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134.xml" ContentType="application/vnd.ms-excel.controlproperties+xml"/>
  <Override PartName="/xl/drawings/drawing8.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codeName="DieseArbeitsmappe"/>
  <mc:AlternateContent xmlns:mc="http://schemas.openxmlformats.org/markup-compatibility/2006">
    <mc:Choice Requires="x15">
      <x15ac:absPath xmlns:x15ac="http://schemas.microsoft.com/office/spreadsheetml/2010/11/ac" url="G:\GL-AA\g-111-118\BF-I-AF-12 Talle\CONA\Dachsanierung+PV\"/>
    </mc:Choice>
  </mc:AlternateContent>
  <xr:revisionPtr revIDLastSave="0" documentId="13_ncr:1_{7DC75018-0F98-4DC1-A1BE-DCED6DB5D558}" xr6:coauthVersionLast="47" xr6:coauthVersionMax="47" xr10:uidLastSave="{00000000-0000-0000-0000-000000000000}"/>
  <bookViews>
    <workbookView xWindow="28680" yWindow="-120" windowWidth="29040" windowHeight="15120" tabRatio="886" activeTab="5" xr2:uid="{00000000-000D-0000-FFFF-FFFF00000000}"/>
  </bookViews>
  <sheets>
    <sheet name="Kostenrahmen und Gesamthonorar" sheetId="1" r:id="rId1"/>
    <sheet name="Gebäude u. Innenräume" sheetId="74" r:id="rId2"/>
    <sheet name="Freianlagen" sheetId="73" r:id="rId3"/>
    <sheet name="TGA" sheetId="70" r:id="rId4"/>
    <sheet name="Tragwerksplanung" sheetId="75" r:id="rId5"/>
    <sheet name="Besondere Leistungen" sheetId="77" r:id="rId6"/>
    <sheet name="Leistungen zum Stundennachweis" sheetId="76" r:id="rId7"/>
    <sheet name="Reisekosten" sheetId="78" r:id="rId8"/>
  </sheets>
  <definedNames>
    <definedName name="_xlnm.Print_Area" localSheetId="5">'Besondere Leistungen'!$B$1:$AG$34</definedName>
    <definedName name="_xlnm.Print_Area" localSheetId="2">Freianlagen!$B$1:$U$138</definedName>
    <definedName name="_xlnm.Print_Area" localSheetId="1">'Gebäude u. Innenräume'!$B$1:$U$135</definedName>
    <definedName name="_xlnm.Print_Area" localSheetId="0">'Kostenrahmen und Gesamthonorar'!$B$1:$V$80</definedName>
    <definedName name="_xlnm.Print_Area" localSheetId="6">'Leistungen zum Stundennachweis'!$B$1:$AG$52</definedName>
    <definedName name="_xlnm.Print_Area" localSheetId="7">Reisekosten!$B$1:$AG$30</definedName>
    <definedName name="_xlnm.Print_Area" localSheetId="3">TGA!$B$1:$AB$275</definedName>
    <definedName name="_xlnm.Print_Area" localSheetId="4">Tragwerksplanung!$B$1:$U$90</definedName>
    <definedName name="_xlnm.Print_Titles" localSheetId="5">'Besondere Leistungen'!$1:$7</definedName>
    <definedName name="_xlnm.Print_Titles" localSheetId="2">Freianlagen!$1:$9</definedName>
    <definedName name="_xlnm.Print_Titles" localSheetId="1">'Gebäude u. Innenräume'!$1:$9</definedName>
    <definedName name="_xlnm.Print_Titles" localSheetId="0">'Kostenrahmen und Gesamthonorar'!$1:$5</definedName>
    <definedName name="_xlnm.Print_Titles" localSheetId="6">'Leistungen zum Stundennachweis'!$1:$7</definedName>
    <definedName name="_xlnm.Print_Titles" localSheetId="7">Reisekosten!$1:$7</definedName>
    <definedName name="_xlnm.Print_Titles" localSheetId="3">TGA!$1:$9</definedName>
    <definedName name="_xlnm.Print_Titles" localSheetId="4">Tragwerksplanung!$1:$11</definedName>
    <definedName name="Z_E9CD0193_FF17_4583_BA51_593D4760CC2E_.wvu.Cols" localSheetId="5" hidden="1">'Besondere Leistungen'!$AJ:$AJ</definedName>
    <definedName name="Z_E9CD0193_FF17_4583_BA51_593D4760CC2E_.wvu.Cols" localSheetId="2" hidden="1">Freianlagen!$X:$X</definedName>
    <definedName name="Z_E9CD0193_FF17_4583_BA51_593D4760CC2E_.wvu.Cols" localSheetId="1" hidden="1">'Gebäude u. Innenräume'!$AD:$AE</definedName>
    <definedName name="Z_E9CD0193_FF17_4583_BA51_593D4760CC2E_.wvu.Cols" localSheetId="6" hidden="1">'Leistungen zum Stundennachweis'!$AI:$AI</definedName>
    <definedName name="Z_E9CD0193_FF17_4583_BA51_593D4760CC2E_.wvu.Cols" localSheetId="7" hidden="1">Reisekosten!$AI:$AI</definedName>
    <definedName name="Z_E9CD0193_FF17_4583_BA51_593D4760CC2E_.wvu.Cols" localSheetId="4" hidden="1">Tragwerksplanung!$X:$X</definedName>
    <definedName name="Z_E9CD0193_FF17_4583_BA51_593D4760CC2E_.wvu.PrintArea" localSheetId="5" hidden="1">'Besondere Leistungen'!$C$14:$AI$83</definedName>
    <definedName name="Z_E9CD0193_FF17_4583_BA51_593D4760CC2E_.wvu.PrintArea" localSheetId="2" hidden="1">Freianlagen!$C$21:$W$139</definedName>
    <definedName name="Z_E9CD0193_FF17_4583_BA51_593D4760CC2E_.wvu.PrintArea" localSheetId="1" hidden="1">'Gebäude u. Innenräume'!$C$21:$Y$135</definedName>
    <definedName name="Z_E9CD0193_FF17_4583_BA51_593D4760CC2E_.wvu.PrintArea" localSheetId="6" hidden="1">'Leistungen zum Stundennachweis'!$C$18:$AH$101</definedName>
    <definedName name="Z_E9CD0193_FF17_4583_BA51_593D4760CC2E_.wvu.PrintArea" localSheetId="7" hidden="1">Reisekosten!$C$14:$AH$79</definedName>
    <definedName name="Z_E9CD0193_FF17_4583_BA51_593D4760CC2E_.wvu.PrintArea" localSheetId="4" hidden="1">Tragwerksplanung!$C$24:$W$90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31" i="77" l="1"/>
  <c r="AI34" i="77"/>
  <c r="AI28" i="77"/>
  <c r="AI25" i="77"/>
  <c r="AI22" i="77"/>
  <c r="AI19" i="77"/>
  <c r="AI16" i="77"/>
  <c r="AI13" i="77"/>
  <c r="AI10" i="77"/>
  <c r="W60" i="1"/>
  <c r="AH51" i="76" l="1"/>
  <c r="AB51" i="76" s="1"/>
  <c r="AH50" i="76"/>
  <c r="AB50" i="76"/>
  <c r="AH47" i="76"/>
  <c r="AB47" i="76" s="1"/>
  <c r="AH46" i="76"/>
  <c r="AB46" i="76" s="1"/>
  <c r="AH42" i="76"/>
  <c r="AB42" i="76" s="1"/>
  <c r="AH41" i="76"/>
  <c r="AB41" i="76" s="1"/>
  <c r="AH37" i="76"/>
  <c r="AB37" i="76" s="1"/>
  <c r="AH36" i="76"/>
  <c r="AB36" i="76" s="1"/>
  <c r="AH32" i="76"/>
  <c r="AB32" i="76" s="1"/>
  <c r="AH31" i="76"/>
  <c r="AB31" i="76" s="1"/>
  <c r="AH27" i="76"/>
  <c r="AB27" i="76" s="1"/>
  <c r="AH26" i="76"/>
  <c r="AB26" i="76" s="1"/>
  <c r="AH22" i="76"/>
  <c r="AB22" i="76" s="1"/>
  <c r="AH21" i="76"/>
  <c r="AB21" i="76" s="1"/>
  <c r="AH17" i="76"/>
  <c r="AB17" i="76" s="1"/>
  <c r="AH16" i="76"/>
  <c r="AB16" i="76" s="1"/>
  <c r="AH12" i="76"/>
  <c r="AB12" i="76" s="1"/>
  <c r="AH11" i="76"/>
  <c r="AB11" i="76" s="1"/>
  <c r="W107" i="73" l="1"/>
  <c r="W93" i="73"/>
  <c r="W92" i="73"/>
  <c r="W97" i="73"/>
  <c r="B9" i="75" l="1"/>
  <c r="AI11" i="78" l="1"/>
  <c r="AI24" i="78" s="1"/>
  <c r="AA24" i="78" s="1"/>
  <c r="AI9" i="78"/>
  <c r="AI17" i="78" s="1"/>
  <c r="AA17" i="78" s="1"/>
  <c r="AI27" i="78" l="1"/>
  <c r="AA27" i="78" s="1"/>
  <c r="AI26" i="78"/>
  <c r="AA26" i="78" s="1"/>
  <c r="AI25" i="78"/>
  <c r="AA25" i="78" s="1"/>
  <c r="AI23" i="78"/>
  <c r="AA23" i="78" s="1"/>
  <c r="AI15" i="78"/>
  <c r="AA15" i="78" s="1"/>
  <c r="AI19" i="78"/>
  <c r="AA19" i="78" s="1"/>
  <c r="AI18" i="78"/>
  <c r="AA18" i="78" s="1"/>
  <c r="AI16" i="78"/>
  <c r="AA16" i="78" s="1"/>
  <c r="AI28" i="78" l="1"/>
  <c r="AA28" i="78" s="1"/>
  <c r="AI20" i="78"/>
  <c r="S20" i="78" s="1"/>
  <c r="S28" i="78" l="1"/>
  <c r="AH6" i="78"/>
  <c r="W79" i="1" s="1"/>
  <c r="AA20" i="78"/>
  <c r="AH3" i="78" l="1"/>
  <c r="B5" i="78" s="1"/>
  <c r="AB6" i="78" l="1"/>
  <c r="AH52" i="76" l="1"/>
  <c r="AB52" i="76" s="1"/>
  <c r="AH45" i="76"/>
  <c r="AB45" i="76"/>
  <c r="AH40" i="76"/>
  <c r="AB40" i="76" s="1"/>
  <c r="AH35" i="76"/>
  <c r="AB35" i="76" s="1"/>
  <c r="AH30" i="76"/>
  <c r="AB30" i="76" s="1"/>
  <c r="AH25" i="76"/>
  <c r="AB25" i="76" s="1"/>
  <c r="AH20" i="76"/>
  <c r="AB20" i="76" s="1"/>
  <c r="AH15" i="76"/>
  <c r="AB15" i="76" s="1"/>
  <c r="AH10" i="76"/>
  <c r="AH6" i="76" l="1"/>
  <c r="AB6" i="76" s="1"/>
  <c r="AI3" i="77"/>
  <c r="B5" i="77" s="1"/>
  <c r="AB10" i="76"/>
  <c r="AH3" i="76"/>
  <c r="B5" i="76" s="1"/>
  <c r="W75" i="1" l="1"/>
  <c r="P75" i="1" s="1"/>
  <c r="AI6" i="77"/>
  <c r="AC6" i="77" l="1"/>
  <c r="W74" i="1"/>
  <c r="P74" i="1" s="1"/>
  <c r="AA18" i="75"/>
  <c r="X26" i="74"/>
  <c r="AK40" i="70"/>
  <c r="S186" i="70"/>
  <c r="Q201" i="70"/>
  <c r="Q198" i="70"/>
  <c r="Q194" i="70"/>
  <c r="Q192" i="70"/>
  <c r="Q188" i="70"/>
  <c r="Q32" i="70"/>
  <c r="O129" i="70"/>
  <c r="O32" i="70"/>
  <c r="AK29" i="70"/>
  <c r="W63" i="1"/>
  <c r="W70" i="75"/>
  <c r="W69" i="75"/>
  <c r="W71" i="75"/>
  <c r="W68" i="75"/>
  <c r="W60" i="75"/>
  <c r="W61" i="75"/>
  <c r="W59" i="75"/>
  <c r="U9" i="75"/>
  <c r="B10" i="75"/>
  <c r="W89" i="75"/>
  <c r="W88" i="75"/>
  <c r="W87" i="75"/>
  <c r="W81" i="75"/>
  <c r="W80" i="75"/>
  <c r="W79" i="75"/>
  <c r="W78" i="75"/>
  <c r="W77" i="75"/>
  <c r="W67" i="75"/>
  <c r="W66" i="75"/>
  <c r="W58" i="75"/>
  <c r="W57" i="75"/>
  <c r="W56" i="75"/>
  <c r="W55" i="75"/>
  <c r="W54" i="75"/>
  <c r="W53" i="75"/>
  <c r="W48" i="75"/>
  <c r="W47" i="75"/>
  <c r="W44" i="75"/>
  <c r="W39" i="75"/>
  <c r="W37" i="75"/>
  <c r="W36" i="75"/>
  <c r="W30" i="75"/>
  <c r="W29" i="75"/>
  <c r="W27" i="75"/>
  <c r="W31" i="75" s="1"/>
  <c r="Q15" i="75"/>
  <c r="W2" i="75"/>
  <c r="B5" i="75" s="1"/>
  <c r="X104" i="74"/>
  <c r="X103" i="74"/>
  <c r="X53" i="74"/>
  <c r="X52" i="74"/>
  <c r="X51" i="74"/>
  <c r="X134" i="74"/>
  <c r="X133" i="74"/>
  <c r="X132" i="74"/>
  <c r="X126" i="74"/>
  <c r="X125" i="74"/>
  <c r="X124" i="74"/>
  <c r="X123" i="74"/>
  <c r="X122" i="74"/>
  <c r="X121" i="74"/>
  <c r="X120" i="74"/>
  <c r="X119" i="74"/>
  <c r="X118" i="74"/>
  <c r="X117" i="74"/>
  <c r="X116" i="74"/>
  <c r="X115" i="74"/>
  <c r="X114" i="74"/>
  <c r="X113" i="74"/>
  <c r="X112" i="74"/>
  <c r="X111" i="74"/>
  <c r="X105" i="74"/>
  <c r="X102" i="74"/>
  <c r="X101" i="74"/>
  <c r="X100" i="74"/>
  <c r="X99" i="74"/>
  <c r="X98" i="74"/>
  <c r="X92" i="74"/>
  <c r="X91" i="74"/>
  <c r="X90" i="74"/>
  <c r="X89" i="74"/>
  <c r="X88" i="74"/>
  <c r="X93" i="74" s="1"/>
  <c r="X82" i="74"/>
  <c r="X81" i="74"/>
  <c r="X80" i="74"/>
  <c r="X79" i="74"/>
  <c r="X78" i="74"/>
  <c r="X77" i="74"/>
  <c r="X71" i="74"/>
  <c r="X70" i="74"/>
  <c r="X69" i="74"/>
  <c r="X64" i="74"/>
  <c r="X63" i="74"/>
  <c r="X62" i="74"/>
  <c r="X61" i="74"/>
  <c r="X60" i="74"/>
  <c r="X59" i="74"/>
  <c r="X58" i="74"/>
  <c r="X50" i="74"/>
  <c r="X49" i="74"/>
  <c r="BE47" i="74"/>
  <c r="BD47" i="74" s="1"/>
  <c r="BC47" i="74"/>
  <c r="BB47" i="74" s="1"/>
  <c r="BE45" i="74"/>
  <c r="BD45" i="74" s="1"/>
  <c r="BC45" i="74"/>
  <c r="BB45" i="74" s="1"/>
  <c r="BE43" i="74"/>
  <c r="BD43" i="74" s="1"/>
  <c r="BC43" i="74"/>
  <c r="BB43" i="74" s="1"/>
  <c r="X44" i="74"/>
  <c r="BE41" i="74"/>
  <c r="BD41" i="74" s="1"/>
  <c r="BC41" i="74"/>
  <c r="BB41" i="74" s="1"/>
  <c r="X41" i="74"/>
  <c r="BE39" i="74"/>
  <c r="BD39" i="74" s="1"/>
  <c r="BC39" i="74"/>
  <c r="BB39" i="74" s="1"/>
  <c r="X39" i="74"/>
  <c r="BE37" i="74"/>
  <c r="BD37" i="74" s="1"/>
  <c r="BC37" i="74"/>
  <c r="BB37" i="74" s="1"/>
  <c r="X37" i="74"/>
  <c r="BE35" i="74"/>
  <c r="BD35" i="74" s="1"/>
  <c r="BC35" i="74"/>
  <c r="BB35" i="74" s="1"/>
  <c r="BE33" i="74"/>
  <c r="BD33" i="74" s="1"/>
  <c r="BC33" i="74"/>
  <c r="BB33" i="74" s="1"/>
  <c r="BE31" i="74"/>
  <c r="BD31" i="74" s="1"/>
  <c r="BC31" i="74"/>
  <c r="BB31" i="74" s="1"/>
  <c r="X32" i="74"/>
  <c r="BE29" i="74"/>
  <c r="BD29" i="74" s="1"/>
  <c r="BC29" i="74"/>
  <c r="BB29" i="74" s="1"/>
  <c r="X30" i="74"/>
  <c r="BE27" i="74"/>
  <c r="BD27" i="74" s="1"/>
  <c r="BC27" i="74"/>
  <c r="BB27" i="74" s="1"/>
  <c r="X29" i="74"/>
  <c r="X28" i="74"/>
  <c r="BE25" i="74"/>
  <c r="BD25" i="74" s="1"/>
  <c r="BC25" i="74"/>
  <c r="BB25" i="74" s="1"/>
  <c r="BE23" i="74"/>
  <c r="BD23" i="74" s="1"/>
  <c r="BC23" i="74"/>
  <c r="BB23" i="74" s="1"/>
  <c r="BE21" i="74"/>
  <c r="BD21" i="74" s="1"/>
  <c r="BC21" i="74"/>
  <c r="BB21" i="74" s="1"/>
  <c r="BE19" i="74"/>
  <c r="BD19" i="74" s="1"/>
  <c r="BC19" i="74"/>
  <c r="BB19" i="74" s="1"/>
  <c r="BE17" i="74"/>
  <c r="BD17" i="74" s="1"/>
  <c r="BC17" i="74"/>
  <c r="BB17" i="74" s="1"/>
  <c r="BE15" i="74"/>
  <c r="BD15" i="74" s="1"/>
  <c r="BC15" i="74"/>
  <c r="BB15" i="74" s="1"/>
  <c r="BE13" i="74"/>
  <c r="BD13" i="74" s="1"/>
  <c r="BC13" i="74"/>
  <c r="BB13" i="74" s="1"/>
  <c r="Q13" i="74"/>
  <c r="BE11" i="74"/>
  <c r="BD11" i="74" s="1"/>
  <c r="BC11" i="74"/>
  <c r="BB11" i="74" s="1"/>
  <c r="X3" i="74"/>
  <c r="W66" i="73"/>
  <c r="W72" i="73"/>
  <c r="W67" i="73"/>
  <c r="AU26" i="70"/>
  <c r="AW17" i="70"/>
  <c r="AU17" i="70"/>
  <c r="W24" i="1"/>
  <c r="AC272" i="70"/>
  <c r="AC269" i="70"/>
  <c r="AC264" i="70"/>
  <c r="AA272" i="70"/>
  <c r="AA269" i="70"/>
  <c r="AA264" i="70"/>
  <c r="Y272" i="70"/>
  <c r="Y269" i="70"/>
  <c r="Y264" i="70"/>
  <c r="W272" i="70"/>
  <c r="W269" i="70"/>
  <c r="W264" i="70"/>
  <c r="U272" i="70"/>
  <c r="U269" i="70"/>
  <c r="U264" i="70"/>
  <c r="S272" i="70"/>
  <c r="S269" i="70"/>
  <c r="S264" i="70"/>
  <c r="Q272" i="70"/>
  <c r="Q269" i="70"/>
  <c r="Q264" i="70"/>
  <c r="O272" i="70"/>
  <c r="O269" i="70"/>
  <c r="O264" i="70"/>
  <c r="AC254" i="70"/>
  <c r="AC252" i="70"/>
  <c r="AC250" i="70"/>
  <c r="AC247" i="70"/>
  <c r="AC245" i="70"/>
  <c r="AC240" i="70"/>
  <c r="AC238" i="70"/>
  <c r="AC236" i="70"/>
  <c r="AC232" i="70"/>
  <c r="AC229" i="70"/>
  <c r="AC227" i="70"/>
  <c r="AC224" i="70"/>
  <c r="AC222" i="70"/>
  <c r="AC218" i="70"/>
  <c r="AC216" i="70"/>
  <c r="AC210" i="70"/>
  <c r="AA254" i="70"/>
  <c r="AA252" i="70"/>
  <c r="AA250" i="70"/>
  <c r="AA247" i="70"/>
  <c r="AA245" i="70"/>
  <c r="AA240" i="70"/>
  <c r="AA238" i="70"/>
  <c r="AA236" i="70"/>
  <c r="AA232" i="70"/>
  <c r="AA229" i="70"/>
  <c r="AA227" i="70"/>
  <c r="AA224" i="70"/>
  <c r="AA222" i="70"/>
  <c r="AA218" i="70"/>
  <c r="AA216" i="70"/>
  <c r="AA210" i="70"/>
  <c r="Y254" i="70"/>
  <c r="Y252" i="70"/>
  <c r="Y250" i="70"/>
  <c r="Y247" i="70"/>
  <c r="Y245" i="70"/>
  <c r="Y240" i="70"/>
  <c r="Y238" i="70"/>
  <c r="Y236" i="70"/>
  <c r="Y232" i="70"/>
  <c r="Y229" i="70"/>
  <c r="Y227" i="70"/>
  <c r="Y224" i="70"/>
  <c r="Y222" i="70"/>
  <c r="Y218" i="70"/>
  <c r="Y216" i="70"/>
  <c r="Y210" i="70"/>
  <c r="W254" i="70"/>
  <c r="W252" i="70"/>
  <c r="W250" i="70"/>
  <c r="W247" i="70"/>
  <c r="W245" i="70"/>
  <c r="W240" i="70"/>
  <c r="W238" i="70"/>
  <c r="W236" i="70"/>
  <c r="W232" i="70"/>
  <c r="W229" i="70"/>
  <c r="W227" i="70"/>
  <c r="W224" i="70"/>
  <c r="W222" i="70"/>
  <c r="W218" i="70"/>
  <c r="W216" i="70"/>
  <c r="W210" i="70"/>
  <c r="U254" i="70"/>
  <c r="U252" i="70"/>
  <c r="U250" i="70"/>
  <c r="U247" i="70"/>
  <c r="U245" i="70"/>
  <c r="U240" i="70"/>
  <c r="U238" i="70"/>
  <c r="U236" i="70"/>
  <c r="U232" i="70"/>
  <c r="U229" i="70"/>
  <c r="U227" i="70"/>
  <c r="U224" i="70"/>
  <c r="U222" i="70"/>
  <c r="U218" i="70"/>
  <c r="U216" i="70"/>
  <c r="U210" i="70"/>
  <c r="S254" i="70"/>
  <c r="S252" i="70"/>
  <c r="S250" i="70"/>
  <c r="S247" i="70"/>
  <c r="S245" i="70"/>
  <c r="S240" i="70"/>
  <c r="S238" i="70"/>
  <c r="S236" i="70"/>
  <c r="S232" i="70"/>
  <c r="S229" i="70"/>
  <c r="S227" i="70"/>
  <c r="S224" i="70"/>
  <c r="S222" i="70"/>
  <c r="S218" i="70"/>
  <c r="S216" i="70"/>
  <c r="S210" i="70"/>
  <c r="Q254" i="70"/>
  <c r="Q252" i="70"/>
  <c r="Q250" i="70"/>
  <c r="Q247" i="70"/>
  <c r="Q245" i="70"/>
  <c r="Q240" i="70"/>
  <c r="Q238" i="70"/>
  <c r="Q236" i="70"/>
  <c r="Q232" i="70"/>
  <c r="Q229" i="70"/>
  <c r="Q227" i="70"/>
  <c r="Q224" i="70"/>
  <c r="Q222" i="70"/>
  <c r="Q218" i="70"/>
  <c r="Q216" i="70"/>
  <c r="Q210" i="70"/>
  <c r="O254" i="70"/>
  <c r="O252" i="70"/>
  <c r="O250" i="70"/>
  <c r="O247" i="70"/>
  <c r="O245" i="70"/>
  <c r="O240" i="70"/>
  <c r="O238" i="70"/>
  <c r="O236" i="70"/>
  <c r="O232" i="70"/>
  <c r="O229" i="70"/>
  <c r="O227" i="70"/>
  <c r="O224" i="70"/>
  <c r="O222" i="70"/>
  <c r="O218" i="70"/>
  <c r="O216" i="70"/>
  <c r="O210" i="70"/>
  <c r="AC201" i="70"/>
  <c r="AC198" i="70"/>
  <c r="AC194" i="70"/>
  <c r="AC192" i="70"/>
  <c r="AC188" i="70"/>
  <c r="AC186" i="70"/>
  <c r="AA201" i="70"/>
  <c r="AA198" i="70"/>
  <c r="AA194" i="70"/>
  <c r="AA192" i="70"/>
  <c r="AA188" i="70"/>
  <c r="AA186" i="70"/>
  <c r="Y201" i="70"/>
  <c r="Y198" i="70"/>
  <c r="Y194" i="70"/>
  <c r="Y192" i="70"/>
  <c r="Y188" i="70"/>
  <c r="Y186" i="70"/>
  <c r="W201" i="70"/>
  <c r="W198" i="70"/>
  <c r="W194" i="70"/>
  <c r="W192" i="70"/>
  <c r="W188" i="70"/>
  <c r="W186" i="70"/>
  <c r="U201" i="70"/>
  <c r="U198" i="70"/>
  <c r="U194" i="70"/>
  <c r="U192" i="70"/>
  <c r="U188" i="70"/>
  <c r="U186" i="70"/>
  <c r="S201" i="70"/>
  <c r="S198" i="70"/>
  <c r="S194" i="70"/>
  <c r="S192" i="70"/>
  <c r="S188" i="70"/>
  <c r="Q186" i="70"/>
  <c r="O201" i="70"/>
  <c r="O198" i="70"/>
  <c r="O194" i="70"/>
  <c r="O192" i="70"/>
  <c r="O188" i="70"/>
  <c r="O186" i="70"/>
  <c r="AC178" i="70"/>
  <c r="AC176" i="70"/>
  <c r="AC174" i="70"/>
  <c r="AC171" i="70"/>
  <c r="AC165" i="70"/>
  <c r="AC162" i="70"/>
  <c r="AA178" i="70"/>
  <c r="AA176" i="70"/>
  <c r="AA174" i="70"/>
  <c r="AA171" i="70"/>
  <c r="AA165" i="70"/>
  <c r="AA162" i="70"/>
  <c r="Y178" i="70"/>
  <c r="Y176" i="70"/>
  <c r="Y174" i="70"/>
  <c r="Y171" i="70"/>
  <c r="Y165" i="70"/>
  <c r="Y162" i="70"/>
  <c r="W178" i="70"/>
  <c r="W176" i="70"/>
  <c r="W174" i="70"/>
  <c r="W171" i="70"/>
  <c r="W165" i="70"/>
  <c r="W162" i="70"/>
  <c r="U178" i="70"/>
  <c r="U176" i="70"/>
  <c r="U174" i="70"/>
  <c r="U171" i="70"/>
  <c r="U165" i="70"/>
  <c r="U162" i="70"/>
  <c r="S178" i="70"/>
  <c r="S176" i="70"/>
  <c r="S174" i="70"/>
  <c r="S171" i="70"/>
  <c r="S165" i="70"/>
  <c r="S162" i="70"/>
  <c r="Q178" i="70"/>
  <c r="Q176" i="70"/>
  <c r="Q174" i="70"/>
  <c r="Q171" i="70"/>
  <c r="Q165" i="70"/>
  <c r="Q162" i="70"/>
  <c r="O178" i="70"/>
  <c r="O176" i="70"/>
  <c r="O174" i="70"/>
  <c r="O171" i="70"/>
  <c r="O165" i="70"/>
  <c r="O162" i="70"/>
  <c r="AC152" i="70"/>
  <c r="AC148" i="70"/>
  <c r="AC146" i="70"/>
  <c r="AC144" i="70"/>
  <c r="AC133" i="70"/>
  <c r="AC129" i="70"/>
  <c r="AA152" i="70"/>
  <c r="AA148" i="70"/>
  <c r="AA146" i="70"/>
  <c r="AA144" i="70"/>
  <c r="AA133" i="70"/>
  <c r="AA129" i="70"/>
  <c r="Y152" i="70"/>
  <c r="Y148" i="70"/>
  <c r="Y146" i="70"/>
  <c r="Y144" i="70"/>
  <c r="Y133" i="70"/>
  <c r="Y129" i="70"/>
  <c r="W152" i="70"/>
  <c r="W148" i="70"/>
  <c r="W146" i="70"/>
  <c r="W144" i="70"/>
  <c r="W133" i="70"/>
  <c r="W129" i="70"/>
  <c r="U152" i="70"/>
  <c r="U148" i="70"/>
  <c r="U146" i="70"/>
  <c r="U144" i="70"/>
  <c r="U133" i="70"/>
  <c r="U129" i="70"/>
  <c r="S152" i="70"/>
  <c r="S148" i="70"/>
  <c r="S146" i="70"/>
  <c r="S144" i="70"/>
  <c r="S133" i="70"/>
  <c r="S129" i="70"/>
  <c r="Q152" i="70"/>
  <c r="Q148" i="70"/>
  <c r="Q146" i="70"/>
  <c r="Q144" i="70"/>
  <c r="Q133" i="70"/>
  <c r="Q129" i="70"/>
  <c r="O152" i="70"/>
  <c r="O148" i="70"/>
  <c r="O146" i="70"/>
  <c r="O144" i="70"/>
  <c r="O133" i="70"/>
  <c r="AC119" i="70"/>
  <c r="AC115" i="70"/>
  <c r="AA119" i="70"/>
  <c r="AA115" i="70"/>
  <c r="Y119" i="70"/>
  <c r="Y115" i="70"/>
  <c r="W119" i="70"/>
  <c r="W115" i="70"/>
  <c r="U119" i="70"/>
  <c r="U115" i="70"/>
  <c r="S119" i="70"/>
  <c r="S115" i="70"/>
  <c r="Q119" i="70"/>
  <c r="Q115" i="70"/>
  <c r="O119" i="70"/>
  <c r="O115" i="70"/>
  <c r="O104" i="70"/>
  <c r="W90" i="75" l="1"/>
  <c r="W62" i="75"/>
  <c r="W72" i="75"/>
  <c r="N72" i="75" s="1"/>
  <c r="W82" i="75"/>
  <c r="N82" i="75" s="1"/>
  <c r="W49" i="75"/>
  <c r="AD178" i="70"/>
  <c r="X33" i="74"/>
  <c r="X127" i="74"/>
  <c r="N127" i="74" s="1"/>
  <c r="N90" i="75"/>
  <c r="X54" i="74"/>
  <c r="X94" i="74"/>
  <c r="N94" i="74" s="1"/>
  <c r="X106" i="74"/>
  <c r="N106" i="74" s="1"/>
  <c r="X83" i="74"/>
  <c r="N83" i="74" s="1"/>
  <c r="X72" i="74"/>
  <c r="N72" i="74" s="1"/>
  <c r="X65" i="74"/>
  <c r="N65" i="74" s="1"/>
  <c r="X135" i="74"/>
  <c r="N135" i="74" s="1"/>
  <c r="AD272" i="70"/>
  <c r="AD269" i="70"/>
  <c r="AD119" i="70"/>
  <c r="AD115" i="70"/>
  <c r="AD174" i="70"/>
  <c r="AD165" i="70"/>
  <c r="AD171" i="70"/>
  <c r="AD162" i="70"/>
  <c r="AD148" i="70"/>
  <c r="AD152" i="70"/>
  <c r="AD133" i="70"/>
  <c r="AD144" i="70"/>
  <c r="AD146" i="70"/>
  <c r="AD129" i="70"/>
  <c r="AC104" i="70"/>
  <c r="AC101" i="70"/>
  <c r="AC98" i="70"/>
  <c r="AC95" i="70"/>
  <c r="AC90" i="70"/>
  <c r="AC79" i="70"/>
  <c r="AC77" i="70"/>
  <c r="AC73" i="70"/>
  <c r="AA104" i="70"/>
  <c r="AA101" i="70"/>
  <c r="AA98" i="70"/>
  <c r="AA95" i="70"/>
  <c r="AA90" i="70"/>
  <c r="AA79" i="70"/>
  <c r="AA77" i="70"/>
  <c r="AA73" i="70"/>
  <c r="Y104" i="70"/>
  <c r="Y101" i="70"/>
  <c r="Y98" i="70"/>
  <c r="Y95" i="70"/>
  <c r="Y90" i="70"/>
  <c r="Y79" i="70"/>
  <c r="Y77" i="70"/>
  <c r="Y73" i="70"/>
  <c r="W104" i="70"/>
  <c r="W101" i="70"/>
  <c r="W98" i="70"/>
  <c r="W95" i="70"/>
  <c r="W90" i="70"/>
  <c r="W79" i="70"/>
  <c r="W77" i="70"/>
  <c r="W73" i="70"/>
  <c r="U104" i="70"/>
  <c r="U101" i="70"/>
  <c r="U98" i="70"/>
  <c r="U95" i="70"/>
  <c r="U90" i="70"/>
  <c r="U79" i="70"/>
  <c r="U77" i="70"/>
  <c r="U73" i="70"/>
  <c r="S104" i="70"/>
  <c r="S101" i="70"/>
  <c r="S98" i="70"/>
  <c r="S95" i="70"/>
  <c r="S90" i="70"/>
  <c r="S79" i="70"/>
  <c r="S77" i="70"/>
  <c r="S73" i="70"/>
  <c r="Q104" i="70"/>
  <c r="Q101" i="70"/>
  <c r="Q98" i="70"/>
  <c r="Q95" i="70"/>
  <c r="Q90" i="70"/>
  <c r="Q79" i="70"/>
  <c r="Q77" i="70"/>
  <c r="Q73" i="70"/>
  <c r="O101" i="70"/>
  <c r="O98" i="70"/>
  <c r="O95" i="70"/>
  <c r="O90" i="70"/>
  <c r="O79" i="70"/>
  <c r="O77" i="70"/>
  <c r="O73" i="70"/>
  <c r="AC57" i="70"/>
  <c r="AC65" i="70"/>
  <c r="AC63" i="70"/>
  <c r="AC60" i="70"/>
  <c r="AC55" i="70"/>
  <c r="AC48" i="70"/>
  <c r="AC46" i="70"/>
  <c r="AA65" i="70"/>
  <c r="AA63" i="70"/>
  <c r="AA60" i="70"/>
  <c r="AA57" i="70"/>
  <c r="AA55" i="70"/>
  <c r="AA48" i="70"/>
  <c r="AA46" i="70"/>
  <c r="Y65" i="70"/>
  <c r="Y63" i="70"/>
  <c r="Y60" i="70"/>
  <c r="Y57" i="70"/>
  <c r="Y55" i="70"/>
  <c r="Y48" i="70"/>
  <c r="Y46" i="70"/>
  <c r="W65" i="70"/>
  <c r="W63" i="70"/>
  <c r="W60" i="70"/>
  <c r="W57" i="70"/>
  <c r="W55" i="70"/>
  <c r="W48" i="70"/>
  <c r="W46" i="70"/>
  <c r="U65" i="70"/>
  <c r="U63" i="70"/>
  <c r="U60" i="70"/>
  <c r="U57" i="70"/>
  <c r="U55" i="70"/>
  <c r="U48" i="70"/>
  <c r="U46" i="70"/>
  <c r="S65" i="70"/>
  <c r="S63" i="70"/>
  <c r="S60" i="70"/>
  <c r="S57" i="70"/>
  <c r="S55" i="70"/>
  <c r="S48" i="70"/>
  <c r="S46" i="70"/>
  <c r="Q65" i="70"/>
  <c r="Q63" i="70"/>
  <c r="Q60" i="70"/>
  <c r="Q57" i="70"/>
  <c r="Q55" i="70"/>
  <c r="Q48" i="70"/>
  <c r="Q46" i="70"/>
  <c r="O65" i="70"/>
  <c r="O63" i="70"/>
  <c r="O60" i="70"/>
  <c r="O57" i="70"/>
  <c r="O55" i="70"/>
  <c r="O48" i="70"/>
  <c r="O46" i="70"/>
  <c r="AC38" i="70"/>
  <c r="AC35" i="70"/>
  <c r="AC32" i="70"/>
  <c r="AA38" i="70"/>
  <c r="AA35" i="70"/>
  <c r="AA32" i="70"/>
  <c r="Y38" i="70"/>
  <c r="Y35" i="70"/>
  <c r="Y32" i="70"/>
  <c r="W38" i="70"/>
  <c r="W35" i="70"/>
  <c r="W32" i="70"/>
  <c r="U38" i="70"/>
  <c r="U35" i="70"/>
  <c r="U32" i="70"/>
  <c r="S38" i="70"/>
  <c r="S35" i="70"/>
  <c r="S32" i="70"/>
  <c r="Q38" i="70"/>
  <c r="Q35" i="70"/>
  <c r="O38" i="70"/>
  <c r="O35" i="70"/>
  <c r="W26" i="73"/>
  <c r="N62" i="75" l="1"/>
  <c r="AA25" i="75"/>
  <c r="P9" i="75" s="1"/>
  <c r="AD32" i="70"/>
  <c r="AD122" i="70"/>
  <c r="AD155" i="70"/>
  <c r="AD65" i="70"/>
  <c r="AD77" i="70"/>
  <c r="AD101" i="70"/>
  <c r="AD90" i="70"/>
  <c r="AD95" i="70"/>
  <c r="AD98" i="70"/>
  <c r="AD79" i="70"/>
  <c r="AD104" i="70"/>
  <c r="AD73" i="70"/>
  <c r="AD46" i="70"/>
  <c r="AD60" i="70"/>
  <c r="AD57" i="70"/>
  <c r="AD48" i="70"/>
  <c r="AD63" i="70"/>
  <c r="AD55" i="70"/>
  <c r="AD38" i="70"/>
  <c r="AD35" i="70"/>
  <c r="AD264" i="70"/>
  <c r="AD252" i="70"/>
  <c r="AD254" i="70"/>
  <c r="AD250" i="70"/>
  <c r="AD247" i="70"/>
  <c r="AD245" i="70"/>
  <c r="AD240" i="70"/>
  <c r="AD238" i="70"/>
  <c r="AD236" i="70"/>
  <c r="AD232" i="70"/>
  <c r="AD229" i="70"/>
  <c r="AD227" i="70"/>
  <c r="AD224" i="70"/>
  <c r="AD222" i="70"/>
  <c r="AD218" i="70"/>
  <c r="AD216" i="70"/>
  <c r="AD210" i="70"/>
  <c r="AD201" i="70"/>
  <c r="AD198" i="70"/>
  <c r="AD194" i="70"/>
  <c r="AD192" i="70"/>
  <c r="AD188" i="70"/>
  <c r="AD186" i="70"/>
  <c r="AD176" i="70"/>
  <c r="AD180" i="70" s="1"/>
  <c r="AD203" i="70" l="1"/>
  <c r="AD257" i="70"/>
  <c r="AD40" i="70"/>
  <c r="AD67" i="70"/>
  <c r="AD109" i="70"/>
  <c r="W123" i="73"/>
  <c r="W130" i="73"/>
  <c r="W37" i="73"/>
  <c r="W30" i="73"/>
  <c r="W28" i="73"/>
  <c r="W138" i="73"/>
  <c r="W137" i="73"/>
  <c r="W136" i="73"/>
  <c r="W129" i="73"/>
  <c r="W128" i="73"/>
  <c r="W127" i="73"/>
  <c r="W126" i="73"/>
  <c r="W125" i="73"/>
  <c r="W124" i="73"/>
  <c r="W122" i="73"/>
  <c r="W121" i="73"/>
  <c r="W120" i="73"/>
  <c r="W119" i="73"/>
  <c r="W118" i="73"/>
  <c r="W117" i="73"/>
  <c r="W116" i="73"/>
  <c r="W115" i="73"/>
  <c r="W114" i="73"/>
  <c r="W108" i="73"/>
  <c r="W106" i="73"/>
  <c r="W105" i="73"/>
  <c r="W104" i="73"/>
  <c r="W103" i="73"/>
  <c r="W102" i="73"/>
  <c r="W96" i="73"/>
  <c r="W95" i="73"/>
  <c r="W94" i="73"/>
  <c r="W91" i="73"/>
  <c r="W85" i="73"/>
  <c r="W84" i="73"/>
  <c r="W83" i="73"/>
  <c r="W82" i="73"/>
  <c r="W81" i="73"/>
  <c r="W80" i="73"/>
  <c r="W74" i="73"/>
  <c r="W73" i="73"/>
  <c r="W65" i="73"/>
  <c r="W64" i="73"/>
  <c r="W63" i="73"/>
  <c r="W62" i="73"/>
  <c r="W61" i="73"/>
  <c r="W56" i="73"/>
  <c r="W55" i="73"/>
  <c r="W53" i="73"/>
  <c r="W43" i="73"/>
  <c r="W40" i="73"/>
  <c r="W39" i="73"/>
  <c r="W32" i="73"/>
  <c r="W29" i="73"/>
  <c r="Q13" i="73"/>
  <c r="W3" i="73"/>
  <c r="W57" i="73" l="1"/>
  <c r="W33" i="73"/>
  <c r="W139" i="73"/>
  <c r="W75" i="73"/>
  <c r="W68" i="73"/>
  <c r="N67" i="73" s="1"/>
  <c r="W131" i="73"/>
  <c r="W109" i="73"/>
  <c r="W98" i="73"/>
  <c r="N97" i="73" s="1"/>
  <c r="W86" i="73"/>
  <c r="AA19" i="73" l="1"/>
  <c r="P7" i="73" s="1"/>
  <c r="W29" i="1"/>
  <c r="W31" i="1" s="1"/>
  <c r="W61" i="1" l="1"/>
  <c r="W62" i="1"/>
  <c r="W32" i="1"/>
  <c r="W7" i="1"/>
  <c r="W9" i="1"/>
  <c r="W10" i="1" s="1"/>
  <c r="W50" i="1"/>
  <c r="W45" i="1"/>
  <c r="W40" i="1"/>
  <c r="W34" i="1"/>
  <c r="W19" i="1"/>
  <c r="W20" i="1" s="1"/>
  <c r="W14" i="1"/>
  <c r="W15" i="1" l="1"/>
  <c r="W16" i="1"/>
  <c r="R16" i="1" s="1"/>
  <c r="W22" i="1"/>
  <c r="W21" i="1"/>
  <c r="W43" i="1"/>
  <c r="W42" i="1"/>
  <c r="R42" i="1" s="1"/>
  <c r="W17" i="1"/>
  <c r="W47" i="1"/>
  <c r="R47" i="1" s="1"/>
  <c r="W48" i="1"/>
  <c r="X61" i="1"/>
  <c r="AA12" i="73" s="1"/>
  <c r="R6" i="73" s="1"/>
  <c r="W53" i="1"/>
  <c r="W51" i="1"/>
  <c r="W52" i="1"/>
  <c r="R52" i="1" s="1"/>
  <c r="W46" i="1"/>
  <c r="W41" i="1"/>
  <c r="W38" i="1"/>
  <c r="W37" i="1"/>
  <c r="R37" i="1" s="1"/>
  <c r="W36" i="1"/>
  <c r="W35" i="1"/>
  <c r="R31" i="1"/>
  <c r="W30" i="1"/>
  <c r="W25" i="1"/>
  <c r="W27" i="1"/>
  <c r="W26" i="1"/>
  <c r="R26" i="1" s="1"/>
  <c r="W11" i="1"/>
  <c r="R11" i="1" s="1"/>
  <c r="W54" i="1"/>
  <c r="S54" i="1" s="1"/>
  <c r="R62" i="1"/>
  <c r="B7" i="73" l="1"/>
  <c r="B8" i="73"/>
  <c r="B5" i="73"/>
  <c r="X25" i="1"/>
  <c r="AI34" i="70" s="1"/>
  <c r="W57" i="1"/>
  <c r="S57" i="1" s="1"/>
  <c r="X41" i="1"/>
  <c r="AI67" i="70" s="1"/>
  <c r="W56" i="1"/>
  <c r="S56" i="1" s="1"/>
  <c r="X46" i="1"/>
  <c r="AI78" i="70" s="1"/>
  <c r="X35" i="1"/>
  <c r="AI56" i="70" s="1"/>
  <c r="R36" i="1"/>
  <c r="X30" i="1"/>
  <c r="AI45" i="70" s="1"/>
  <c r="X51" i="1"/>
  <c r="AI89" i="70" s="1"/>
  <c r="X15" i="1"/>
  <c r="AI12" i="70" s="1"/>
  <c r="X9" i="1"/>
  <c r="AA16" i="75" s="1"/>
  <c r="AJ3" i="75" s="1"/>
  <c r="U67" i="70" l="1"/>
  <c r="W109" i="70"/>
  <c r="AS79" i="70"/>
  <c r="AS121" i="70"/>
  <c r="O155" i="70"/>
  <c r="O109" i="70"/>
  <c r="O274" i="70"/>
  <c r="O203" i="70"/>
  <c r="O180" i="70"/>
  <c r="O40" i="70"/>
  <c r="O67" i="70"/>
  <c r="AA17" i="1"/>
  <c r="AA19" i="1" s="1"/>
  <c r="AS80" i="70"/>
  <c r="AS125" i="70"/>
  <c r="BA125" i="70" s="1"/>
  <c r="AS88" i="70"/>
  <c r="AY88" i="70" s="1"/>
  <c r="AC274" i="70"/>
  <c r="AB274" i="70" s="1"/>
  <c r="AC203" i="70"/>
  <c r="AB203" i="70" s="1"/>
  <c r="AC257" i="70"/>
  <c r="AB257" i="70" s="1"/>
  <c r="AC122" i="70"/>
  <c r="AB122" i="70" s="1"/>
  <c r="AC180" i="70"/>
  <c r="AB180" i="70" s="1"/>
  <c r="AC155" i="70"/>
  <c r="AB155" i="70" s="1"/>
  <c r="AC67" i="70"/>
  <c r="AC40" i="70"/>
  <c r="AC109" i="70"/>
  <c r="AA257" i="70"/>
  <c r="Z257" i="70" s="1"/>
  <c r="AA122" i="70"/>
  <c r="Z122" i="70" s="1"/>
  <c r="AA203" i="70"/>
  <c r="Z203" i="70" s="1"/>
  <c r="AA155" i="70"/>
  <c r="Z155" i="70" s="1"/>
  <c r="AA274" i="70"/>
  <c r="Z274" i="70" s="1"/>
  <c r="AA180" i="70"/>
  <c r="Z180" i="70" s="1"/>
  <c r="AA67" i="70"/>
  <c r="AA40" i="70"/>
  <c r="AA109" i="70"/>
  <c r="Y274" i="70"/>
  <c r="X274" i="70" s="1"/>
  <c r="Y180" i="70"/>
  <c r="X180" i="70" s="1"/>
  <c r="Y122" i="70"/>
  <c r="X122" i="70" s="1"/>
  <c r="Y155" i="70"/>
  <c r="X155" i="70" s="1"/>
  <c r="Y203" i="70"/>
  <c r="X203" i="70" s="1"/>
  <c r="Y257" i="70"/>
  <c r="X257" i="70" s="1"/>
  <c r="Y67" i="70"/>
  <c r="Y40" i="70"/>
  <c r="Y109" i="70"/>
  <c r="W122" i="70"/>
  <c r="V122" i="70" s="1"/>
  <c r="W155" i="70"/>
  <c r="V155" i="70" s="1"/>
  <c r="W203" i="70"/>
  <c r="V203" i="70" s="1"/>
  <c r="W180" i="70"/>
  <c r="V180" i="70" s="1"/>
  <c r="W274" i="70"/>
  <c r="V274" i="70" s="1"/>
  <c r="W257" i="70"/>
  <c r="V257" i="70" s="1"/>
  <c r="W40" i="70"/>
  <c r="W67" i="70"/>
  <c r="U155" i="70"/>
  <c r="T155" i="70" s="1"/>
  <c r="U203" i="70"/>
  <c r="T203" i="70" s="1"/>
  <c r="U274" i="70"/>
  <c r="T274" i="70" s="1"/>
  <c r="U180" i="70"/>
  <c r="T180" i="70" s="1"/>
  <c r="U122" i="70"/>
  <c r="T122" i="70" s="1"/>
  <c r="U257" i="70"/>
  <c r="T257" i="70" s="1"/>
  <c r="U109" i="70"/>
  <c r="U40" i="70"/>
  <c r="S122" i="70"/>
  <c r="R122" i="70" s="1"/>
  <c r="S155" i="70"/>
  <c r="R155" i="70" s="1"/>
  <c r="S203" i="70"/>
  <c r="R203" i="70" s="1"/>
  <c r="S257" i="70"/>
  <c r="R257" i="70" s="1"/>
  <c r="S180" i="70"/>
  <c r="R180" i="70" s="1"/>
  <c r="S274" i="70"/>
  <c r="R274" i="70" s="1"/>
  <c r="S109" i="70"/>
  <c r="S40" i="70"/>
  <c r="S67" i="70"/>
  <c r="O122" i="70"/>
  <c r="O257" i="70"/>
  <c r="BA80" i="70" l="1"/>
  <c r="AY80" i="70"/>
  <c r="AA16" i="1"/>
  <c r="AA23" i="1"/>
  <c r="AC23" i="1" s="1"/>
  <c r="AA22" i="1"/>
  <c r="N49" i="75"/>
  <c r="BC88" i="70" a="1"/>
  <c r="BC88" i="70" s="1"/>
  <c r="AU80" i="70"/>
  <c r="AW80" i="70"/>
  <c r="AW125" i="70"/>
  <c r="AU125" i="70"/>
  <c r="AC22" i="1" l="1"/>
  <c r="N31" i="75"/>
  <c r="AC20" i="1"/>
  <c r="AD3" i="70" l="1"/>
  <c r="X5" i="70" l="1"/>
  <c r="AC19" i="1" l="1"/>
  <c r="BE125" i="70" l="1"/>
  <c r="BD125" i="70" s="1"/>
  <c r="BC125" i="70"/>
  <c r="BB125" i="70" s="1"/>
  <c r="BE80" i="70"/>
  <c r="BD80" i="70" s="1"/>
  <c r="BC80" i="70"/>
  <c r="BB80" i="70" s="1"/>
  <c r="AZ125" i="70"/>
  <c r="AY125" i="70"/>
  <c r="AX125" i="70" s="1"/>
  <c r="AZ80" i="70"/>
  <c r="AV80" i="70"/>
  <c r="AT80" i="70"/>
  <c r="AT125" i="70"/>
  <c r="AV125" i="70"/>
  <c r="AX80" i="70" l="1"/>
  <c r="W1" i="1" l="1"/>
  <c r="N3" i="70"/>
  <c r="W2" i="1"/>
  <c r="G1" i="78" s="1"/>
  <c r="W3" i="1"/>
  <c r="G2" i="78" s="1"/>
  <c r="P79" i="1"/>
  <c r="AH4" i="78" l="1"/>
  <c r="AE4" i="78" s="1"/>
  <c r="AI4" i="77"/>
  <c r="G2" i="77"/>
  <c r="G2" i="76"/>
  <c r="G1" i="76"/>
  <c r="G1" i="77"/>
  <c r="AH4" i="76"/>
  <c r="AE4" i="76" s="1"/>
  <c r="AE4" i="77"/>
  <c r="E2" i="73"/>
  <c r="E2" i="75"/>
  <c r="E2" i="74"/>
  <c r="E1" i="73"/>
  <c r="E1" i="75"/>
  <c r="E1" i="74"/>
  <c r="W3" i="75"/>
  <c r="S4" i="75" s="1"/>
  <c r="X4" i="74"/>
  <c r="S4" i="74" s="1"/>
  <c r="W4" i="73"/>
  <c r="S4" i="73" s="1"/>
  <c r="AD1" i="70"/>
  <c r="AB1" i="70" s="1"/>
  <c r="N2" i="70"/>
  <c r="N1" i="70"/>
  <c r="AS17" i="70" l="1"/>
  <c r="AS35" i="70"/>
  <c r="AS63" i="70"/>
  <c r="AS108" i="70"/>
  <c r="AS135" i="70"/>
  <c r="AS99" i="70"/>
  <c r="AS180" i="70"/>
  <c r="AS90" i="70"/>
  <c r="AS54" i="70"/>
  <c r="AS171" i="70"/>
  <c r="AS81" i="70"/>
  <c r="AS153" i="70"/>
  <c r="AS126" i="70"/>
  <c r="AS144" i="70"/>
  <c r="AS117" i="70"/>
  <c r="AS18" i="70"/>
  <c r="AS162" i="70"/>
  <c r="AS72" i="70"/>
  <c r="AS45" i="70"/>
  <c r="AS36" i="70"/>
  <c r="AS27" i="70"/>
  <c r="AS26" i="70"/>
  <c r="AS116" i="70"/>
  <c r="AS152" i="70"/>
  <c r="AS53" i="70"/>
  <c r="AS98" i="70"/>
  <c r="AS143" i="70"/>
  <c r="AS89" i="70"/>
  <c r="AS179" i="70"/>
  <c r="AS71" i="70"/>
  <c r="AS44" i="70"/>
  <c r="AS134" i="70"/>
  <c r="AS62" i="70"/>
  <c r="AS107" i="70"/>
  <c r="AS170" i="70"/>
  <c r="AS161" i="70"/>
  <c r="AS14" i="70"/>
  <c r="AS32" i="70"/>
  <c r="AS50" i="70"/>
  <c r="BC50" i="70" s="1"/>
  <c r="AS77" i="70"/>
  <c r="AS95" i="70"/>
  <c r="AS113" i="70"/>
  <c r="AS131" i="70"/>
  <c r="AS149" i="70"/>
  <c r="AS176" i="70"/>
  <c r="AS23" i="70"/>
  <c r="AS41" i="70"/>
  <c r="AS59" i="70"/>
  <c r="AS86" i="70"/>
  <c r="AS104" i="70"/>
  <c r="BC104" i="70" s="1"/>
  <c r="AS122" i="70"/>
  <c r="AS140" i="70"/>
  <c r="AS158" i="70"/>
  <c r="Z5" i="70"/>
  <c r="AB5" i="70"/>
  <c r="AU23" i="70" l="1"/>
  <c r="AW23" i="70"/>
  <c r="AV23" i="70" s="1"/>
  <c r="AW14" i="70"/>
  <c r="AU14" i="70"/>
  <c r="BC17" i="70"/>
  <c r="BE17" i="70"/>
  <c r="BD17" i="70" s="1"/>
  <c r="AY27" i="70"/>
  <c r="BA27" i="70"/>
  <c r="AZ27" i="70" s="1"/>
  <c r="AU162" i="70"/>
  <c r="AT162" i="70" s="1"/>
  <c r="AY162" i="70"/>
  <c r="BA162" i="70"/>
  <c r="AZ162" i="70" s="1"/>
  <c r="AU126" i="70"/>
  <c r="AT126" i="70" s="1"/>
  <c r="AY126" i="70"/>
  <c r="BA126" i="70"/>
  <c r="AZ126" i="70" s="1"/>
  <c r="AU54" i="70"/>
  <c r="AT54" i="70" s="1"/>
  <c r="AY54" i="70"/>
  <c r="BA54" i="70"/>
  <c r="AZ54" i="70" s="1"/>
  <c r="AU135" i="70"/>
  <c r="AT135" i="70" s="1"/>
  <c r="BA135" i="70"/>
  <c r="AZ135" i="70" s="1"/>
  <c r="AY135" i="70"/>
  <c r="AU108" i="70"/>
  <c r="AT108" i="70" s="1"/>
  <c r="AY108" i="70"/>
  <c r="BA108" i="70"/>
  <c r="AZ108" i="70" s="1"/>
  <c r="AU36" i="70"/>
  <c r="AT36" i="70" s="1"/>
  <c r="AY36" i="70"/>
  <c r="BA36" i="70"/>
  <c r="AZ36" i="70" s="1"/>
  <c r="AU180" i="70"/>
  <c r="AT180" i="70" s="1"/>
  <c r="AY180" i="70"/>
  <c r="BA180" i="70"/>
  <c r="AZ180" i="70" s="1"/>
  <c r="AY18" i="70"/>
  <c r="BA18" i="70"/>
  <c r="AZ18" i="70" s="1"/>
  <c r="AU153" i="70"/>
  <c r="AT153" i="70" s="1"/>
  <c r="BA153" i="70"/>
  <c r="AZ153" i="70" s="1"/>
  <c r="AY153" i="70"/>
  <c r="AU90" i="70"/>
  <c r="AT90" i="70" s="1"/>
  <c r="AY90" i="70"/>
  <c r="BA90" i="70"/>
  <c r="AZ90" i="70" s="1"/>
  <c r="AU45" i="70"/>
  <c r="BA45" i="70"/>
  <c r="AZ45" i="70" s="1"/>
  <c r="AY45" i="70"/>
  <c r="AU117" i="70"/>
  <c r="AT117" i="70" s="1"/>
  <c r="BA117" i="70"/>
  <c r="AZ117" i="70" s="1"/>
  <c r="AY117" i="70"/>
  <c r="AU81" i="70"/>
  <c r="AT81" i="70" s="1"/>
  <c r="BA81" i="70"/>
  <c r="AZ81" i="70" s="1"/>
  <c r="AY81" i="70"/>
  <c r="AU63" i="70"/>
  <c r="AT63" i="70" s="1"/>
  <c r="BA63" i="70"/>
  <c r="AZ63" i="70" s="1"/>
  <c r="AY63" i="70"/>
  <c r="AU72" i="70"/>
  <c r="AT72" i="70" s="1"/>
  <c r="AY72" i="70"/>
  <c r="BA72" i="70"/>
  <c r="AZ72" i="70" s="1"/>
  <c r="AU144" i="70"/>
  <c r="AY144" i="70"/>
  <c r="BA144" i="70"/>
  <c r="AZ144" i="70" s="1"/>
  <c r="BA171" i="70"/>
  <c r="AZ171" i="70" s="1"/>
  <c r="AY171" i="70"/>
  <c r="AU99" i="70"/>
  <c r="AT99" i="70" s="1"/>
  <c r="BA99" i="70"/>
  <c r="AZ99" i="70" s="1"/>
  <c r="AY99" i="70"/>
  <c r="AU161" i="70"/>
  <c r="AT161" i="70" s="1"/>
  <c r="BA161" i="70"/>
  <c r="AZ161" i="70" s="1"/>
  <c r="AY161" i="70"/>
  <c r="AU89" i="70"/>
  <c r="AT89" i="70" s="1"/>
  <c r="BA89" i="70"/>
  <c r="AZ89" i="70" s="1"/>
  <c r="AY89" i="70"/>
  <c r="AW35" i="70"/>
  <c r="AV35" i="70" s="1"/>
  <c r="AY35" i="70"/>
  <c r="BA35" i="70"/>
  <c r="AZ35" i="70" s="1"/>
  <c r="AU170" i="70"/>
  <c r="AT170" i="70" s="1"/>
  <c r="AY170" i="70"/>
  <c r="BA170" i="70"/>
  <c r="AZ170" i="70" s="1"/>
  <c r="AU44" i="70"/>
  <c r="AT44" i="70" s="1"/>
  <c r="BA44" i="70"/>
  <c r="AZ44" i="70" s="1"/>
  <c r="AY44" i="70"/>
  <c r="AW116" i="70"/>
  <c r="AV116" i="70" s="1"/>
  <c r="BA116" i="70"/>
  <c r="AZ116" i="70" s="1"/>
  <c r="AY116" i="70"/>
  <c r="AU107" i="70"/>
  <c r="AT107" i="70" s="1"/>
  <c r="BA107" i="70"/>
  <c r="AZ107" i="70" s="1"/>
  <c r="AY107" i="70"/>
  <c r="AU71" i="70"/>
  <c r="AT71" i="70" s="1"/>
  <c r="AY71" i="70"/>
  <c r="AX71" i="70" s="1"/>
  <c r="BA71" i="70"/>
  <c r="AZ71" i="70" s="1"/>
  <c r="AU98" i="70"/>
  <c r="AT98" i="70" s="1"/>
  <c r="BA98" i="70"/>
  <c r="AZ98" i="70" s="1"/>
  <c r="AY98" i="70"/>
  <c r="AY26" i="70"/>
  <c r="BA26" i="70"/>
  <c r="AZ26" i="70" s="1"/>
  <c r="AU134" i="70"/>
  <c r="AT134" i="70" s="1"/>
  <c r="AY134" i="70"/>
  <c r="BA134" i="70"/>
  <c r="AZ134" i="70" s="1"/>
  <c r="AU152" i="70"/>
  <c r="AT152" i="70" s="1"/>
  <c r="AY152" i="70"/>
  <c r="BA152" i="70"/>
  <c r="AZ152" i="70" s="1"/>
  <c r="AU143" i="70"/>
  <c r="AT143" i="70" s="1"/>
  <c r="BA143" i="70"/>
  <c r="AZ143" i="70" s="1"/>
  <c r="AY143" i="70"/>
  <c r="BA17" i="70"/>
  <c r="AZ17" i="70" s="1"/>
  <c r="AY17" i="70"/>
  <c r="AU62" i="70"/>
  <c r="AT62" i="70" s="1"/>
  <c r="AY62" i="70"/>
  <c r="BA62" i="70"/>
  <c r="AZ62" i="70" s="1"/>
  <c r="AU179" i="70"/>
  <c r="AT179" i="70" s="1"/>
  <c r="BA179" i="70"/>
  <c r="AZ179" i="70" s="1"/>
  <c r="AY179" i="70"/>
  <c r="AU53" i="70"/>
  <c r="AT53" i="70" s="1"/>
  <c r="AY53" i="70"/>
  <c r="BA53" i="70"/>
  <c r="AZ53" i="70" s="1"/>
  <c r="AW171" i="70"/>
  <c r="AV171" i="70" s="1"/>
  <c r="AU171" i="70"/>
  <c r="AV17" i="70"/>
  <c r="AW27" i="70"/>
  <c r="AV27" i="70" s="1"/>
  <c r="AU27" i="70"/>
  <c r="AU18" i="70"/>
  <c r="AW18" i="70"/>
  <c r="AV18" i="70" s="1"/>
  <c r="AY14" i="70"/>
  <c r="AW54" i="70"/>
  <c r="BC54" i="70"/>
  <c r="BE54" i="70"/>
  <c r="BD54" i="70" s="1"/>
  <c r="BE18" i="70"/>
  <c r="BD18" i="70" s="1"/>
  <c r="BC18" i="70"/>
  <c r="AW90" i="70"/>
  <c r="AV90" i="70" s="1"/>
  <c r="BE90" i="70"/>
  <c r="BD90" i="70" s="1"/>
  <c r="BC90" i="70"/>
  <c r="AW72" i="70"/>
  <c r="AV72" i="70" s="1"/>
  <c r="BE72" i="70"/>
  <c r="BD72" i="70" s="1"/>
  <c r="BC72" i="70"/>
  <c r="AW162" i="70"/>
  <c r="AV162" i="70" s="1"/>
  <c r="BE162" i="70"/>
  <c r="BD162" i="70" s="1"/>
  <c r="BC162" i="70"/>
  <c r="AW117" i="70"/>
  <c r="AV117" i="70" s="1"/>
  <c r="BE117" i="70"/>
  <c r="BD117" i="70" s="1"/>
  <c r="BC117" i="70"/>
  <c r="AW180" i="70"/>
  <c r="AV180" i="70" s="1"/>
  <c r="BE180" i="70"/>
  <c r="BD180" i="70" s="1"/>
  <c r="BC180" i="70"/>
  <c r="AW99" i="70"/>
  <c r="AV99" i="70" s="1"/>
  <c r="BE99" i="70"/>
  <c r="BD99" i="70" s="1"/>
  <c r="BC99" i="70"/>
  <c r="BE171" i="70"/>
  <c r="BD171" i="70" s="1"/>
  <c r="BC171" i="70"/>
  <c r="AW144" i="70"/>
  <c r="AV144" i="70" s="1"/>
  <c r="BE144" i="70"/>
  <c r="BD144" i="70" s="1"/>
  <c r="BC144" i="70"/>
  <c r="BE27" i="70"/>
  <c r="BD27" i="70" s="1"/>
  <c r="BC27" i="70"/>
  <c r="AW126" i="70"/>
  <c r="AV126" i="70" s="1"/>
  <c r="BC126" i="70"/>
  <c r="BE126" i="70"/>
  <c r="BD126" i="70" s="1"/>
  <c r="AW135" i="70"/>
  <c r="AV135" i="70" s="1"/>
  <c r="BE135" i="70"/>
  <c r="BD135" i="70" s="1"/>
  <c r="BC135" i="70"/>
  <c r="AW108" i="70"/>
  <c r="AV108" i="70" s="1"/>
  <c r="BE108" i="70"/>
  <c r="BD108" i="70" s="1"/>
  <c r="BC108" i="70"/>
  <c r="AW36" i="70"/>
  <c r="AV36" i="70" s="1"/>
  <c r="BE36" i="70"/>
  <c r="BD36" i="70" s="1"/>
  <c r="BC36" i="70"/>
  <c r="AW153" i="70"/>
  <c r="AV153" i="70" s="1"/>
  <c r="BC153" i="70"/>
  <c r="BE153" i="70"/>
  <c r="BD153" i="70" s="1"/>
  <c r="AW45" i="70"/>
  <c r="AV45" i="70" s="1"/>
  <c r="BE45" i="70"/>
  <c r="BD45" i="70" s="1"/>
  <c r="BC45" i="70"/>
  <c r="AW81" i="70"/>
  <c r="AV81" i="70" s="1"/>
  <c r="BC81" i="70"/>
  <c r="BE81" i="70"/>
  <c r="BD81" i="70" s="1"/>
  <c r="AW63" i="70"/>
  <c r="AV63" i="70" s="1"/>
  <c r="BE63" i="70"/>
  <c r="BD63" i="70" s="1"/>
  <c r="BC63" i="70"/>
  <c r="AW26" i="70"/>
  <c r="AV26" i="70" s="1"/>
  <c r="BE26" i="70"/>
  <c r="BD26" i="70" s="1"/>
  <c r="BC26" i="70"/>
  <c r="BE161" i="70"/>
  <c r="BD161" i="70" s="1"/>
  <c r="BC161" i="70"/>
  <c r="BE170" i="70"/>
  <c r="BD170" i="70" s="1"/>
  <c r="BC170" i="70"/>
  <c r="BE89" i="70"/>
  <c r="BD89" i="70" s="1"/>
  <c r="BC89" i="70"/>
  <c r="BE44" i="70"/>
  <c r="BD44" i="70" s="1"/>
  <c r="BC44" i="70"/>
  <c r="BE107" i="70"/>
  <c r="BD107" i="70" s="1"/>
  <c r="BC107" i="70"/>
  <c r="BE62" i="70"/>
  <c r="BD62" i="70" s="1"/>
  <c r="BC62" i="70"/>
  <c r="BE35" i="70"/>
  <c r="BD35" i="70" s="1"/>
  <c r="BC35" i="70"/>
  <c r="BC53" i="70"/>
  <c r="BE53" i="70"/>
  <c r="BD53" i="70" s="1"/>
  <c r="BE143" i="70"/>
  <c r="BD143" i="70" s="1"/>
  <c r="BC143" i="70"/>
  <c r="BE98" i="70"/>
  <c r="BD98" i="70" s="1"/>
  <c r="BC98" i="70"/>
  <c r="BE134" i="70"/>
  <c r="BD134" i="70" s="1"/>
  <c r="BC134" i="70"/>
  <c r="BC152" i="70"/>
  <c r="BE152" i="70"/>
  <c r="BD152" i="70" s="1"/>
  <c r="BE116" i="70"/>
  <c r="BD116" i="70" s="1"/>
  <c r="BC116" i="70"/>
  <c r="BE71" i="70"/>
  <c r="BD71" i="70" s="1"/>
  <c r="BC71" i="70"/>
  <c r="BE179" i="70"/>
  <c r="BD179" i="70" s="1"/>
  <c r="BC179" i="70"/>
  <c r="AW71" i="70"/>
  <c r="AV71" i="70" s="1"/>
  <c r="AW161" i="70"/>
  <c r="AV161" i="70" s="1"/>
  <c r="AW179" i="70"/>
  <c r="AV179" i="70" s="1"/>
  <c r="AW170" i="70"/>
  <c r="AV170" i="70" s="1"/>
  <c r="AW89" i="70"/>
  <c r="AV89" i="70" s="1"/>
  <c r="AW143" i="70"/>
  <c r="AV143" i="70" s="1"/>
  <c r="AW62" i="70"/>
  <c r="AV62" i="70" s="1"/>
  <c r="AW98" i="70"/>
  <c r="AV98" i="70" s="1"/>
  <c r="AW44" i="70"/>
  <c r="AW107" i="70"/>
  <c r="AV107" i="70" s="1"/>
  <c r="AU35" i="70"/>
  <c r="AW53" i="70"/>
  <c r="AV53" i="70" s="1"/>
  <c r="AW134" i="70"/>
  <c r="AV134" i="70" s="1"/>
  <c r="AW152" i="70"/>
  <c r="AV152" i="70" s="1"/>
  <c r="AU116" i="70"/>
  <c r="AS151" i="70"/>
  <c r="AS124" i="70"/>
  <c r="AS25" i="70"/>
  <c r="AU25" i="70" s="1"/>
  <c r="AS52" i="70"/>
  <c r="AW52" i="70" s="1"/>
  <c r="AS142" i="70"/>
  <c r="AS115" i="70"/>
  <c r="AS34" i="70"/>
  <c r="AU34" i="70" s="1"/>
  <c r="AS178" i="70"/>
  <c r="AS106" i="70"/>
  <c r="AS43" i="70"/>
  <c r="AS169" i="70"/>
  <c r="AS97" i="70"/>
  <c r="AS70" i="70"/>
  <c r="AU70" i="70" s="1"/>
  <c r="AS160" i="70"/>
  <c r="AS133" i="70"/>
  <c r="AY133" i="70" s="1"/>
  <c r="AS16" i="70"/>
  <c r="AS61" i="70"/>
  <c r="AU61" i="70" s="1"/>
  <c r="AW32" i="70"/>
  <c r="AU32" i="70"/>
  <c r="AW122" i="70"/>
  <c r="AV122" i="70" s="1"/>
  <c r="AU122" i="70"/>
  <c r="AU131" i="70"/>
  <c r="AW131" i="70"/>
  <c r="AV131" i="70" s="1"/>
  <c r="AW158" i="70"/>
  <c r="AV158" i="70" s="1"/>
  <c r="AU158" i="70"/>
  <c r="AW149" i="70"/>
  <c r="AV149" i="70" s="1"/>
  <c r="AU149" i="70"/>
  <c r="AW104" i="70"/>
  <c r="AV104" i="70" s="1"/>
  <c r="AU104" i="70"/>
  <c r="AW113" i="70"/>
  <c r="AV113" i="70" s="1"/>
  <c r="AU113" i="70"/>
  <c r="AW140" i="70"/>
  <c r="AV140" i="70" s="1"/>
  <c r="AU140" i="70"/>
  <c r="AU86" i="70"/>
  <c r="AW86" i="70"/>
  <c r="AV86" i="70" s="1"/>
  <c r="AW95" i="70"/>
  <c r="AV95" i="70" s="1"/>
  <c r="AU95" i="70"/>
  <c r="AW176" i="70"/>
  <c r="AV176" i="70" s="1"/>
  <c r="AU176" i="70"/>
  <c r="AW59" i="70"/>
  <c r="AV59" i="70" s="1"/>
  <c r="AU59" i="70"/>
  <c r="AW77" i="70"/>
  <c r="AV77" i="70" s="1"/>
  <c r="AU77" i="70"/>
  <c r="AW41" i="70"/>
  <c r="AV41" i="70" s="1"/>
  <c r="AU41" i="70"/>
  <c r="AU50" i="70"/>
  <c r="AW50" i="70"/>
  <c r="AV50" i="70" s="1"/>
  <c r="AS166" i="70"/>
  <c r="AS13" i="70"/>
  <c r="AS31" i="70"/>
  <c r="AS49" i="70"/>
  <c r="AS76" i="70"/>
  <c r="AS94" i="70"/>
  <c r="AS112" i="70"/>
  <c r="AS130" i="70"/>
  <c r="AS148" i="70"/>
  <c r="AS175" i="70"/>
  <c r="AS67" i="70"/>
  <c r="AS22" i="70"/>
  <c r="AS40" i="70"/>
  <c r="AS58" i="70"/>
  <c r="AS85" i="70"/>
  <c r="AS103" i="70"/>
  <c r="BC103" i="70" s="1"/>
  <c r="AS139" i="70"/>
  <c r="AS157" i="70"/>
  <c r="BE23" i="70"/>
  <c r="BD23" i="70" s="1"/>
  <c r="BC23" i="70"/>
  <c r="BA14" i="70"/>
  <c r="AZ14" i="70" s="1"/>
  <c r="R5" i="70"/>
  <c r="AS167" i="70"/>
  <c r="AS68" i="70"/>
  <c r="T5" i="70"/>
  <c r="AL91" i="70" l="1"/>
  <c r="AK91" i="70" s="1"/>
  <c r="AV54" i="70"/>
  <c r="AL95" i="70"/>
  <c r="AK95" i="70" s="1"/>
  <c r="AL80" i="70"/>
  <c r="AK80" i="70" s="1"/>
  <c r="AV44" i="70"/>
  <c r="AL84" i="70"/>
  <c r="AK84" i="70" s="1"/>
  <c r="BA67" i="70"/>
  <c r="AZ67" i="70" s="1"/>
  <c r="AY67" i="70"/>
  <c r="AU43" i="70"/>
  <c r="AW43" i="70"/>
  <c r="AV43" i="70" s="1"/>
  <c r="AU16" i="70"/>
  <c r="AW16" i="70"/>
  <c r="BE68" i="70"/>
  <c r="BD68" i="70" s="1"/>
  <c r="AY68" i="70"/>
  <c r="AV14" i="70"/>
  <c r="AU22" i="70"/>
  <c r="BA52" i="70"/>
  <c r="AZ52" i="70" s="1"/>
  <c r="AY52" i="70"/>
  <c r="AV32" i="70"/>
  <c r="AU13" i="70"/>
  <c r="BA106" i="70"/>
  <c r="AZ106" i="70" s="1"/>
  <c r="AY106" i="70"/>
  <c r="AY151" i="70"/>
  <c r="BA151" i="70"/>
  <c r="AZ151" i="70" s="1"/>
  <c r="BA16" i="70"/>
  <c r="AZ16" i="70" s="1"/>
  <c r="AY16" i="70"/>
  <c r="BE151" i="70"/>
  <c r="BD151" i="70" s="1"/>
  <c r="BC151" i="70"/>
  <c r="BB151" i="70" s="1"/>
  <c r="BC16" i="70"/>
  <c r="BE97" i="70"/>
  <c r="BC97" i="70"/>
  <c r="BC52" i="70"/>
  <c r="BC106" i="70"/>
  <c r="BE106" i="70"/>
  <c r="BD106" i="70" s="1"/>
  <c r="BC25" i="70"/>
  <c r="AY61" i="70"/>
  <c r="BE43" i="70"/>
  <c r="BD43" i="70" s="1"/>
  <c r="BE34" i="70"/>
  <c r="BD34" i="70" s="1"/>
  <c r="BE52" i="70"/>
  <c r="BA40" i="70"/>
  <c r="AZ40" i="70" s="1"/>
  <c r="BA68" i="70"/>
  <c r="BE13" i="70"/>
  <c r="BD13" i="70" s="1"/>
  <c r="BE16" i="70"/>
  <c r="AT45" i="70"/>
  <c r="AT144" i="70"/>
  <c r="AX144" i="70"/>
  <c r="AX81" i="70"/>
  <c r="AX153" i="70"/>
  <c r="AX18" i="70"/>
  <c r="AX108" i="70"/>
  <c r="AX162" i="70"/>
  <c r="AX171" i="70"/>
  <c r="AX63" i="70"/>
  <c r="AX36" i="70"/>
  <c r="AX126" i="70"/>
  <c r="AX99" i="70"/>
  <c r="AX45" i="70"/>
  <c r="AX90" i="70"/>
  <c r="AX180" i="70"/>
  <c r="AX135" i="70"/>
  <c r="AX54" i="70"/>
  <c r="AX72" i="70"/>
  <c r="AX117" i="70"/>
  <c r="AX27" i="70"/>
  <c r="AT18" i="70"/>
  <c r="AT27" i="70"/>
  <c r="AT171" i="70"/>
  <c r="AX53" i="70"/>
  <c r="AX17" i="70"/>
  <c r="AX26" i="70"/>
  <c r="AX35" i="70"/>
  <c r="AX134" i="70"/>
  <c r="AX98" i="70"/>
  <c r="AX44" i="70"/>
  <c r="AX170" i="70"/>
  <c r="AX161" i="70"/>
  <c r="AX179" i="70"/>
  <c r="AX62" i="70"/>
  <c r="AX143" i="70"/>
  <c r="AX152" i="70"/>
  <c r="AX116" i="70"/>
  <c r="AX89" i="70"/>
  <c r="AX107" i="70"/>
  <c r="AX14" i="70"/>
  <c r="AY85" i="70"/>
  <c r="BA85" i="70"/>
  <c r="AZ85" i="70" s="1"/>
  <c r="AY58" i="70"/>
  <c r="BA58" i="70"/>
  <c r="AZ58" i="70" s="1"/>
  <c r="BA49" i="70"/>
  <c r="AZ49" i="70" s="1"/>
  <c r="AY49" i="70"/>
  <c r="AY130" i="70"/>
  <c r="BA130" i="70"/>
  <c r="AZ130" i="70" s="1"/>
  <c r="AY112" i="70"/>
  <c r="BA112" i="70"/>
  <c r="AZ112" i="70" s="1"/>
  <c r="BA157" i="70"/>
  <c r="AZ157" i="70" s="1"/>
  <c r="AY157" i="70"/>
  <c r="AY94" i="70"/>
  <c r="BA94" i="70"/>
  <c r="AZ94" i="70" s="1"/>
  <c r="AY76" i="70"/>
  <c r="BA76" i="70"/>
  <c r="AZ76" i="70" s="1"/>
  <c r="AY139" i="70"/>
  <c r="BA139" i="70"/>
  <c r="AZ139" i="70" s="1"/>
  <c r="AY175" i="70"/>
  <c r="BA175" i="70"/>
  <c r="AZ175" i="70" s="1"/>
  <c r="AY103" i="70"/>
  <c r="BA103" i="70"/>
  <c r="AZ103" i="70" s="1"/>
  <c r="BA121" i="70"/>
  <c r="AZ121" i="70" s="1"/>
  <c r="AY121" i="70"/>
  <c r="AY148" i="70"/>
  <c r="BA148" i="70"/>
  <c r="AZ148" i="70" s="1"/>
  <c r="AY166" i="70"/>
  <c r="BA166" i="70"/>
  <c r="AZ166" i="70" s="1"/>
  <c r="AT77" i="70"/>
  <c r="AT176" i="70"/>
  <c r="AT113" i="70"/>
  <c r="AT149" i="70"/>
  <c r="AT32" i="70"/>
  <c r="AT50" i="70"/>
  <c r="AT86" i="70"/>
  <c r="AT131" i="70"/>
  <c r="AT41" i="70"/>
  <c r="AT59" i="70"/>
  <c r="AT95" i="70"/>
  <c r="AT140" i="70"/>
  <c r="AT104" i="70"/>
  <c r="AT158" i="70"/>
  <c r="AT122" i="70"/>
  <c r="AT23" i="70"/>
  <c r="BB144" i="70"/>
  <c r="BB180" i="70"/>
  <c r="BB27" i="70"/>
  <c r="BB81" i="70"/>
  <c r="BB63" i="70"/>
  <c r="BB36" i="70"/>
  <c r="BB99" i="70"/>
  <c r="BB72" i="70"/>
  <c r="BB90" i="70"/>
  <c r="BB171" i="70"/>
  <c r="BB162" i="70"/>
  <c r="BB153" i="70"/>
  <c r="BB18" i="70"/>
  <c r="BB54" i="70"/>
  <c r="BB108" i="70"/>
  <c r="BB45" i="70"/>
  <c r="BB135" i="70"/>
  <c r="BB126" i="70"/>
  <c r="BB117" i="70"/>
  <c r="AU31" i="70"/>
  <c r="AT31" i="70" s="1"/>
  <c r="AT17" i="70"/>
  <c r="AT26" i="70"/>
  <c r="AW31" i="70"/>
  <c r="AV31" i="70" s="1"/>
  <c r="AW13" i="70"/>
  <c r="BB44" i="70"/>
  <c r="BB35" i="70"/>
  <c r="BB152" i="70"/>
  <c r="BB143" i="70"/>
  <c r="BB161" i="70"/>
  <c r="BB71" i="70"/>
  <c r="BB62" i="70"/>
  <c r="BB134" i="70"/>
  <c r="BB89" i="70"/>
  <c r="BB26" i="70"/>
  <c r="BB179" i="70"/>
  <c r="BB116" i="70"/>
  <c r="BB107" i="70"/>
  <c r="BB98" i="70"/>
  <c r="BB53" i="70"/>
  <c r="BB170" i="70"/>
  <c r="BA97" i="70"/>
  <c r="AZ97" i="70" s="1"/>
  <c r="AY97" i="70"/>
  <c r="BA61" i="70"/>
  <c r="AZ61" i="70" s="1"/>
  <c r="BA169" i="70"/>
  <c r="AZ169" i="70" s="1"/>
  <c r="AY169" i="70"/>
  <c r="BA25" i="70"/>
  <c r="AZ25" i="70" s="1"/>
  <c r="AY25" i="70"/>
  <c r="BA43" i="70"/>
  <c r="AZ43" i="70" s="1"/>
  <c r="AY43" i="70"/>
  <c r="BA160" i="70"/>
  <c r="AZ160" i="70" s="1"/>
  <c r="AY160" i="70"/>
  <c r="BA124" i="70"/>
  <c r="AZ124" i="70" s="1"/>
  <c r="AY124" i="70"/>
  <c r="BA133" i="70"/>
  <c r="AZ133" i="70" s="1"/>
  <c r="BA178" i="70"/>
  <c r="AZ178" i="70" s="1"/>
  <c r="AY178" i="70"/>
  <c r="AY79" i="70"/>
  <c r="BA79" i="70"/>
  <c r="AZ79" i="70" s="1"/>
  <c r="BA88" i="70"/>
  <c r="AZ88" i="70" s="1"/>
  <c r="BA34" i="70"/>
  <c r="AZ34" i="70" s="1"/>
  <c r="AY34" i="70"/>
  <c r="BA115" i="70"/>
  <c r="AZ115" i="70" s="1"/>
  <c r="AY115" i="70"/>
  <c r="BA142" i="70"/>
  <c r="AZ142" i="70" s="1"/>
  <c r="AY142" i="70"/>
  <c r="AY70" i="70"/>
  <c r="BA70" i="70"/>
  <c r="AZ70" i="70" s="1"/>
  <c r="BB17" i="70"/>
  <c r="AT35" i="70"/>
  <c r="AT116" i="70"/>
  <c r="BE160" i="70"/>
  <c r="BC160" i="70"/>
  <c r="BE115" i="70"/>
  <c r="BC115" i="70"/>
  <c r="BE70" i="70"/>
  <c r="BC70" i="70"/>
  <c r="BE142" i="70"/>
  <c r="BC142" i="70"/>
  <c r="BE61" i="70"/>
  <c r="BC61" i="70"/>
  <c r="BE169" i="70"/>
  <c r="BC169" i="70"/>
  <c r="BE25" i="70"/>
  <c r="BE79" i="70"/>
  <c r="BC79" i="70"/>
  <c r="BC43" i="70"/>
  <c r="BE124" i="70"/>
  <c r="BC124" i="70"/>
  <c r="BE133" i="70"/>
  <c r="BC133" i="70"/>
  <c r="BE178" i="70"/>
  <c r="BD178" i="70" s="1"/>
  <c r="BC178" i="70"/>
  <c r="BE88" i="70"/>
  <c r="BC34" i="70"/>
  <c r="AT14" i="70"/>
  <c r="AW106" i="70"/>
  <c r="AV106" i="70" s="1"/>
  <c r="AU106" i="70"/>
  <c r="AT106" i="70" s="1"/>
  <c r="AW124" i="70"/>
  <c r="AV124" i="70" s="1"/>
  <c r="AU124" i="70"/>
  <c r="AT124" i="70" s="1"/>
  <c r="AW133" i="70"/>
  <c r="AV133" i="70" s="1"/>
  <c r="AU133" i="70"/>
  <c r="AT133" i="70" s="1"/>
  <c r="AW151" i="70"/>
  <c r="AV151" i="70" s="1"/>
  <c r="AU151" i="70"/>
  <c r="AT151" i="70" s="1"/>
  <c r="AT34" i="70"/>
  <c r="AW34" i="70"/>
  <c r="AW160" i="70"/>
  <c r="AV160" i="70" s="1"/>
  <c r="AU160" i="70"/>
  <c r="AT160" i="70" s="1"/>
  <c r="AU115" i="70"/>
  <c r="AT115" i="70" s="1"/>
  <c r="AW115" i="70"/>
  <c r="AV115" i="70" s="1"/>
  <c r="AW178" i="70"/>
  <c r="AV178" i="70" s="1"/>
  <c r="AU178" i="70"/>
  <c r="AT178" i="70" s="1"/>
  <c r="AW88" i="70"/>
  <c r="AV88" i="70" s="1"/>
  <c r="AU88" i="70"/>
  <c r="AT88" i="70" s="1"/>
  <c r="AW70" i="70"/>
  <c r="AV70" i="70" s="1"/>
  <c r="AT70" i="70"/>
  <c r="AW142" i="70"/>
  <c r="AV142" i="70" s="1"/>
  <c r="AU142" i="70"/>
  <c r="AT142" i="70" s="1"/>
  <c r="AV52" i="70"/>
  <c r="AU52" i="70"/>
  <c r="AW97" i="70"/>
  <c r="AV97" i="70" s="1"/>
  <c r="AU97" i="70"/>
  <c r="AT97" i="70" s="1"/>
  <c r="AW61" i="70"/>
  <c r="AV61" i="70" s="1"/>
  <c r="AT61" i="70"/>
  <c r="AW169" i="70"/>
  <c r="AV169" i="70" s="1"/>
  <c r="AU169" i="70"/>
  <c r="AT169" i="70" s="1"/>
  <c r="AW25" i="70"/>
  <c r="AV25" i="70" s="1"/>
  <c r="AW79" i="70"/>
  <c r="AU79" i="70"/>
  <c r="AU85" i="70"/>
  <c r="AW85" i="70"/>
  <c r="AV85" i="70" s="1"/>
  <c r="AU58" i="70"/>
  <c r="AW58" i="70"/>
  <c r="AV58" i="70" s="1"/>
  <c r="AU94" i="70"/>
  <c r="AW94" i="70"/>
  <c r="AV94" i="70" s="1"/>
  <c r="AU112" i="70"/>
  <c r="AW112" i="70"/>
  <c r="AV112" i="70" s="1"/>
  <c r="AU76" i="70"/>
  <c r="AW76" i="70"/>
  <c r="AV76" i="70" s="1"/>
  <c r="AU157" i="70"/>
  <c r="AW157" i="70"/>
  <c r="AV157" i="70" s="1"/>
  <c r="AU67" i="70"/>
  <c r="AW67" i="70"/>
  <c r="AV67" i="70" s="1"/>
  <c r="AW22" i="70"/>
  <c r="AV22" i="70" s="1"/>
  <c r="AU139" i="70"/>
  <c r="AW139" i="70"/>
  <c r="AV139" i="70" s="1"/>
  <c r="AU175" i="70"/>
  <c r="AW175" i="70"/>
  <c r="AV175" i="70" s="1"/>
  <c r="AU49" i="70"/>
  <c r="AW49" i="70"/>
  <c r="AV49" i="70" s="1"/>
  <c r="AU121" i="70"/>
  <c r="AW121" i="70"/>
  <c r="AV121" i="70" s="1"/>
  <c r="AW148" i="70"/>
  <c r="AV148" i="70" s="1"/>
  <c r="AU148" i="70"/>
  <c r="AU166" i="70"/>
  <c r="AW166" i="70"/>
  <c r="AV166" i="70" s="1"/>
  <c r="AU103" i="70"/>
  <c r="AW103" i="70"/>
  <c r="AV103" i="70" s="1"/>
  <c r="AU130" i="70"/>
  <c r="AW130" i="70"/>
  <c r="AV130" i="70" s="1"/>
  <c r="BE40" i="70"/>
  <c r="BD40" i="70" s="1"/>
  <c r="AU40" i="70"/>
  <c r="AW40" i="70"/>
  <c r="AV40" i="70" s="1"/>
  <c r="BE31" i="70"/>
  <c r="BD31" i="70" s="1"/>
  <c r="BC31" i="70"/>
  <c r="BB31" i="70" s="1"/>
  <c r="AW68" i="70"/>
  <c r="AV68" i="70" s="1"/>
  <c r="AU68" i="70"/>
  <c r="AW167" i="70"/>
  <c r="AV167" i="70" s="1"/>
  <c r="AU167" i="70"/>
  <c r="BC13" i="70"/>
  <c r="BB13" i="70" s="1"/>
  <c r="BC40" i="70"/>
  <c r="BC76" i="70"/>
  <c r="BE76" i="70"/>
  <c r="BD76" i="70" s="1"/>
  <c r="BE49" i="70"/>
  <c r="BD49" i="70" s="1"/>
  <c r="BC49" i="70"/>
  <c r="BC157" i="70"/>
  <c r="BE157" i="70"/>
  <c r="BD157" i="70" s="1"/>
  <c r="BE67" i="70"/>
  <c r="BD67" i="70" s="1"/>
  <c r="BC67" i="70"/>
  <c r="BC139" i="70"/>
  <c r="BE139" i="70"/>
  <c r="BD139" i="70" s="1"/>
  <c r="BC175" i="70"/>
  <c r="BE175" i="70"/>
  <c r="BD175" i="70" s="1"/>
  <c r="BE121" i="70"/>
  <c r="BD121" i="70" s="1"/>
  <c r="BC121" i="70"/>
  <c r="BC148" i="70"/>
  <c r="BE148" i="70"/>
  <c r="BD148" i="70" s="1"/>
  <c r="BE166" i="70"/>
  <c r="BD166" i="70" s="1"/>
  <c r="BC166" i="70"/>
  <c r="BC22" i="70"/>
  <c r="BE103" i="70"/>
  <c r="BD103" i="70" s="1"/>
  <c r="BC130" i="70"/>
  <c r="BE130" i="70"/>
  <c r="BD130" i="70" s="1"/>
  <c r="BE22" i="70"/>
  <c r="BD22" i="70" s="1"/>
  <c r="BC85" i="70"/>
  <c r="BE85" i="70"/>
  <c r="BD85" i="70" s="1"/>
  <c r="BE112" i="70"/>
  <c r="BD112" i="70" s="1"/>
  <c r="BC112" i="70"/>
  <c r="BC58" i="70"/>
  <c r="BE58" i="70"/>
  <c r="BD58" i="70" s="1"/>
  <c r="BC94" i="70"/>
  <c r="BE94" i="70"/>
  <c r="BD94" i="70" s="1"/>
  <c r="AY40" i="70"/>
  <c r="AX40" i="70" s="1"/>
  <c r="AY22" i="70"/>
  <c r="AX22" i="70" s="1"/>
  <c r="AY31" i="70"/>
  <c r="AX31" i="70" s="1"/>
  <c r="BA31" i="70"/>
  <c r="AZ31" i="70" s="1"/>
  <c r="BA22" i="70"/>
  <c r="AZ22" i="70" s="1"/>
  <c r="BA113" i="70"/>
  <c r="AZ113" i="70" s="1"/>
  <c r="AY113" i="70"/>
  <c r="AY104" i="70"/>
  <c r="BA104" i="70"/>
  <c r="AZ104" i="70" s="1"/>
  <c r="BA23" i="70"/>
  <c r="AY23" i="70"/>
  <c r="BA167" i="70"/>
  <c r="AZ167" i="70" s="1"/>
  <c r="AY167" i="70"/>
  <c r="AY158" i="70"/>
  <c r="BA158" i="70"/>
  <c r="AZ158" i="70" s="1"/>
  <c r="BA149" i="70"/>
  <c r="AZ149" i="70" s="1"/>
  <c r="AY149" i="70"/>
  <c r="AY140" i="70"/>
  <c r="BA140" i="70"/>
  <c r="AZ140" i="70" s="1"/>
  <c r="BA59" i="70"/>
  <c r="AY59" i="70"/>
  <c r="AY50" i="70"/>
  <c r="BA50" i="70"/>
  <c r="BA13" i="70"/>
  <c r="AZ13" i="70" s="1"/>
  <c r="AY13" i="70"/>
  <c r="AY32" i="70"/>
  <c r="BA32" i="70"/>
  <c r="AY176" i="70"/>
  <c r="BA176" i="70"/>
  <c r="AZ176" i="70" s="1"/>
  <c r="BA95" i="70"/>
  <c r="AY95" i="70"/>
  <c r="AY86" i="70"/>
  <c r="BA86" i="70"/>
  <c r="AZ86" i="70" s="1"/>
  <c r="BA77" i="70"/>
  <c r="AZ77" i="70" s="1"/>
  <c r="AY77" i="70"/>
  <c r="BA41" i="70"/>
  <c r="AY41" i="70"/>
  <c r="BA131" i="70"/>
  <c r="AZ131" i="70" s="1"/>
  <c r="AY131" i="70"/>
  <c r="AY122" i="70"/>
  <c r="BA122" i="70"/>
  <c r="AZ122" i="70" s="1"/>
  <c r="BE77" i="70"/>
  <c r="BD77" i="70" s="1"/>
  <c r="BC77" i="70"/>
  <c r="BE32" i="70"/>
  <c r="BD32" i="70" s="1"/>
  <c r="BC32" i="70"/>
  <c r="BE176" i="70"/>
  <c r="BD176" i="70" s="1"/>
  <c r="BC176" i="70"/>
  <c r="BC95" i="70"/>
  <c r="BE95" i="70"/>
  <c r="BD95" i="70" s="1"/>
  <c r="BC86" i="70"/>
  <c r="BE86" i="70"/>
  <c r="BD86" i="70" s="1"/>
  <c r="BC113" i="70"/>
  <c r="BE113" i="70"/>
  <c r="BD113" i="70" s="1"/>
  <c r="BC68" i="70"/>
  <c r="BC41" i="70"/>
  <c r="BE41" i="70"/>
  <c r="BD41" i="70" s="1"/>
  <c r="BE131" i="70"/>
  <c r="BD131" i="70" s="1"/>
  <c r="BC131" i="70"/>
  <c r="BE122" i="70"/>
  <c r="BD122" i="70" s="1"/>
  <c r="BC122" i="70"/>
  <c r="BC149" i="70"/>
  <c r="BE149" i="70"/>
  <c r="BD149" i="70" s="1"/>
  <c r="BE104" i="70"/>
  <c r="BD104" i="70" s="1"/>
  <c r="BB23" i="70"/>
  <c r="BC167" i="70"/>
  <c r="BE167" i="70"/>
  <c r="BD167" i="70" s="1"/>
  <c r="BC158" i="70"/>
  <c r="BE158" i="70"/>
  <c r="BD158" i="70" s="1"/>
  <c r="BE140" i="70"/>
  <c r="BD140" i="70" s="1"/>
  <c r="BC140" i="70"/>
  <c r="BE59" i="70"/>
  <c r="BD59" i="70" s="1"/>
  <c r="BC59" i="70"/>
  <c r="BE50" i="70"/>
  <c r="BD50" i="70" s="1"/>
  <c r="BC14" i="70"/>
  <c r="BE14" i="70"/>
  <c r="BD14" i="70" s="1"/>
  <c r="AL36" i="70" l="1"/>
  <c r="AK36" i="70" s="1"/>
  <c r="AL47" i="70"/>
  <c r="AK47" i="70" s="1"/>
  <c r="AL94" i="70"/>
  <c r="AK94" i="70" s="1"/>
  <c r="AL93" i="70"/>
  <c r="AK93" i="70" s="1"/>
  <c r="AL92" i="70"/>
  <c r="AK92" i="70" s="1"/>
  <c r="AT43" i="70"/>
  <c r="AL83" i="70"/>
  <c r="AK83" i="70" s="1"/>
  <c r="AL81" i="70"/>
  <c r="AK81" i="70" s="1"/>
  <c r="AL82" i="70"/>
  <c r="AK82" i="70" s="1"/>
  <c r="AV16" i="70"/>
  <c r="AZ95" i="70"/>
  <c r="AV79" i="70"/>
  <c r="AV34" i="70"/>
  <c r="AL73" i="70"/>
  <c r="AK73" i="70" s="1"/>
  <c r="AL69" i="70"/>
  <c r="AK69" i="70" s="1"/>
  <c r="BD16" i="70"/>
  <c r="AL51" i="70"/>
  <c r="AK51" i="70" s="1"/>
  <c r="AV13" i="70"/>
  <c r="AL40" i="70"/>
  <c r="BD97" i="70"/>
  <c r="AT52" i="70"/>
  <c r="BB52" i="70"/>
  <c r="BB106" i="70"/>
  <c r="BD25" i="70"/>
  <c r="BD70" i="70"/>
  <c r="BD115" i="70"/>
  <c r="BD88" i="70"/>
  <c r="BD61" i="70"/>
  <c r="BD160" i="70"/>
  <c r="BD124" i="70"/>
  <c r="BD169" i="70"/>
  <c r="BD52" i="70"/>
  <c r="BD142" i="70"/>
  <c r="BD133" i="70"/>
  <c r="BD79" i="70"/>
  <c r="AZ50" i="70"/>
  <c r="AZ41" i="70"/>
  <c r="AZ59" i="70"/>
  <c r="AZ32" i="70"/>
  <c r="AZ23" i="70"/>
  <c r="AT79" i="70"/>
  <c r="AZ68" i="70"/>
  <c r="AT25" i="70"/>
  <c r="AX68" i="70"/>
  <c r="AX103" i="70"/>
  <c r="AX67" i="70"/>
  <c r="AX49" i="70"/>
  <c r="AX94" i="70"/>
  <c r="AX166" i="70"/>
  <c r="AX175" i="70"/>
  <c r="AX130" i="70"/>
  <c r="AX157" i="70"/>
  <c r="AX148" i="70"/>
  <c r="AX139" i="70"/>
  <c r="AX58" i="70"/>
  <c r="AX121" i="70"/>
  <c r="AX76" i="70"/>
  <c r="AX112" i="70"/>
  <c r="AX85" i="70"/>
  <c r="BB14" i="70"/>
  <c r="BB50" i="70"/>
  <c r="BB104" i="70"/>
  <c r="BB149" i="70"/>
  <c r="BB95" i="70"/>
  <c r="BB77" i="70"/>
  <c r="AX41" i="70"/>
  <c r="AX59" i="70"/>
  <c r="AX149" i="70"/>
  <c r="AX23" i="70"/>
  <c r="AX113" i="70"/>
  <c r="AT68" i="70"/>
  <c r="BB167" i="70"/>
  <c r="BB131" i="70"/>
  <c r="BB41" i="70"/>
  <c r="BB86" i="70"/>
  <c r="BB32" i="70"/>
  <c r="AX122" i="70"/>
  <c r="AX86" i="70"/>
  <c r="AX176" i="70"/>
  <c r="AX158" i="70"/>
  <c r="BB140" i="70"/>
  <c r="BB158" i="70"/>
  <c r="BB122" i="70"/>
  <c r="BB113" i="70"/>
  <c r="BB176" i="70"/>
  <c r="AX131" i="70"/>
  <c r="AX77" i="70"/>
  <c r="AX95" i="70"/>
  <c r="AX167" i="70"/>
  <c r="AT167" i="70"/>
  <c r="BB59" i="70"/>
  <c r="BB68" i="70"/>
  <c r="AX32" i="70"/>
  <c r="AX50" i="70"/>
  <c r="AX140" i="70"/>
  <c r="AX104" i="70"/>
  <c r="AT13" i="70"/>
  <c r="AT16" i="70"/>
  <c r="BB94" i="70"/>
  <c r="BB112" i="70"/>
  <c r="BB22" i="70"/>
  <c r="AT130" i="70"/>
  <c r="AT121" i="70"/>
  <c r="AT22" i="70"/>
  <c r="BB130" i="70"/>
  <c r="AT103" i="70"/>
  <c r="AT49" i="70"/>
  <c r="BB40" i="70"/>
  <c r="AT112" i="70"/>
  <c r="BB58" i="70"/>
  <c r="BB175" i="70"/>
  <c r="BB139" i="70"/>
  <c r="AT67" i="70"/>
  <c r="AT94" i="70"/>
  <c r="BB67" i="70"/>
  <c r="AX13" i="70"/>
  <c r="BB103" i="70"/>
  <c r="BB49" i="70"/>
  <c r="AT166" i="70"/>
  <c r="AT175" i="70"/>
  <c r="BB85" i="70"/>
  <c r="BB148" i="70"/>
  <c r="AT40" i="70"/>
  <c r="AT148" i="70"/>
  <c r="AT157" i="70"/>
  <c r="AT58" i="70"/>
  <c r="BB76" i="70"/>
  <c r="AT139" i="70"/>
  <c r="BB166" i="70"/>
  <c r="BB121" i="70"/>
  <c r="BB157" i="70"/>
  <c r="AT76" i="70"/>
  <c r="AT85" i="70"/>
  <c r="AX79" i="70"/>
  <c r="AX25" i="70"/>
  <c r="AX52" i="70"/>
  <c r="AX34" i="70"/>
  <c r="AX151" i="70"/>
  <c r="AX169" i="70"/>
  <c r="AX88" i="70"/>
  <c r="AX178" i="70"/>
  <c r="AX16" i="70"/>
  <c r="AX70" i="70"/>
  <c r="AX160" i="70"/>
  <c r="AX61" i="70"/>
  <c r="AX142" i="70"/>
  <c r="AX133" i="70"/>
  <c r="AX106" i="70"/>
  <c r="AX43" i="70"/>
  <c r="AX97" i="70"/>
  <c r="AX115" i="70"/>
  <c r="AX124" i="70"/>
  <c r="BB142" i="70"/>
  <c r="BB133" i="70"/>
  <c r="BB97" i="70"/>
  <c r="BB61" i="70"/>
  <c r="BB160" i="70"/>
  <c r="BB79" i="70"/>
  <c r="BB124" i="70"/>
  <c r="BB34" i="70"/>
  <c r="BB25" i="70"/>
  <c r="BB70" i="70"/>
  <c r="BB88" i="70"/>
  <c r="BB178" i="70"/>
  <c r="BB16" i="70"/>
  <c r="BB43" i="70"/>
  <c r="BB169" i="70"/>
  <c r="BB115" i="70"/>
  <c r="AI91" i="70" l="1"/>
  <c r="AI80" i="70"/>
  <c r="Z14" i="70" s="1"/>
  <c r="AB109" i="70"/>
  <c r="AI81" i="70"/>
  <c r="AL37" i="70"/>
  <c r="AK37" i="70" s="1"/>
  <c r="AL70" i="70"/>
  <c r="AK70" i="70" s="1"/>
  <c r="AL48" i="70"/>
  <c r="AK48" i="70" s="1"/>
  <c r="AL49" i="70"/>
  <c r="AL50" i="70"/>
  <c r="AK50" i="70" s="1"/>
  <c r="AL38" i="70"/>
  <c r="AK38" i="70" s="1"/>
  <c r="AL39" i="70"/>
  <c r="AK39" i="70" s="1"/>
  <c r="AK49" i="70"/>
  <c r="AL72" i="70"/>
  <c r="AK72" i="70" s="1"/>
  <c r="AL71" i="70"/>
  <c r="AK71" i="70"/>
  <c r="Z67" i="70"/>
  <c r="Z109" i="70"/>
  <c r="AB40" i="70"/>
  <c r="AB67" i="70"/>
  <c r="Z40" i="70"/>
  <c r="AB14" i="70" l="1"/>
  <c r="AI92" i="70"/>
  <c r="AB16" i="70" s="1"/>
  <c r="AI36" i="70"/>
  <c r="R14" i="70" s="1"/>
  <c r="AI47" i="70"/>
  <c r="T14" i="70" s="1"/>
  <c r="AI69" i="70"/>
  <c r="AI70" i="70" s="1"/>
  <c r="X16" i="70" s="1"/>
  <c r="AI82" i="70"/>
  <c r="Z18" i="70" s="1"/>
  <c r="Z16" i="70"/>
  <c r="R109" i="70"/>
  <c r="T67" i="70"/>
  <c r="T109" i="70"/>
  <c r="R67" i="70"/>
  <c r="R40" i="70"/>
  <c r="T40" i="70"/>
  <c r="AI93" i="70" l="1"/>
  <c r="AI37" i="70"/>
  <c r="R16" i="70" s="1"/>
  <c r="AI48" i="70"/>
  <c r="T16" i="70" s="1"/>
  <c r="AI83" i="70"/>
  <c r="AI84" i="70" s="1"/>
  <c r="X14" i="70"/>
  <c r="AI52" i="70"/>
  <c r="AI96" i="70"/>
  <c r="AB6" i="70" s="1"/>
  <c r="AI85" i="70"/>
  <c r="AB18" i="70" l="1"/>
  <c r="AI94" i="70"/>
  <c r="AI38" i="70"/>
  <c r="R18" i="70" s="1"/>
  <c r="AI49" i="70"/>
  <c r="T18" i="70" s="1"/>
  <c r="Z20" i="70"/>
  <c r="AC265" i="70"/>
  <c r="AC273" i="70"/>
  <c r="AC270" i="70"/>
  <c r="AA273" i="70"/>
  <c r="AA241" i="70"/>
  <c r="AA219" i="70"/>
  <c r="AA187" i="70"/>
  <c r="AA149" i="70"/>
  <c r="AA99" i="70"/>
  <c r="AA61" i="70"/>
  <c r="Z22" i="70"/>
  <c r="AA105" i="70"/>
  <c r="AA246" i="70"/>
  <c r="AA270" i="70"/>
  <c r="AA239" i="70"/>
  <c r="AA217" i="70"/>
  <c r="AA179" i="70"/>
  <c r="AA147" i="70"/>
  <c r="AA96" i="70"/>
  <c r="AA58" i="70"/>
  <c r="AA163" i="70"/>
  <c r="AA223" i="70"/>
  <c r="AA265" i="70"/>
  <c r="AA237" i="70"/>
  <c r="AA211" i="70"/>
  <c r="AA177" i="70"/>
  <c r="AA145" i="70"/>
  <c r="AA91" i="70"/>
  <c r="AA56" i="70"/>
  <c r="AA66" i="70"/>
  <c r="AA153" i="70"/>
  <c r="AA64" i="70"/>
  <c r="AA255" i="70"/>
  <c r="AA233" i="70"/>
  <c r="AA202" i="70"/>
  <c r="AA175" i="70"/>
  <c r="AA134" i="70"/>
  <c r="AA80" i="70"/>
  <c r="AA49" i="70"/>
  <c r="AA193" i="70"/>
  <c r="AA253" i="70"/>
  <c r="AA230" i="70"/>
  <c r="AA199" i="70"/>
  <c r="AA172" i="70"/>
  <c r="AA120" i="70"/>
  <c r="AA78" i="70"/>
  <c r="AA47" i="70"/>
  <c r="AA225" i="70"/>
  <c r="AA102" i="70"/>
  <c r="AA251" i="70"/>
  <c r="AA228" i="70"/>
  <c r="AA195" i="70"/>
  <c r="AA166" i="70"/>
  <c r="AA116" i="70"/>
  <c r="AA74" i="70"/>
  <c r="AA39" i="70"/>
  <c r="AA248" i="70"/>
  <c r="AA36" i="70"/>
  <c r="AA189" i="70"/>
  <c r="AA33" i="70"/>
  <c r="AA130" i="70"/>
  <c r="AI71" i="70"/>
  <c r="X18" i="70" s="1"/>
  <c r="AI41" i="70"/>
  <c r="Z6" i="70"/>
  <c r="AB20" i="70" l="1"/>
  <c r="AI95" i="70"/>
  <c r="AI50" i="70"/>
  <c r="AI51" i="70" s="1"/>
  <c r="AI39" i="70"/>
  <c r="R20" i="70" s="1"/>
  <c r="AI72" i="70"/>
  <c r="R6" i="70"/>
  <c r="AB273" i="70"/>
  <c r="AB270" i="70"/>
  <c r="AB265" i="70"/>
  <c r="Z253" i="70"/>
  <c r="Z246" i="70"/>
  <c r="Z230" i="70"/>
  <c r="Z223" i="70"/>
  <c r="Z199" i="70"/>
  <c r="Z120" i="70"/>
  <c r="Z270" i="70"/>
  <c r="Z145" i="70"/>
  <c r="Z255" i="70"/>
  <c r="Z241" i="70"/>
  <c r="Z233" i="70"/>
  <c r="Z219" i="70"/>
  <c r="Z149" i="70"/>
  <c r="Z228" i="70"/>
  <c r="Z147" i="70"/>
  <c r="Z177" i="70"/>
  <c r="Z166" i="70"/>
  <c r="Z251" i="70"/>
  <c r="Z265" i="70"/>
  <c r="Z237" i="70"/>
  <c r="Z175" i="70"/>
  <c r="Z273" i="70"/>
  <c r="Z187" i="70"/>
  <c r="Z163" i="70"/>
  <c r="Z225" i="70"/>
  <c r="Z153" i="70"/>
  <c r="Z211" i="70"/>
  <c r="Z239" i="70"/>
  <c r="Z130" i="70"/>
  <c r="Z248" i="70"/>
  <c r="Z179" i="70"/>
  <c r="Z134" i="70"/>
  <c r="Z172" i="70"/>
  <c r="Z193" i="70"/>
  <c r="Z189" i="70"/>
  <c r="Z116" i="70"/>
  <c r="Z195" i="70"/>
  <c r="Z217" i="70"/>
  <c r="Z202" i="70"/>
  <c r="Z56" i="70"/>
  <c r="Z66" i="70"/>
  <c r="Z49" i="70"/>
  <c r="Z58" i="70"/>
  <c r="Z33" i="70"/>
  <c r="Z64" i="70"/>
  <c r="Z39" i="70"/>
  <c r="Z61" i="70"/>
  <c r="Z47" i="70"/>
  <c r="Z36" i="70"/>
  <c r="Z102" i="70"/>
  <c r="Z91" i="70"/>
  <c r="Z78" i="70"/>
  <c r="Z80" i="70"/>
  <c r="Z99" i="70"/>
  <c r="Z96" i="70"/>
  <c r="Z105" i="70"/>
  <c r="Z74" i="70"/>
  <c r="T6" i="70"/>
  <c r="AB22" i="70" l="1"/>
  <c r="AC253" i="70"/>
  <c r="AB253" i="70" s="1"/>
  <c r="AC251" i="70"/>
  <c r="AB251" i="70" s="1"/>
  <c r="AC241" i="70"/>
  <c r="AB241" i="70" s="1"/>
  <c r="AC237" i="70"/>
  <c r="AB237" i="70" s="1"/>
  <c r="AC91" i="70"/>
  <c r="AB91" i="70" s="1"/>
  <c r="AC74" i="70"/>
  <c r="AB74" i="70" s="1"/>
  <c r="AC225" i="70"/>
  <c r="AB225" i="70" s="1"/>
  <c r="AC56" i="70"/>
  <c r="AB56" i="70" s="1"/>
  <c r="AC166" i="70"/>
  <c r="AB166" i="70" s="1"/>
  <c r="AC177" i="70"/>
  <c r="AB177" i="70" s="1"/>
  <c r="AC116" i="70"/>
  <c r="AB116" i="70" s="1"/>
  <c r="AC246" i="70"/>
  <c r="AB246" i="70" s="1"/>
  <c r="AC248" i="70"/>
  <c r="AB248" i="70" s="1"/>
  <c r="AC145" i="70"/>
  <c r="AB145" i="70" s="1"/>
  <c r="AC211" i="70"/>
  <c r="AB211" i="70" s="1"/>
  <c r="AC105" i="70"/>
  <c r="AB105" i="70" s="1"/>
  <c r="AC255" i="70"/>
  <c r="AB255" i="70" s="1"/>
  <c r="AC58" i="70"/>
  <c r="AB58" i="70" s="1"/>
  <c r="AC189" i="70"/>
  <c r="AB189" i="70" s="1"/>
  <c r="AC202" i="70"/>
  <c r="AB202" i="70" s="1"/>
  <c r="AC239" i="70"/>
  <c r="AB239" i="70" s="1"/>
  <c r="AC149" i="70"/>
  <c r="AB149" i="70" s="1"/>
  <c r="AC36" i="70"/>
  <c r="AB36" i="70" s="1"/>
  <c r="AC80" i="70"/>
  <c r="AB80" i="70" s="1"/>
  <c r="AC153" i="70"/>
  <c r="AB153" i="70" s="1"/>
  <c r="AC134" i="70"/>
  <c r="AB134" i="70" s="1"/>
  <c r="AC130" i="70"/>
  <c r="AB130" i="70" s="1"/>
  <c r="AC49" i="70"/>
  <c r="AB49" i="70" s="1"/>
  <c r="AC199" i="70"/>
  <c r="AB199" i="70" s="1"/>
  <c r="AC102" i="70"/>
  <c r="AB102" i="70" s="1"/>
  <c r="AC228" i="70"/>
  <c r="AB228" i="70" s="1"/>
  <c r="AC99" i="70"/>
  <c r="AB99" i="70" s="1"/>
  <c r="AC230" i="70"/>
  <c r="AB230" i="70" s="1"/>
  <c r="AC96" i="70"/>
  <c r="AB96" i="70" s="1"/>
  <c r="AC120" i="70"/>
  <c r="AB120" i="70" s="1"/>
  <c r="AC175" i="70"/>
  <c r="AB175" i="70" s="1"/>
  <c r="AC193" i="70"/>
  <c r="AB193" i="70" s="1"/>
  <c r="AC179" i="70"/>
  <c r="AB179" i="70" s="1"/>
  <c r="AC163" i="70"/>
  <c r="AB163" i="70" s="1"/>
  <c r="AC187" i="70"/>
  <c r="AB187" i="70" s="1"/>
  <c r="AC147" i="70"/>
  <c r="AB147" i="70" s="1"/>
  <c r="AC195" i="70"/>
  <c r="AB195" i="70" s="1"/>
  <c r="AC64" i="70"/>
  <c r="AB64" i="70" s="1"/>
  <c r="AC66" i="70"/>
  <c r="AB66" i="70" s="1"/>
  <c r="AC233" i="70"/>
  <c r="AB233" i="70" s="1"/>
  <c r="AC39" i="70"/>
  <c r="AB39" i="70" s="1"/>
  <c r="AC219" i="70"/>
  <c r="AB219" i="70" s="1"/>
  <c r="AC33" i="70"/>
  <c r="AB33" i="70" s="1"/>
  <c r="AC217" i="70"/>
  <c r="AB217" i="70" s="1"/>
  <c r="AC61" i="70"/>
  <c r="AB61" i="70" s="1"/>
  <c r="AC172" i="70"/>
  <c r="AB172" i="70" s="1"/>
  <c r="AC47" i="70"/>
  <c r="AB47" i="70" s="1"/>
  <c r="AC223" i="70"/>
  <c r="AB223" i="70" s="1"/>
  <c r="AC78" i="70"/>
  <c r="AB78" i="70" s="1"/>
  <c r="AI40" i="70"/>
  <c r="R22" i="70" s="1"/>
  <c r="T20" i="70"/>
  <c r="S270" i="70"/>
  <c r="S163" i="70"/>
  <c r="S265" i="70"/>
  <c r="S273" i="70"/>
  <c r="U241" i="70"/>
  <c r="T241" i="70" s="1"/>
  <c r="U47" i="70"/>
  <c r="T47" i="70" s="1"/>
  <c r="X20" i="70"/>
  <c r="AI73" i="70"/>
  <c r="U78" i="70"/>
  <c r="T78" i="70" s="1"/>
  <c r="U163" i="70"/>
  <c r="T163" i="70" s="1"/>
  <c r="U273" i="70"/>
  <c r="T273" i="70" s="1"/>
  <c r="U36" i="70"/>
  <c r="T36" i="70" s="1"/>
  <c r="U195" i="70"/>
  <c r="T195" i="70" s="1"/>
  <c r="U219" i="70"/>
  <c r="T219" i="70" s="1"/>
  <c r="U175" i="70"/>
  <c r="T175" i="70" s="1"/>
  <c r="U130" i="70"/>
  <c r="T130" i="70" s="1"/>
  <c r="U61" i="70"/>
  <c r="T61" i="70" s="1"/>
  <c r="U179" i="70"/>
  <c r="T179" i="70" s="1"/>
  <c r="U189" i="70"/>
  <c r="T189" i="70" s="1"/>
  <c r="U120" i="70"/>
  <c r="T120" i="70" s="1"/>
  <c r="U228" i="70"/>
  <c r="T228" i="70" s="1"/>
  <c r="U237" i="70"/>
  <c r="T237" i="70" s="1"/>
  <c r="U49" i="70"/>
  <c r="T49" i="70" s="1"/>
  <c r="U147" i="70"/>
  <c r="T147" i="70" s="1"/>
  <c r="U225" i="70"/>
  <c r="T225" i="70" s="1"/>
  <c r="U202" i="70"/>
  <c r="T202" i="70" s="1"/>
  <c r="U199" i="70"/>
  <c r="T199" i="70" s="1"/>
  <c r="U253" i="70"/>
  <c r="T253" i="70" s="1"/>
  <c r="U116" i="70"/>
  <c r="T116" i="70" s="1"/>
  <c r="U96" i="70"/>
  <c r="T96" i="70" s="1"/>
  <c r="U105" i="70"/>
  <c r="T105" i="70" s="1"/>
  <c r="U99" i="70"/>
  <c r="T99" i="70" s="1"/>
  <c r="U233" i="70"/>
  <c r="T233" i="70" s="1"/>
  <c r="U149" i="70"/>
  <c r="T149" i="70" s="1"/>
  <c r="U166" i="70"/>
  <c r="T166" i="70" s="1"/>
  <c r="U153" i="70"/>
  <c r="T153" i="70" s="1"/>
  <c r="U246" i="70"/>
  <c r="T246" i="70" s="1"/>
  <c r="U39" i="70"/>
  <c r="T39" i="70" s="1"/>
  <c r="U74" i="70"/>
  <c r="T74" i="70" s="1"/>
  <c r="U145" i="70"/>
  <c r="T145" i="70" s="1"/>
  <c r="U217" i="70"/>
  <c r="T217" i="70" s="1"/>
  <c r="U270" i="70"/>
  <c r="T270" i="70" s="1"/>
  <c r="U248" i="70"/>
  <c r="T248" i="70" s="1"/>
  <c r="U102" i="70"/>
  <c r="T102" i="70" s="1"/>
  <c r="U172" i="70"/>
  <c r="T172" i="70" s="1"/>
  <c r="U193" i="70"/>
  <c r="T193" i="70" s="1"/>
  <c r="U91" i="70"/>
  <c r="T91" i="70" s="1"/>
  <c r="U251" i="70"/>
  <c r="T251" i="70" s="1"/>
  <c r="U58" i="70"/>
  <c r="T58" i="70" s="1"/>
  <c r="U56" i="70"/>
  <c r="T56" i="70" s="1"/>
  <c r="U187" i="70"/>
  <c r="T187" i="70" s="1"/>
  <c r="U33" i="70"/>
  <c r="T33" i="70" s="1"/>
  <c r="U134" i="70"/>
  <c r="T134" i="70" s="1"/>
  <c r="U230" i="70"/>
  <c r="T230" i="70" s="1"/>
  <c r="U255" i="70"/>
  <c r="T255" i="70" s="1"/>
  <c r="U265" i="70"/>
  <c r="T265" i="70" s="1"/>
  <c r="U64" i="70"/>
  <c r="T64" i="70" s="1"/>
  <c r="U80" i="70"/>
  <c r="T80" i="70" s="1"/>
  <c r="U66" i="70"/>
  <c r="T66" i="70" s="1"/>
  <c r="U177" i="70"/>
  <c r="T177" i="70" s="1"/>
  <c r="U211" i="70"/>
  <c r="T211" i="70" s="1"/>
  <c r="U239" i="70"/>
  <c r="T239" i="70" s="1"/>
  <c r="U223" i="70"/>
  <c r="T223" i="70" s="1"/>
  <c r="T22" i="70"/>
  <c r="AC275" i="70"/>
  <c r="AB275" i="70" s="1"/>
  <c r="S187" i="70" l="1"/>
  <c r="S223" i="70"/>
  <c r="S134" i="70"/>
  <c r="S64" i="70"/>
  <c r="S96" i="70"/>
  <c r="S241" i="70"/>
  <c r="S39" i="70"/>
  <c r="S219" i="70"/>
  <c r="S36" i="70"/>
  <c r="S105" i="70"/>
  <c r="S116" i="70"/>
  <c r="S49" i="70"/>
  <c r="S230" i="70"/>
  <c r="S166" i="70"/>
  <c r="S237" i="70"/>
  <c r="S99" i="70"/>
  <c r="S246" i="70"/>
  <c r="S253" i="70"/>
  <c r="S61" i="70"/>
  <c r="S228" i="70"/>
  <c r="S175" i="70"/>
  <c r="S225" i="70"/>
  <c r="S195" i="70"/>
  <c r="AC204" i="70"/>
  <c r="AB204" i="70" s="1"/>
  <c r="AC156" i="70"/>
  <c r="AB156" i="70" s="1"/>
  <c r="AC123" i="70"/>
  <c r="AB123" i="70" s="1"/>
  <c r="S177" i="70"/>
  <c r="S179" i="70"/>
  <c r="S217" i="70"/>
  <c r="S66" i="70"/>
  <c r="S33" i="70"/>
  <c r="R33" i="70" s="1"/>
  <c r="S102" i="70"/>
  <c r="S239" i="70"/>
  <c r="S80" i="70"/>
  <c r="S255" i="70"/>
  <c r="S147" i="70"/>
  <c r="S172" i="70"/>
  <c r="S149" i="70"/>
  <c r="S47" i="70"/>
  <c r="S120" i="70"/>
  <c r="S189" i="70"/>
  <c r="S251" i="70"/>
  <c r="S211" i="70"/>
  <c r="S91" i="70"/>
  <c r="S202" i="70"/>
  <c r="S78" i="70"/>
  <c r="S58" i="70"/>
  <c r="S248" i="70"/>
  <c r="S199" i="70"/>
  <c r="S130" i="70"/>
  <c r="S193" i="70"/>
  <c r="S56" i="70"/>
  <c r="S145" i="70"/>
  <c r="S153" i="70"/>
  <c r="S233" i="70"/>
  <c r="S74" i="70"/>
  <c r="AC258" i="70"/>
  <c r="AB258" i="70" s="1"/>
  <c r="AC41" i="70"/>
  <c r="AB41" i="70" s="1"/>
  <c r="AC68" i="70"/>
  <c r="AB68" i="70" s="1"/>
  <c r="AC181" i="70"/>
  <c r="AB181" i="70" s="1"/>
  <c r="AC110" i="70"/>
  <c r="AB110" i="70" s="1"/>
  <c r="X22" i="70"/>
  <c r="Y58" i="70"/>
  <c r="Y61" i="70"/>
  <c r="Y99" i="70"/>
  <c r="Y187" i="70"/>
  <c r="Y149" i="70"/>
  <c r="Y223" i="70"/>
  <c r="Y211" i="70"/>
  <c r="Y66" i="70"/>
  <c r="Y270" i="70"/>
  <c r="Y265" i="70"/>
  <c r="Y255" i="70"/>
  <c r="Y253" i="70"/>
  <c r="Y251" i="70"/>
  <c r="Y248" i="70"/>
  <c r="Y145" i="70"/>
  <c r="Y56" i="70"/>
  <c r="Y273" i="70"/>
  <c r="Y239" i="70"/>
  <c r="Y237" i="70"/>
  <c r="Y233" i="70"/>
  <c r="Y230" i="70"/>
  <c r="Y228" i="70"/>
  <c r="Y225" i="70"/>
  <c r="Y78" i="70"/>
  <c r="Y74" i="70"/>
  <c r="Y241" i="70"/>
  <c r="Y217" i="70"/>
  <c r="Y202" i="70"/>
  <c r="Y199" i="70"/>
  <c r="Y195" i="70"/>
  <c r="Y193" i="70"/>
  <c r="Y189" i="70"/>
  <c r="Y80" i="70"/>
  <c r="Y219" i="70"/>
  <c r="Y177" i="70"/>
  <c r="Y175" i="70"/>
  <c r="Y172" i="70"/>
  <c r="Y166" i="70"/>
  <c r="Y163" i="70"/>
  <c r="Y153" i="70"/>
  <c r="Y91" i="70"/>
  <c r="Y179" i="70"/>
  <c r="Y134" i="70"/>
  <c r="Y130" i="70"/>
  <c r="Y120" i="70"/>
  <c r="Y116" i="70"/>
  <c r="Y105" i="70"/>
  <c r="Y102" i="70"/>
  <c r="Y147" i="70"/>
  <c r="Y96" i="70"/>
  <c r="Y49" i="70"/>
  <c r="Y47" i="70"/>
  <c r="Y39" i="70"/>
  <c r="Y36" i="70"/>
  <c r="Y33" i="70"/>
  <c r="Y246" i="70"/>
  <c r="Y64" i="70"/>
  <c r="AA41" i="70"/>
  <c r="AI97" i="70"/>
  <c r="AB7" i="70" s="1"/>
  <c r="U68" i="70"/>
  <c r="U41" i="70"/>
  <c r="AA68" i="70"/>
  <c r="AA156" i="70"/>
  <c r="Z156" i="70" s="1"/>
  <c r="AA123" i="70"/>
  <c r="Z123" i="70" s="1"/>
  <c r="AA181" i="70"/>
  <c r="Z181" i="70" s="1"/>
  <c r="AA275" i="70"/>
  <c r="Z275" i="70" s="1"/>
  <c r="AA204" i="70"/>
  <c r="Z204" i="70" s="1"/>
  <c r="AA258" i="70"/>
  <c r="Z258" i="70" s="1"/>
  <c r="AA110" i="70"/>
  <c r="Z110" i="70" s="1"/>
  <c r="U123" i="70"/>
  <c r="U275" i="70"/>
  <c r="U156" i="70"/>
  <c r="U181" i="70"/>
  <c r="U258" i="70"/>
  <c r="U110" i="70"/>
  <c r="U204" i="70"/>
  <c r="AI53" i="70" l="1"/>
  <c r="T7" i="70" s="1"/>
  <c r="Z41" i="70"/>
  <c r="AI86" i="70"/>
  <c r="Z7" i="70" s="1"/>
  <c r="Z68" i="70"/>
  <c r="T204" i="70"/>
  <c r="T110" i="70"/>
  <c r="T181" i="70"/>
  <c r="T68" i="70"/>
  <c r="T123" i="70"/>
  <c r="T258" i="70"/>
  <c r="T156" i="70"/>
  <c r="T275" i="70"/>
  <c r="T41" i="70"/>
  <c r="AS123" i="70" l="1"/>
  <c r="BE123" i="70" l="1"/>
  <c r="BD123" i="70" s="1"/>
  <c r="BC123" i="70"/>
  <c r="AW123" i="70"/>
  <c r="AV123" i="70" s="1"/>
  <c r="AU123" i="70"/>
  <c r="AY123" i="70"/>
  <c r="BA123" i="70"/>
  <c r="AS159" i="70"/>
  <c r="AS96" i="70"/>
  <c r="AS177" i="70"/>
  <c r="V5" i="70"/>
  <c r="AS15" i="70"/>
  <c r="AS42" i="70"/>
  <c r="AS60" i="70"/>
  <c r="AS141" i="70"/>
  <c r="AS105" i="70"/>
  <c r="AS24" i="70"/>
  <c r="AS78" i="70"/>
  <c r="AS114" i="70"/>
  <c r="AS87" i="70"/>
  <c r="AS51" i="70"/>
  <c r="AS150" i="70"/>
  <c r="AS33" i="70"/>
  <c r="AS132" i="70"/>
  <c r="AS69" i="70"/>
  <c r="AY69" i="70" s="1"/>
  <c r="AS168" i="70"/>
  <c r="BC51" i="70" l="1"/>
  <c r="AW24" i="70"/>
  <c r="AU24" i="70"/>
  <c r="AU15" i="70"/>
  <c r="AU69" i="70"/>
  <c r="BA69" i="70"/>
  <c r="AZ69" i="70" s="1"/>
  <c r="AT123" i="70"/>
  <c r="AX123" i="70"/>
  <c r="BB123" i="70"/>
  <c r="BE132" i="70"/>
  <c r="BD132" i="70" s="1"/>
  <c r="BC132" i="70"/>
  <c r="BE60" i="70"/>
  <c r="BD60" i="70" s="1"/>
  <c r="BC60" i="70"/>
  <c r="BE51" i="70"/>
  <c r="BD51" i="70" s="1"/>
  <c r="BC24" i="70"/>
  <c r="BE24" i="70"/>
  <c r="BD24" i="70" s="1"/>
  <c r="BE42" i="70"/>
  <c r="BD42" i="70" s="1"/>
  <c r="BC42" i="70"/>
  <c r="BC96" i="70"/>
  <c r="BE96" i="70"/>
  <c r="BD96" i="70" s="1"/>
  <c r="BC150" i="70"/>
  <c r="BE150" i="70"/>
  <c r="BD150" i="70" s="1"/>
  <c r="BE168" i="70"/>
  <c r="BD168" i="70" s="1"/>
  <c r="BC168" i="70"/>
  <c r="BE87" i="70"/>
  <c r="BD87" i="70" s="1"/>
  <c r="BC87" i="70"/>
  <c r="BC105" i="70"/>
  <c r="BE105" i="70"/>
  <c r="BD105" i="70" s="1"/>
  <c r="BC15" i="70"/>
  <c r="BE15" i="70"/>
  <c r="BD15" i="70" s="1"/>
  <c r="BC78" i="70"/>
  <c r="BE78" i="70"/>
  <c r="BD78" i="70" s="1"/>
  <c r="BE177" i="70"/>
  <c r="BD177" i="70" s="1"/>
  <c r="BC177" i="70"/>
  <c r="BC33" i="70"/>
  <c r="BE33" i="70"/>
  <c r="BD33" i="70" s="1"/>
  <c r="BC69" i="70"/>
  <c r="BE69" i="70"/>
  <c r="BD69" i="70" s="1"/>
  <c r="BE114" i="70"/>
  <c r="BD114" i="70" s="1"/>
  <c r="BC114" i="70"/>
  <c r="BE141" i="70"/>
  <c r="BD141" i="70" s="1"/>
  <c r="BC141" i="70"/>
  <c r="BE159" i="70"/>
  <c r="BD159" i="70" s="1"/>
  <c r="BC159" i="70"/>
  <c r="AW15" i="70"/>
  <c r="AV15" i="70" s="1"/>
  <c r="AW132" i="70"/>
  <c r="AV132" i="70" s="1"/>
  <c r="AU132" i="70"/>
  <c r="AU150" i="70"/>
  <c r="AW150" i="70"/>
  <c r="AV150" i="70" s="1"/>
  <c r="AW78" i="70"/>
  <c r="AV78" i="70" s="1"/>
  <c r="AU78" i="70"/>
  <c r="AW60" i="70"/>
  <c r="AV60" i="70" s="1"/>
  <c r="AU60" i="70"/>
  <c r="AU177" i="70"/>
  <c r="AW177" i="70"/>
  <c r="AV177" i="70" s="1"/>
  <c r="AW33" i="70"/>
  <c r="AV33" i="70" s="1"/>
  <c r="AU33" i="70"/>
  <c r="AW51" i="70"/>
  <c r="AV51" i="70" s="1"/>
  <c r="AU51" i="70"/>
  <c r="AW42" i="70"/>
  <c r="AV42" i="70" s="1"/>
  <c r="AU42" i="70"/>
  <c r="AU96" i="70"/>
  <c r="AW96" i="70"/>
  <c r="AV96" i="70" s="1"/>
  <c r="AU168" i="70"/>
  <c r="AW168" i="70"/>
  <c r="AV168" i="70" s="1"/>
  <c r="AU87" i="70"/>
  <c r="AW87" i="70"/>
  <c r="AV87" i="70" s="1"/>
  <c r="AW105" i="70"/>
  <c r="AV105" i="70" s="1"/>
  <c r="AU105" i="70"/>
  <c r="AW69" i="70"/>
  <c r="AV69" i="70" s="1"/>
  <c r="AW114" i="70"/>
  <c r="AV114" i="70" s="1"/>
  <c r="AU114" i="70"/>
  <c r="AU141" i="70"/>
  <c r="AW141" i="70"/>
  <c r="AV141" i="70" s="1"/>
  <c r="AU159" i="70"/>
  <c r="AW159" i="70"/>
  <c r="AV159" i="70" s="1"/>
  <c r="AZ123" i="70"/>
  <c r="BA141" i="70"/>
  <c r="AY141" i="70"/>
  <c r="BA24" i="70"/>
  <c r="AY24" i="70"/>
  <c r="BA96" i="70"/>
  <c r="AY96" i="70"/>
  <c r="AY168" i="70"/>
  <c r="BA168" i="70"/>
  <c r="BA132" i="70"/>
  <c r="AY132" i="70"/>
  <c r="AY150" i="70"/>
  <c r="BA150" i="70"/>
  <c r="BA60" i="70"/>
  <c r="AY60" i="70"/>
  <c r="AY51" i="70"/>
  <c r="BA51" i="70"/>
  <c r="AY42" i="70"/>
  <c r="BA42" i="70"/>
  <c r="BA159" i="70"/>
  <c r="AY159" i="70"/>
  <c r="BA87" i="70"/>
  <c r="AY87" i="70"/>
  <c r="BA15" i="70"/>
  <c r="AY15" i="70"/>
  <c r="AY33" i="70"/>
  <c r="BA33" i="70"/>
  <c r="AY114" i="70"/>
  <c r="BA114" i="70"/>
  <c r="BA105" i="70"/>
  <c r="AY105" i="70"/>
  <c r="AY78" i="70"/>
  <c r="BA78" i="70"/>
  <c r="AY177" i="70"/>
  <c r="BA177" i="70"/>
  <c r="AL58" i="70" l="1"/>
  <c r="AK58" i="70" s="1"/>
  <c r="AL62" i="70"/>
  <c r="AK62" i="70" s="1"/>
  <c r="AV24" i="70"/>
  <c r="AX69" i="70"/>
  <c r="AX24" i="70"/>
  <c r="AX105" i="70"/>
  <c r="AX87" i="70"/>
  <c r="AX60" i="70"/>
  <c r="AX132" i="70"/>
  <c r="AX96" i="70"/>
  <c r="AX141" i="70"/>
  <c r="AT114" i="70"/>
  <c r="AT105" i="70"/>
  <c r="AT42" i="70"/>
  <c r="AT51" i="70"/>
  <c r="AT78" i="70"/>
  <c r="AT132" i="70"/>
  <c r="BB33" i="70"/>
  <c r="BB105" i="70"/>
  <c r="BB96" i="70"/>
  <c r="AX177" i="70"/>
  <c r="AX33" i="70"/>
  <c r="AX42" i="70"/>
  <c r="AT159" i="70"/>
  <c r="AT168" i="70"/>
  <c r="AT177" i="70"/>
  <c r="BB141" i="70"/>
  <c r="BB87" i="70"/>
  <c r="BB51" i="70"/>
  <c r="BB132" i="70"/>
  <c r="AT69" i="70"/>
  <c r="AT24" i="70"/>
  <c r="AT33" i="70"/>
  <c r="BB69" i="70"/>
  <c r="BB15" i="70"/>
  <c r="BB150" i="70"/>
  <c r="AX159" i="70"/>
  <c r="AX78" i="70"/>
  <c r="AX114" i="70"/>
  <c r="AX51" i="70"/>
  <c r="AX150" i="70"/>
  <c r="AX168" i="70"/>
  <c r="AT141" i="70"/>
  <c r="AT87" i="70"/>
  <c r="AT96" i="70"/>
  <c r="AT150" i="70"/>
  <c r="AT15" i="70"/>
  <c r="BB159" i="70"/>
  <c r="BB114" i="70"/>
  <c r="BB168" i="70"/>
  <c r="BB60" i="70"/>
  <c r="BB78" i="70"/>
  <c r="BB24" i="70"/>
  <c r="BB177" i="70"/>
  <c r="BB42" i="70"/>
  <c r="AT60" i="70"/>
  <c r="AZ33" i="70"/>
  <c r="AZ105" i="70"/>
  <c r="AZ87" i="70"/>
  <c r="AZ42" i="70"/>
  <c r="AZ24" i="70"/>
  <c r="AZ78" i="70"/>
  <c r="AZ114" i="70"/>
  <c r="AZ60" i="70"/>
  <c r="AZ132" i="70"/>
  <c r="AZ96" i="70"/>
  <c r="AZ177" i="70"/>
  <c r="AZ15" i="70"/>
  <c r="AZ159" i="70"/>
  <c r="AZ51" i="70"/>
  <c r="AZ150" i="70"/>
  <c r="AZ168" i="70"/>
  <c r="AZ141" i="70"/>
  <c r="AX15" i="70"/>
  <c r="AL59" i="70" l="1"/>
  <c r="AK59" i="70" s="1"/>
  <c r="AL61" i="70"/>
  <c r="AK61" i="70" s="1"/>
  <c r="AL60" i="70"/>
  <c r="AK60" i="70" s="1"/>
  <c r="AI58" i="70" l="1"/>
  <c r="V109" i="70"/>
  <c r="V40" i="70"/>
  <c r="V67" i="70"/>
  <c r="V14" i="70" l="1"/>
  <c r="AI59" i="70"/>
  <c r="V16" i="70" s="1"/>
  <c r="X67" i="70"/>
  <c r="X109" i="70"/>
  <c r="X40" i="70"/>
  <c r="AI63" i="70"/>
  <c r="AI60" i="70" l="1"/>
  <c r="V18" i="70" s="1"/>
  <c r="V6" i="70"/>
  <c r="AI61" i="70" l="1"/>
  <c r="V20" i="70" s="1"/>
  <c r="AI74" i="70"/>
  <c r="X6" i="70" s="1"/>
  <c r="AI62" i="70" l="1"/>
  <c r="X248" i="70"/>
  <c r="X239" i="70"/>
  <c r="X225" i="70"/>
  <c r="X217" i="70"/>
  <c r="X273" i="70"/>
  <c r="X265" i="70"/>
  <c r="X199" i="70"/>
  <c r="X251" i="70"/>
  <c r="X237" i="70"/>
  <c r="X228" i="70"/>
  <c r="X211" i="70"/>
  <c r="X175" i="70"/>
  <c r="X163" i="70"/>
  <c r="X120" i="70"/>
  <c r="X202" i="70"/>
  <c r="X149" i="70"/>
  <c r="X166" i="70"/>
  <c r="X145" i="70"/>
  <c r="X189" i="70"/>
  <c r="X230" i="70"/>
  <c r="X179" i="70"/>
  <c r="X255" i="70"/>
  <c r="X195" i="70"/>
  <c r="X241" i="70"/>
  <c r="X219" i="70"/>
  <c r="X130" i="70"/>
  <c r="X33" i="70"/>
  <c r="X177" i="70"/>
  <c r="X147" i="70"/>
  <c r="X134" i="70"/>
  <c r="X223" i="70"/>
  <c r="X253" i="70"/>
  <c r="X187" i="70"/>
  <c r="X116" i="70"/>
  <c r="X153" i="70"/>
  <c r="X246" i="70"/>
  <c r="X172" i="70"/>
  <c r="X193" i="70"/>
  <c r="X270" i="70"/>
  <c r="X233" i="70"/>
  <c r="X49" i="70"/>
  <c r="X56" i="70"/>
  <c r="X58" i="70"/>
  <c r="X39" i="70"/>
  <c r="X66" i="70"/>
  <c r="X36" i="70"/>
  <c r="X47" i="70"/>
  <c r="X64" i="70"/>
  <c r="X61" i="70"/>
  <c r="X78" i="70"/>
  <c r="X91" i="70"/>
  <c r="X80" i="70"/>
  <c r="X102" i="70"/>
  <c r="X74" i="70"/>
  <c r="X96" i="70"/>
  <c r="X105" i="70"/>
  <c r="X99" i="70"/>
  <c r="W241" i="70" l="1"/>
  <c r="V241" i="70" s="1"/>
  <c r="V22" i="70"/>
  <c r="W149" i="70"/>
  <c r="V149" i="70" s="1"/>
  <c r="W273" i="70"/>
  <c r="V273" i="70" s="1"/>
  <c r="W166" i="70"/>
  <c r="V166" i="70" s="1"/>
  <c r="W163" i="70"/>
  <c r="V163" i="70" s="1"/>
  <c r="W49" i="70"/>
  <c r="V49" i="70" s="1"/>
  <c r="W58" i="70"/>
  <c r="V58" i="70" s="1"/>
  <c r="W211" i="70"/>
  <c r="V211" i="70" s="1"/>
  <c r="W99" i="70"/>
  <c r="V99" i="70" s="1"/>
  <c r="W199" i="70"/>
  <c r="V199" i="70" s="1"/>
  <c r="W36" i="70"/>
  <c r="V36" i="70" s="1"/>
  <c r="W78" i="70"/>
  <c r="V78" i="70" s="1"/>
  <c r="W66" i="70"/>
  <c r="V66" i="70" s="1"/>
  <c r="W187" i="70"/>
  <c r="V187" i="70" s="1"/>
  <c r="W195" i="70"/>
  <c r="V195" i="70" s="1"/>
  <c r="W116" i="70"/>
  <c r="V116" i="70" s="1"/>
  <c r="W147" i="70"/>
  <c r="V147" i="70" s="1"/>
  <c r="W253" i="70"/>
  <c r="V253" i="70" s="1"/>
  <c r="W270" i="70"/>
  <c r="V270" i="70" s="1"/>
  <c r="W56" i="70"/>
  <c r="V56" i="70" s="1"/>
  <c r="W228" i="70"/>
  <c r="V228" i="70" s="1"/>
  <c r="W248" i="70"/>
  <c r="V248" i="70" s="1"/>
  <c r="W47" i="70"/>
  <c r="V47" i="70" s="1"/>
  <c r="W120" i="70"/>
  <c r="V120" i="70" s="1"/>
  <c r="W177" i="70"/>
  <c r="V177" i="70" s="1"/>
  <c r="W64" i="70"/>
  <c r="V64" i="70" s="1"/>
  <c r="W237" i="70"/>
  <c r="V237" i="70" s="1"/>
  <c r="W145" i="70"/>
  <c r="V145" i="70" s="1"/>
  <c r="W193" i="70"/>
  <c r="V193" i="70" s="1"/>
  <c r="W80" i="70"/>
  <c r="V80" i="70" s="1"/>
  <c r="W61" i="70"/>
  <c r="V61" i="70" s="1"/>
  <c r="W202" i="70"/>
  <c r="V202" i="70" s="1"/>
  <c r="W74" i="70"/>
  <c r="V74" i="70" s="1"/>
  <c r="W91" i="70"/>
  <c r="V91" i="70" s="1"/>
  <c r="W105" i="70"/>
  <c r="V105" i="70" s="1"/>
  <c r="W153" i="70"/>
  <c r="V153" i="70" s="1"/>
  <c r="W230" i="70"/>
  <c r="V230" i="70" s="1"/>
  <c r="W265" i="70"/>
  <c r="V265" i="70" s="1"/>
  <c r="W134" i="70"/>
  <c r="V134" i="70" s="1"/>
  <c r="W172" i="70"/>
  <c r="V172" i="70" s="1"/>
  <c r="W96" i="70"/>
  <c r="V96" i="70" s="1"/>
  <c r="W189" i="70"/>
  <c r="V189" i="70" s="1"/>
  <c r="W39" i="70"/>
  <c r="V39" i="70" s="1"/>
  <c r="W225" i="70"/>
  <c r="V225" i="70" s="1"/>
  <c r="W246" i="70"/>
  <c r="V246" i="70" s="1"/>
  <c r="W239" i="70"/>
  <c r="V239" i="70" s="1"/>
  <c r="W130" i="70"/>
  <c r="V130" i="70" s="1"/>
  <c r="W219" i="70"/>
  <c r="V219" i="70" s="1"/>
  <c r="W223" i="70"/>
  <c r="V223" i="70" s="1"/>
  <c r="W255" i="70"/>
  <c r="V255" i="70" s="1"/>
  <c r="W33" i="70"/>
  <c r="W179" i="70"/>
  <c r="V179" i="70" s="1"/>
  <c r="W175" i="70"/>
  <c r="V175" i="70" s="1"/>
  <c r="W217" i="70"/>
  <c r="V217" i="70" s="1"/>
  <c r="W233" i="70"/>
  <c r="V233" i="70" s="1"/>
  <c r="W102" i="70"/>
  <c r="V102" i="70" s="1"/>
  <c r="W251" i="70"/>
  <c r="V251" i="70" s="1"/>
  <c r="W41" i="70" l="1"/>
  <c r="V41" i="70" s="1"/>
  <c r="W123" i="70"/>
  <c r="V123" i="70" s="1"/>
  <c r="W156" i="70"/>
  <c r="V156" i="70" s="1"/>
  <c r="W275" i="70"/>
  <c r="V275" i="70" s="1"/>
  <c r="W68" i="70"/>
  <c r="V68" i="70" s="1"/>
  <c r="V33" i="70"/>
  <c r="W204" i="70"/>
  <c r="V204" i="70" s="1"/>
  <c r="W181" i="70"/>
  <c r="V181" i="70" s="1"/>
  <c r="W110" i="70"/>
  <c r="V110" i="70" s="1"/>
  <c r="W258" i="70"/>
  <c r="V258" i="70" s="1"/>
  <c r="Y68" i="70"/>
  <c r="Y41" i="70"/>
  <c r="Y275" i="70"/>
  <c r="Y181" i="70"/>
  <c r="Y110" i="70"/>
  <c r="Y258" i="70"/>
  <c r="Y204" i="70"/>
  <c r="Y123" i="70"/>
  <c r="Y156" i="70"/>
  <c r="AI64" i="70" l="1"/>
  <c r="V7" i="70" s="1"/>
  <c r="AI75" i="70"/>
  <c r="X7" i="70" s="1"/>
  <c r="X156" i="70"/>
  <c r="X123" i="70"/>
  <c r="X181" i="70"/>
  <c r="X68" i="70"/>
  <c r="X204" i="70"/>
  <c r="X110" i="70"/>
  <c r="X275" i="70"/>
  <c r="X258" i="70"/>
  <c r="X41" i="70"/>
  <c r="R273" i="70" l="1"/>
  <c r="R195" i="70"/>
  <c r="R253" i="70"/>
  <c r="R172" i="70"/>
  <c r="R233" i="70"/>
  <c r="R149" i="70"/>
  <c r="R211" i="70"/>
  <c r="R134" i="70"/>
  <c r="R193" i="70"/>
  <c r="R251" i="70"/>
  <c r="R130" i="70"/>
  <c r="R177" i="70"/>
  <c r="R145" i="70"/>
  <c r="R219" i="70"/>
  <c r="R265" i="70"/>
  <c r="R187" i="70"/>
  <c r="R246" i="70"/>
  <c r="R175" i="70"/>
  <c r="R225" i="70"/>
  <c r="R153" i="70"/>
  <c r="R217" i="70"/>
  <c r="R166" i="70"/>
  <c r="R230" i="70"/>
  <c r="R120" i="70"/>
  <c r="R199" i="70"/>
  <c r="R255" i="70"/>
  <c r="R189" i="70"/>
  <c r="R237" i="70"/>
  <c r="R163" i="70"/>
  <c r="R228" i="70"/>
  <c r="R179" i="70"/>
  <c r="R241" i="70"/>
  <c r="R147" i="70"/>
  <c r="R223" i="70"/>
  <c r="R270" i="70"/>
  <c r="R202" i="70"/>
  <c r="R248" i="70"/>
  <c r="R239" i="70"/>
  <c r="R116" i="70"/>
  <c r="R102" i="70"/>
  <c r="R105" i="70"/>
  <c r="R80" i="70"/>
  <c r="R78" i="70"/>
  <c r="R91" i="70"/>
  <c r="R99" i="70"/>
  <c r="R96" i="70"/>
  <c r="R74" i="70"/>
  <c r="R58" i="70"/>
  <c r="R64" i="70"/>
  <c r="R61" i="70"/>
  <c r="R66" i="70"/>
  <c r="R49" i="70"/>
  <c r="R47" i="70"/>
  <c r="R56" i="70"/>
  <c r="R39" i="70"/>
  <c r="R36" i="70"/>
  <c r="S275" i="70" l="1"/>
  <c r="S258" i="70"/>
  <c r="S181" i="70"/>
  <c r="S156" i="70"/>
  <c r="S204" i="70"/>
  <c r="S110" i="70"/>
  <c r="S123" i="70"/>
  <c r="S41" i="70" l="1"/>
  <c r="S68" i="70"/>
  <c r="R123" i="70"/>
  <c r="R156" i="70"/>
  <c r="R110" i="70"/>
  <c r="R181" i="70"/>
  <c r="R275" i="70"/>
  <c r="R204" i="70"/>
  <c r="R258" i="70"/>
  <c r="AI42" i="70" l="1"/>
  <c r="R7" i="70" s="1"/>
  <c r="R41" i="70"/>
  <c r="R68" i="70"/>
  <c r="AS119" i="70" l="1"/>
  <c r="BC119" i="70" l="1"/>
  <c r="BE119" i="70"/>
  <c r="BD119" i="70" s="1"/>
  <c r="AY119" i="70"/>
  <c r="BA119" i="70"/>
  <c r="AZ119" i="70" s="1"/>
  <c r="AU119" i="70"/>
  <c r="AW119" i="70"/>
  <c r="AV119" i="70" s="1"/>
  <c r="N5" i="70"/>
  <c r="AS146" i="70"/>
  <c r="AS83" i="70"/>
  <c r="AS38" i="70"/>
  <c r="AS92" i="70"/>
  <c r="AS164" i="70"/>
  <c r="AS155" i="70"/>
  <c r="AS56" i="70"/>
  <c r="AS20" i="70"/>
  <c r="AU20" i="70" s="1"/>
  <c r="AS110" i="70"/>
  <c r="AS47" i="70"/>
  <c r="AU47" i="70" s="1"/>
  <c r="AS173" i="70"/>
  <c r="AS29" i="70"/>
  <c r="AS74" i="70"/>
  <c r="AS11" i="70"/>
  <c r="AS65" i="70"/>
  <c r="AS137" i="70"/>
  <c r="AS101" i="70"/>
  <c r="AS128" i="70"/>
  <c r="AW20" i="70" l="1"/>
  <c r="AV20" i="70" s="1"/>
  <c r="AU11" i="70"/>
  <c r="AW11" i="70"/>
  <c r="BE137" i="70"/>
  <c r="BD137" i="70" s="1"/>
  <c r="BC137" i="70"/>
  <c r="BC20" i="70"/>
  <c r="BE20" i="70"/>
  <c r="BD20" i="70" s="1"/>
  <c r="BC164" i="70"/>
  <c r="BE164" i="70"/>
  <c r="BD164" i="70" s="1"/>
  <c r="BC56" i="70"/>
  <c r="BE56" i="70"/>
  <c r="BD56" i="70" s="1"/>
  <c r="BC155" i="70"/>
  <c r="BE155" i="70"/>
  <c r="BD155" i="70" s="1"/>
  <c r="BE92" i="70"/>
  <c r="BD92" i="70" s="1"/>
  <c r="BC92" i="70"/>
  <c r="BC11" i="70"/>
  <c r="BE11" i="70"/>
  <c r="BD11" i="70" s="1"/>
  <c r="BE173" i="70"/>
  <c r="BD173" i="70" s="1"/>
  <c r="BC173" i="70"/>
  <c r="BC38" i="70"/>
  <c r="BE38" i="70"/>
  <c r="BD38" i="70" s="1"/>
  <c r="BC74" i="70"/>
  <c r="BE74" i="70"/>
  <c r="BD74" i="70" s="1"/>
  <c r="BC128" i="70"/>
  <c r="BE128" i="70"/>
  <c r="BD128" i="70" s="1"/>
  <c r="BC47" i="70"/>
  <c r="BE47" i="70"/>
  <c r="BD47" i="70" s="1"/>
  <c r="BC83" i="70"/>
  <c r="BE83" i="70"/>
  <c r="BD83" i="70" s="1"/>
  <c r="BC65" i="70"/>
  <c r="BE65" i="70"/>
  <c r="BD65" i="70" s="1"/>
  <c r="BE29" i="70"/>
  <c r="BD29" i="70" s="1"/>
  <c r="BC29" i="70"/>
  <c r="BC101" i="70"/>
  <c r="BE101" i="70"/>
  <c r="BD101" i="70" s="1"/>
  <c r="BE110" i="70"/>
  <c r="BD110" i="70" s="1"/>
  <c r="BC110" i="70"/>
  <c r="BC146" i="70"/>
  <c r="BE146" i="70"/>
  <c r="BD146" i="70" s="1"/>
  <c r="BB119" i="70"/>
  <c r="AX119" i="70"/>
  <c r="AT119" i="70"/>
  <c r="AY101" i="70"/>
  <c r="BA101" i="70"/>
  <c r="AZ101" i="70" s="1"/>
  <c r="BA74" i="70"/>
  <c r="AZ74" i="70" s="1"/>
  <c r="AY74" i="70"/>
  <c r="AY110" i="70"/>
  <c r="BA110" i="70"/>
  <c r="AZ110" i="70" s="1"/>
  <c r="AY164" i="70"/>
  <c r="BA164" i="70"/>
  <c r="AZ164" i="70" s="1"/>
  <c r="AY146" i="70"/>
  <c r="BA146" i="70"/>
  <c r="AZ146" i="70" s="1"/>
  <c r="AY137" i="70"/>
  <c r="BA137" i="70"/>
  <c r="AZ137" i="70" s="1"/>
  <c r="AY29" i="70"/>
  <c r="BA29" i="70"/>
  <c r="AZ29" i="70" s="1"/>
  <c r="BA20" i="70"/>
  <c r="AZ20" i="70" s="1"/>
  <c r="AY20" i="70"/>
  <c r="AY92" i="70"/>
  <c r="BA92" i="70"/>
  <c r="AZ92" i="70" s="1"/>
  <c r="AY65" i="70"/>
  <c r="BA65" i="70"/>
  <c r="AZ65" i="70" s="1"/>
  <c r="AY173" i="70"/>
  <c r="BA173" i="70"/>
  <c r="AZ173" i="70" s="1"/>
  <c r="AY56" i="70"/>
  <c r="BA56" i="70"/>
  <c r="AZ56" i="70" s="1"/>
  <c r="AY38" i="70"/>
  <c r="BA38" i="70"/>
  <c r="AZ38" i="70" s="1"/>
  <c r="BA128" i="70"/>
  <c r="AZ128" i="70" s="1"/>
  <c r="AY128" i="70"/>
  <c r="BA11" i="70"/>
  <c r="AZ11" i="70" s="1"/>
  <c r="AY11" i="70"/>
  <c r="BA47" i="70"/>
  <c r="AZ47" i="70" s="1"/>
  <c r="AY47" i="70"/>
  <c r="AY155" i="70"/>
  <c r="BA155" i="70"/>
  <c r="AZ155" i="70" s="1"/>
  <c r="BA83" i="70"/>
  <c r="AZ83" i="70" s="1"/>
  <c r="AY83" i="70"/>
  <c r="AW173" i="70"/>
  <c r="AV173" i="70" s="1"/>
  <c r="AU173" i="70"/>
  <c r="AU101" i="70"/>
  <c r="AW101" i="70"/>
  <c r="AV101" i="70" s="1"/>
  <c r="AU74" i="70"/>
  <c r="AW74" i="70"/>
  <c r="AV74" i="70" s="1"/>
  <c r="AW110" i="70"/>
  <c r="AV110" i="70" s="1"/>
  <c r="AU110" i="70"/>
  <c r="AU164" i="70"/>
  <c r="AW164" i="70"/>
  <c r="AV164" i="70" s="1"/>
  <c r="AW38" i="70"/>
  <c r="AV38" i="70" s="1"/>
  <c r="AU38" i="70"/>
  <c r="AU137" i="70"/>
  <c r="AW137" i="70"/>
  <c r="AV137" i="70" s="1"/>
  <c r="AU29" i="70"/>
  <c r="AW29" i="70"/>
  <c r="AV29" i="70" s="1"/>
  <c r="AU92" i="70"/>
  <c r="AW92" i="70"/>
  <c r="AV92" i="70" s="1"/>
  <c r="AU83" i="70"/>
  <c r="AW83" i="70"/>
  <c r="AV83" i="70" s="1"/>
  <c r="AW65" i="70"/>
  <c r="AV65" i="70" s="1"/>
  <c r="AU65" i="70"/>
  <c r="AU56" i="70"/>
  <c r="AW56" i="70"/>
  <c r="AV56" i="70" s="1"/>
  <c r="AU146" i="70"/>
  <c r="AW146" i="70"/>
  <c r="AV146" i="70" s="1"/>
  <c r="AW128" i="70"/>
  <c r="AV128" i="70" s="1"/>
  <c r="AU128" i="70"/>
  <c r="AW47" i="70"/>
  <c r="AV47" i="70" s="1"/>
  <c r="AU155" i="70"/>
  <c r="AW155" i="70"/>
  <c r="AV155" i="70" s="1"/>
  <c r="AL14" i="70" l="1"/>
  <c r="AK14" i="70" s="1"/>
  <c r="AL18" i="70"/>
  <c r="AK18" i="70" s="1"/>
  <c r="AV11" i="70"/>
  <c r="BB29" i="70"/>
  <c r="BB164" i="70"/>
  <c r="BB146" i="70"/>
  <c r="BB65" i="70"/>
  <c r="BB74" i="70"/>
  <c r="BB92" i="70"/>
  <c r="BB11" i="70"/>
  <c r="BB110" i="70"/>
  <c r="BB20" i="70"/>
  <c r="BB83" i="70"/>
  <c r="BB38" i="70"/>
  <c r="BB56" i="70"/>
  <c r="BB173" i="70"/>
  <c r="BB155" i="70"/>
  <c r="BB137" i="70"/>
  <c r="BB128" i="70"/>
  <c r="BB101" i="70"/>
  <c r="BB47" i="70"/>
  <c r="AT128" i="70"/>
  <c r="AX65" i="70"/>
  <c r="AX137" i="70"/>
  <c r="AT83" i="70"/>
  <c r="AT137" i="70"/>
  <c r="AT74" i="70"/>
  <c r="AT38" i="70"/>
  <c r="AX155" i="70"/>
  <c r="AX38" i="70"/>
  <c r="AX92" i="70"/>
  <c r="AX146" i="70"/>
  <c r="AX101" i="70"/>
  <c r="AT155" i="70"/>
  <c r="AT146" i="70"/>
  <c r="AT92" i="70"/>
  <c r="AT101" i="70"/>
  <c r="AX47" i="70"/>
  <c r="AX20" i="70"/>
  <c r="AT20" i="70"/>
  <c r="AT173" i="70"/>
  <c r="AX56" i="70"/>
  <c r="AX164" i="70"/>
  <c r="AT47" i="70"/>
  <c r="AT56" i="70"/>
  <c r="AT164" i="70"/>
  <c r="AX11" i="70"/>
  <c r="AT65" i="70"/>
  <c r="AT110" i="70"/>
  <c r="AX173" i="70"/>
  <c r="AX29" i="70"/>
  <c r="AX110" i="70"/>
  <c r="AT29" i="70"/>
  <c r="AX83" i="70"/>
  <c r="AX128" i="70"/>
  <c r="AX74" i="70"/>
  <c r="AT11" i="70"/>
  <c r="AL17" i="70" l="1"/>
  <c r="AK17" i="70" s="1"/>
  <c r="AL16" i="70"/>
  <c r="AK16" i="70" s="1"/>
  <c r="AL15" i="70"/>
  <c r="AK15" i="70" s="1"/>
  <c r="AI14" i="70" l="1"/>
  <c r="N14" i="70" s="1"/>
  <c r="N180" i="70"/>
  <c r="N155" i="70"/>
  <c r="N67" i="70"/>
  <c r="N257" i="70"/>
  <c r="N122" i="70"/>
  <c r="N274" i="70"/>
  <c r="AI15" i="70" l="1"/>
  <c r="N109" i="70"/>
  <c r="N40" i="70"/>
  <c r="N203" i="70"/>
  <c r="AI19" i="70"/>
  <c r="N6" i="70" l="1"/>
  <c r="N16" i="70"/>
  <c r="AI16" i="70"/>
  <c r="AI17" i="70" s="1"/>
  <c r="N20" i="70" s="1"/>
  <c r="W55" i="1"/>
  <c r="S55" i="1" s="1"/>
  <c r="X20" i="1"/>
  <c r="AI23" i="70" s="1"/>
  <c r="R21" i="1"/>
  <c r="N18" i="70" l="1"/>
  <c r="Q203" i="70"/>
  <c r="P203" i="70" s="1"/>
  <c r="AI18" i="70"/>
  <c r="O33" i="70" s="1"/>
  <c r="Q67" i="70"/>
  <c r="Q40" i="70"/>
  <c r="Q180" i="70"/>
  <c r="P180" i="70" s="1"/>
  <c r="Q274" i="70"/>
  <c r="P274" i="70" s="1"/>
  <c r="Q257" i="70"/>
  <c r="P257" i="70" s="1"/>
  <c r="Q122" i="70"/>
  <c r="P122" i="70" s="1"/>
  <c r="Q155" i="70"/>
  <c r="P155" i="70" s="1"/>
  <c r="Q109" i="70"/>
  <c r="P5" i="70"/>
  <c r="AD5" i="70"/>
  <c r="AS111" i="70"/>
  <c r="AS120" i="70"/>
  <c r="AS156" i="70"/>
  <c r="AS39" i="70"/>
  <c r="AS57" i="70"/>
  <c r="AS21" i="70"/>
  <c r="AS48" i="70"/>
  <c r="AS147" i="70"/>
  <c r="AS138" i="70"/>
  <c r="W58" i="1"/>
  <c r="AS129" i="70"/>
  <c r="AS174" i="70"/>
  <c r="AS102" i="70"/>
  <c r="AS93" i="70"/>
  <c r="AS84" i="70"/>
  <c r="AS30" i="70"/>
  <c r="AS12" i="70"/>
  <c r="AS66" i="70"/>
  <c r="AY66" i="70" s="1"/>
  <c r="AS165" i="70"/>
  <c r="AS75" i="70"/>
  <c r="AA17" i="75" l="1"/>
  <c r="AJ4" i="75" s="1"/>
  <c r="AA21" i="1"/>
  <c r="AU12" i="70"/>
  <c r="AW12" i="70"/>
  <c r="AV12" i="70" s="1"/>
  <c r="AW21" i="70"/>
  <c r="AV21" i="70" s="1"/>
  <c r="AU21" i="70"/>
  <c r="BE120" i="70"/>
  <c r="BD120" i="70" s="1"/>
  <c r="BC120" i="70"/>
  <c r="BB120" i="70" s="1"/>
  <c r="BE156" i="70"/>
  <c r="BD156" i="70" s="1"/>
  <c r="BC156" i="70"/>
  <c r="BB156" i="70" s="1"/>
  <c r="BC138" i="70"/>
  <c r="BB138" i="70" s="1"/>
  <c r="BE138" i="70"/>
  <c r="BD138" i="70" s="1"/>
  <c r="BC111" i="70"/>
  <c r="BB111" i="70" s="1"/>
  <c r="BE111" i="70"/>
  <c r="BD111" i="70" s="1"/>
  <c r="BE129" i="70"/>
  <c r="BD129" i="70" s="1"/>
  <c r="BC129" i="70"/>
  <c r="BB129" i="70" s="1"/>
  <c r="BE12" i="70"/>
  <c r="BD12" i="70" s="1"/>
  <c r="BC12" i="70"/>
  <c r="BB12" i="70" s="1"/>
  <c r="BE84" i="70"/>
  <c r="BD84" i="70" s="1"/>
  <c r="BC84" i="70"/>
  <c r="BB84" i="70" s="1"/>
  <c r="BE147" i="70"/>
  <c r="BD147" i="70" s="1"/>
  <c r="BC147" i="70"/>
  <c r="BB147" i="70" s="1"/>
  <c r="BC93" i="70"/>
  <c r="BB93" i="70" s="1"/>
  <c r="BE93" i="70"/>
  <c r="BD93" i="70" s="1"/>
  <c r="BE21" i="70"/>
  <c r="BD21" i="70" s="1"/>
  <c r="BC21" i="70"/>
  <c r="BB21" i="70" s="1"/>
  <c r="BE165" i="70"/>
  <c r="BD165" i="70" s="1"/>
  <c r="BC165" i="70"/>
  <c r="BB165" i="70" s="1"/>
  <c r="BE66" i="70"/>
  <c r="BD66" i="70" s="1"/>
  <c r="BC66" i="70"/>
  <c r="BB66" i="70" s="1"/>
  <c r="BE30" i="70"/>
  <c r="BD30" i="70" s="1"/>
  <c r="BC30" i="70"/>
  <c r="BB30" i="70" s="1"/>
  <c r="BE48" i="70"/>
  <c r="BD48" i="70" s="1"/>
  <c r="BC48" i="70"/>
  <c r="BE102" i="70"/>
  <c r="BD102" i="70" s="1"/>
  <c r="BC102" i="70"/>
  <c r="BB102" i="70" s="1"/>
  <c r="BC57" i="70"/>
  <c r="BB57" i="70" s="1"/>
  <c r="BE57" i="70"/>
  <c r="BD57" i="70" s="1"/>
  <c r="BE75" i="70"/>
  <c r="BD75" i="70" s="1"/>
  <c r="BC75" i="70"/>
  <c r="BB75" i="70" s="1"/>
  <c r="BC174" i="70"/>
  <c r="BB174" i="70" s="1"/>
  <c r="BE174" i="70"/>
  <c r="BD174" i="70" s="1"/>
  <c r="BC39" i="70"/>
  <c r="BB39" i="70" s="1"/>
  <c r="BE39" i="70"/>
  <c r="BD39" i="70" s="1"/>
  <c r="AW111" i="70"/>
  <c r="AV111" i="70" s="1"/>
  <c r="AU111" i="70"/>
  <c r="AU93" i="70"/>
  <c r="AW93" i="70"/>
  <c r="AV93" i="70" s="1"/>
  <c r="AW120" i="70"/>
  <c r="AV120" i="70" s="1"/>
  <c r="AU120" i="70"/>
  <c r="AU102" i="70"/>
  <c r="AW102" i="70"/>
  <c r="AV102" i="70" s="1"/>
  <c r="AW138" i="70"/>
  <c r="AV138" i="70" s="1"/>
  <c r="AU138" i="70"/>
  <c r="AW75" i="70"/>
  <c r="AV75" i="70" s="1"/>
  <c r="AU75" i="70"/>
  <c r="AU30" i="70"/>
  <c r="AW30" i="70"/>
  <c r="AV30" i="70" s="1"/>
  <c r="AW174" i="70"/>
  <c r="AV174" i="70" s="1"/>
  <c r="AU174" i="70"/>
  <c r="AU147" i="70"/>
  <c r="AW147" i="70"/>
  <c r="AV147" i="70" s="1"/>
  <c r="AU39" i="70"/>
  <c r="AW39" i="70"/>
  <c r="AV39" i="70" s="1"/>
  <c r="AU66" i="70"/>
  <c r="AW66" i="70"/>
  <c r="AV66" i="70" s="1"/>
  <c r="AU57" i="70"/>
  <c r="AW57" i="70"/>
  <c r="AV57" i="70" s="1"/>
  <c r="AU165" i="70"/>
  <c r="AW165" i="70"/>
  <c r="AV165" i="70" s="1"/>
  <c r="AU84" i="70"/>
  <c r="AW84" i="70"/>
  <c r="AV84" i="70" s="1"/>
  <c r="AW129" i="70"/>
  <c r="AV129" i="70" s="1"/>
  <c r="AU129" i="70"/>
  <c r="AW48" i="70"/>
  <c r="AV48" i="70" s="1"/>
  <c r="AU48" i="70"/>
  <c r="AU156" i="70"/>
  <c r="AW156" i="70"/>
  <c r="AV156" i="70" s="1"/>
  <c r="AY129" i="70"/>
  <c r="BA129" i="70"/>
  <c r="AZ129" i="70" s="1"/>
  <c r="AY75" i="70"/>
  <c r="BA75" i="70"/>
  <c r="AZ75" i="70" s="1"/>
  <c r="BA30" i="70"/>
  <c r="AZ30" i="70" s="1"/>
  <c r="AY30" i="70"/>
  <c r="AY174" i="70"/>
  <c r="BA174" i="70"/>
  <c r="AZ174" i="70" s="1"/>
  <c r="AY147" i="70"/>
  <c r="BA147" i="70"/>
  <c r="AZ147" i="70" s="1"/>
  <c r="AY57" i="70"/>
  <c r="BA57" i="70"/>
  <c r="AZ57" i="70" s="1"/>
  <c r="BA111" i="70"/>
  <c r="AZ111" i="70" s="1"/>
  <c r="AY111" i="70"/>
  <c r="BA165" i="70"/>
  <c r="AZ165" i="70" s="1"/>
  <c r="AY165" i="70"/>
  <c r="AY39" i="70"/>
  <c r="BA39" i="70"/>
  <c r="AZ39" i="70" s="1"/>
  <c r="BA48" i="70"/>
  <c r="AZ48" i="70" s="1"/>
  <c r="AY48" i="70"/>
  <c r="AY93" i="70"/>
  <c r="BA93" i="70"/>
  <c r="AZ93" i="70" s="1"/>
  <c r="S58" i="1"/>
  <c r="AY156" i="70"/>
  <c r="BA156" i="70"/>
  <c r="AZ156" i="70" s="1"/>
  <c r="AY84" i="70"/>
  <c r="BA84" i="70"/>
  <c r="AZ84" i="70" s="1"/>
  <c r="BA66" i="70"/>
  <c r="AZ66" i="70" s="1"/>
  <c r="AY12" i="70"/>
  <c r="BA12" i="70"/>
  <c r="AZ12" i="70" s="1"/>
  <c r="AY102" i="70"/>
  <c r="BA102" i="70"/>
  <c r="AZ102" i="70" s="1"/>
  <c r="AY138" i="70"/>
  <c r="BA138" i="70"/>
  <c r="AZ138" i="70" s="1"/>
  <c r="AY21" i="70"/>
  <c r="BA21" i="70"/>
  <c r="AZ21" i="70" s="1"/>
  <c r="AY120" i="70"/>
  <c r="BA120" i="70"/>
  <c r="AZ120" i="70" s="1"/>
  <c r="AA14" i="75" l="1"/>
  <c r="Q7" i="75" s="1"/>
  <c r="AL25" i="70"/>
  <c r="AK25" i="70" s="1"/>
  <c r="N22" i="70"/>
  <c r="O47" i="70"/>
  <c r="N47" i="70" s="1"/>
  <c r="O255" i="70"/>
  <c r="N255" i="70" s="1"/>
  <c r="O233" i="70"/>
  <c r="N233" i="70" s="1"/>
  <c r="O179" i="70"/>
  <c r="N179" i="70" s="1"/>
  <c r="O149" i="70"/>
  <c r="N149" i="70" s="1"/>
  <c r="O116" i="70"/>
  <c r="N116" i="70" s="1"/>
  <c r="O80" i="70"/>
  <c r="N80" i="70" s="1"/>
  <c r="O253" i="70"/>
  <c r="N253" i="70" s="1"/>
  <c r="O230" i="70"/>
  <c r="N230" i="70" s="1"/>
  <c r="O202" i="70"/>
  <c r="N202" i="70" s="1"/>
  <c r="O177" i="70"/>
  <c r="N177" i="70" s="1"/>
  <c r="O147" i="70"/>
  <c r="N147" i="70" s="1"/>
  <c r="O78" i="70"/>
  <c r="N78" i="70" s="1"/>
  <c r="O251" i="70"/>
  <c r="N251" i="70" s="1"/>
  <c r="O228" i="70"/>
  <c r="N228" i="70" s="1"/>
  <c r="O199" i="70"/>
  <c r="N199" i="70" s="1"/>
  <c r="O175" i="70"/>
  <c r="N175" i="70" s="1"/>
  <c r="O134" i="70"/>
  <c r="N134" i="70" s="1"/>
  <c r="O74" i="70"/>
  <c r="N74" i="70" s="1"/>
  <c r="O66" i="70"/>
  <c r="N66" i="70" s="1"/>
  <c r="O248" i="70"/>
  <c r="N248" i="70" s="1"/>
  <c r="O225" i="70"/>
  <c r="N225" i="70" s="1"/>
  <c r="O195" i="70"/>
  <c r="N195" i="70" s="1"/>
  <c r="O166" i="70"/>
  <c r="N166" i="70" s="1"/>
  <c r="O130" i="70"/>
  <c r="N130" i="70" s="1"/>
  <c r="O105" i="70"/>
  <c r="N105" i="70" s="1"/>
  <c r="O64" i="70"/>
  <c r="N64" i="70" s="1"/>
  <c r="O246" i="70"/>
  <c r="N246" i="70" s="1"/>
  <c r="O223" i="70"/>
  <c r="N223" i="70" s="1"/>
  <c r="O193" i="70"/>
  <c r="N193" i="70" s="1"/>
  <c r="O172" i="70"/>
  <c r="N172" i="70" s="1"/>
  <c r="O102" i="70"/>
  <c r="N102" i="70" s="1"/>
  <c r="O61" i="70"/>
  <c r="N61" i="70" s="1"/>
  <c r="O39" i="70"/>
  <c r="N39" i="70" s="1"/>
  <c r="O273" i="70"/>
  <c r="N273" i="70" s="1"/>
  <c r="O241" i="70"/>
  <c r="N241" i="70" s="1"/>
  <c r="O219" i="70"/>
  <c r="N219" i="70" s="1"/>
  <c r="O189" i="70"/>
  <c r="N189" i="70" s="1"/>
  <c r="O163" i="70"/>
  <c r="N163" i="70" s="1"/>
  <c r="O120" i="70"/>
  <c r="N120" i="70" s="1"/>
  <c r="O99" i="70"/>
  <c r="N99" i="70" s="1"/>
  <c r="O58" i="70"/>
  <c r="N58" i="70" s="1"/>
  <c r="O36" i="70"/>
  <c r="N36" i="70" s="1"/>
  <c r="O270" i="70"/>
  <c r="N270" i="70" s="1"/>
  <c r="O239" i="70"/>
  <c r="N239" i="70" s="1"/>
  <c r="O217" i="70"/>
  <c r="N217" i="70" s="1"/>
  <c r="O187" i="70"/>
  <c r="N187" i="70" s="1"/>
  <c r="O96" i="70"/>
  <c r="N96" i="70" s="1"/>
  <c r="O56" i="70"/>
  <c r="N56" i="70" s="1"/>
  <c r="O265" i="70"/>
  <c r="N265" i="70" s="1"/>
  <c r="O237" i="70"/>
  <c r="N237" i="70" s="1"/>
  <c r="O211" i="70"/>
  <c r="N211" i="70" s="1"/>
  <c r="O153" i="70"/>
  <c r="N153" i="70" s="1"/>
  <c r="O91" i="70"/>
  <c r="N91" i="70" s="1"/>
  <c r="O49" i="70"/>
  <c r="N49" i="70" s="1"/>
  <c r="O145" i="70"/>
  <c r="N145" i="70" s="1"/>
  <c r="AL29" i="70"/>
  <c r="AD274" i="70"/>
  <c r="AX120" i="70"/>
  <c r="AX93" i="70"/>
  <c r="AX39" i="70"/>
  <c r="AX75" i="70"/>
  <c r="AX129" i="70"/>
  <c r="AT48" i="70"/>
  <c r="AT174" i="70"/>
  <c r="AT75" i="70"/>
  <c r="AT84" i="70"/>
  <c r="AT57" i="70"/>
  <c r="AT21" i="70"/>
  <c r="AT39" i="70"/>
  <c r="AT102" i="70"/>
  <c r="AT93" i="70"/>
  <c r="AX21" i="70"/>
  <c r="AX102" i="70"/>
  <c r="AX66" i="70"/>
  <c r="AX84" i="70"/>
  <c r="AX156" i="70"/>
  <c r="AX57" i="70"/>
  <c r="AX30" i="70"/>
  <c r="AT129" i="70"/>
  <c r="AT138" i="70"/>
  <c r="AT120" i="70"/>
  <c r="AT111" i="70"/>
  <c r="AX138" i="70"/>
  <c r="AX12" i="70"/>
  <c r="AX48" i="70"/>
  <c r="AX165" i="70"/>
  <c r="AX111" i="70"/>
  <c r="AX147" i="70"/>
  <c r="AX174" i="70"/>
  <c r="AT156" i="70"/>
  <c r="AT165" i="70"/>
  <c r="AT12" i="70"/>
  <c r="AT66" i="70"/>
  <c r="AT147" i="70"/>
  <c r="AT30" i="70"/>
  <c r="AL28" i="70" l="1"/>
  <c r="AK28" i="70" s="1"/>
  <c r="AL27" i="70"/>
  <c r="AK27" i="70" s="1"/>
  <c r="AL26" i="70"/>
  <c r="AK26" i="70" s="1"/>
  <c r="O156" i="70"/>
  <c r="N156" i="70" s="1"/>
  <c r="O41" i="70"/>
  <c r="O110" i="70"/>
  <c r="N110" i="70" s="1"/>
  <c r="O181" i="70"/>
  <c r="N181" i="70" s="1"/>
  <c r="N33" i="70"/>
  <c r="O258" i="70"/>
  <c r="N258" i="70" s="1"/>
  <c r="O275" i="70"/>
  <c r="N275" i="70" s="1"/>
  <c r="O204" i="70"/>
  <c r="N204" i="70" s="1"/>
  <c r="O123" i="70"/>
  <c r="N123" i="70" s="1"/>
  <c r="O68" i="70"/>
  <c r="N68" i="70" s="1"/>
  <c r="N54" i="74"/>
  <c r="AJ13" i="73"/>
  <c r="AJ35" i="73"/>
  <c r="AJ33" i="73"/>
  <c r="AJ17" i="73"/>
  <c r="U7" i="73"/>
  <c r="AJ29" i="73"/>
  <c r="AJ21" i="73"/>
  <c r="AJ23" i="73"/>
  <c r="AJ37" i="73"/>
  <c r="AJ19" i="73"/>
  <c r="AJ15" i="73"/>
  <c r="AJ25" i="73"/>
  <c r="AJ39" i="73"/>
  <c r="B6" i="73"/>
  <c r="AJ43" i="73"/>
  <c r="AJ31" i="73"/>
  <c r="AJ47" i="73"/>
  <c r="AJ11" i="73"/>
  <c r="AJ41" i="73"/>
  <c r="AJ45" i="73"/>
  <c r="AJ27" i="73"/>
  <c r="BB29" i="73" l="1"/>
  <c r="BA29" i="73" s="1"/>
  <c r="BD29" i="73"/>
  <c r="BC29" i="73" s="1"/>
  <c r="BD43" i="73"/>
  <c r="BC43" i="73" s="1"/>
  <c r="BB43" i="73"/>
  <c r="BA43" i="73" s="1"/>
  <c r="BD45" i="73"/>
  <c r="BC45" i="73" s="1"/>
  <c r="BB45" i="73"/>
  <c r="BA45" i="73" s="1"/>
  <c r="BD17" i="73"/>
  <c r="BC17" i="73" s="1"/>
  <c r="BB17" i="73"/>
  <c r="BA17" i="73" s="1"/>
  <c r="BB25" i="73"/>
  <c r="BA25" i="73" s="1"/>
  <c r="BD25" i="73"/>
  <c r="BC25" i="73" s="1"/>
  <c r="AL11" i="73"/>
  <c r="BD11" i="73"/>
  <c r="BC11" i="73" s="1"/>
  <c r="BB11" i="73"/>
  <c r="BA11" i="73" s="1"/>
  <c r="BD47" i="73"/>
  <c r="BC47" i="73" s="1"/>
  <c r="BB47" i="73"/>
  <c r="BA47" i="73" s="1"/>
  <c r="BB39" i="73"/>
  <c r="BA39" i="73" s="1"/>
  <c r="BD39" i="73"/>
  <c r="BC39" i="73" s="1"/>
  <c r="BD21" i="73"/>
  <c r="BC21" i="73" s="1"/>
  <c r="BB21" i="73"/>
  <c r="BA21" i="73" s="1"/>
  <c r="BD33" i="73"/>
  <c r="BC33" i="73" s="1"/>
  <c r="BB33" i="73"/>
  <c r="BA33" i="73" s="1"/>
  <c r="BB35" i="73"/>
  <c r="BA35" i="73" s="1"/>
  <c r="BD35" i="73"/>
  <c r="BC35" i="73" s="1"/>
  <c r="BD15" i="73"/>
  <c r="BC15" i="73" s="1"/>
  <c r="BB15" i="73"/>
  <c r="BA15" i="73" s="1"/>
  <c r="BD37" i="73"/>
  <c r="BC37" i="73" s="1"/>
  <c r="BB37" i="73"/>
  <c r="BA37" i="73" s="1"/>
  <c r="BD27" i="73"/>
  <c r="BC27" i="73" s="1"/>
  <c r="BB27" i="73"/>
  <c r="BA27" i="73" s="1"/>
  <c r="BD41" i="73"/>
  <c r="BC41" i="73" s="1"/>
  <c r="BB41" i="73"/>
  <c r="BA41" i="73" s="1"/>
  <c r="BD31" i="73"/>
  <c r="BC31" i="73" s="1"/>
  <c r="BB31" i="73"/>
  <c r="BA31" i="73" s="1"/>
  <c r="BD13" i="73"/>
  <c r="BC13" i="73" s="1"/>
  <c r="BB13" i="73"/>
  <c r="BA13" i="73" s="1"/>
  <c r="AL19" i="73"/>
  <c r="BD19" i="73"/>
  <c r="BC19" i="73" s="1"/>
  <c r="BB19" i="73"/>
  <c r="BA19" i="73" s="1"/>
  <c r="BD23" i="73"/>
  <c r="BC23" i="73" s="1"/>
  <c r="BB23" i="73"/>
  <c r="BA23" i="73" s="1"/>
  <c r="N41" i="70"/>
  <c r="AI20" i="70"/>
  <c r="N7" i="70" s="1"/>
  <c r="AL33" i="73"/>
  <c r="AP33" i="73"/>
  <c r="AM23" i="74"/>
  <c r="AL23" i="74" s="1"/>
  <c r="AO23" i="74"/>
  <c r="AN23" i="74" s="1"/>
  <c r="AI25" i="70"/>
  <c r="P14" i="70" s="1"/>
  <c r="AS45" i="74"/>
  <c r="AR45" i="74" s="1"/>
  <c r="AQ45" i="74"/>
  <c r="AP45" i="74" s="1"/>
  <c r="AQ35" i="74"/>
  <c r="AP35" i="74" s="1"/>
  <c r="AS35" i="74"/>
  <c r="AR35" i="74" s="1"/>
  <c r="AS27" i="74"/>
  <c r="AR27" i="74" s="1"/>
  <c r="AQ27" i="74"/>
  <c r="AP27" i="74" s="1"/>
  <c r="AQ25" i="74"/>
  <c r="AP25" i="74" s="1"/>
  <c r="AS25" i="74"/>
  <c r="AR25" i="74" s="1"/>
  <c r="AS33" i="74"/>
  <c r="AR33" i="74" s="1"/>
  <c r="AQ33" i="74"/>
  <c r="AP33" i="74" s="1"/>
  <c r="AS11" i="74"/>
  <c r="AR11" i="74" s="1"/>
  <c r="AQ11" i="74"/>
  <c r="AP11" i="74" s="1"/>
  <c r="AQ39" i="74"/>
  <c r="AP39" i="74" s="1"/>
  <c r="AS39" i="74"/>
  <c r="AR39" i="74" s="1"/>
  <c r="AQ31" i="74"/>
  <c r="AP31" i="74" s="1"/>
  <c r="AS31" i="74"/>
  <c r="AR31" i="74" s="1"/>
  <c r="AQ13" i="74"/>
  <c r="AP13" i="74" s="1"/>
  <c r="AS13" i="74"/>
  <c r="AR13" i="74" s="1"/>
  <c r="AS23" i="74"/>
  <c r="AR23" i="74" s="1"/>
  <c r="AQ23" i="74"/>
  <c r="AP23" i="74" s="1"/>
  <c r="AS21" i="74"/>
  <c r="AR21" i="74" s="1"/>
  <c r="AQ21" i="74"/>
  <c r="AP21" i="74" s="1"/>
  <c r="AQ47" i="74"/>
  <c r="AP47" i="74" s="1"/>
  <c r="AS47" i="74"/>
  <c r="AR47" i="74" s="1"/>
  <c r="AQ43" i="74"/>
  <c r="AP43" i="74" s="1"/>
  <c r="AS43" i="74"/>
  <c r="AR43" i="74" s="1"/>
  <c r="AS19" i="74"/>
  <c r="AR19" i="74" s="1"/>
  <c r="AQ19" i="74"/>
  <c r="AP19" i="74" s="1"/>
  <c r="AQ29" i="74"/>
  <c r="AP29" i="74" s="1"/>
  <c r="AS29" i="74"/>
  <c r="AR29" i="74" s="1"/>
  <c r="AS17" i="74"/>
  <c r="AR17" i="74" s="1"/>
  <c r="AQ17" i="74"/>
  <c r="AP17" i="74" s="1"/>
  <c r="AQ41" i="74"/>
  <c r="AP41" i="74" s="1"/>
  <c r="AS41" i="74"/>
  <c r="AR41" i="74" s="1"/>
  <c r="AQ37" i="74"/>
  <c r="AP37" i="74" s="1"/>
  <c r="AS37" i="74"/>
  <c r="AR37" i="74" s="1"/>
  <c r="AM15" i="74"/>
  <c r="AL15" i="74" s="1"/>
  <c r="AS15" i="74"/>
  <c r="AR15" i="74" s="1"/>
  <c r="AQ15" i="74"/>
  <c r="AP15" i="74" s="1"/>
  <c r="AO33" i="74"/>
  <c r="AN33" i="74" s="1"/>
  <c r="AM33" i="74"/>
  <c r="AL33" i="74" s="1"/>
  <c r="AO41" i="74"/>
  <c r="AN41" i="74" s="1"/>
  <c r="AM41" i="74"/>
  <c r="AL41" i="74" s="1"/>
  <c r="AM27" i="74"/>
  <c r="AL27" i="74" s="1"/>
  <c r="AO27" i="74"/>
  <c r="AN27" i="74" s="1"/>
  <c r="AO25" i="74"/>
  <c r="AN25" i="74" s="1"/>
  <c r="AM25" i="74"/>
  <c r="AL25" i="74" s="1"/>
  <c r="AO39" i="74"/>
  <c r="AN39" i="74" s="1"/>
  <c r="AM39" i="74"/>
  <c r="AL39" i="74" s="1"/>
  <c r="AM31" i="74"/>
  <c r="AL31" i="74" s="1"/>
  <c r="AO31" i="74"/>
  <c r="AN31" i="74" s="1"/>
  <c r="AO45" i="74"/>
  <c r="AN45" i="74" s="1"/>
  <c r="AM45" i="74"/>
  <c r="AL45" i="74" s="1"/>
  <c r="AO13" i="74"/>
  <c r="AN13" i="74" s="1"/>
  <c r="AM21" i="74"/>
  <c r="AL21" i="74" s="1"/>
  <c r="AO35" i="74"/>
  <c r="AN35" i="74" s="1"/>
  <c r="AM35" i="74"/>
  <c r="AL35" i="74" s="1"/>
  <c r="AO47" i="74"/>
  <c r="AN47" i="74" s="1"/>
  <c r="AM47" i="74"/>
  <c r="AL47" i="74" s="1"/>
  <c r="AM43" i="74"/>
  <c r="AL43" i="74" s="1"/>
  <c r="AO43" i="74"/>
  <c r="AN43" i="74" s="1"/>
  <c r="AM19" i="74"/>
  <c r="AL19" i="74" s="1"/>
  <c r="AM11" i="74"/>
  <c r="AO11" i="74"/>
  <c r="AM29" i="74"/>
  <c r="AL29" i="74" s="1"/>
  <c r="AO17" i="74"/>
  <c r="AN17" i="74" s="1"/>
  <c r="AM17" i="74"/>
  <c r="AL17" i="74" s="1"/>
  <c r="AO37" i="74"/>
  <c r="AN37" i="74" s="1"/>
  <c r="AM37" i="74"/>
  <c r="AL37" i="74" s="1"/>
  <c r="AO15" i="74"/>
  <c r="AN15" i="74" s="1"/>
  <c r="AB19" i="74"/>
  <c r="P7" i="74" s="1"/>
  <c r="N33" i="74"/>
  <c r="AL31" i="73"/>
  <c r="AN31" i="73"/>
  <c r="AM31" i="73" s="1"/>
  <c r="AN43" i="73"/>
  <c r="AM43" i="73" s="1"/>
  <c r="AL43" i="73"/>
  <c r="AN23" i="73"/>
  <c r="AM23" i="73" s="1"/>
  <c r="AL23" i="73"/>
  <c r="AN35" i="73"/>
  <c r="AM35" i="73" s="1"/>
  <c r="AL35" i="73"/>
  <c r="AN13" i="73"/>
  <c r="AM13" i="73" s="1"/>
  <c r="AL13" i="73"/>
  <c r="AL27" i="73"/>
  <c r="AN27" i="73"/>
  <c r="AM27" i="73" s="1"/>
  <c r="AN39" i="73"/>
  <c r="AM39" i="73" s="1"/>
  <c r="AL39" i="73"/>
  <c r="AL45" i="73"/>
  <c r="AN45" i="73"/>
  <c r="AM45" i="73" s="1"/>
  <c r="AL25" i="73"/>
  <c r="AN25" i="73"/>
  <c r="AM25" i="73" s="1"/>
  <c r="AL21" i="73"/>
  <c r="AN21" i="73"/>
  <c r="AM21" i="73" s="1"/>
  <c r="AN41" i="73"/>
  <c r="AM41" i="73" s="1"/>
  <c r="AL41" i="73"/>
  <c r="AN15" i="73"/>
  <c r="AM15" i="73" s="1"/>
  <c r="AL15" i="73"/>
  <c r="AN29" i="73"/>
  <c r="AM29" i="73" s="1"/>
  <c r="AL29" i="73"/>
  <c r="AN11" i="73"/>
  <c r="AN19" i="73"/>
  <c r="AM19" i="73" s="1"/>
  <c r="AN47" i="73"/>
  <c r="AM47" i="73" s="1"/>
  <c r="AL47" i="73"/>
  <c r="AN37" i="73"/>
  <c r="AM37" i="73" s="1"/>
  <c r="AL37" i="73"/>
  <c r="AL17" i="73"/>
  <c r="AN17" i="73"/>
  <c r="AM17" i="73" s="1"/>
  <c r="AN33" i="73"/>
  <c r="AM33" i="73" s="1"/>
  <c r="AX35" i="73"/>
  <c r="AZ35" i="73"/>
  <c r="AY35" i="73" s="1"/>
  <c r="AZ39" i="73"/>
  <c r="AY39" i="73" s="1"/>
  <c r="AX39" i="73"/>
  <c r="AX45" i="73"/>
  <c r="AZ45" i="73"/>
  <c r="AY45" i="73" s="1"/>
  <c r="AZ41" i="73"/>
  <c r="AY41" i="73" s="1"/>
  <c r="AX41" i="73"/>
  <c r="AX15" i="73"/>
  <c r="AZ15" i="73"/>
  <c r="AY15" i="73" s="1"/>
  <c r="AX29" i="73"/>
  <c r="AZ29" i="73"/>
  <c r="AY29" i="73" s="1"/>
  <c r="AZ25" i="73"/>
  <c r="AY25" i="73" s="1"/>
  <c r="AX25" i="73"/>
  <c r="AX11" i="73"/>
  <c r="AZ11" i="73"/>
  <c r="AY11" i="73" s="1"/>
  <c r="AZ19" i="73"/>
  <c r="AY19" i="73" s="1"/>
  <c r="AX19" i="73"/>
  <c r="AZ43" i="73"/>
  <c r="AY43" i="73" s="1"/>
  <c r="AX43" i="73"/>
  <c r="AZ13" i="73"/>
  <c r="AY13" i="73" s="1"/>
  <c r="AX13" i="73"/>
  <c r="AX21" i="73"/>
  <c r="AZ21" i="73"/>
  <c r="AY21" i="73" s="1"/>
  <c r="AX47" i="73"/>
  <c r="AZ47" i="73"/>
  <c r="AY47" i="73" s="1"/>
  <c r="AZ37" i="73"/>
  <c r="AY37" i="73" s="1"/>
  <c r="AX37" i="73"/>
  <c r="AZ17" i="73"/>
  <c r="AY17" i="73" s="1"/>
  <c r="AX17" i="73"/>
  <c r="AZ23" i="73"/>
  <c r="AY23" i="73" s="1"/>
  <c r="AX23" i="73"/>
  <c r="AX27" i="73"/>
  <c r="AZ27" i="73"/>
  <c r="AY27" i="73" s="1"/>
  <c r="AZ31" i="73"/>
  <c r="AY31" i="73" s="1"/>
  <c r="AX31" i="73"/>
  <c r="AX33" i="73"/>
  <c r="AZ33" i="73"/>
  <c r="AY33" i="73" s="1"/>
  <c r="P109" i="70"/>
  <c r="AR25" i="73"/>
  <c r="AQ25" i="73" s="1"/>
  <c r="AP25" i="73"/>
  <c r="AP41" i="73"/>
  <c r="AR41" i="73"/>
  <c r="AQ41" i="73" s="1"/>
  <c r="AR27" i="73"/>
  <c r="AQ27" i="73" s="1"/>
  <c r="AP27" i="73"/>
  <c r="AR47" i="73"/>
  <c r="AQ47" i="73" s="1"/>
  <c r="AP47" i="73"/>
  <c r="AP39" i="73"/>
  <c r="AR39" i="73"/>
  <c r="AQ39" i="73" s="1"/>
  <c r="AR37" i="73"/>
  <c r="AQ37" i="73" s="1"/>
  <c r="AP37" i="73"/>
  <c r="AR17" i="73"/>
  <c r="AQ17" i="73" s="1"/>
  <c r="AP17" i="73"/>
  <c r="AP31" i="73"/>
  <c r="AR31" i="73"/>
  <c r="AQ31" i="73" s="1"/>
  <c r="AP21" i="73"/>
  <c r="AR21" i="73"/>
  <c r="AQ21" i="73" s="1"/>
  <c r="AP43" i="73"/>
  <c r="AR43" i="73"/>
  <c r="AQ43" i="73" s="1"/>
  <c r="AR15" i="73"/>
  <c r="AQ15" i="73" s="1"/>
  <c r="AP15" i="73"/>
  <c r="AP23" i="73"/>
  <c r="AR23" i="73"/>
  <c r="AQ23" i="73" s="1"/>
  <c r="AR29" i="73"/>
  <c r="AQ29" i="73" s="1"/>
  <c r="AP29" i="73"/>
  <c r="AP35" i="73"/>
  <c r="AR35" i="73"/>
  <c r="AQ35" i="73" s="1"/>
  <c r="AP45" i="73"/>
  <c r="AR45" i="73"/>
  <c r="AQ45" i="73" s="1"/>
  <c r="AR33" i="73"/>
  <c r="AQ33" i="73" s="1"/>
  <c r="AR11" i="73"/>
  <c r="AQ11" i="73" s="1"/>
  <c r="AP11" i="73"/>
  <c r="AR19" i="73"/>
  <c r="AQ19" i="73" s="1"/>
  <c r="AP19" i="73"/>
  <c r="AP13" i="73"/>
  <c r="AR13" i="73"/>
  <c r="AQ13" i="73" s="1"/>
  <c r="P67" i="70"/>
  <c r="P40" i="70"/>
  <c r="AV41" i="73"/>
  <c r="AU41" i="73" s="1"/>
  <c r="AT41" i="73"/>
  <c r="AV43" i="73"/>
  <c r="AU43" i="73" s="1"/>
  <c r="AT43" i="73"/>
  <c r="AT15" i="73"/>
  <c r="AV15" i="73"/>
  <c r="AU15" i="73" s="1"/>
  <c r="AV23" i="73"/>
  <c r="AU23" i="73" s="1"/>
  <c r="AT23" i="73"/>
  <c r="AT29" i="73"/>
  <c r="AV29" i="73"/>
  <c r="AU29" i="73" s="1"/>
  <c r="AV35" i="73"/>
  <c r="AU35" i="73" s="1"/>
  <c r="AT35" i="73"/>
  <c r="AV13" i="73"/>
  <c r="AU13" i="73" s="1"/>
  <c r="AT13" i="73"/>
  <c r="AT45" i="73"/>
  <c r="AV45" i="73"/>
  <c r="AU45" i="73" s="1"/>
  <c r="AV31" i="73"/>
  <c r="AU31" i="73" s="1"/>
  <c r="AT31" i="73"/>
  <c r="AT25" i="73"/>
  <c r="AV25" i="73"/>
  <c r="AU25" i="73" s="1"/>
  <c r="AT21" i="73"/>
  <c r="AV21" i="73"/>
  <c r="AU21" i="73" s="1"/>
  <c r="AT33" i="73"/>
  <c r="AV33" i="73"/>
  <c r="AU33" i="73" s="1"/>
  <c r="AV11" i="73"/>
  <c r="AU11" i="73" s="1"/>
  <c r="AT11" i="73"/>
  <c r="AV19" i="73"/>
  <c r="AU19" i="73" s="1"/>
  <c r="AT19" i="73"/>
  <c r="AT27" i="73"/>
  <c r="AV27" i="73"/>
  <c r="AU27" i="73" s="1"/>
  <c r="AV47" i="73"/>
  <c r="AU47" i="73" s="1"/>
  <c r="AT47" i="73"/>
  <c r="AT39" i="73"/>
  <c r="AV39" i="73"/>
  <c r="AU39" i="73" s="1"/>
  <c r="AV37" i="73"/>
  <c r="AU37" i="73" s="1"/>
  <c r="AT37" i="73"/>
  <c r="AT17" i="73"/>
  <c r="AV17" i="73"/>
  <c r="AU17" i="73" s="1"/>
  <c r="AJ41" i="75" l="1"/>
  <c r="AJ45" i="75"/>
  <c r="AJ47" i="75"/>
  <c r="AJ25" i="75"/>
  <c r="AJ35" i="75"/>
  <c r="AJ13" i="75"/>
  <c r="AJ43" i="75"/>
  <c r="AJ29" i="75"/>
  <c r="AJ19" i="75"/>
  <c r="AJ49" i="75"/>
  <c r="AJ37" i="75"/>
  <c r="AJ17" i="75"/>
  <c r="AJ21" i="75"/>
  <c r="AJ31" i="75"/>
  <c r="AJ27" i="75"/>
  <c r="AJ15" i="75"/>
  <c r="AJ33" i="75"/>
  <c r="AJ23" i="75"/>
  <c r="AJ39" i="75"/>
  <c r="AD18" i="73"/>
  <c r="AC18" i="73" s="1"/>
  <c r="AD14" i="73"/>
  <c r="AC14" i="73" s="1"/>
  <c r="AM11" i="73"/>
  <c r="AD14" i="70"/>
  <c r="AI26" i="70"/>
  <c r="AN11" i="74"/>
  <c r="AL11" i="74"/>
  <c r="AO41" i="73"/>
  <c r="AK35" i="73"/>
  <c r="AO11" i="73"/>
  <c r="AO29" i="73"/>
  <c r="AO25" i="73"/>
  <c r="AW27" i="73"/>
  <c r="AW47" i="73"/>
  <c r="AW15" i="73"/>
  <c r="AW35" i="73"/>
  <c r="AK45" i="73"/>
  <c r="AO35" i="73"/>
  <c r="AO21" i="73"/>
  <c r="AO39" i="73"/>
  <c r="AW23" i="73"/>
  <c r="AW41" i="73"/>
  <c r="AK33" i="73"/>
  <c r="AK19" i="73"/>
  <c r="AK41" i="73"/>
  <c r="AK39" i="73"/>
  <c r="AK23" i="73"/>
  <c r="AW19" i="73"/>
  <c r="AO33" i="73"/>
  <c r="AW21" i="73"/>
  <c r="AW11" i="73"/>
  <c r="AK15" i="73"/>
  <c r="AO23" i="73"/>
  <c r="AO31" i="73"/>
  <c r="AW17" i="73"/>
  <c r="AW13" i="73"/>
  <c r="AW25" i="73"/>
  <c r="AK11" i="73"/>
  <c r="AK43" i="73"/>
  <c r="AO15" i="73"/>
  <c r="AO17" i="73"/>
  <c r="AO27" i="73"/>
  <c r="AW33" i="73"/>
  <c r="AW45" i="73"/>
  <c r="AK17" i="73"/>
  <c r="AK21" i="73"/>
  <c r="AK27" i="73"/>
  <c r="AK47" i="73"/>
  <c r="AO13" i="73"/>
  <c r="AO45" i="73"/>
  <c r="AW31" i="73"/>
  <c r="AW37" i="73"/>
  <c r="AW43" i="73"/>
  <c r="AW39" i="73"/>
  <c r="AK37" i="73"/>
  <c r="AK29" i="73"/>
  <c r="AK13" i="73"/>
  <c r="AO43" i="73"/>
  <c r="AO19" i="73"/>
  <c r="AO37" i="73"/>
  <c r="AW29" i="73"/>
  <c r="AK25" i="73"/>
  <c r="AK31" i="73"/>
  <c r="AO47" i="73"/>
  <c r="AS17" i="73"/>
  <c r="AS47" i="73"/>
  <c r="AS27" i="73"/>
  <c r="AS11" i="73"/>
  <c r="AS21" i="73"/>
  <c r="AS15" i="73"/>
  <c r="AS23" i="73"/>
  <c r="AS33" i="73"/>
  <c r="AS31" i="73"/>
  <c r="AS45" i="73"/>
  <c r="AS41" i="73"/>
  <c r="AS25" i="73"/>
  <c r="AS37" i="73"/>
  <c r="AS39" i="73"/>
  <c r="AS19" i="73"/>
  <c r="AS13" i="73"/>
  <c r="AS35" i="73"/>
  <c r="AS29" i="73"/>
  <c r="AS43" i="73"/>
  <c r="AV39" i="75" l="1"/>
  <c r="AU39" i="75" s="1"/>
  <c r="AT39" i="75"/>
  <c r="AS39" i="75" s="1"/>
  <c r="AT27" i="75"/>
  <c r="AS27" i="75" s="1"/>
  <c r="AV27" i="75"/>
  <c r="AU27" i="75" s="1"/>
  <c r="AV37" i="75"/>
  <c r="AU37" i="75" s="1"/>
  <c r="AT37" i="75"/>
  <c r="AS37" i="75" s="1"/>
  <c r="AT43" i="75"/>
  <c r="AS43" i="75" s="1"/>
  <c r="AV43" i="75"/>
  <c r="AU43" i="75" s="1"/>
  <c r="AV47" i="75"/>
  <c r="AU47" i="75" s="1"/>
  <c r="AT47" i="75"/>
  <c r="AS47" i="75" s="1"/>
  <c r="AV15" i="75"/>
  <c r="AU15" i="75" s="1"/>
  <c r="AT15" i="75"/>
  <c r="AS15" i="75" s="1"/>
  <c r="AV25" i="75"/>
  <c r="AU25" i="75" s="1"/>
  <c r="AT25" i="75"/>
  <c r="AS25" i="75" s="1"/>
  <c r="AT23" i="75"/>
  <c r="AS23" i="75" s="1"/>
  <c r="AV23" i="75"/>
  <c r="AU23" i="75" s="1"/>
  <c r="AT49" i="75"/>
  <c r="AS49" i="75" s="1"/>
  <c r="AV49" i="75"/>
  <c r="AU49" i="75" s="1"/>
  <c r="AV13" i="75"/>
  <c r="AU13" i="75" s="1"/>
  <c r="AT13" i="75"/>
  <c r="AS13" i="75" s="1"/>
  <c r="AV45" i="75"/>
  <c r="AU45" i="75" s="1"/>
  <c r="AT45" i="75"/>
  <c r="AS45" i="75" s="1"/>
  <c r="AT17" i="75"/>
  <c r="AS17" i="75" s="1"/>
  <c r="AV17" i="75"/>
  <c r="AU17" i="75" s="1"/>
  <c r="AT29" i="75"/>
  <c r="AS29" i="75" s="1"/>
  <c r="AV29" i="75"/>
  <c r="AU29" i="75" s="1"/>
  <c r="AT31" i="75"/>
  <c r="AS31" i="75" s="1"/>
  <c r="AV31" i="75"/>
  <c r="AU31" i="75" s="1"/>
  <c r="AT33" i="75"/>
  <c r="AS33" i="75" s="1"/>
  <c r="AV33" i="75"/>
  <c r="AU33" i="75" s="1"/>
  <c r="AV21" i="75"/>
  <c r="AU21" i="75" s="1"/>
  <c r="AT21" i="75"/>
  <c r="AS21" i="75" s="1"/>
  <c r="AV19" i="75"/>
  <c r="AU19" i="75" s="1"/>
  <c r="AT19" i="75"/>
  <c r="AS19" i="75" s="1"/>
  <c r="AT35" i="75"/>
  <c r="AS35" i="75" s="1"/>
  <c r="AV35" i="75"/>
  <c r="AU35" i="75" s="1"/>
  <c r="AT41" i="75"/>
  <c r="AS41" i="75" s="1"/>
  <c r="AV41" i="75"/>
  <c r="AU41" i="75" s="1"/>
  <c r="AZ29" i="75"/>
  <c r="AY29" i="75" s="1"/>
  <c r="AX29" i="75"/>
  <c r="AW29" i="75" s="1"/>
  <c r="AX43" i="75"/>
  <c r="AW43" i="75" s="1"/>
  <c r="AZ43" i="75"/>
  <c r="AY43" i="75" s="1"/>
  <c r="AZ21" i="75"/>
  <c r="AY21" i="75" s="1"/>
  <c r="AX21" i="75"/>
  <c r="AW21" i="75" s="1"/>
  <c r="AZ13" i="75"/>
  <c r="AY13" i="75" s="1"/>
  <c r="AX13" i="75"/>
  <c r="AW13" i="75" s="1"/>
  <c r="AZ17" i="75"/>
  <c r="AY17" i="75" s="1"/>
  <c r="AX17" i="75"/>
  <c r="AW17" i="75" s="1"/>
  <c r="AZ35" i="75"/>
  <c r="AY35" i="75" s="1"/>
  <c r="AX35" i="75"/>
  <c r="AW35" i="75" s="1"/>
  <c r="AZ39" i="75"/>
  <c r="AY39" i="75" s="1"/>
  <c r="AX39" i="75"/>
  <c r="AW39" i="75" s="1"/>
  <c r="AX37" i="75"/>
  <c r="AW37" i="75" s="1"/>
  <c r="AZ37" i="75"/>
  <c r="AY37" i="75" s="1"/>
  <c r="AX25" i="75"/>
  <c r="AW25" i="75" s="1"/>
  <c r="AZ25" i="75"/>
  <c r="AY25" i="75" s="1"/>
  <c r="AZ23" i="75"/>
  <c r="AY23" i="75" s="1"/>
  <c r="AX23" i="75"/>
  <c r="AW23" i="75" s="1"/>
  <c r="AX49" i="75"/>
  <c r="AW49" i="75" s="1"/>
  <c r="AZ49" i="75"/>
  <c r="AY49" i="75" s="1"/>
  <c r="AZ47" i="75"/>
  <c r="AY47" i="75" s="1"/>
  <c r="AX47" i="75"/>
  <c r="AW47" i="75" s="1"/>
  <c r="AX31" i="75"/>
  <c r="AW31" i="75" s="1"/>
  <c r="AZ31" i="75"/>
  <c r="AY31" i="75" s="1"/>
  <c r="AZ33" i="75"/>
  <c r="AY33" i="75" s="1"/>
  <c r="AX33" i="75"/>
  <c r="AW33" i="75" s="1"/>
  <c r="AZ45" i="75"/>
  <c r="AY45" i="75" s="1"/>
  <c r="AX45" i="75"/>
  <c r="AW45" i="75" s="1"/>
  <c r="AZ27" i="75"/>
  <c r="AY27" i="75" s="1"/>
  <c r="AX27" i="75"/>
  <c r="AW27" i="75" s="1"/>
  <c r="AZ15" i="75"/>
  <c r="AY15" i="75" s="1"/>
  <c r="AX15" i="75"/>
  <c r="AW15" i="75" s="1"/>
  <c r="AX19" i="75"/>
  <c r="AW19" i="75" s="1"/>
  <c r="AZ19" i="75"/>
  <c r="AY19" i="75" s="1"/>
  <c r="AZ41" i="75"/>
  <c r="AY41" i="75" s="1"/>
  <c r="AX41" i="75"/>
  <c r="AW41" i="75" s="1"/>
  <c r="AR43" i="75"/>
  <c r="AQ43" i="75" s="1"/>
  <c r="AP43" i="75"/>
  <c r="AO43" i="75" s="1"/>
  <c r="AP27" i="75"/>
  <c r="AO27" i="75" s="1"/>
  <c r="AR27" i="75"/>
  <c r="AQ27" i="75" s="1"/>
  <c r="AP29" i="75"/>
  <c r="AO29" i="75" s="1"/>
  <c r="AR29" i="75"/>
  <c r="AQ29" i="75" s="1"/>
  <c r="AP31" i="75"/>
  <c r="AO31" i="75" s="1"/>
  <c r="AR31" i="75"/>
  <c r="AQ31" i="75" s="1"/>
  <c r="AP17" i="75"/>
  <c r="AO17" i="75" s="1"/>
  <c r="AR17" i="75"/>
  <c r="AQ17" i="75" s="1"/>
  <c r="AR35" i="75"/>
  <c r="AQ35" i="75" s="1"/>
  <c r="AP35" i="75"/>
  <c r="AO35" i="75" s="1"/>
  <c r="AR39" i="75"/>
  <c r="AQ39" i="75" s="1"/>
  <c r="AP39" i="75"/>
  <c r="AO39" i="75" s="1"/>
  <c r="AL37" i="75"/>
  <c r="AR37" i="75"/>
  <c r="AQ37" i="75" s="1"/>
  <c r="AP37" i="75"/>
  <c r="AO37" i="75" s="1"/>
  <c r="AR25" i="75"/>
  <c r="AQ25" i="75" s="1"/>
  <c r="AP25" i="75"/>
  <c r="AO25" i="75" s="1"/>
  <c r="AR23" i="75"/>
  <c r="AQ23" i="75" s="1"/>
  <c r="AP23" i="75"/>
  <c r="AO23" i="75" s="1"/>
  <c r="AR49" i="75"/>
  <c r="AQ49" i="75" s="1"/>
  <c r="AP49" i="75"/>
  <c r="AO49" i="75" s="1"/>
  <c r="AR47" i="75"/>
  <c r="AQ47" i="75" s="1"/>
  <c r="AP47" i="75"/>
  <c r="AO47" i="75" s="1"/>
  <c r="AR21" i="75"/>
  <c r="AQ21" i="75" s="1"/>
  <c r="AP21" i="75"/>
  <c r="AO21" i="75" s="1"/>
  <c r="AL33" i="75"/>
  <c r="AR33" i="75"/>
  <c r="AQ33" i="75" s="1"/>
  <c r="AP33" i="75"/>
  <c r="AO33" i="75" s="1"/>
  <c r="AP45" i="75"/>
  <c r="AO45" i="75" s="1"/>
  <c r="AR45" i="75"/>
  <c r="AQ45" i="75" s="1"/>
  <c r="AR13" i="75"/>
  <c r="AQ13" i="75" s="1"/>
  <c r="AP13" i="75"/>
  <c r="AO13" i="75" s="1"/>
  <c r="AR15" i="75"/>
  <c r="AQ15" i="75" s="1"/>
  <c r="AP15" i="75"/>
  <c r="AO15" i="75" s="1"/>
  <c r="AR19" i="75"/>
  <c r="AQ19" i="75" s="1"/>
  <c r="AP19" i="75"/>
  <c r="AO19" i="75" s="1"/>
  <c r="AR41" i="75"/>
  <c r="AQ41" i="75" s="1"/>
  <c r="AP41" i="75"/>
  <c r="AO41" i="75" s="1"/>
  <c r="BD31" i="75"/>
  <c r="BC31" i="75" s="1"/>
  <c r="BB31" i="75"/>
  <c r="BA31" i="75" s="1"/>
  <c r="BD27" i="75"/>
  <c r="BC27" i="75" s="1"/>
  <c r="BB27" i="75"/>
  <c r="BA27" i="75" s="1"/>
  <c r="BB29" i="75"/>
  <c r="BA29" i="75" s="1"/>
  <c r="BD29" i="75"/>
  <c r="BC29" i="75" s="1"/>
  <c r="BD17" i="75"/>
  <c r="BC17" i="75" s="1"/>
  <c r="BB17" i="75"/>
  <c r="BA17" i="75" s="1"/>
  <c r="BD35" i="75"/>
  <c r="BC35" i="75" s="1"/>
  <c r="BB35" i="75"/>
  <c r="BA35" i="75" s="1"/>
  <c r="BB39" i="75"/>
  <c r="BA39" i="75" s="1"/>
  <c r="BD39" i="75"/>
  <c r="BC39" i="75" s="1"/>
  <c r="BD37" i="75"/>
  <c r="BC37" i="75" s="1"/>
  <c r="BB37" i="75"/>
  <c r="BA37" i="75" s="1"/>
  <c r="BD25" i="75"/>
  <c r="BC25" i="75" s="1"/>
  <c r="BB25" i="75"/>
  <c r="BA25" i="75" s="1"/>
  <c r="BB43" i="75"/>
  <c r="BA43" i="75" s="1"/>
  <c r="BD43" i="75"/>
  <c r="BC43" i="75" s="1"/>
  <c r="BD23" i="75"/>
  <c r="BC23" i="75" s="1"/>
  <c r="BB23" i="75"/>
  <c r="BA23" i="75" s="1"/>
  <c r="BB49" i="75"/>
  <c r="BA49" i="75" s="1"/>
  <c r="BD49" i="75"/>
  <c r="BC49" i="75" s="1"/>
  <c r="BB47" i="75"/>
  <c r="BA47" i="75" s="1"/>
  <c r="BD47" i="75"/>
  <c r="BC47" i="75" s="1"/>
  <c r="BD21" i="75"/>
  <c r="BC21" i="75" s="1"/>
  <c r="BB21" i="75"/>
  <c r="BA21" i="75" s="1"/>
  <c r="BD33" i="75"/>
  <c r="BC33" i="75" s="1"/>
  <c r="BB33" i="75"/>
  <c r="BA33" i="75" s="1"/>
  <c r="BB45" i="75"/>
  <c r="BA45" i="75" s="1"/>
  <c r="BD45" i="75"/>
  <c r="BC45" i="75" s="1"/>
  <c r="BD13" i="75"/>
  <c r="BC13" i="75" s="1"/>
  <c r="BB13" i="75"/>
  <c r="BA13" i="75" s="1"/>
  <c r="BD15" i="75"/>
  <c r="BC15" i="75" s="1"/>
  <c r="BB15" i="75"/>
  <c r="BA15" i="75" s="1"/>
  <c r="BD19" i="75"/>
  <c r="BC19" i="75" s="1"/>
  <c r="BB19" i="75"/>
  <c r="BA19" i="75" s="1"/>
  <c r="BD41" i="75"/>
  <c r="BC41" i="75" s="1"/>
  <c r="BB41" i="75"/>
  <c r="BA41" i="75" s="1"/>
  <c r="AD16" i="73"/>
  <c r="AC16" i="73" s="1"/>
  <c r="AD15" i="73"/>
  <c r="AC15" i="73" s="1"/>
  <c r="P16" i="70"/>
  <c r="AI27" i="70"/>
  <c r="AI30" i="70"/>
  <c r="P18" i="70" l="1"/>
  <c r="AI28" i="70"/>
  <c r="P20" i="70" s="1"/>
  <c r="AD17" i="73"/>
  <c r="AC17" i="73" s="1"/>
  <c r="AD6" i="70"/>
  <c r="N108" i="73"/>
  <c r="N85" i="73"/>
  <c r="N32" i="73"/>
  <c r="N56" i="73"/>
  <c r="N74" i="73"/>
  <c r="N138" i="73"/>
  <c r="P6" i="70"/>
  <c r="AI29" i="70" l="1"/>
  <c r="Q33" i="70" s="1"/>
  <c r="P33" i="70" s="1"/>
  <c r="AA14" i="73"/>
  <c r="N130" i="73"/>
  <c r="Q202" i="70" l="1"/>
  <c r="P202" i="70" s="1"/>
  <c r="Q270" i="70"/>
  <c r="P270" i="70" s="1"/>
  <c r="Q163" i="70"/>
  <c r="P163" i="70" s="1"/>
  <c r="Q248" i="70"/>
  <c r="P248" i="70" s="1"/>
  <c r="Q273" i="70"/>
  <c r="P273" i="70" s="1"/>
  <c r="Q189" i="70"/>
  <c r="P189" i="70" s="1"/>
  <c r="Q219" i="70"/>
  <c r="P219" i="70" s="1"/>
  <c r="Q149" i="70"/>
  <c r="P149" i="70" s="1"/>
  <c r="Q265" i="70"/>
  <c r="P265" i="70" s="1"/>
  <c r="Q177" i="70"/>
  <c r="P177" i="70" s="1"/>
  <c r="Q228" i="70"/>
  <c r="P228" i="70" s="1"/>
  <c r="Q217" i="70"/>
  <c r="P217" i="70" s="1"/>
  <c r="Q246" i="70"/>
  <c r="P246" i="70" s="1"/>
  <c r="Q175" i="70"/>
  <c r="P175" i="70" s="1"/>
  <c r="Q166" i="70"/>
  <c r="P166" i="70" s="1"/>
  <c r="Q237" i="70"/>
  <c r="P237" i="70" s="1"/>
  <c r="Q147" i="70"/>
  <c r="P147" i="70" s="1"/>
  <c r="Q187" i="70"/>
  <c r="P187" i="70" s="1"/>
  <c r="Q253" i="70"/>
  <c r="P253" i="70" s="1"/>
  <c r="Q172" i="70"/>
  <c r="P172" i="70" s="1"/>
  <c r="Q199" i="70"/>
  <c r="P199" i="70" s="1"/>
  <c r="Q251" i="70"/>
  <c r="P251" i="70" s="1"/>
  <c r="Q179" i="70"/>
  <c r="P179" i="70" s="1"/>
  <c r="Q211" i="70"/>
  <c r="P211" i="70" s="1"/>
  <c r="Q134" i="70"/>
  <c r="P134" i="70" s="1"/>
  <c r="Q230" i="70"/>
  <c r="P230" i="70" s="1"/>
  <c r="Q153" i="70"/>
  <c r="P153" i="70" s="1"/>
  <c r="Q239" i="70"/>
  <c r="P239" i="70" s="1"/>
  <c r="Q195" i="70"/>
  <c r="P195" i="70" s="1"/>
  <c r="Q120" i="70"/>
  <c r="P120" i="70" s="1"/>
  <c r="Q255" i="70"/>
  <c r="P255" i="70" s="1"/>
  <c r="Q116" i="70"/>
  <c r="P116" i="70" s="1"/>
  <c r="Q193" i="70"/>
  <c r="P193" i="70" s="1"/>
  <c r="Q225" i="70"/>
  <c r="P225" i="70" s="1"/>
  <c r="Q233" i="70"/>
  <c r="P233" i="70" s="1"/>
  <c r="Q241" i="70"/>
  <c r="P241" i="70" s="1"/>
  <c r="Q130" i="70"/>
  <c r="P130" i="70" s="1"/>
  <c r="Q145" i="70"/>
  <c r="P145" i="70" s="1"/>
  <c r="Q223" i="70"/>
  <c r="P223" i="70" s="1"/>
  <c r="Q66" i="70"/>
  <c r="P66" i="70" s="1"/>
  <c r="Q102" i="70"/>
  <c r="P102" i="70" s="1"/>
  <c r="Q78" i="70"/>
  <c r="P78" i="70" s="1"/>
  <c r="Q99" i="70"/>
  <c r="P99" i="70" s="1"/>
  <c r="Q80" i="70"/>
  <c r="P80" i="70" s="1"/>
  <c r="Q61" i="70"/>
  <c r="P61" i="70" s="1"/>
  <c r="Q56" i="70"/>
  <c r="P56" i="70" s="1"/>
  <c r="Q49" i="70"/>
  <c r="P49" i="70" s="1"/>
  <c r="Q96" i="70"/>
  <c r="P96" i="70" s="1"/>
  <c r="Q36" i="70"/>
  <c r="P36" i="70" s="1"/>
  <c r="Q74" i="70"/>
  <c r="P74" i="70" s="1"/>
  <c r="Q58" i="70"/>
  <c r="P58" i="70" s="1"/>
  <c r="Q91" i="70"/>
  <c r="P91" i="70" s="1"/>
  <c r="Q64" i="70"/>
  <c r="P64" i="70" s="1"/>
  <c r="Q47" i="70"/>
  <c r="P47" i="70" s="1"/>
  <c r="P22" i="70"/>
  <c r="Q105" i="70"/>
  <c r="P105" i="70" s="1"/>
  <c r="Q39" i="70"/>
  <c r="P39" i="70" s="1"/>
  <c r="AA15" i="73"/>
  <c r="Q15" i="73" s="1"/>
  <c r="Q14" i="73"/>
  <c r="Q275" i="70" l="1"/>
  <c r="P275" i="70" s="1"/>
  <c r="Q204" i="70"/>
  <c r="P204" i="70" s="1"/>
  <c r="Q181" i="70"/>
  <c r="P181" i="70" s="1"/>
  <c r="Q258" i="70"/>
  <c r="P258" i="70" s="1"/>
  <c r="Q123" i="70"/>
  <c r="P123" i="70" s="1"/>
  <c r="Q156" i="70"/>
  <c r="P156" i="70" s="1"/>
  <c r="Q110" i="70"/>
  <c r="P110" i="70" s="1"/>
  <c r="Q68" i="70"/>
  <c r="P68" i="70" s="1"/>
  <c r="Q41" i="70"/>
  <c r="P41" i="70" s="1"/>
  <c r="AA16" i="73"/>
  <c r="AI31" i="70" l="1"/>
  <c r="P7" i="70" s="1"/>
  <c r="Q16" i="73"/>
  <c r="AA17" i="73"/>
  <c r="Q17" i="73" s="1"/>
  <c r="AD7" i="70" l="1"/>
  <c r="W68" i="1" s="1"/>
  <c r="R68" i="1" s="1"/>
  <c r="AA18" i="73"/>
  <c r="X43" i="73" l="1"/>
  <c r="Q42" i="73" s="1"/>
  <c r="X30" i="73"/>
  <c r="Q29" i="73" s="1"/>
  <c r="X56" i="73"/>
  <c r="Q55" i="73" s="1"/>
  <c r="X39" i="73"/>
  <c r="Q38" i="73" s="1"/>
  <c r="X29" i="73"/>
  <c r="Q28" i="73" s="1"/>
  <c r="X55" i="73"/>
  <c r="Q54" i="73" s="1"/>
  <c r="X37" i="73"/>
  <c r="X28" i="73"/>
  <c r="Q27" i="73" s="1"/>
  <c r="X53" i="73"/>
  <c r="Q52" i="73" s="1"/>
  <c r="X32" i="73"/>
  <c r="Q31" i="73" s="1"/>
  <c r="X26" i="73"/>
  <c r="Q18" i="73"/>
  <c r="X136" i="73"/>
  <c r="X129" i="73"/>
  <c r="Q128" i="73" s="1"/>
  <c r="X95" i="73"/>
  <c r="Q94" i="73" s="1"/>
  <c r="X115" i="73"/>
  <c r="Q114" i="73" s="1"/>
  <c r="X80" i="73"/>
  <c r="X84" i="73"/>
  <c r="Q83" i="73" s="1"/>
  <c r="X61" i="73"/>
  <c r="X120" i="73"/>
  <c r="Q119" i="73" s="1"/>
  <c r="X127" i="73"/>
  <c r="Q126" i="73" s="1"/>
  <c r="X117" i="73"/>
  <c r="Q116" i="73" s="1"/>
  <c r="X126" i="73"/>
  <c r="Q125" i="73" s="1"/>
  <c r="X66" i="73"/>
  <c r="Q65" i="73" s="1"/>
  <c r="X116" i="73"/>
  <c r="Q115" i="73" s="1"/>
  <c r="X137" i="73"/>
  <c r="Q136" i="73" s="1"/>
  <c r="X92" i="73"/>
  <c r="Q91" i="73" s="1"/>
  <c r="X108" i="73"/>
  <c r="Q107" i="73" s="1"/>
  <c r="X128" i="73"/>
  <c r="Q127" i="73" s="1"/>
  <c r="X125" i="73"/>
  <c r="Q124" i="73" s="1"/>
  <c r="X107" i="73"/>
  <c r="Q106" i="73" s="1"/>
  <c r="X40" i="73"/>
  <c r="Q40" i="73" s="1"/>
  <c r="X130" i="73"/>
  <c r="Q129" i="73" s="1"/>
  <c r="X63" i="73"/>
  <c r="Q62" i="73" s="1"/>
  <c r="X67" i="73"/>
  <c r="Q66" i="73" s="1"/>
  <c r="X64" i="73"/>
  <c r="Q63" i="73" s="1"/>
  <c r="X122" i="73"/>
  <c r="Q121" i="73" s="1"/>
  <c r="X74" i="73"/>
  <c r="Q73" i="73" s="1"/>
  <c r="X97" i="73"/>
  <c r="Q96" i="73" s="1"/>
  <c r="X105" i="73"/>
  <c r="Q104" i="73" s="1"/>
  <c r="X104" i="73"/>
  <c r="Q103" i="73" s="1"/>
  <c r="X62" i="73"/>
  <c r="Q61" i="73" s="1"/>
  <c r="X106" i="73"/>
  <c r="Q105" i="73" s="1"/>
  <c r="X91" i="73"/>
  <c r="X124" i="73"/>
  <c r="Q123" i="73" s="1"/>
  <c r="X118" i="73"/>
  <c r="Q117" i="73" s="1"/>
  <c r="X96" i="73"/>
  <c r="Q95" i="73" s="1"/>
  <c r="X103" i="73"/>
  <c r="Q102" i="73" s="1"/>
  <c r="X123" i="73"/>
  <c r="Q122" i="73" s="1"/>
  <c r="X73" i="73"/>
  <c r="Q72" i="73" s="1"/>
  <c r="X82" i="73"/>
  <c r="Q81" i="73" s="1"/>
  <c r="X119" i="73"/>
  <c r="Q118" i="73" s="1"/>
  <c r="X138" i="73"/>
  <c r="Q137" i="73" s="1"/>
  <c r="X93" i="73"/>
  <c r="Q92" i="73" s="1"/>
  <c r="X65" i="73"/>
  <c r="Q64" i="73" s="1"/>
  <c r="X83" i="73"/>
  <c r="Q82" i="73" s="1"/>
  <c r="X85" i="73"/>
  <c r="Q84" i="73" s="1"/>
  <c r="X81" i="73"/>
  <c r="Q80" i="73" s="1"/>
  <c r="X94" i="73"/>
  <c r="Q93" i="73" s="1"/>
  <c r="X114" i="73"/>
  <c r="X72" i="73"/>
  <c r="X102" i="73"/>
  <c r="X121" i="73"/>
  <c r="Q120" i="73" s="1"/>
  <c r="X109" i="73" l="1"/>
  <c r="Q108" i="73" s="1"/>
  <c r="X75" i="73"/>
  <c r="Q74" i="73" s="1"/>
  <c r="X68" i="73"/>
  <c r="Q67" i="73" s="1"/>
  <c r="X33" i="73"/>
  <c r="X57" i="73"/>
  <c r="Q56" i="73" s="1"/>
  <c r="X86" i="73"/>
  <c r="Q85" i="73" s="1"/>
  <c r="Q135" i="73"/>
  <c r="X139" i="73"/>
  <c r="Q138" i="73" s="1"/>
  <c r="X131" i="73"/>
  <c r="Q130" i="73" s="1"/>
  <c r="X98" i="73"/>
  <c r="Q97" i="73" s="1"/>
  <c r="Q90" i="73"/>
  <c r="Q25" i="73"/>
  <c r="Q71" i="73"/>
  <c r="Q101" i="73"/>
  <c r="Q60" i="73"/>
  <c r="Q113" i="73"/>
  <c r="Q36" i="73"/>
  <c r="Q79" i="73"/>
  <c r="AN45" i="75"/>
  <c r="AM45" i="75" s="1"/>
  <c r="AN23" i="75"/>
  <c r="AM23" i="75" s="1"/>
  <c r="AL23" i="75"/>
  <c r="AL13" i="75"/>
  <c r="AL17" i="75"/>
  <c r="AL19" i="75"/>
  <c r="AL39" i="75"/>
  <c r="AA20" i="73" l="1"/>
  <c r="R8" i="73" s="1"/>
  <c r="Q32" i="73"/>
  <c r="AN37" i="75"/>
  <c r="AM37" i="75" s="1"/>
  <c r="AL45" i="75"/>
  <c r="AN21" i="75"/>
  <c r="AM21" i="75" s="1"/>
  <c r="AL21" i="75"/>
  <c r="AK23" i="75"/>
  <c r="AN39" i="75"/>
  <c r="AM39" i="75" s="1"/>
  <c r="AN13" i="75"/>
  <c r="AL31" i="75"/>
  <c r="AN31" i="75"/>
  <c r="AM31" i="75" s="1"/>
  <c r="AL25" i="75"/>
  <c r="AN25" i="75"/>
  <c r="AM25" i="75" s="1"/>
  <c r="AN17" i="75"/>
  <c r="AM17" i="75" s="1"/>
  <c r="AN29" i="75"/>
  <c r="AM29" i="75" s="1"/>
  <c r="AL29" i="75"/>
  <c r="AN33" i="75"/>
  <c r="AM33" i="75" s="1"/>
  <c r="AN15" i="75"/>
  <c r="AM15" i="75" s="1"/>
  <c r="AL15" i="75"/>
  <c r="AN19" i="75"/>
  <c r="AM19" i="75" s="1"/>
  <c r="AL35" i="75"/>
  <c r="AN35" i="75"/>
  <c r="AM35" i="75" s="1"/>
  <c r="AL27" i="75"/>
  <c r="AN27" i="75"/>
  <c r="AM27" i="75" s="1"/>
  <c r="AN47" i="75"/>
  <c r="AM47" i="75" s="1"/>
  <c r="AL47" i="75"/>
  <c r="AL41" i="75"/>
  <c r="AN41" i="75"/>
  <c r="AM41" i="75" s="1"/>
  <c r="AN49" i="75"/>
  <c r="AM49" i="75" s="1"/>
  <c r="AL49" i="75"/>
  <c r="AL43" i="75"/>
  <c r="AN43" i="75"/>
  <c r="AM43" i="75" s="1"/>
  <c r="W67" i="1" l="1"/>
  <c r="R67" i="1" s="1"/>
  <c r="AD20" i="75"/>
  <c r="AM13" i="75"/>
  <c r="AD24" i="75"/>
  <c r="AC24" i="75" s="1"/>
  <c r="AK45" i="75"/>
  <c r="AK41" i="75"/>
  <c r="AK21" i="75"/>
  <c r="AK43" i="75"/>
  <c r="AK19" i="75"/>
  <c r="AK33" i="75"/>
  <c r="AK13" i="75"/>
  <c r="AK39" i="75"/>
  <c r="AK15" i="75"/>
  <c r="AK37" i="75"/>
  <c r="AK49" i="75"/>
  <c r="AK47" i="75"/>
  <c r="AK35" i="75"/>
  <c r="AK17" i="75"/>
  <c r="AK25" i="75"/>
  <c r="AK31" i="75"/>
  <c r="AK29" i="75"/>
  <c r="AK27" i="75"/>
  <c r="AC20" i="75" l="1"/>
  <c r="AD21" i="75"/>
  <c r="AC21" i="75" s="1"/>
  <c r="AD22" i="75"/>
  <c r="AC22" i="75" s="1"/>
  <c r="AD23" i="75"/>
  <c r="AC23" i="75" s="1"/>
  <c r="AA20" i="75" l="1"/>
  <c r="Q16" i="75" s="1"/>
  <c r="AA21" i="75" l="1"/>
  <c r="Q17" i="75" s="1"/>
  <c r="AA22" i="75" l="1"/>
  <c r="Q18" i="75" s="1"/>
  <c r="AA23" i="75" l="1"/>
  <c r="Q19" i="75" s="1"/>
  <c r="AA24" i="75" l="1"/>
  <c r="X71" i="75" s="1"/>
  <c r="Q71" i="75" s="1"/>
  <c r="X79" i="75" l="1"/>
  <c r="Q79" i="75" s="1"/>
  <c r="X47" i="75"/>
  <c r="Q47" i="75" s="1"/>
  <c r="X60" i="75"/>
  <c r="Q60" i="75" s="1"/>
  <c r="X53" i="75"/>
  <c r="X88" i="75"/>
  <c r="Q88" i="75" s="1"/>
  <c r="X27" i="75"/>
  <c r="X58" i="75"/>
  <c r="Q58" i="75" s="1"/>
  <c r="X89" i="75"/>
  <c r="Q89" i="75" s="1"/>
  <c r="X39" i="75"/>
  <c r="Q39" i="75" s="1"/>
  <c r="X48" i="75"/>
  <c r="Q48" i="75" s="1"/>
  <c r="X59" i="75"/>
  <c r="Q59" i="75" s="1"/>
  <c r="X67" i="75"/>
  <c r="Q67" i="75" s="1"/>
  <c r="X37" i="75"/>
  <c r="Q37" i="75" s="1"/>
  <c r="X69" i="75"/>
  <c r="Q69" i="75" s="1"/>
  <c r="X57" i="75"/>
  <c r="Q57" i="75" s="1"/>
  <c r="X70" i="75"/>
  <c r="Q70" i="75" s="1"/>
  <c r="X54" i="75"/>
  <c r="Q54" i="75" s="1"/>
  <c r="X81" i="75"/>
  <c r="Q81" i="75" s="1"/>
  <c r="X55" i="75"/>
  <c r="Q55" i="75" s="1"/>
  <c r="X56" i="75"/>
  <c r="Q56" i="75" s="1"/>
  <c r="Q20" i="75"/>
  <c r="X36" i="75"/>
  <c r="X44" i="75"/>
  <c r="Q44" i="75" s="1"/>
  <c r="X77" i="75"/>
  <c r="X30" i="75"/>
  <c r="Q30" i="75" s="1"/>
  <c r="X29" i="75"/>
  <c r="Q29" i="75" s="1"/>
  <c r="X80" i="75"/>
  <c r="Q80" i="75" s="1"/>
  <c r="X68" i="75"/>
  <c r="Q68" i="75" s="1"/>
  <c r="X66" i="75"/>
  <c r="X61" i="75"/>
  <c r="Q61" i="75" s="1"/>
  <c r="X87" i="75"/>
  <c r="X78" i="75"/>
  <c r="Q78" i="75" s="1"/>
  <c r="X90" i="75" l="1"/>
  <c r="Q90" i="75" s="1"/>
  <c r="Q77" i="75"/>
  <c r="X82" i="75"/>
  <c r="Q82" i="75" s="1"/>
  <c r="Q53" i="75"/>
  <c r="X62" i="75"/>
  <c r="Q62" i="75" s="1"/>
  <c r="Q36" i="75"/>
  <c r="X49" i="75"/>
  <c r="Q49" i="75" s="1"/>
  <c r="Q27" i="75"/>
  <c r="X31" i="75"/>
  <c r="Q31" i="75" s="1"/>
  <c r="Q66" i="75"/>
  <c r="X72" i="75"/>
  <c r="Q72" i="75" s="1"/>
  <c r="Q87" i="75"/>
  <c r="AA26" i="75" l="1"/>
  <c r="R10" i="75" s="1"/>
  <c r="W69" i="1" l="1"/>
  <c r="R69" i="1" s="1"/>
  <c r="AD14" i="74"/>
  <c r="AD15" i="74"/>
  <c r="AD17" i="74"/>
  <c r="AB17" i="74"/>
  <c r="Q17" i="74" s="1"/>
  <c r="AO19" i="74"/>
  <c r="AN19" i="74" s="1"/>
  <c r="AO21" i="74"/>
  <c r="AN21" i="74" s="1"/>
  <c r="AO29" i="74"/>
  <c r="AN29" i="74" s="1"/>
  <c r="AM13" i="74"/>
  <c r="AL13" i="74" s="1"/>
  <c r="AA20" i="1"/>
  <c r="AA18" i="1" s="1"/>
  <c r="AA24" i="1" s="1"/>
  <c r="AC21" i="1" l="1"/>
  <c r="AB12" i="74" l="1"/>
  <c r="AC24" i="1"/>
  <c r="AK41" i="74" l="1"/>
  <c r="R6" i="74"/>
  <c r="AK39" i="74"/>
  <c r="B5" i="74"/>
  <c r="AK27" i="74"/>
  <c r="AK43" i="74"/>
  <c r="AK23" i="74"/>
  <c r="B7" i="74"/>
  <c r="AK11" i="74"/>
  <c r="AK17" i="74"/>
  <c r="B6" i="74"/>
  <c r="AK35" i="74"/>
  <c r="AK33" i="74"/>
  <c r="AK31" i="74"/>
  <c r="AK37" i="74"/>
  <c r="AK25" i="74"/>
  <c r="AK19" i="74"/>
  <c r="AK45" i="74"/>
  <c r="AK21" i="74"/>
  <c r="AK13" i="74"/>
  <c r="AK15" i="74"/>
  <c r="B8" i="74"/>
  <c r="AK29" i="74"/>
  <c r="U7" i="74"/>
  <c r="AK47" i="74"/>
  <c r="AW19" i="74" l="1"/>
  <c r="AV19" i="74" s="1"/>
  <c r="AU19" i="74"/>
  <c r="AT19" i="74" s="1"/>
  <c r="AW43" i="74"/>
  <c r="AV43" i="74" s="1"/>
  <c r="AU43" i="74"/>
  <c r="AT43" i="74" s="1"/>
  <c r="AU27" i="74"/>
  <c r="AT27" i="74" s="1"/>
  <c r="AW27" i="74"/>
  <c r="AV27" i="74" s="1"/>
  <c r="AU33" i="74"/>
  <c r="AT33" i="74" s="1"/>
  <c r="AW33" i="74"/>
  <c r="AV33" i="74" s="1"/>
  <c r="AW11" i="74"/>
  <c r="AV11" i="74" s="1"/>
  <c r="AU11" i="74"/>
  <c r="AT11" i="74" s="1"/>
  <c r="AW23" i="74"/>
  <c r="AV23" i="74" s="1"/>
  <c r="AU23" i="74"/>
  <c r="AT23" i="74" s="1"/>
  <c r="AW35" i="74"/>
  <c r="AV35" i="74" s="1"/>
  <c r="AU35" i="74"/>
  <c r="AT35" i="74" s="1"/>
  <c r="AW13" i="74"/>
  <c r="AV13" i="74" s="1"/>
  <c r="AU13" i="74"/>
  <c r="AT13" i="74" s="1"/>
  <c r="AU17" i="74"/>
  <c r="AT17" i="74" s="1"/>
  <c r="AW17" i="74"/>
  <c r="AV17" i="74" s="1"/>
  <c r="AW21" i="74"/>
  <c r="AV21" i="74" s="1"/>
  <c r="AU21" i="74"/>
  <c r="AT21" i="74" s="1"/>
  <c r="AU45" i="74"/>
  <c r="AT45" i="74" s="1"/>
  <c r="AW45" i="74"/>
  <c r="AV45" i="74" s="1"/>
  <c r="AU25" i="74"/>
  <c r="AT25" i="74" s="1"/>
  <c r="AW25" i="74"/>
  <c r="AV25" i="74" s="1"/>
  <c r="AW47" i="74"/>
  <c r="AV47" i="74" s="1"/>
  <c r="AU47" i="74"/>
  <c r="AT47" i="74" s="1"/>
  <c r="AU37" i="74"/>
  <c r="AT37" i="74" s="1"/>
  <c r="AW37" i="74"/>
  <c r="AV37" i="74" s="1"/>
  <c r="AU31" i="74"/>
  <c r="AT31" i="74" s="1"/>
  <c r="AW31" i="74"/>
  <c r="AV31" i="74" s="1"/>
  <c r="AU29" i="74"/>
  <c r="AT29" i="74" s="1"/>
  <c r="AW29" i="74"/>
  <c r="AV29" i="74" s="1"/>
  <c r="AW39" i="74"/>
  <c r="AV39" i="74" s="1"/>
  <c r="AU39" i="74"/>
  <c r="AT39" i="74" s="1"/>
  <c r="AU15" i="74"/>
  <c r="AT15" i="74" s="1"/>
  <c r="AW15" i="74"/>
  <c r="AV15" i="74" s="1"/>
  <c r="AW41" i="74"/>
  <c r="AV41" i="74" s="1"/>
  <c r="AU41" i="74"/>
  <c r="AT41" i="74" s="1"/>
  <c r="BA27" i="74"/>
  <c r="AZ27" i="74" s="1"/>
  <c r="AY27" i="74"/>
  <c r="AX27" i="74" s="1"/>
  <c r="AY29" i="74"/>
  <c r="AX29" i="74" s="1"/>
  <c r="BA29" i="74"/>
  <c r="AZ29" i="74" s="1"/>
  <c r="BA41" i="74"/>
  <c r="AZ41" i="74" s="1"/>
  <c r="AY41" i="74"/>
  <c r="AX41" i="74" s="1"/>
  <c r="BA17" i="74"/>
  <c r="AZ17" i="74" s="1"/>
  <c r="AY17" i="74"/>
  <c r="AX17" i="74" s="1"/>
  <c r="BA15" i="74"/>
  <c r="AZ15" i="74" s="1"/>
  <c r="AY15" i="74"/>
  <c r="AX15" i="74" s="1"/>
  <c r="BA43" i="74"/>
  <c r="AZ43" i="74" s="1"/>
  <c r="AY43" i="74"/>
  <c r="AX43" i="74" s="1"/>
  <c r="BA47" i="74"/>
  <c r="AZ47" i="74" s="1"/>
  <c r="AY47" i="74"/>
  <c r="AX47" i="74" s="1"/>
  <c r="BA33" i="74"/>
  <c r="AZ33" i="74" s="1"/>
  <c r="AY33" i="74"/>
  <c r="AX33" i="74" s="1"/>
  <c r="AY35" i="74"/>
  <c r="AX35" i="74" s="1"/>
  <c r="BA35" i="74"/>
  <c r="AZ35" i="74" s="1"/>
  <c r="AY13" i="74"/>
  <c r="AX13" i="74" s="1"/>
  <c r="BA13" i="74"/>
  <c r="AZ13" i="74" s="1"/>
  <c r="AY11" i="74"/>
  <c r="BA11" i="74"/>
  <c r="AY45" i="74"/>
  <c r="AX45" i="74" s="1"/>
  <c r="BA45" i="74"/>
  <c r="AZ45" i="74" s="1"/>
  <c r="BA25" i="74"/>
  <c r="AZ25" i="74" s="1"/>
  <c r="AY25" i="74"/>
  <c r="AX25" i="74" s="1"/>
  <c r="BA37" i="74"/>
  <c r="AZ37" i="74" s="1"/>
  <c r="AY37" i="74"/>
  <c r="AX37" i="74" s="1"/>
  <c r="AY31" i="74"/>
  <c r="AX31" i="74" s="1"/>
  <c r="BA31" i="74"/>
  <c r="AZ31" i="74" s="1"/>
  <c r="AY39" i="74"/>
  <c r="AX39" i="74" s="1"/>
  <c r="BA39" i="74"/>
  <c r="AZ39" i="74" s="1"/>
  <c r="BA21" i="74"/>
  <c r="AZ21" i="74" s="1"/>
  <c r="AY21" i="74"/>
  <c r="AX21" i="74" s="1"/>
  <c r="BA19" i="74"/>
  <c r="AZ19" i="74" s="1"/>
  <c r="AY19" i="74"/>
  <c r="AX19" i="74" s="1"/>
  <c r="BA23" i="74"/>
  <c r="AZ23" i="74" s="1"/>
  <c r="AY23" i="74"/>
  <c r="AX23" i="74" s="1"/>
  <c r="AZ11" i="74" l="1"/>
  <c r="AE18" i="74"/>
  <c r="AX11" i="74"/>
  <c r="AE14" i="74"/>
  <c r="AD18" i="74" l="1"/>
  <c r="AE15" i="74"/>
  <c r="AE17" i="74"/>
  <c r="AE16" i="74"/>
  <c r="AD16" i="74" s="1"/>
  <c r="AB14" i="74" l="1"/>
  <c r="AB15" i="74" s="1"/>
  <c r="Q15" i="74" s="1"/>
  <c r="Q14" i="74" l="1"/>
  <c r="AB16" i="74"/>
  <c r="AB18" i="74" s="1"/>
  <c r="Q16" i="74" l="1"/>
  <c r="Y29" i="74"/>
  <c r="Q29" i="74" s="1"/>
  <c r="Y103" i="74"/>
  <c r="Q103" i="74" s="1"/>
  <c r="Y39" i="74"/>
  <c r="Q39" i="74" s="1"/>
  <c r="Y120" i="74"/>
  <c r="Q120" i="74" s="1"/>
  <c r="Y69" i="74"/>
  <c r="Y133" i="74"/>
  <c r="Q133" i="74" s="1"/>
  <c r="Y98" i="74"/>
  <c r="Y49" i="74"/>
  <c r="Q49" i="74" s="1"/>
  <c r="Y115" i="74"/>
  <c r="Q115" i="74" s="1"/>
  <c r="Y61" i="74"/>
  <c r="Q61" i="74" s="1"/>
  <c r="Y81" i="74"/>
  <c r="Q81" i="74" s="1"/>
  <c r="Y44" i="74"/>
  <c r="Q44" i="74" s="1"/>
  <c r="Y122" i="74"/>
  <c r="Q122" i="74" s="1"/>
  <c r="Y80" i="74"/>
  <c r="Q80" i="74" s="1"/>
  <c r="Y134" i="74"/>
  <c r="Q134" i="74" s="1"/>
  <c r="Y102" i="74"/>
  <c r="Q102" i="74" s="1"/>
  <c r="Y41" i="74"/>
  <c r="Q41" i="74" s="1"/>
  <c r="Y78" i="74"/>
  <c r="Q78" i="74" s="1"/>
  <c r="Y58" i="74"/>
  <c r="Y30" i="74"/>
  <c r="Q30" i="74" s="1"/>
  <c r="Y62" i="74"/>
  <c r="Q62" i="74" s="1"/>
  <c r="Y37" i="74"/>
  <c r="Y111" i="74"/>
  <c r="Y50" i="74"/>
  <c r="Q50" i="74" s="1"/>
  <c r="Y124" i="74"/>
  <c r="Q124" i="74" s="1"/>
  <c r="Y77" i="74"/>
  <c r="Y28" i="74"/>
  <c r="Q28" i="74" s="1"/>
  <c r="Y118" i="74"/>
  <c r="Q118" i="74" s="1"/>
  <c r="Y132" i="74"/>
  <c r="Y52" i="74"/>
  <c r="Q52" i="74" s="1"/>
  <c r="Y64" i="74"/>
  <c r="Q64" i="74" s="1"/>
  <c r="Q18" i="74"/>
  <c r="Y92" i="74"/>
  <c r="Q92" i="74" s="1"/>
  <c r="Y32" i="74"/>
  <c r="Q32" i="74" s="1"/>
  <c r="Y105" i="74"/>
  <c r="Q105" i="74" s="1"/>
  <c r="Y63" i="74"/>
  <c r="Q63" i="74" s="1"/>
  <c r="Y100" i="74"/>
  <c r="Q100" i="74" s="1"/>
  <c r="Y70" i="74"/>
  <c r="Q70" i="74" s="1"/>
  <c r="Y51" i="74"/>
  <c r="Q51" i="74" s="1"/>
  <c r="Y116" i="74"/>
  <c r="Q116" i="74" s="1"/>
  <c r="Y91" i="74"/>
  <c r="Q91" i="74" s="1"/>
  <c r="Y90" i="74"/>
  <c r="Q90" i="74" s="1"/>
  <c r="Y53" i="74"/>
  <c r="Q53" i="74" s="1"/>
  <c r="Y119" i="74"/>
  <c r="Q119" i="74" s="1"/>
  <c r="Y114" i="74"/>
  <c r="Q114" i="74" s="1"/>
  <c r="Y89" i="74"/>
  <c r="Q89" i="74" s="1"/>
  <c r="Y79" i="74"/>
  <c r="Q79" i="74" s="1"/>
  <c r="Y126" i="74"/>
  <c r="Q126" i="74" s="1"/>
  <c r="Y104" i="74"/>
  <c r="Q104" i="74" s="1"/>
  <c r="Y117" i="74"/>
  <c r="Q117" i="74" s="1"/>
  <c r="Y60" i="74"/>
  <c r="Q60" i="74" s="1"/>
  <c r="Y123" i="74"/>
  <c r="Q123" i="74" s="1"/>
  <c r="Y88" i="74"/>
  <c r="Y26" i="74"/>
  <c r="Y101" i="74"/>
  <c r="Q101" i="74" s="1"/>
  <c r="Y59" i="74"/>
  <c r="Q59" i="74" s="1"/>
  <c r="Y71" i="74"/>
  <c r="Q71" i="74" s="1"/>
  <c r="Y113" i="74"/>
  <c r="Q113" i="74" s="1"/>
  <c r="Y93" i="74"/>
  <c r="Q93" i="74" s="1"/>
  <c r="Y112" i="74"/>
  <c r="Q112" i="74" s="1"/>
  <c r="Y121" i="74"/>
  <c r="Q121" i="74" s="1"/>
  <c r="Y82" i="74"/>
  <c r="Q82" i="74" s="1"/>
  <c r="Y99" i="74"/>
  <c r="Q99" i="74" s="1"/>
  <c r="Y125" i="74"/>
  <c r="Q125" i="74" s="1"/>
  <c r="Y135" i="74" l="1"/>
  <c r="Q135" i="74" s="1"/>
  <c r="Q132" i="74"/>
  <c r="Y72" i="74"/>
  <c r="Q72" i="74" s="1"/>
  <c r="Q69" i="74"/>
  <c r="Q98" i="74"/>
  <c r="Y106" i="74"/>
  <c r="Q106" i="74" s="1"/>
  <c r="Y83" i="74"/>
  <c r="Q83" i="74" s="1"/>
  <c r="Q77" i="74"/>
  <c r="Q26" i="74"/>
  <c r="Y33" i="74"/>
  <c r="Q58" i="74"/>
  <c r="Y65" i="74"/>
  <c r="Q65" i="74" s="1"/>
  <c r="Y94" i="74"/>
  <c r="Q94" i="74" s="1"/>
  <c r="Q88" i="74"/>
  <c r="Y127" i="74"/>
  <c r="Q127" i="74" s="1"/>
  <c r="Q111" i="74"/>
  <c r="Y54" i="74"/>
  <c r="Q54" i="74" s="1"/>
  <c r="Q37" i="74"/>
  <c r="AB20" i="74" l="1"/>
  <c r="Q33" i="74"/>
  <c r="R8" i="74" l="1"/>
  <c r="W66" i="1"/>
  <c r="R66" i="1" l="1"/>
  <c r="W70" i="1"/>
  <c r="W71" i="1" l="1"/>
  <c r="R71" i="1" s="1"/>
  <c r="W72" i="1"/>
  <c r="R72" i="1" s="1"/>
  <c r="P70" i="1"/>
  <c r="W73" i="1" l="1"/>
  <c r="W76" i="1" l="1"/>
  <c r="R73" i="1"/>
  <c r="W77" i="1" l="1"/>
  <c r="P76" i="1"/>
  <c r="R77" i="1" l="1"/>
  <c r="W78" i="1"/>
  <c r="P78" i="1" l="1"/>
  <c r="W80" i="1"/>
  <c r="P80" i="1" s="1"/>
</calcChain>
</file>

<file path=xl/sharedStrings.xml><?xml version="1.0" encoding="utf-8"?>
<sst xmlns="http://schemas.openxmlformats.org/spreadsheetml/2006/main" count="1383" uniqueCount="493">
  <si>
    <t>Honorarzone I</t>
  </si>
  <si>
    <t>Honorarzone II</t>
  </si>
  <si>
    <t>Honorarzone III</t>
  </si>
  <si>
    <t>Honorarzone IV</t>
  </si>
  <si>
    <t>Honorarzone V</t>
  </si>
  <si>
    <t>Leistungsstufe 1 - Bauunterlage</t>
  </si>
  <si>
    <t>Leistungstufe 2 - Ausführungsplanung</t>
  </si>
  <si>
    <t>Leistungsstufe 3 - Vorbereitung und  Mitwirkung bei der Vergabe</t>
  </si>
  <si>
    <t>Leistungsstufe 4 - Objektüberwachung und Dokumentation</t>
  </si>
  <si>
    <t>Leistungsstufe 5 - Objektbetreuung</t>
  </si>
  <si>
    <t>Bauwerk - Baukonstruktionen</t>
  </si>
  <si>
    <t>Leistungsstufe 1</t>
  </si>
  <si>
    <t>Leistungsstufe 2</t>
  </si>
  <si>
    <t>Leistungsstufe 3</t>
  </si>
  <si>
    <t>Leistungsstufe 4</t>
  </si>
  <si>
    <t>anrechenbare
Kosten</t>
  </si>
  <si>
    <t>anrechenbare Kosten:</t>
  </si>
  <si>
    <t>Honorarzone:</t>
  </si>
  <si>
    <t>Honorarsatz:</t>
  </si>
  <si>
    <t>§33 - Besondere Grundlagen des Honorars</t>
  </si>
  <si>
    <t>(1) Für Grundleistungen bei Gebäuden und Innenräumen sind die Kosten der Baukonstruktion anrechenbar.</t>
  </si>
  <si>
    <t>KG 300 Bauwerk-Baukostruktionen 55%</t>
  </si>
  <si>
    <t>KG 400 TGA 10%</t>
  </si>
  <si>
    <t>(2) Für Grundleistungen bei Gebäuden und Innenräumen sind auch die Kosten für Technische Anlagen, die der Auftragnehmer nicht fachlich plant oder deren Ausführung er nicht fachlich überwacht,</t>
  </si>
  <si>
    <t xml:space="preserve">     1. vollständig anrechenbar bis zu einem Betrag von 25 Prozent der sonstigen anrechenbaren Kosten und</t>
  </si>
  <si>
    <t xml:space="preserve">     2. zur Hälfte anrechenbar mit dem Betrag, der 25 Prozent der sonstigen anrechenbaren Kosten übersteigt</t>
  </si>
  <si>
    <t>Honorare</t>
  </si>
  <si>
    <t>Honorar für besondere Leistungen:</t>
  </si>
  <si>
    <t>Datum:</t>
  </si>
  <si>
    <t>Honorar gesamt:</t>
  </si>
  <si>
    <t>Geschätzte Reisekosten:</t>
  </si>
  <si>
    <t>Zwischensumme Honorar für Grundleistungen:</t>
  </si>
  <si>
    <t>Zuschlag Leistungen Generalplanung in Prozent</t>
  </si>
  <si>
    <t>Zuschlag Leistungen Bauen im Ausland in Prozent</t>
  </si>
  <si>
    <t>Nebenkosten in Prozent</t>
  </si>
  <si>
    <t>3)</t>
  </si>
  <si>
    <t>2)</t>
  </si>
  <si>
    <t>a)</t>
  </si>
  <si>
    <t>b)</t>
  </si>
  <si>
    <t>c)</t>
  </si>
  <si>
    <t>d)</t>
  </si>
  <si>
    <t>e)</t>
  </si>
  <si>
    <t>f)</t>
  </si>
  <si>
    <t>g)</t>
  </si>
  <si>
    <t xml:space="preserve">Fortschreiben des Terminplans </t>
  </si>
  <si>
    <t xml:space="preserve">Fortschreiben der Ausführungsplanung aufgrund der gewerkeorientierten
Bearbeitung während der Objektausführung </t>
  </si>
  <si>
    <t>Überprüfen der erforderlichen Montagepläne der vom Objektplaner
geplanten Baukonstruktionen und baukonstruktiven Einbauten auf
Übereinstimmung mit der Ausführungsplanung</t>
  </si>
  <si>
    <t xml:space="preserve">Aufstellen eines Vergabeterminplans </t>
  </si>
  <si>
    <t>Zusammenstellen der Vergabeunterlagen für alle Leistungsbereiche</t>
  </si>
  <si>
    <t>Ortsbesichtigung</t>
  </si>
  <si>
    <t>Beraten zum gesamten Leistungs- und Untersuchungsbedarf.</t>
  </si>
  <si>
    <t>Zusammenfassen, Erläutern und und Dokumentieren der Ergebnisse</t>
  </si>
  <si>
    <t>Viertelsatz</t>
  </si>
  <si>
    <t>Mittelsatz</t>
  </si>
  <si>
    <t>Dreiviertelsatz</t>
  </si>
  <si>
    <t>h)</t>
  </si>
  <si>
    <t>i)</t>
  </si>
  <si>
    <t>Koordinieren der Vergaben der Fachplaner</t>
  </si>
  <si>
    <t>Einholen von Angeboten</t>
  </si>
  <si>
    <t>Prüfen und Werten der Angebote (technische und wirtschaftliche
Prüfung), Prüfen und Werten der Angebote zusätzlicher und geänderter
Leistungen der ausführenden Unternehmen und der Angemessenheit der
Preise</t>
  </si>
  <si>
    <t>Zusammenstellen der Vertragsunterlagen für alle Leistungsbereiche</t>
  </si>
  <si>
    <t>Mitwirken bei der Auftragserteilung</t>
  </si>
  <si>
    <t>j)</t>
  </si>
  <si>
    <t>k)</t>
  </si>
  <si>
    <t>l)</t>
  </si>
  <si>
    <t>m)</t>
  </si>
  <si>
    <t>n)</t>
  </si>
  <si>
    <t>o)</t>
  </si>
  <si>
    <t>Antrag auf öffentlich-rechtliche Abnahmen und Teilnahme daran</t>
  </si>
  <si>
    <t>p)</t>
  </si>
  <si>
    <t xml:space="preserve">Auflisten der Verjährungsfristen für Mängelansprüche </t>
  </si>
  <si>
    <t xml:space="preserve">Überwachen der Beseitigung der bei der Abnahme festgestellten Mängel </t>
  </si>
  <si>
    <t>Mitwirken bei der Freigabe von Sicherheitsleistungen</t>
  </si>
  <si>
    <t>Objektplanung - Abschnitt 1 - Gebäude und Innenräume</t>
  </si>
  <si>
    <t>Fortschreiben der Angaben zum terminlichen Ablauf</t>
  </si>
  <si>
    <t>Überprüfen von Pflanzen- und Materiallieferungen</t>
  </si>
  <si>
    <t>3) vom Auftraggeber auszufüllen</t>
  </si>
  <si>
    <t>Zusammenfassen, Erläutern und Dokumentieren der 
Ergebnisse</t>
  </si>
  <si>
    <t>Grundleistungen zur Leitungsstufe 1_Entwurfsunterlage-Bau / Haushaltsunterlage-Bau / Bauunterlage  ( Leistungsphasen 2 - 4 )</t>
  </si>
  <si>
    <t>Aufstellen eines Funktionsschemas bzw.Prinzipschaltbildes 
für jede Anlage</t>
  </si>
  <si>
    <t>Vorverhandlungen mit Behörden über die 
Genehmigungsfähigkeit und mit den zu beteiligenden 
Stellen zur Infrastruktur</t>
  </si>
  <si>
    <t xml:space="preserve">Zusammenfassen, Erläutern und Dokumentieren der Ergebnisse </t>
  </si>
  <si>
    <t>Festlegen aller Systeme und Anlagenteile.</t>
  </si>
  <si>
    <t>Grundleistungen zur Leitungsstufe 2 Ausführungsplanung  (Leistungsphase 5 )</t>
  </si>
  <si>
    <t>Anfertigen von Schlitz- und Durchbruchsplänen.</t>
  </si>
  <si>
    <t>Fortschreibung des Terminplans.</t>
  </si>
  <si>
    <t>Grundleistungen zur Leitungsstufe 3_Vorbereitung und Mitwirkung bei der Vergabe  ( Leistungsphasen 6 und 7 )</t>
  </si>
  <si>
    <t>Mitwirken beim Abstimmen der Schnittstellen zu den Leistungsbeschreibungen der anderen an der Planung 
fachlich Beteiligten.</t>
  </si>
  <si>
    <t>Kostenkontrolle durch Vergleich der vom Planer bepreisten Leistungsverzeichnisse mit der Kostenberechnung.</t>
  </si>
  <si>
    <t xml:space="preserve"> Zusammenstellen der Vergabeunterlagen.</t>
  </si>
  <si>
    <t>Einholen von Angeboten.</t>
  </si>
  <si>
    <t>Grundleistungen zur Leitungsstufe 4_Objektüberwachung (Bauüberwachung) und Dokumentation  ( Leistungsphase 8 )</t>
  </si>
  <si>
    <t>Mitwirken bei der Koordination der am Projekt Beteiligten.</t>
  </si>
  <si>
    <t>Mitwirken bei Leistungs- u. Funktionsprüfungen.</t>
  </si>
  <si>
    <t>Antrag auf behördliche Abnahmen und Teilnahme daran.</t>
  </si>
  <si>
    <t>Prüfung der übergebenen Revisionsunterlagen auf 
Vollzähligkeit, Vollständigkeit und stichprobenartige 
Prüfung auf Übereinstimmung mit dem Stand  der 
Ausführung.</t>
  </si>
  <si>
    <t>Überwachen der Beseitigung der bei der Abnahme 
festgestellten Mängel.</t>
  </si>
  <si>
    <t>Grundleistungen zur Leitungsstufe 5_Objektbetreung  ( Leistungsphase 9 )</t>
  </si>
  <si>
    <t>Mitwirken bei der Freigabe von Sicherheitsleistungen.</t>
  </si>
  <si>
    <t>Bauwerk-Technische Anlagen</t>
  </si>
  <si>
    <t>Leistungsphase 7_Mitwirkung bei der Vergabe</t>
  </si>
  <si>
    <t>Leistungsphase 6_Vorbereitung der Vergabe</t>
  </si>
  <si>
    <t>Leistungsphase 5_Ausführungsplanung</t>
  </si>
  <si>
    <t>Leistungsphase 8_Objekt / Bauüberwachung und Doku.</t>
  </si>
  <si>
    <t>Anlagengruppe:</t>
  </si>
  <si>
    <t>1.1.1</t>
  </si>
  <si>
    <t>1.1.2</t>
  </si>
  <si>
    <t>1.1.3</t>
  </si>
  <si>
    <t>1.1.4</t>
  </si>
  <si>
    <t>1.1.5</t>
  </si>
  <si>
    <t>1.1.6</t>
  </si>
  <si>
    <t>1.1.7</t>
  </si>
  <si>
    <t>1.1.8</t>
  </si>
  <si>
    <t>Ermitteln der Kosten auf Grundlage der vom Planer 
bepreisten Leistungsverzeichnisse.</t>
  </si>
  <si>
    <t>Führen von Bietergesprächen und Auswertung</t>
  </si>
  <si>
    <t>Basissatz</t>
  </si>
  <si>
    <t>oberer Satz</t>
  </si>
  <si>
    <t>anrechenbare 
Kosten</t>
  </si>
  <si>
    <t>Anlagen-
gruppe</t>
  </si>
  <si>
    <t>Leistungsphase 9_Objektbereuung</t>
  </si>
  <si>
    <t>oberer 
Honorarsatz</t>
  </si>
  <si>
    <t>Basis-
honorarsatz</t>
  </si>
  <si>
    <t>Formulieren  der Entscheidungshilfen für die Auswahl anderer an der 
Planung fachlich Beteiligter.</t>
  </si>
  <si>
    <t xml:space="preserve">3)  </t>
  </si>
  <si>
    <t xml:space="preserve">2)  </t>
  </si>
  <si>
    <t>Freianlagen</t>
  </si>
  <si>
    <t>Erarbeiten eines Planungskonzepts, dazugehören 
zum Beispiel: Vordimensionierender Systeme und maßbestimmendenAnlagenteile, Untersuchen von 
alternativenLösungsmöglichkeiten bei gleichen
Nutzungsanforderungen einschließlich
Wirtschaftlichkeitsvorbetrachtung,
zeichnerische Darstellung zur Integration in die 
Objektplanung unter Berücksichtigung
exemplarischer Details, Angaben zum Raumbedarf</t>
  </si>
  <si>
    <t>Rechnungsprüfung in rechnerischer und fachlicher 
Hinsicht mit Prüfen und Bescheinigen des 
Leistungsstandes anhand nachvollziehbarer 
Leistungsnachweise</t>
  </si>
  <si>
    <t xml:space="preserve">Anrechenbare Kosten Gebäude und Innenräume </t>
  </si>
  <si>
    <t xml:space="preserve">(3)     Nicht anrechenbar sind insbesondere die Kosten für das Herrichten, für die nichtöffentliche Erschließung sowie für Leistungen zur Ausstattung und zu Kunstwerken, </t>
  </si>
  <si>
    <t xml:space="preserve">        soweit der Auftragnehmer die Leistungen weder plant noch bei der Beschaffung mitwirkt oder ihre Ausführung oder ihren Einbau fachlich überwacht.</t>
  </si>
  <si>
    <t>Gebäude und Innenräume_</t>
  </si>
  <si>
    <t>Prüfen und Anerkennen der Montage- und Werkstattpläne 
der ausführenden Unternehmen auf Übereinstimmung 
mit der Ausführungsplanung.</t>
  </si>
  <si>
    <t>Summe Bauwerk Technische Anlagen</t>
  </si>
  <si>
    <t>Ergänzen und Anpassen der Planungsunterlagen, Beschreibungen 
und Berechnungen</t>
  </si>
  <si>
    <t>Kostenkontrolle durch Vergleich der vom Planer bepreisten 
Leistungsverzeichnisse mit der Kostenberechnung</t>
  </si>
  <si>
    <t>Überwachen der Beseitigung der bei der Abnahme festgestellten Mängel</t>
  </si>
  <si>
    <t>Auflisten der Verjährungsfristen für Mängelansprüche</t>
  </si>
  <si>
    <t>Tabellenwert:</t>
  </si>
  <si>
    <t>Summe:</t>
  </si>
  <si>
    <t>(HOAI $33 (2) 1)</t>
  </si>
  <si>
    <t>(HOAI $33 (2) 2)</t>
  </si>
  <si>
    <t>Summe TGA</t>
  </si>
  <si>
    <t>Anrechenbare Kosten</t>
  </si>
  <si>
    <t>Umbauzuschlag in Prozent:</t>
  </si>
  <si>
    <t xml:space="preserve">Leistungsphase 1_Grundlagenermittlung  </t>
  </si>
  <si>
    <t>Leistungsphase 1 - Grundlagenermittlung</t>
  </si>
  <si>
    <t>Leistungsphase 2 - Vorplanung</t>
  </si>
  <si>
    <t>Leistungsphase 3 - Entwurfsplanung</t>
  </si>
  <si>
    <t>Leistungsphase 4 - Genehmigungsplanung</t>
  </si>
  <si>
    <t>Leistungsphase 5 - Ausführungsplanung</t>
  </si>
  <si>
    <t>Leistungsphase 6 - Vorbereitung Vergabe</t>
  </si>
  <si>
    <t>Leistungsphase 7 - Mitwirkung Vergabe</t>
  </si>
  <si>
    <r>
      <rPr>
        <i/>
        <vertAlign val="superscript"/>
        <sz val="8"/>
        <rFont val="Arial Narrow"/>
        <family val="2"/>
      </rPr>
      <t xml:space="preserve"> 3)</t>
    </r>
    <r>
      <rPr>
        <i/>
        <sz val="8"/>
        <rFont val="Arial Narrow"/>
        <family val="2"/>
      </rPr>
      <t>vom Auftraggeber auszufüllen</t>
    </r>
  </si>
  <si>
    <t>Summe vereinbartes Honorar inkl. geschätzter Reisekosten:</t>
  </si>
  <si>
    <t>Richtwerte in %</t>
  </si>
  <si>
    <t>Bei Nachlass vom Basishonorarsatz in Prozent angeben:</t>
  </si>
  <si>
    <t>KGR 500 Freianlagen bis 7.500,00 €</t>
  </si>
  <si>
    <t>vereinbarte Honorare</t>
  </si>
  <si>
    <r>
      <t>Honorar bei 100 % Grundleistungen</t>
    </r>
    <r>
      <rPr>
        <sz val="8"/>
        <rFont val="Arial"/>
        <family val="2"/>
      </rPr>
      <t xml:space="preserve"> (inkl. vereinbartem Umbauzuschlag und Nachlass vom Basishonorarsatz)</t>
    </r>
  </si>
  <si>
    <t>Umbauzuschlag</t>
  </si>
  <si>
    <t>vereinbarte Honorare:</t>
  </si>
  <si>
    <t>vereinbartes Honorar</t>
  </si>
  <si>
    <r>
      <rPr>
        <sz val="9"/>
        <rFont val="Arial"/>
        <family val="2"/>
      </rPr>
      <t>vereinbarte Honorare:</t>
    </r>
    <r>
      <rPr>
        <sz val="8"/>
        <rFont val="Arial"/>
        <family val="2"/>
      </rPr>
      <t xml:space="preserve">  </t>
    </r>
  </si>
  <si>
    <r>
      <t>vereinbarte Honorare:</t>
    </r>
    <r>
      <rPr>
        <sz val="8"/>
        <rFont val="Arial"/>
        <family val="2"/>
      </rPr>
      <t xml:space="preserve">  </t>
    </r>
  </si>
  <si>
    <t>Klären und Erläutern der wesentlichen fachübergreifenden 
Prozesse, Randbedingungen und Schnittstellen, Mitwirken 
bei der Integration der Technischen Anlagen</t>
  </si>
  <si>
    <t>Übergeben der Berechnungsergebnisse an andere 
Planungsbeteiligte zum Aufstellen vorgeschriebener 
Nachweise; Angabe und Abstimmung der für die 
Tragwerksplanung notwendigen Angaben über 
Durchführungen und Lastangaben (ohne Anfertigen 
von Schlitz- und Durchführungsplänen).</t>
  </si>
  <si>
    <t>Erarbeiten und Zusammenstellen der Vorlagen und 
Nachweise für öffentlich-rechtiche Genehmigungen 
oder Zustimmungen, einschließlich der Anträge auf 
Ausnahmen oder Befreiungen sowie Mitwirken bei 
Verhandlungen mit Behörden.</t>
  </si>
  <si>
    <t>Erarbeiten der Ausführungsplanung auf Grundlage der 
Ergebnisse der Leistungsphasen 3 und 4 (stufenweise
Erarbeitung und Darstellung der Lösung) unter Beachtung 
der durch die Objektplanung integrierten Fachplanungen
bis zur ausführungsreifen Lösung</t>
  </si>
  <si>
    <t>Ermitteln von Mengen als Grundlage für das Aufstellen 
von Leistungsverzeichnissen in Abstimmung mit Beiträge 
anderer an der Planung fachlich Beteiligter.</t>
  </si>
  <si>
    <t>Erstellen der Vergabevorschläge unter Verwendung der 
VHB-Muster, Mitwirken bei der Dokumentation der 
Vergabeverfahren.</t>
  </si>
  <si>
    <t>Fachliche Bewertung der innerhalb der Verjährungsfristen für Gewährleistungsansprüche festgestellten Mängel, längstens 
jedoch bis zum Ablauf von fünf Jahren seit Abnahme der Leistung, einschließlich notwendiger 
Begehungen.</t>
  </si>
  <si>
    <t xml:space="preserve"> 2)</t>
  </si>
  <si>
    <t xml:space="preserve">Leistungsphase 3_Entwurfsplanung  </t>
  </si>
  <si>
    <t xml:space="preserve">Leistungsphase 4_Genemigungsplanung </t>
  </si>
  <si>
    <t>nach RBBau</t>
  </si>
  <si>
    <t>anrechenbarer Anteil KGR 490_sonstige Maßnahmen für Technische Anlagen:</t>
  </si>
  <si>
    <t>Baukosten:</t>
  </si>
  <si>
    <t>mizuverarbeitende Bausubstanz in Euro:</t>
  </si>
  <si>
    <t>mitzuverarbeitende Bausubstanz in Prozent:</t>
  </si>
  <si>
    <t>Anlagengruppe 1.1.3 - Lufttechnische Anlagen</t>
  </si>
  <si>
    <t>Anlagengruppe 1.1.2 - Wärmeversorgungsanlagen</t>
  </si>
  <si>
    <t>Anlagengruppe 1.1.1 - Abwasser-, Wasser-, und Gasanlagen</t>
  </si>
  <si>
    <t>Anlagengruppe 1.1.4 - Starkstromanlagen</t>
  </si>
  <si>
    <t>Anlagengruppe 1.1.5 - Fernmelde u.informationstechnische Anlagen</t>
  </si>
  <si>
    <t>davon anrechenbar (max. 50%)</t>
  </si>
  <si>
    <t>Anlagengruppe 1.1.7 - nutzungsspezifische Anlagen</t>
  </si>
  <si>
    <t>Anlagengruppe 1.1.6 - Förderanlagen</t>
  </si>
  <si>
    <t>Anlagengruppe 1.1.8 - Gebäudeautomation</t>
  </si>
  <si>
    <t xml:space="preserve">Summe Baukosten Anlagengruppen 1.1.1 bis 1.1.8 </t>
  </si>
  <si>
    <t xml:space="preserve">Summe mitzuverarbeitende Bausubstanz Anlagengruppen 1.1.1 bis 1.1.8 </t>
  </si>
  <si>
    <t>Summe anrechenbarer Anteil KGR 490</t>
  </si>
  <si>
    <t xml:space="preserve">anrechenbarer Anteil IT für die Anlagengruppe 1.1.5 </t>
  </si>
  <si>
    <t>KGR 410</t>
  </si>
  <si>
    <t>KGR 420</t>
  </si>
  <si>
    <t>KGR 430</t>
  </si>
  <si>
    <t>KGR 440</t>
  </si>
  <si>
    <t>KGR 450</t>
  </si>
  <si>
    <t>KGR 460</t>
  </si>
  <si>
    <t>KGR 470</t>
  </si>
  <si>
    <t>KGR 480</t>
  </si>
  <si>
    <t>Kostengruppen und Anlagen</t>
  </si>
  <si>
    <r>
      <t>Teilsummen</t>
    </r>
    <r>
      <rPr>
        <u/>
        <vertAlign val="superscript"/>
        <sz val="9"/>
        <rFont val="Arial"/>
        <family val="2"/>
      </rPr>
      <t xml:space="preserve"> 3)</t>
    </r>
  </si>
  <si>
    <t>anrechenbare Kosten inkl. Anteil KGR 490</t>
  </si>
  <si>
    <r>
      <rPr>
        <b/>
        <sz val="9"/>
        <rFont val="Arial"/>
        <family val="2"/>
      </rPr>
      <t>Gebäude und Innenräume</t>
    </r>
    <r>
      <rPr>
        <sz val="9"/>
        <rFont val="Arial"/>
        <family val="2"/>
      </rPr>
      <t xml:space="preserve">  - Grundleistungen </t>
    </r>
  </si>
  <si>
    <r>
      <rPr>
        <b/>
        <sz val="9"/>
        <rFont val="Arial"/>
        <family val="2"/>
      </rPr>
      <t xml:space="preserve">Freianlagen </t>
    </r>
    <r>
      <rPr>
        <sz val="9"/>
        <rFont val="Arial"/>
        <family val="2"/>
      </rPr>
      <t>- Grundleistungen</t>
    </r>
  </si>
  <si>
    <r>
      <rPr>
        <b/>
        <sz val="9"/>
        <rFont val="Arial"/>
        <family val="2"/>
      </rPr>
      <t>Technische Anlagen</t>
    </r>
    <r>
      <rPr>
        <sz val="9"/>
        <rFont val="Arial"/>
        <family val="2"/>
      </rPr>
      <t xml:space="preserve"> - Grundleistungen </t>
    </r>
  </si>
  <si>
    <t xml:space="preserve">Kosten für IT-Datennetze in €  </t>
  </si>
  <si>
    <t>Baukosten</t>
  </si>
  <si>
    <t>Anteil KGR 200</t>
  </si>
  <si>
    <t>Anteil KGR 300</t>
  </si>
  <si>
    <t>Anteil KGR 500</t>
  </si>
  <si>
    <t>Anteil KGR 400</t>
  </si>
  <si>
    <t>Anteil KGR 600</t>
  </si>
  <si>
    <t>§33</t>
  </si>
  <si>
    <t xml:space="preserve">450
</t>
  </si>
  <si>
    <t>KGR 400 TGA gemäß §33 (2) 1. und 2.</t>
  </si>
  <si>
    <t>KGR 300 Bauwerk-Baukostruktionen</t>
  </si>
  <si>
    <t>KGR 200 Herrichten und Erschließen</t>
  </si>
  <si>
    <r>
      <rPr>
        <b/>
        <sz val="9"/>
        <rFont val="Arial"/>
        <family val="2"/>
      </rPr>
      <t>Tragwerksplanung</t>
    </r>
    <r>
      <rPr>
        <sz val="9"/>
        <rFont val="Arial"/>
        <family val="2"/>
      </rPr>
      <t xml:space="preserve"> - Grundleistungen </t>
    </r>
  </si>
  <si>
    <t>KGR 600 Ausstattung und Kunstwerke</t>
  </si>
  <si>
    <t>Summe vereinbarte Honorare:</t>
  </si>
  <si>
    <t>Honorar für Leistungen zum Stundennachweis:</t>
  </si>
  <si>
    <t xml:space="preserve"> Bis zu 50% der Kosten für IT-Datennetze können als mvB angerechnet und zu den   </t>
  </si>
  <si>
    <t>gleichen v.H.Sätzen wie alle anderen Anlagen der Anlagengruppe 1.1.5 bewertet werden.</t>
  </si>
  <si>
    <t xml:space="preserve">Nach § 37 Absatz 1 HOAI sind die anrechenbaren Kosten für Grundleistungen von Freianlagen, </t>
  </si>
  <si>
    <t>die weniger als 7 500 Euro betragen, den anrechenbaren Kosten für Gebäude zuzurechnen.</t>
  </si>
  <si>
    <t xml:space="preserve">Leistungsphase 8 - Objektüberwachung (Bauüberwachung) und Dokumentation.  </t>
  </si>
  <si>
    <t>Vergleich der Ergebnisse der Rechnungsprüfungen mit den Auftragssummen 
einschließlich Nachträgen</t>
  </si>
  <si>
    <t xml:space="preserve">Leistungsphase 9 - Objektbetreuung      </t>
  </si>
  <si>
    <t>Klären der Aufgabenstellung auf Grund der Vorgaben oder der Bedarfsplanung 
des Auftraggebers oder vorliegender Planungs- und Genehmigungsunterlagen</t>
  </si>
  <si>
    <t>DIN-gemäßes zeichnerisches Darstellen der Freianlagen mit den für die Ausführung
notwendigen Angaben, Detail- oder Konstruktionszeichnungen, insbesondere
– zu Oberflächenmaterial, -befestigungen und -relief,
– zu ober- und unterirdischen Einbauten und Ausstattungen,
– zur Vegetation mit Angaben zu Arten, Sorten und Qualitäten,
– zu landschaftspflegerischen, naturschutzfachlichen oder artenschutzrechtlichen
Maßnahmen</t>
  </si>
  <si>
    <t>Fortschreiben der Ausführungsplanung während der Objektausführung bis zur
Übereinstimmung mit der tatsächlich zu realisierenden Ausführung</t>
  </si>
  <si>
    <t>Teilnehmen an und Auswerten von Aufklärungsgesprächen mit Bietern</t>
  </si>
  <si>
    <r>
      <t xml:space="preserve">Leistungsphase 4_Summe (maximal </t>
    </r>
    <r>
      <rPr>
        <b/>
        <sz val="9"/>
        <rFont val="Arial"/>
        <family val="2"/>
      </rPr>
      <t>4,00</t>
    </r>
    <r>
      <rPr>
        <sz val="9"/>
        <rFont val="Arial"/>
        <family val="2"/>
      </rPr>
      <t xml:space="preserve"> % RBBau / HOAI)</t>
    </r>
  </si>
  <si>
    <r>
      <t xml:space="preserve">Leistungsphase 5_Summe (maximal </t>
    </r>
    <r>
      <rPr>
        <b/>
        <sz val="9"/>
        <rFont val="Arial"/>
        <family val="2"/>
      </rPr>
      <t>25,00</t>
    </r>
    <r>
      <rPr>
        <sz val="9"/>
        <rFont val="Arial"/>
        <family val="2"/>
      </rPr>
      <t xml:space="preserve"> % RBBau / HOAI)</t>
    </r>
  </si>
  <si>
    <r>
      <t>Leistungsphase 6_Summe (maximal</t>
    </r>
    <r>
      <rPr>
        <b/>
        <sz val="9"/>
        <rFont val="Arial"/>
        <family val="2"/>
      </rPr>
      <t xml:space="preserve"> 6,90</t>
    </r>
    <r>
      <rPr>
        <sz val="9"/>
        <rFont val="Arial"/>
        <family val="2"/>
      </rPr>
      <t xml:space="preserve"> % RBBau, </t>
    </r>
    <r>
      <rPr>
        <b/>
        <sz val="9"/>
        <rFont val="Arial"/>
        <family val="2"/>
      </rPr>
      <t>7,00</t>
    </r>
    <r>
      <rPr>
        <sz val="9"/>
        <rFont val="Arial"/>
        <family val="2"/>
      </rPr>
      <t xml:space="preserve"> % HOAI)</t>
    </r>
  </si>
  <si>
    <r>
      <t>Leistungsphase 7_Summe (maximal</t>
    </r>
    <r>
      <rPr>
        <b/>
        <sz val="9"/>
        <rFont val="Arial"/>
        <family val="2"/>
      </rPr>
      <t xml:space="preserve"> 2,00</t>
    </r>
    <r>
      <rPr>
        <sz val="9"/>
        <rFont val="Arial"/>
        <family val="2"/>
      </rPr>
      <t xml:space="preserve"> % RBBau, </t>
    </r>
    <r>
      <rPr>
        <b/>
        <sz val="9"/>
        <rFont val="Arial"/>
        <family val="2"/>
      </rPr>
      <t xml:space="preserve">3,00 </t>
    </r>
    <r>
      <rPr>
        <sz val="9"/>
        <rFont val="Arial"/>
        <family val="2"/>
      </rPr>
      <t>% HOAI)</t>
    </r>
  </si>
  <si>
    <r>
      <t xml:space="preserve">Leistungsphase 8_Summe (maximal </t>
    </r>
    <r>
      <rPr>
        <b/>
        <sz val="9"/>
        <rFont val="Arial"/>
        <family val="2"/>
      </rPr>
      <t xml:space="preserve">29,80 </t>
    </r>
    <r>
      <rPr>
        <sz val="9"/>
        <rFont val="Arial"/>
        <family val="2"/>
      </rPr>
      <t xml:space="preserve">v.H. RBBau, </t>
    </r>
    <r>
      <rPr>
        <b/>
        <sz val="9"/>
        <rFont val="Arial"/>
        <family val="2"/>
      </rPr>
      <t>30,00</t>
    </r>
    <r>
      <rPr>
        <sz val="9"/>
        <rFont val="Arial"/>
        <family val="2"/>
      </rPr>
      <t xml:space="preserve"> v.H. HOAI)</t>
    </r>
  </si>
  <si>
    <r>
      <t xml:space="preserve">Leistungsphase 9_Summe (maximal </t>
    </r>
    <r>
      <rPr>
        <b/>
        <sz val="9"/>
        <rFont val="Arial"/>
        <family val="2"/>
      </rPr>
      <t>2,00</t>
    </r>
    <r>
      <rPr>
        <sz val="9"/>
        <rFont val="Arial"/>
        <family val="2"/>
      </rPr>
      <t xml:space="preserve"> v.H. RBBau / HOAI)</t>
    </r>
  </si>
  <si>
    <r>
      <t>Leistungsphase 1_Summe (max.</t>
    </r>
    <r>
      <rPr>
        <b/>
        <sz val="9"/>
        <rFont val="Arial"/>
        <family val="2"/>
      </rPr>
      <t xml:space="preserve"> 2,00 </t>
    </r>
    <r>
      <rPr>
        <sz val="9"/>
        <rFont val="Arial"/>
        <family val="2"/>
      </rPr>
      <t>v.H</t>
    </r>
    <r>
      <rPr>
        <b/>
        <sz val="9"/>
        <rFont val="Arial"/>
        <family val="2"/>
      </rPr>
      <t>.</t>
    </r>
    <r>
      <rPr>
        <sz val="9"/>
        <rFont val="Arial"/>
        <family val="2"/>
      </rPr>
      <t>)</t>
    </r>
  </si>
  <si>
    <r>
      <t xml:space="preserve">Leistungsphase 2_Summe (maximal </t>
    </r>
    <r>
      <rPr>
        <b/>
        <sz val="9"/>
        <rFont val="Arial"/>
        <family val="2"/>
      </rPr>
      <t xml:space="preserve">10,00 </t>
    </r>
    <r>
      <rPr>
        <sz val="9"/>
        <rFont val="Arial"/>
        <family val="2"/>
      </rPr>
      <t>v.H. RBBau / HOAI)</t>
    </r>
  </si>
  <si>
    <r>
      <t xml:space="preserve">Leistungsphase 3_Summe (maximal </t>
    </r>
    <r>
      <rPr>
        <b/>
        <sz val="9"/>
        <rFont val="Arial"/>
        <family val="2"/>
      </rPr>
      <t xml:space="preserve">16,00 </t>
    </r>
    <r>
      <rPr>
        <sz val="9"/>
        <rFont val="Arial"/>
        <family val="2"/>
      </rPr>
      <t>v.H. RBBau / HOAI)</t>
    </r>
  </si>
  <si>
    <r>
      <rPr>
        <sz val="8"/>
        <rFont val="Arial"/>
        <family val="2"/>
      </rPr>
      <t>v.H.-Satz</t>
    </r>
    <r>
      <rPr>
        <vertAlign val="superscript"/>
        <sz val="8"/>
        <rFont val="Arial"/>
        <family val="2"/>
      </rPr>
      <t>3)</t>
    </r>
  </si>
  <si>
    <t>Abstimmen oder Koordinieren unter Integration der Beiträge anderer an der 
Planung fachlich Beteiligter</t>
  </si>
  <si>
    <t>Erstellen von Plänen oder Beschreibungen, je nach Art des Bauvorhabens zum 
Beispiel im Maßstab 1:200 bis 1:50, insbesondere Bepflanzungspläne mit den 
erforderlichen textlichen Ausführungen</t>
  </si>
  <si>
    <t>Erarbeiten der Ausführungsplanung auf Grundlage der Entwurfs- und 
Genehmigungsplanung bis zur ausführungsreifen Lösung als Grundlage 
für die weiteren Leistungsphasen</t>
  </si>
  <si>
    <r>
      <rPr>
        <sz val="9"/>
        <rFont val="Arial Narrow"/>
        <family val="2"/>
      </rPr>
      <t>v.H.-Satz</t>
    </r>
    <r>
      <rPr>
        <vertAlign val="superscript"/>
        <sz val="9"/>
        <rFont val="Arial Narrow"/>
        <family val="2"/>
      </rPr>
      <t>3)</t>
    </r>
  </si>
  <si>
    <r>
      <t>v.H.-Satz</t>
    </r>
    <r>
      <rPr>
        <vertAlign val="superscript"/>
        <sz val="9"/>
        <rFont val="Arial Narrow"/>
        <family val="2"/>
      </rPr>
      <t>3)</t>
    </r>
  </si>
  <si>
    <t>Erstellen der Vergabevorschläge unter Verwendung der VHB-Muster, 
Dokumentation des Vergabeverfahrens</t>
  </si>
  <si>
    <t>Vergleichen der Ausschreibungsergebnisse mit den vom Planer bepreisten
Leistungsverzeichnissen oder der Kostenberechnung unter Beachtung der 
Anforderungen nach Muster 16-17 RBBau; bei mehreren Objekten jeweils 
getrennt und dann im Ergebnis zusammengefasst</t>
  </si>
  <si>
    <t>Bei Nachlass vom Basishonorarsatz in %. angeben:</t>
  </si>
  <si>
    <t xml:space="preserve">Umbauzuschlag in % </t>
  </si>
  <si>
    <t>Analysieren der Grundlagen nach § 3 des Vertrages, Abstimmen der 
Leistungen mit den fachlich an der Planung Beteiligten</t>
  </si>
  <si>
    <t>Abstimmen der Zielvorstellungen (Zielkatalog mit Erstellung des 
Zeit- und Ablaufplanes nach den vorgegebenen Projektzielen)</t>
  </si>
  <si>
    <t>Erfassen, Bewerten und Erläutern der Wechselwirkungen im 
Ökosystem unter Verwendung des Musters 7 RBBau</t>
  </si>
  <si>
    <t>Erarbeiten eines Planungskonzepts einschließlich Untersuchen und 
Bewerten von Varianten nach gleichen Anforderungen unter 
Berücksichtigung zum Beispiel
– der Topographie und der weiteren standörtlichen und ökologischen 
Rahmenbedingungen,
– der Umweltbelange einschließlich der natur- und artenschutzrechtlichen 
Anforderungen 
und der vegetationstechnischen Bedingungen,
– der gestalterischen und funktionalen Anforderungen,
– Klären der wesentlichen Zusammenhänge, Vorgänge und 
Bedingungen,
– Abstimmen oder Koordinieren unter Integration der Beiträge 
anderer an der Planung fachlich Beteiligter</t>
  </si>
  <si>
    <t>Darstellen des Vorentwurfs mit Erläuterungen und Angaben zum 
terminlichen Ablauf</t>
  </si>
  <si>
    <t>Kostenschätzung nach DIN 276 mindestens gegliedert in die erste Ebene 
der Kostengliederung unter Verwendung des Musters 6 RBBau, Vergleich
mit den finanziellen Rahmenbedingungen</t>
  </si>
  <si>
    <t>Zusammenfassen, Erläutern und Dokumentieren und Übergeben der 
Vorplanungsergebnisse bzw. der Kostenvoranmeldung-Bau (KVM-Bau)1</t>
  </si>
  <si>
    <t>Darstellen des Entwurfs im Maßstab 1:500 bis 1:100 nach 
Abschnitt F2 RBBau, mit
erforderlichen Angaben insbesondere
– zur Bepflanzung,
– zu Materialien und Ausstattungen,
– zu Maßnahmen auf Grund rechtlicher Vorgaben,
– zum terminlichen Ablauf</t>
  </si>
  <si>
    <t>Objektbeschreibung mit Erläuterung von Ausgleichs- und Ersatzmaßnahmen 
nach Maßgabeder naturschutzrechtlichen Eingriffsregelung, Erstellen des 
Erläuterungsberichts unterVerwendung des Musters 7 RBBau mit 
Anlagen 1 und 2</t>
  </si>
  <si>
    <t>Vergleich der Kostenberechnung mit der Kostenschätzung in allen 
Kostengruppen; beimehreren Objekten jeweils getrennt und dann im 
Ergebnis zusammengefasst</t>
  </si>
  <si>
    <t>Erarbeiten der Entwurfsplanung auf Grundlage der Vorplanung unter 
Vertiefung zum Beispielder gestalterischen, funktionalen, wirtschaftlichen, 
standörtlichen, ökologischen, natur- und artenschutzrechtlichen Anforderungen.
Abstimmen oder Koordinieren unter Integration der Beiträge anderer an der 
Planung fachlich Beteiligter</t>
  </si>
  <si>
    <t>Mitwirkung beim Abstimmen der Planung mit zu beteiligenden Stellen 
und Behörden</t>
  </si>
  <si>
    <t>Kostenberechnung nach DIN 276 mindestens gegliedert in die zweite 
Ebene der Kostengliederung unter Verwendung des Musters 6 RBBau 
einschließlich zugehöriger Mengenermittlung</t>
  </si>
  <si>
    <t>Zusammenfassen, Erläutern und Dokumentieren der Ergebnisse; 
Zusammenfassen der Unterlagen zur Entwurfsunterlage-Bau/
Bauunterlage/HU-Bau1 gemäß Abschnitt  F2 RBBau und Übergeben 
in vierfacher Ausfertigung</t>
  </si>
  <si>
    <t>Erarbeiten und Zusammenstellen der Vorlagen und Nachweise für  
öffentlich-rechtliche Genehmigungen oder Zustimmungen einschließlich 
der Anträge auf Ausnahmen und Befreiungen sowie notwendiger 
Verhandlungen mit Behörden unter Verwendung der Beiträgeanderer 
an der Planung fachlich BeteiligterÜbergeben dieser Unterlagen in 
dreifacher Ausfertigung</t>
  </si>
  <si>
    <t>Mitwirken beim Einreichen der Vorlagen einschließlich der noch 
notwendigen Verhandlungen mit den Behörden</t>
  </si>
  <si>
    <t>Aufstellen von Leistungsbeschreibungen mit Leistungsverzeichnissen 
nachLeistungsbereichen insbesondere unter Beachtung der Allgemeinen 
Richtlinien Vergabeverfahren des Vergabe- und Vertragshandbuches für 
die Baumaßnahmen des Bundes und unter Verwendung der 
Standardleistungsbücher für das Bauwesen (StLBBau) unter Verwendung 
der Beiträge anderer an der Planung fachlich Beteiligter</t>
  </si>
  <si>
    <t>Ermitteln und Zusammenstellen von Mengen auf Grundlage der 
Ausführungsplanung als Grundlage für das Aufstellen von 
Leistungsbeschreibungen unter Verwendung der 
Beiträge anderer an der Planung fachlich Beteiligter</t>
  </si>
  <si>
    <t>Abstimmen oder Koordinieren der Leistungsbeschreibungen mit den 
an der Planung fachlich Beteiligten einschließlich Erarbeiten von 
Beiträgen zur Erstellung der Zusätzlichen Vertragsbedingungen 
(ZVB) und der Weiteren Besonderen Vertragsbedingungen (WBVB)</t>
  </si>
  <si>
    <t>Aufstellen eines Terminplans (Balkendiagramm) nach Maßgabe der 
Vertragsfristen unter Berücksichtigung jahreszeitlicher, 
bauablaufbedingter und witterungsbedingter Erfordernisse</t>
  </si>
  <si>
    <t>Ermitteln der Kosten auf Grundlage der vom Planer bepreisten 
Leistungsverzeichnisse</t>
  </si>
  <si>
    <t>Prüfen und Werten der Angebote (technische und wirtschaftliche Prüfung) 
Prüfen undWerten der Angebote zusätzlicher und geänderter Leistungen der 
ausführendenUnternehmen und der Angemessenheit der Preise</t>
  </si>
  <si>
    <t>Überwachen der Ausführung des Objekts auf Übereinstimmung mit der 
Genehmigung oderZustimmung, den Verträgen mit ausführenden 
Unternehmen, den Ausführungsunterlagen,den einschlägigen Vorschriften 
sowie mit den allgemein anerkannten Regeln der Technik</t>
  </si>
  <si>
    <t>Abstimmen mit den oder Koordinieren der an der Objektüberwachung 
fachlich Beteiligten</t>
  </si>
  <si>
    <t>Fortschreiben und Überwachen des Terminplans (Balkendigramm) nach 
Maßgabe der Vertragsfristen unter Berücksichtigung jahreszeitlicher, 
bauablaufbedingter undwitterungsbedingter Erfordernisse</t>
  </si>
  <si>
    <t>Dokumentation des Bauablaufes, Führen des Bautagebuches gemäß 
Richtlinie zum Führen des Bautagebuches (VHB) und unter Verwendung 
des darin enthaltenen Formblattes, Feststellen des Anwuchsergebnisses</t>
  </si>
  <si>
    <t>Mitwirken beim Aufmaß mit den bauausführenden Unternehmen jeweils 
nach Baufortschritt unabhängig von Rechnungszugängen</t>
  </si>
  <si>
    <t>Rechnungsprüfung einschließlich Prüfen der Aufmaße der ausführenden 
Unternehmen, sowie Prüfen von Nachträgen von bauausführenden 
Firmen gemäß dem Leitfaden für die Vergütung von Nachträgen (VHB)</t>
  </si>
  <si>
    <t>Organisation der Abnahme der Bauleistungen und Feststellung gemäß 
VOB/B nachBaufortschritt, zeitnah nach Fertigstellung der jeweiligen 
Leistung, sowie Teilnahme daran Fachtechnisches Feststellen der 
Abnahmereife der Leistungen und des Leistungszustandes unter Mitwirkung 
anderer an der Planung und Objektüberwachung fachlich Beteiligter,
Einholen der erforderlichen Unterlagen, wie z.B. Bedienungsanleitungen, 
Prüfprotokolle,Übereinstimmungsnachweise (vgl. Muster 14 RBBau)
Feststellung von Mängeln, Abnahmeempfehlung für den Auftraggeber, 
Erstellen derAbnahmeprotokolle gemäß VHB sowie der sonstigen 
Feststellungsniederschriften</t>
  </si>
  <si>
    <t>Mitwirken bei der Übergabe des Objekts gemäß Abschnitt H RBBau 
einschließlichZusammenstellen und Übergeben der dafür erforderlichen 
Unterlagen (vgl. Muster 14RBBau)</t>
  </si>
  <si>
    <t>Überwachen der Fertigstellungspflege bei vegetationstechnischen 
Maßnahmen</t>
  </si>
  <si>
    <t>Kontinuierliche Kostenkontrolle ab der ersten Zuschlagserteilung durch 
Überprüfen derLeistungsabrechnung der bauausführenden Unternehmen im 
Vergleich zu denVertragspreisen sowie unter Verwendung der Muster 
16-18 RBBau oder gleichwertig; bei mehreren Objekten jeweils getrennt 
und dann im Ergebnis zusammengefasst</t>
  </si>
  <si>
    <t>Kostenfeststellung mindestens gegliedert in die dritte Ebene der 
Kostengliederung unterVerwendung des Musters 6 RBBau</t>
  </si>
  <si>
    <t>Systematische Zusammenstellung der Dokumentation, zeichnerischen 
Darstellungen (letzter Stand der Ausführungs- und Detailpläne) in 
zweifacher Ausfertigung und digital und rechnerischen Ergebnisse 
(Kosten, Flächen, Rauminhalte) des Objekts unter Verwendung des 
Musters 6 RBBau</t>
  </si>
  <si>
    <t>Fachliche Bewertung der innerhalb der Verjährungsfristen für 
Gewährleistungsansprüchefestgestellten Mängel, längstens jedoch 
bis zum Ablauf von fünf Jahren seit Abnahme derLeistung, 
einschließlich notwendiger Begehungen</t>
  </si>
  <si>
    <t>Objektbegehung zur Mängelfeststellung vor Ablauf der Verjährungsfristen 
fürMängelansprüche gegenüber den ausführenden Unternehmen</t>
  </si>
  <si>
    <t xml:space="preserve">Ermitteln der Planungsrandbedingungen und Beraten  zum 
Leistungsbedarf und gegebenenfalls zur technischen 
Erschließung </t>
  </si>
  <si>
    <t xml:space="preserve">Klären der Aufgabenstellung aufgrund der Vorgaben oder der Bedarfsplanung des Auftraggebers im Benehmen mit dem 
Objektplaner </t>
  </si>
  <si>
    <t>Analysieren der GrundlagenMitwirken beim Abstimmen der 
Leistungen mit den Planungsbeteiligten</t>
  </si>
  <si>
    <t>Prüfen und Werten der Angebote, Aufstellen der 
Preisspiegel nach Einzelpositionen,Prüfen und Werten 
der Angebote fürzusätzliche oder geänderte Leistungen 
der ausführenden Unternehmen und der Angemessenheit 
der Preise</t>
  </si>
  <si>
    <t>Zusammenstellen der Vertragsunterlagen und bei der  
Auftragserteilung.</t>
  </si>
  <si>
    <t>Überwachen der Ausführung des Objekts auf 
Übereinstimmung mit der öffentlich-rechtlichen
 Genehmigung oder Zustimmung, den Verträgen mit  
den ausführenden Unternehmen, den Ausführungsunterlagen, 
den Montage- und Werkstattplänen, den einschlägigen 
Vorschriften und den allgemein anerkannten Regeln der 
Technik</t>
  </si>
  <si>
    <r>
      <t xml:space="preserve">Honorar bei </t>
    </r>
    <r>
      <rPr>
        <b/>
        <sz val="9"/>
        <rFont val="Arial"/>
        <family val="2"/>
      </rPr>
      <t>100 v.H. Grundleistungen</t>
    </r>
    <r>
      <rPr>
        <sz val="9"/>
        <rFont val="Arial"/>
        <family val="2"/>
      </rPr>
      <t xml:space="preserve"> inkl. vereinbartem Umbauzuschlag und Nachllass:</t>
    </r>
  </si>
  <si>
    <t>Aufstellung der Kostenschätzung nach DIN 276 (zweite Ebene) 
unter Verwendung desMusters 6 RBBau und Terminplanung</t>
  </si>
  <si>
    <t>Durcharbeiten des Planungskonzepts (stufenweise 
Erarbeitung einer Lösung) unter Berücksichtigung aller 
fachspezifischen Anforderungen sowie unter Beachtung 
der durch die Objektplanung integrierten Fachplanungen, 
bis zum vollständigen Entwurf</t>
  </si>
  <si>
    <t>Berechnen und Bemessen der Technischen Anlagen und 
Anlagenteile
Abschätzen von jährlichen Bedarfswerten (z. B. Nutz-, 
End- und Primärenergiebedarf) und Betriebskosten; 
Abstimmen des Platzbedarfs für Technische Anlagen
und Anlagenteile;
Zeichnerische Darstellung des Entwurfs in einem mit dem
 Objektplaner abgestimmten Ausgabemaßstab mit Angabe maßbestimmender Dimensionen nach Abschnitt F 2 RBBau
Fortschreiben und Detaillieren der Funktions- und 
Strangschemata der Anlagen
Auflisten aller Anlagen mit technischen Daten und Angaben 
zum Beispiel für Energiebilanzierungen
Anlagenbeschreibungen mit Angabe der Nutzungsbedingungen</t>
  </si>
  <si>
    <t>Mitwirken bei Verhandlungen mit Behörden und 
mit anderen zu beteiligenden Stellen über die
Genehmigungsfähigkeit</t>
  </si>
  <si>
    <t>Kostenberechnung nach DIN 276 mindestens gegliedert 
in die dritte Ebene der Kostengliederung unter 
Verwendung des Musters 6 RBBau und Terminplanung</t>
  </si>
  <si>
    <t>Kostenkontrolle durch Vergleich der Kostenberechnung 
mit der Kostenschätzung; bei mehreren Gebäuden jeweils 
getrennt und dann im Ergebnis zusammengefasst.</t>
  </si>
  <si>
    <t>Zusammenfassen, Erläutern und Dokumentieren der 
Ergebnisse unter Verwendung des Musters 7 RBBau 
mit Anlagen 1 und 2 als Beitrag zur Entwurfsunterlage Bau / 
HU-Bau1 /Bauunterlage nach Abschnitt F 2 RBBau und 
Übergeben in fünffacher Ausfertigung und auf Datenträgern</t>
  </si>
  <si>
    <t>Vervollständigen und Anpassen der Planungsunterlagen, 
Beschreibungen und Berechnungen nach Maßgabe der 
Ergebnisse des bauaufsichtlichen Verfahrens</t>
  </si>
  <si>
    <t>Fortschreiben der Berechnungen und Bemessungen zur 
Auslegung der Technischen Anlagen und Anlagenteile
Zeichnerische Darstellung der Anlagen in einem mit 
dem Objektplaner abgestimmtenAusgabemaßstab 
und Detaillierungsgrad einschließlich Dimensionen 
(keine Montage- oderWerkstattpläne) gemäß 
Abschnitt F 3 RBBau – in einer mit dem Objektplaner 
zeitlich koordinierten Abfolge
Anpassen und Detaillieren der Funktions- und Strangschemata 
der Anlagen bzw. der GAFunktionslisten
Abstimmen der Ausführungszeichnungen mit dem Objektplaner und den übrigen Fachplanern</t>
  </si>
  <si>
    <t>Fortschreiben der Ausführungsplanung auf den 
Stand der Ausschreibungsergebnisse und der dann 
vorliegendenAusführungsplanung des Objektplaners,
Übergeben der fortgeschriebenenAusführungsplanung 
an die ausführenden Unternehmen</t>
  </si>
  <si>
    <t>Aufstellen der Vergabeunterlagen insbesondere mit Leistungsverzeichnissen nachLeistungsbereichen, 
einschließlich der Wartungsleistungen auf Grundlage 
bestehender Regelwerke, insbesondere unter 
Beachtung der Richtlinien des Vergabehandbuches 
und unter Verwendung der Standardleistungsbücher 
für das Bauwesen und der AMEVWartungsmuster</t>
  </si>
  <si>
    <t>Vergleichen der Ausschreibungsergebnisse mit den 
vom Planer bepreisten Leistungsverzeichnissen 
und der Kostenberechnung unter Verwendung 
des Musters 6 RBBau</t>
  </si>
  <si>
    <t>Aufstellen, Fortschreiben und Überwachen des 
Terminplans (Balkendiagramm) Dieser ist nach 
Objekten und Bauabschnitten zu untergliedern 
und entsprechend demnotwendigen /zielgerichteten 
Ablauf der Baudurchführung fortzuschreiben.</t>
  </si>
  <si>
    <t xml:space="preserve"> Dokumentation des Bauablaufs (Bautagebuch) 
gemäß der VHB-Richtlinie zum Führen des
Bautagebuchs sowie entsprechend VHB-Muster</t>
  </si>
  <si>
    <t>Prüfen und Bewerten der Notwendigkeit geänderter 
oder zusätzlicher Leistungen derUnternehmer und der 
Angemessenheit der Preise nach dem Leitfaden für die 
Vergütung von Nachträgen (VHB).</t>
  </si>
  <si>
    <t>Gemeinsames Aufmaß mit den bauausführenden 
Unternehmen, zeitnah und regelmäßig,
unabhängig von den Rechnungseingängen</t>
  </si>
  <si>
    <t>Kontinuierliche Kostenkontrolle ab der ersten 
Zuschlagserteilung durch Überprüfen der
Leistungsabrechnung der bauausführenden 
Unternehmen im Vergleich zu den Vertragspreisen, 
bei mehreren Objekten jeweils getrennt und dann 
im Ergebnis zusammengefasst.</t>
  </si>
  <si>
    <t>Kostenfeststellung nach DIN 276 unter 
Verwendung des Musters 6 RBBau.</t>
  </si>
  <si>
    <t>Organisation der Abnahme der Bauleistungen und 
Feststellung gemäß VOB/B nach Baufort-schritt, 
zeitnah nach Fertigstellung der jeweiligen Leistung, 
sowie Teilnahme daran
Feststellen der fachtechnischen Abnahmereife der 
Leistungen und des Leistungszustandes unter Mitwirkung 
anderer an der Planung und Objektüberwachung fachlich 
Beteiligter,
Einholen der erforderlichen Unterlagen, wie 
z. B. Bedienungsanleitungen, Prüfprotokolle,
Übereinstimmungsnachweise (vgl. Muster 14 RBBau)
Feststellung von Mängeln, Abnahmeempfehlung für den 
Auftraggeber, 
Erstellen der Abnahmeprotokolle gemäß VHB sowie 
der sonstigen Feststellungsniederschriften</t>
  </si>
  <si>
    <t>Auflisten der Verjährungsfristen der Ansprüche auf 
Mängelbeseitigung.</t>
  </si>
  <si>
    <t>Systematische Zusammenstellung der Dokumentation, 
der zeichnerischen Darstellungen und rechnerischen 
Ergebnisse des Objekts sowie Mitwirken bei der 
Übergabe des Objekts gemäß Abschnitt H RBBau.</t>
  </si>
  <si>
    <t>Objektbegehung zur Mängelfeststellung vor Ablauf der 
Verjährungsfristen für Mängelansprüche gegenüber 
den ausführenden Unternehmen.</t>
  </si>
  <si>
    <r>
      <t xml:space="preserve">Lph. 9_Summe (maximal </t>
    </r>
    <r>
      <rPr>
        <b/>
        <sz val="9"/>
        <rFont val="Arial"/>
        <family val="2"/>
      </rPr>
      <t>1,00</t>
    </r>
    <r>
      <rPr>
        <sz val="9"/>
        <rFont val="Arial"/>
        <family val="2"/>
      </rPr>
      <t xml:space="preserve"> v.H. RBBau / HOAI)</t>
    </r>
  </si>
  <si>
    <r>
      <t xml:space="preserve">Lph. 8_Summe (maximal </t>
    </r>
    <r>
      <rPr>
        <b/>
        <sz val="9"/>
        <rFont val="Arial"/>
        <family val="2"/>
      </rPr>
      <t>34,45</t>
    </r>
    <r>
      <rPr>
        <sz val="9"/>
        <rFont val="Arial"/>
        <family val="2"/>
      </rPr>
      <t xml:space="preserve"> v.H. RBBau, </t>
    </r>
    <r>
      <rPr>
        <b/>
        <sz val="9"/>
        <rFont val="Arial"/>
        <family val="2"/>
      </rPr>
      <t>35,00</t>
    </r>
    <r>
      <rPr>
        <sz val="9"/>
        <rFont val="Arial"/>
        <family val="2"/>
      </rPr>
      <t xml:space="preserve"> v.H. HOAI)</t>
    </r>
  </si>
  <si>
    <r>
      <t>Lph. 7_(maximal</t>
    </r>
    <r>
      <rPr>
        <b/>
        <sz val="9"/>
        <rFont val="Arial"/>
        <family val="2"/>
      </rPr>
      <t xml:space="preserve"> 3,75</t>
    </r>
    <r>
      <rPr>
        <sz val="9"/>
        <rFont val="Arial"/>
        <family val="2"/>
      </rPr>
      <t xml:space="preserve"> v.H. RBBau, </t>
    </r>
    <r>
      <rPr>
        <b/>
        <sz val="9"/>
        <rFont val="Arial"/>
        <family val="2"/>
      </rPr>
      <t>5,00</t>
    </r>
    <r>
      <rPr>
        <sz val="9"/>
        <rFont val="Arial"/>
        <family val="2"/>
      </rPr>
      <t xml:space="preserve"> v.H. HOAI)</t>
    </r>
  </si>
  <si>
    <r>
      <t xml:space="preserve">Lph. 6_Summe (maximal </t>
    </r>
    <r>
      <rPr>
        <b/>
        <sz val="9"/>
        <rFont val="Arial"/>
        <family val="2"/>
      </rPr>
      <t>6,90</t>
    </r>
    <r>
      <rPr>
        <sz val="9"/>
        <rFont val="Arial"/>
        <family val="2"/>
      </rPr>
      <t xml:space="preserve"> v.H. RBBau, </t>
    </r>
    <r>
      <rPr>
        <b/>
        <sz val="9"/>
        <rFont val="Arial"/>
        <family val="2"/>
      </rPr>
      <t>7,00</t>
    </r>
    <r>
      <rPr>
        <sz val="9"/>
        <rFont val="Arial"/>
        <family val="2"/>
      </rPr>
      <t xml:space="preserve"> v.H. HOAI)</t>
    </r>
  </si>
  <si>
    <r>
      <t xml:space="preserve">Lph. 5_Summe (maximal </t>
    </r>
    <r>
      <rPr>
        <b/>
        <sz val="9"/>
        <rFont val="Arial"/>
        <family val="2"/>
      </rPr>
      <t>22,00</t>
    </r>
    <r>
      <rPr>
        <sz val="9"/>
        <rFont val="Arial"/>
        <family val="2"/>
      </rPr>
      <t xml:space="preserve"> v.H. RBBau / HOAI)</t>
    </r>
  </si>
  <si>
    <r>
      <t xml:space="preserve">Lph. 4_Summe (maximal </t>
    </r>
    <r>
      <rPr>
        <b/>
        <sz val="9"/>
        <rFont val="Arial"/>
        <family val="2"/>
      </rPr>
      <t xml:space="preserve">2,00 </t>
    </r>
    <r>
      <rPr>
        <sz val="9"/>
        <rFont val="Arial"/>
        <family val="2"/>
      </rPr>
      <t>v.H. RBBau / HOAI)</t>
    </r>
  </si>
  <si>
    <r>
      <t xml:space="preserve">Lph. 3_Summe (maximal </t>
    </r>
    <r>
      <rPr>
        <b/>
        <sz val="9"/>
        <rFont val="Arial"/>
        <family val="2"/>
      </rPr>
      <t>17,00</t>
    </r>
    <r>
      <rPr>
        <sz val="9"/>
        <rFont val="Arial"/>
        <family val="2"/>
      </rPr>
      <t xml:space="preserve"> v.H. RBBau / HOAI)</t>
    </r>
  </si>
  <si>
    <r>
      <t>Lph. 2_Summe (maximal</t>
    </r>
    <r>
      <rPr>
        <b/>
        <sz val="9"/>
        <rFont val="Arial"/>
        <family val="2"/>
      </rPr>
      <t xml:space="preserve"> 9,00</t>
    </r>
    <r>
      <rPr>
        <sz val="9"/>
        <rFont val="Arial"/>
        <family val="2"/>
      </rPr>
      <t xml:space="preserve"> v.H. RBBau / HOAI)</t>
    </r>
  </si>
  <si>
    <r>
      <t xml:space="preserve">v.H.-Satz </t>
    </r>
    <r>
      <rPr>
        <vertAlign val="superscript"/>
        <sz val="9"/>
        <rFont val="Arial Narrow"/>
        <family val="2"/>
      </rPr>
      <t>3)</t>
    </r>
  </si>
  <si>
    <t xml:space="preserve">  </t>
  </si>
  <si>
    <t>Leistungsphase 2_Vorplanung</t>
  </si>
  <si>
    <r>
      <t>v.H.-Satz</t>
    </r>
    <r>
      <rPr>
        <vertAlign val="superscript"/>
        <sz val="9"/>
        <rFont val="Arial Narrow"/>
        <family val="2"/>
      </rPr>
      <t xml:space="preserve"> 3)</t>
    </r>
  </si>
  <si>
    <t>beauftragte Grundleistungen</t>
  </si>
  <si>
    <t xml:space="preserve">  v.H.</t>
  </si>
  <si>
    <t xml:space="preserve">Richtwerte v.H. </t>
  </si>
  <si>
    <t>Richtwerte  v.H.</t>
  </si>
  <si>
    <t>Richtwerte v.H. nach RBBau</t>
  </si>
  <si>
    <t>Gebäude</t>
  </si>
  <si>
    <t>Innenräume</t>
  </si>
  <si>
    <t xml:space="preserve">Abstimmen der Zielvorstellungen, Hinweise auf Zielkonflikte </t>
  </si>
  <si>
    <t>Erarbeiten der Vorplanung, Untersuchen, Darstellen und Bewerten von
Varianten nach gleichen Anforderungen, Zeichnungen im Maßstab nach
Art und Größe des Objekts</t>
  </si>
  <si>
    <t>Klären und Erläutern der wesentlichen Zusammenhänge, Vorgaben und
Bedingungen unter Verwendung des Musters 7 RBBau
(zum Beispiel städtebauliche, gestalterische, funktionale, technische,
wirtschaftliche, ökologische, bauphysikalische, energiewirtschaftliche,
soziale, öffentlich-rechtliche)</t>
  </si>
  <si>
    <t>Bereitstellen der Arbeitsergebnisse als Grundlage für die anderen an der
Planung fachlich Beteiligten sowie Koordination und Integration von
deren Leistungen</t>
  </si>
  <si>
    <t>Mitwirkung bei den Vorverhandlungen über die Genehmigungsfähigkeit
und Führen von Abstimmungen mit den an der Planung fachlich
Beteiligten über die Genehmigungsfähigkeit</t>
  </si>
  <si>
    <t>Kostenschätzung nach DIN 276 mindestens gegliedert in die erste Ebene
der Kostengliederung unter Verwendung des Musters 6 RBBau,
Vergleich mit den finanziellen Rahmenbedingungen</t>
  </si>
  <si>
    <t>Erstellen eines Terminplans mit den wesentlichen Vorgängen des
Planungs- und Bauablaufs</t>
  </si>
  <si>
    <t>Zusammenfassen, Erläutern, Dokumentieren und Übergeben der
Ergebnisse, der Kostenvoranmeldung-Bau (KVM-Bau)</t>
  </si>
  <si>
    <r>
      <t>Leistungsphase 2_Summe (maximal</t>
    </r>
    <r>
      <rPr>
        <b/>
        <sz val="9"/>
        <rFont val="Arial"/>
        <family val="2"/>
      </rPr>
      <t xml:space="preserve"> 7,00</t>
    </r>
    <r>
      <rPr>
        <sz val="9"/>
        <rFont val="Arial"/>
        <family val="2"/>
      </rPr>
      <t xml:space="preserve"> v.H. RBBau / HOAI)</t>
    </r>
  </si>
  <si>
    <t>Erarbeiten der Entwurfsplanung unter weiterer Berücksichtigung der
wesentlichen Zusammenhänge, Vorgaben und Bedingungen
(zum Beispiel städtebauliche, gestalterische, funktionale, technische,
wirtschaftliche, ökologische, soziale, öffentliche-rechtliche) auf der
Grundlage der Vorplanung und als Grundlage für die weiteren
Leistungsphasen und die erforderlichen öffentlich-rechtlichen
Genehmigungen unter Verwendung der Beiträge anderer an der Planung
fachlich Beteiligter.
Zeichnungen nach Art und Größe des Objekts im erforderlichen Umfang
und Detaillierungsgrad unter Berücksichtigung aller fachspezifischen
Anforderungen nach Abschnitt F 2 RBBau</t>
  </si>
  <si>
    <t>Objektbeschreibung, Erstellen des Erläuterungsberichts unter
Verwendung des Musters 7 RBBau mit Anlagen 1 und 2 unter
Verwendung der Beiträge anderer fachlich Beteiligter</t>
  </si>
  <si>
    <t xml:space="preserve">Mitwirken bei Verhandlungen über die Genehmigungsfähigkeit </t>
  </si>
  <si>
    <t>Kostenberechnung nach DIN 276 mindestens gegliedert in die zweite
Ebene der Kostengliederung unter Verwendung des Musters 6 RBBau
und Vergleich mit der Kostenschätzung; bei mehreren Objekten getrennt
und im Ergebnis zusammengefasst</t>
  </si>
  <si>
    <t>Zusammenfassen, Erläutern und Dokumentieren der Ergebnisse;
Zusammenfassen der Unterlagen zur Entwurfsunterlage-Bau/
Bauunterlage/ HU-Bau1 gemäß RBBau und Übergeben in vierfacher
Ausfertigung</t>
  </si>
  <si>
    <t>Erarbeiten und Zusammenstellen der Vorlagen und Nachweise für
öffentlich-rechtliche Genehmigungen oder Zustimmungen einschließlich
der Anträge auf Ausnahmen und Befreiungen, sowie notwendiger
Verhandlungen mit Behörden unter Verwendung der Beiträge anderer 
an der Planung fachlich Beteiligter
Übergeben dieser Unterlagen in dreifacher Ausfertigung</t>
  </si>
  <si>
    <t>Mitwirken beim Einreichen der Vorlagen einschließlich der noch
notwendigen Verhandlungen mit den Behörden</t>
  </si>
  <si>
    <t xml:space="preserve">Ergänzen und Anpassen der Planungsunterlagen, Beschreibungen und
Berechnungen </t>
  </si>
  <si>
    <t>Leistungsphase 4</t>
  </si>
  <si>
    <t>Erarbeiten der Ausführungsplanung mit allen für die Ausführung
notwendigen Einzelangaben (zeichnerisch und textlich) auf der
Grundlage der Entwurfs- und Genehmigungsplanung bis zur
ausführungsreifen Lösung, als Grundlage für die weiteren
Leistungsphasen</t>
  </si>
  <si>
    <t>Ausführungs-, Detail- und Konstruktionszeichnungen nach Art und Größe
des Objekts im erforderlichen Umfang und Detaillierungsgrad unter
Berücksichtigung aller fachspezifischen Anforderungen gemäß Abschnitt
F 3 RBBau</t>
  </si>
  <si>
    <t>Bereitstellen der Arbeitsergebnisse als Grundlage für die anderen an der
Planung fachlich Beteiligten, Koordination und Integration von deren
Leistungen</t>
  </si>
  <si>
    <t>Leistungsphase 5</t>
  </si>
  <si>
    <r>
      <t xml:space="preserve">Summe (maximal </t>
    </r>
    <r>
      <rPr>
        <b/>
        <sz val="9"/>
        <rFont val="Arial"/>
        <family val="2"/>
      </rPr>
      <t>25,00</t>
    </r>
    <r>
      <rPr>
        <sz val="9"/>
        <rFont val="Arial"/>
        <family val="2"/>
      </rPr>
      <t xml:space="preserve"> v.H. RBBau / HOAI für </t>
    </r>
    <r>
      <rPr>
        <b/>
        <sz val="9"/>
        <rFont val="Arial"/>
        <family val="2"/>
      </rPr>
      <t>Gebäude</t>
    </r>
    <r>
      <rPr>
        <sz val="9"/>
        <rFont val="Arial"/>
        <family val="2"/>
      </rPr>
      <t xml:space="preserve">
maximal </t>
    </r>
    <r>
      <rPr>
        <b/>
        <sz val="9"/>
        <rFont val="Arial"/>
        <family val="2"/>
      </rPr>
      <t>30,00</t>
    </r>
    <r>
      <rPr>
        <sz val="9"/>
        <rFont val="Arial"/>
        <family val="2"/>
      </rPr>
      <t xml:space="preserve"> v.H. RBBau / HOAI für </t>
    </r>
    <r>
      <rPr>
        <b/>
        <sz val="9"/>
        <rFont val="Arial"/>
        <family val="2"/>
      </rPr>
      <t>Innenräume</t>
    </r>
    <r>
      <rPr>
        <sz val="9"/>
        <rFont val="Arial"/>
        <family val="2"/>
      </rPr>
      <t xml:space="preserve">) </t>
    </r>
  </si>
  <si>
    <r>
      <t xml:space="preserve">Summe (maximal </t>
    </r>
    <r>
      <rPr>
        <b/>
        <sz val="9"/>
        <rFont val="Arial"/>
        <family val="2"/>
      </rPr>
      <t>3,00</t>
    </r>
    <r>
      <rPr>
        <sz val="9"/>
        <rFont val="Arial"/>
        <family val="2"/>
      </rPr>
      <t xml:space="preserve"> v.H. RBBau / HOAI für </t>
    </r>
    <r>
      <rPr>
        <b/>
        <sz val="9"/>
        <rFont val="Arial"/>
        <family val="2"/>
      </rPr>
      <t>Gebäude</t>
    </r>
    <r>
      <rPr>
        <sz val="9"/>
        <rFont val="Arial"/>
        <family val="2"/>
      </rPr>
      <t xml:space="preserve">
maximal </t>
    </r>
    <r>
      <rPr>
        <b/>
        <sz val="9"/>
        <rFont val="Arial"/>
        <family val="2"/>
      </rPr>
      <t>2,00</t>
    </r>
    <r>
      <rPr>
        <sz val="9"/>
        <rFont val="Arial"/>
        <family val="2"/>
      </rPr>
      <t xml:space="preserve"> v.H. für </t>
    </r>
    <r>
      <rPr>
        <b/>
        <sz val="9"/>
        <rFont val="Arial"/>
        <family val="2"/>
      </rPr>
      <t xml:space="preserve">Innenräume </t>
    </r>
    <r>
      <rPr>
        <sz val="9"/>
        <rFont val="Arial"/>
        <family val="2"/>
      </rPr>
      <t xml:space="preserve">RBBau / HOAI) </t>
    </r>
  </si>
  <si>
    <t>Aufstellen von Leistungsbeschreibungen mit Leistungsverzeichnissen
nach Leistungsbereichen, insbesondere unter Beachtung der
Allgemeinen Richtlinien Vergabeverfahren des Vergabe- und
Vertragshandbuches für die Baumaßnahmen des Bundes und unter
Verwendung der Standard- leistungsbücher für das Bauwesen, Ermitteln
und Zusammenstellen von Mengen auf der Grundlage der
Ausführungsplanung unter Verwendung der Beiträge anderer an der
Planung fachlich Beteiligter</t>
  </si>
  <si>
    <t>Abstimmen und Koordinieren der Schnittstellen zu den Leistungs-
beschreibungen der an der Planung fachlich Beteiligten einschließlich
Erarbeiten von Beiträgen zur Erstellung der Zusätzlichen Vertrags-
bedingungen (ZVB) und der Weiteren Besonderen Vertragsbedingungen
(WBVB)</t>
  </si>
  <si>
    <t xml:space="preserve">Ermitteln der Kosten auf der Grundlage vom Planer 
bepreister Leistungsverzeichnisse </t>
  </si>
  <si>
    <t>Leistungsphase 6</t>
  </si>
  <si>
    <r>
      <t xml:space="preserve">Summe (maximal </t>
    </r>
    <r>
      <rPr>
        <b/>
        <sz val="9"/>
        <rFont val="Arial"/>
        <family val="2"/>
      </rPr>
      <t>9,90</t>
    </r>
    <r>
      <rPr>
        <sz val="9"/>
        <rFont val="Arial"/>
        <family val="2"/>
      </rPr>
      <t xml:space="preserve"> v.H. RBBau, </t>
    </r>
    <r>
      <rPr>
        <b/>
        <sz val="9"/>
        <rFont val="Arial"/>
        <family val="2"/>
      </rPr>
      <t xml:space="preserve">10,00 </t>
    </r>
    <r>
      <rPr>
        <sz val="9"/>
        <rFont val="Arial"/>
        <family val="2"/>
      </rPr>
      <t xml:space="preserve">v.H. HOAI für
</t>
    </r>
    <r>
      <rPr>
        <b/>
        <sz val="9"/>
        <rFont val="Arial"/>
        <family val="2"/>
      </rPr>
      <t>Gebäude</t>
    </r>
    <r>
      <rPr>
        <sz val="9"/>
        <rFont val="Arial"/>
        <family val="2"/>
      </rPr>
      <t xml:space="preserve"> -maximal </t>
    </r>
    <r>
      <rPr>
        <b/>
        <sz val="9"/>
        <rFont val="Arial"/>
        <family val="2"/>
      </rPr>
      <t>6,85</t>
    </r>
    <r>
      <rPr>
        <sz val="9"/>
        <rFont val="Arial"/>
        <family val="2"/>
      </rPr>
      <t xml:space="preserve"> v.H. RBBau,</t>
    </r>
    <r>
      <rPr>
        <b/>
        <sz val="9"/>
        <rFont val="Arial"/>
        <family val="2"/>
      </rPr>
      <t xml:space="preserve"> 7,00</t>
    </r>
    <r>
      <rPr>
        <sz val="9"/>
        <rFont val="Arial"/>
        <family val="2"/>
      </rPr>
      <t xml:space="preserve"> v.H. HOAI für </t>
    </r>
    <r>
      <rPr>
        <b/>
        <sz val="9"/>
        <rFont val="Arial"/>
        <family val="2"/>
      </rPr>
      <t>Innenräume</t>
    </r>
    <r>
      <rPr>
        <sz val="9"/>
        <rFont val="Arial"/>
        <family val="2"/>
      </rPr>
      <t xml:space="preserve">) </t>
    </r>
  </si>
  <si>
    <t>Erstellen der Vergabevorschläge unter Verwendung der VHB-Muster,
Dokumentation des Vergabeverfahrens</t>
  </si>
  <si>
    <t>Vergleichen der Ausschreibungsergebnisse mit den vom Planer bepreis-
ten Leistungsverzeichnissen oder der Kostenberechnung unter
Beachtung der Anforderungen nach Muster 16-17 RBBau; bei mehreren
Objekten jeweils getrennt und dann im Ergebnis zusammengefasst</t>
  </si>
  <si>
    <t>Leistungsphase 7</t>
  </si>
  <si>
    <r>
      <t xml:space="preserve">Summe (maximal </t>
    </r>
    <r>
      <rPr>
        <b/>
        <sz val="9"/>
        <rFont val="Arial"/>
        <family val="2"/>
      </rPr>
      <t>2,75</t>
    </r>
    <r>
      <rPr>
        <sz val="9"/>
        <rFont val="Arial"/>
        <family val="2"/>
      </rPr>
      <t xml:space="preserve"> v.H. RBBau, </t>
    </r>
    <r>
      <rPr>
        <b/>
        <sz val="9"/>
        <rFont val="Arial"/>
        <family val="2"/>
      </rPr>
      <t>4,00</t>
    </r>
    <r>
      <rPr>
        <sz val="9"/>
        <rFont val="Arial"/>
        <family val="2"/>
      </rPr>
      <t xml:space="preserve"> v.H. HOAI für 
Gebäude - maximal </t>
    </r>
    <r>
      <rPr>
        <b/>
        <sz val="9"/>
        <rFont val="Arial"/>
        <family val="2"/>
      </rPr>
      <t>1,75</t>
    </r>
    <r>
      <rPr>
        <sz val="9"/>
        <rFont val="Arial"/>
        <family val="2"/>
      </rPr>
      <t xml:space="preserve"> v.H. RBBau, </t>
    </r>
    <r>
      <rPr>
        <b/>
        <sz val="9"/>
        <rFont val="Arial"/>
        <family val="2"/>
      </rPr>
      <t>3,00</t>
    </r>
    <r>
      <rPr>
        <sz val="9"/>
        <rFont val="Arial"/>
        <family val="2"/>
      </rPr>
      <t xml:space="preserve"> v.H. HOAI für Innenräume)</t>
    </r>
  </si>
  <si>
    <t>Überwachen der Ausführung des Objekts auf Übereinstimmung mit der
öffentlich-rechtlichen Genehmigung oder Zustimmung, den Verträgen mit
ausführenden Unternehmen, den Ausführungsunterlagen, den
einschlägigen Vorschriften sowie mit den allgemein anerkannten Regeln
der Technik</t>
  </si>
  <si>
    <t>Überwachen der Ausführung von Tragwerken mit sehr geringen und
geringen Planungsanforderungen auf Übereinstimmung mit dem
Standsicherheitsnachweis</t>
  </si>
  <si>
    <t>Koordinieren der an der Objektüberwachung fachlich Beteiligten</t>
  </si>
  <si>
    <t>Aufstellen, Fortschreiben und Überwachen eines Terminplans
(Balkendiagramm)</t>
  </si>
  <si>
    <t>Dokumentation des Bauablaufs, Führen des Bautagebuchs gemäß
Richtlinie zum Führen des Bautagebuches (VHB) und unter Verwendung
des darin enthaltenen Formblattes</t>
  </si>
  <si>
    <t>Rechnungsprüfung einschließlich Prüfen der Aufmaße der
bauausführenden Unternehmen, sowie Prüfen von Nachträgen von
bauausführenden Firmen gemäß dem Leitfaden für die Vergütung von
Nachträgen (VHB)</t>
  </si>
  <si>
    <t xml:space="preserve">Vergleich der Ergebnisse der Rechnungsprüfungen mit den
Auftragssummen einschließlich Nachträgen </t>
  </si>
  <si>
    <t>Kontinuierliche Kostenkontrolle ab der ersten Zuschlagserteilung 
durchÜberprüfen der Leistungsabrechnung der bauausführenden
Unternehmen im Vergleich zu den Vertragspreisen</t>
  </si>
  <si>
    <t xml:space="preserve">Kostenfeststellung mindestens gegliedert in die dritte Ebene der
Kostengliederung unter Verwendung des Musters 6 RBBau </t>
  </si>
  <si>
    <t>Organisation der Abnahme der Bauleistungen und Feststellung gemäß
VOB/B nach Baufortschritt, zeitnah nach Fertigstellung der jeweiligen
Leistung, sowie Teilnahme daran
Fachtechnisches Feststellen der Abnahmereife der Leistungen und des
Leistungszustandes unter Mitwirkung anderer an der Planung und
Objektüberwachung fachlich Beteiligter, Einholen der erforderlichen
Unterlagen, wie z. B. Bedienungsanleitungen, Prüfprotokolle,
Übereinstimmungsnachweise (vgl. Muster 14 RBBau)
Feststellung von Mängeln, Abnahmeempfehlung für den Auftraggeber,
Erstellen der Abnahmeprotokolle gemäß VHB sowie der sonstigen
Feststellungsniederschriften</t>
  </si>
  <si>
    <t xml:space="preserve">Antrag auf öffentlich-rechtliche Abnahmen und Teilnahme daran </t>
  </si>
  <si>
    <t>Systematische Zusammenstellung der Dokumentation, zeichnerischen
Darstellungen (letzter Stand der Ausführungs- und Detailpläne) in
zweifacher Ausfertigung und digital und rechnerischen Ergebnisse
(Kosten, Flächen, Rauminhalte) des Objekts unter Verwendung des
Musters 6 RBBau</t>
  </si>
  <si>
    <t>Mitwirken bei der Übergabe des Objekts gemäß Abschnitt H RBBau
einschließlich Zusammenstellen und Übergeben der dafür erforderlichen
Unterlagen (vgl. Muster 14 RBBau)</t>
  </si>
  <si>
    <t>q)</t>
  </si>
  <si>
    <r>
      <t xml:space="preserve">Leistungsphase 8_Summe (maximal </t>
    </r>
    <r>
      <rPr>
        <b/>
        <sz val="9"/>
        <rFont val="Arial"/>
        <family val="2"/>
      </rPr>
      <t>31,35</t>
    </r>
    <r>
      <rPr>
        <sz val="9"/>
        <rFont val="Arial"/>
        <family val="2"/>
      </rPr>
      <t xml:space="preserve"> v.H. RBBau, </t>
    </r>
    <r>
      <rPr>
        <b/>
        <sz val="9"/>
        <rFont val="Arial"/>
        <family val="2"/>
      </rPr>
      <t>32,0</t>
    </r>
    <r>
      <rPr>
        <sz val="9"/>
        <rFont val="Arial"/>
        <family val="2"/>
      </rPr>
      <t>0 v.H. HOAI)</t>
    </r>
  </si>
  <si>
    <t>Fachliche Bewertung der innerhalb der Verjährungsfristen für 
Gewährleistungsansprüche festgestellten Mängel, längstens 
jedoch bis zum Ablauf von fünf Jahren seit Abnahme der
Leistung, einschließlich notwendiger Begehungen</t>
  </si>
  <si>
    <t>nicht beauftragt</t>
  </si>
  <si>
    <t>anrechenbare Kosten nach HOAI § 50 (1)</t>
  </si>
  <si>
    <t>Fachplanung – Tragwerksplanung</t>
  </si>
  <si>
    <t>Zusammenstellen der die Aufgabe beeinflussenden Planungsabsichten</t>
  </si>
  <si>
    <r>
      <t xml:space="preserve">Leistungsphase 1_Summe (maximal </t>
    </r>
    <r>
      <rPr>
        <b/>
        <sz val="9"/>
        <rFont val="Arial"/>
        <family val="2"/>
      </rPr>
      <t>3,00</t>
    </r>
    <r>
      <rPr>
        <sz val="9"/>
        <rFont val="Arial"/>
        <family val="2"/>
      </rPr>
      <t xml:space="preserve"> v.H. RBBau / HOAI) </t>
    </r>
  </si>
  <si>
    <t>Analysieren der Grundlagen</t>
  </si>
  <si>
    <t xml:space="preserve">Beraten in statisch-konstruktiver Hinsicht unter Berücksichtigung der Belange der
Standsicherheit, der Gebrauchsfähigkeit und der Wirtschaftlichkeit </t>
  </si>
  <si>
    <t xml:space="preserve">Mitwirken bei der Kostenschätzung und bei der Terminplanung </t>
  </si>
  <si>
    <t>Mitwirken bei dem Erarbeiten eines Planungskonzepts einschließlich 
Untersuchung der Lösungsmöglichkeiten des Tragwerks unter gleichen 
Objektbedingungen mit skizzenhafter Darstellung, Klärung und Angabe 
der für das Tragwerk wesentlichen konstruktiven Festlegungen für zum 
Beispiel Baustoffe, Bauarten und Herstellungsverfahren, Konstruktionsraster 
und Gründungsar</t>
  </si>
  <si>
    <t xml:space="preserve">Klären der Aufgabenstellung auf Grund der Vorgaben oder der Bedarfsplanung 
des Auftraggebers im Benehmen mit dem Objektplaner </t>
  </si>
  <si>
    <t xml:space="preserve">Mitwirken bei Vorverhandlungen mit Behörden und anderen an der 
Planung fachlich Beteiligten über die Genehmigungsfähigkeit </t>
  </si>
  <si>
    <t>Überschlägige statische Berechnung und Bemessung</t>
  </si>
  <si>
    <t xml:space="preserve">Mitwirken beim Vergleich der Kostenberechnung mit der Kostenschätzung </t>
  </si>
  <si>
    <r>
      <t xml:space="preserve">Leistungsphase 3_Summe (maximal </t>
    </r>
    <r>
      <rPr>
        <b/>
        <sz val="9"/>
        <rFont val="Arial"/>
        <family val="2"/>
      </rPr>
      <t xml:space="preserve">15,00 </t>
    </r>
    <r>
      <rPr>
        <sz val="9"/>
        <rFont val="Arial"/>
        <family val="2"/>
      </rPr>
      <t>v.H. RBBau / HOAI)</t>
    </r>
  </si>
  <si>
    <t>Erarbeiten der Tragwerkslösung, unter Beachtung der durch die 
Objektplanung integrierten Fachplanungen, bis zum konstruktiven 
Entwurf mit zeichnerischer Darstellung</t>
  </si>
  <si>
    <t>Grundlegende Festlegungen der konstruktiven Details und 
Hauptabmessungen des Tragwerks für zum Beispiel Gestaltung 
der tragenden Querschnitte, Aussparungen und Fugen; Ausbildung 
der Auflager- und Knotenpunkte sowie der Verbindungsmitte</t>
  </si>
  <si>
    <t xml:space="preserve">Überschlägiges Ermitteln der Betonstahlmengen im Stahlbetonbau, 
der Stahlmengen im Stahlbau und der Holzmengen im Ingenieurholzbau </t>
  </si>
  <si>
    <t xml:space="preserve">Mitwirken bei der Objektbeschreibung bzw. beim Erläuterungsbericht 
unter Verwendung des Musters 7 </t>
  </si>
  <si>
    <t xml:space="preserve">Mitwirken bei Verhandlungen mit Behörden und anderen an der Planung 
fachlich Beteiligten über die Genehmigungsfähigkeit </t>
  </si>
  <si>
    <t xml:space="preserve">Mitwirken bei der Kostenberechnung und bei der Terminplanung 
unter Verwendung des Musters 6 </t>
  </si>
  <si>
    <t>Zusammenfassen, Erläutern und Dokumentieren der Ergebnisse 
als Beitrag zur Entwurfsunterlage Bau / HU-Bau1 / Bauunterlage 
nach Abschnitt F 2 RBBau und Übergeben in fünffacher Ausfertigung 
und auf Datenträgern</t>
  </si>
  <si>
    <t>Aufstellen der prüffähigen statischen Berechnungen für das 
Tragwerk unter Berücksichtigung der vorgegebenen 
bauphysikalischen Anforderungen</t>
  </si>
  <si>
    <t xml:space="preserve">Bei Ingenieurbauwerken: Erfassen von normalen Bauzuständen </t>
  </si>
  <si>
    <t>Zusammenstellen der Unterlagen der Tragwerksplanung zur 
Genehmigung und übergeben der Unterlagen in Ausfertigung</t>
  </si>
  <si>
    <t>Abstimmen mit Prüfämtern und Prüfingenieuren oder Eigenkontrolle 
unter Einbeziehung des Auftraggebers.</t>
  </si>
  <si>
    <t xml:space="preserve">Vervollständigen und Berichtigen der Berechnungen und Pläne nach Maßgabe der
Ergebnisse des bauaufsichtlichen Verfahrens. </t>
  </si>
  <si>
    <r>
      <t xml:space="preserve">Leistungsphase 4_Summe (maximal </t>
    </r>
    <r>
      <rPr>
        <b/>
        <sz val="9"/>
        <rFont val="Arial"/>
        <family val="2"/>
      </rPr>
      <t>30,00</t>
    </r>
    <r>
      <rPr>
        <sz val="9"/>
        <rFont val="Arial"/>
        <family val="2"/>
      </rPr>
      <t xml:space="preserve"> % RBBau / HOAI)</t>
    </r>
  </si>
  <si>
    <t>Anfertigen der Positionspläne für das Tragwerk oder Eintragen 
der statischen Positionen, der Tragwerksabmessungen, der 
Verkehrslasten, der Artund Güte der Baustoffe und der 
Besonderheiten der Konstruktionen in dieEntwurfszeichnungen 
des Objektplaners</t>
  </si>
  <si>
    <t>Durcharbeiten der Ergebnisse der Leistungsphasen 3 und 4 unter 
Beachtung der durch dieObjektplanung integrierten Fachplanungen</t>
  </si>
  <si>
    <t xml:space="preserve">Anfertigen der Schalpläne in Ergänzung der fertig gestellten 
Ausführungspläne des Objektplaners </t>
  </si>
  <si>
    <t>Zeichnerische Darstellung der Konstruktionen mit Einbau- und 
Verlegeanweisungen, zum Beispiel Bewehrungspläne, Stahlbau- 
oder Holzkonstruktionspläne mit Leitdetails 
(keineWerkstattzeichnungen)</t>
  </si>
  <si>
    <t>Aufstellen von Stahl- oder Stücklisten als Ergänzung zur 
zeichnerischen Darstellung der Konstruktionen mit 
Stahlmengenermittlung</t>
  </si>
  <si>
    <t xml:space="preserve">Fortführen der Abstimmung mit Prüfämtern und Prüfingenieuren 
oder Eigenkontrolle </t>
  </si>
  <si>
    <r>
      <t xml:space="preserve">Summe (maximal </t>
    </r>
    <r>
      <rPr>
        <b/>
        <sz val="9"/>
        <rFont val="Arial"/>
        <family val="2"/>
      </rPr>
      <t>40,00</t>
    </r>
    <r>
      <rPr>
        <sz val="9"/>
        <rFont val="Arial"/>
        <family val="2"/>
      </rPr>
      <t xml:space="preserve"> v.H. RBBau / HOAI -
maximal </t>
    </r>
    <r>
      <rPr>
        <b/>
        <sz val="9"/>
        <rFont val="Arial"/>
        <family val="2"/>
      </rPr>
      <t xml:space="preserve">30,00 </t>
    </r>
    <r>
      <rPr>
        <sz val="9"/>
        <rFont val="Arial"/>
        <family val="2"/>
      </rPr>
      <t xml:space="preserve">v.H. gemäß § 51 Absatz 2 HOAI -
maximal </t>
    </r>
    <r>
      <rPr>
        <b/>
        <sz val="9"/>
        <rFont val="Arial"/>
        <family val="2"/>
      </rPr>
      <t>44,00</t>
    </r>
    <r>
      <rPr>
        <sz val="9"/>
        <rFont val="Arial"/>
        <family val="2"/>
      </rPr>
      <t xml:space="preserve"> v.H. gemäß § 51 Absatz 4 HOAI)</t>
    </r>
  </si>
  <si>
    <t>Ermitteln der Betonstahlmengen im Stahlbetonbau, der Stahlmengen 
im Stahlbau und der Holzmengen im Ingenieurholzbau als Ergebnis 
der Ausführungsplanung und als Beitrag zur Mengenermittlung 
des Objektplaners</t>
  </si>
  <si>
    <t>Überschlägiges Ermitteln der Mengen der konstruktiven Stahlteile 
und statisch erforderlichenVerbindungs- und Befestigungsmittel 
im Ingenieurholzbau</t>
  </si>
  <si>
    <t xml:space="preserve">Mitwirken beim Erstellen der Leistungsbeschreibung als Ergänzung zu den
Mengenermittlungen als Grundlage für das Leistungsverzeichnis des Tragwerks </t>
  </si>
  <si>
    <r>
      <t xml:space="preserve">Leistungsphase 6_Summe (maximal </t>
    </r>
    <r>
      <rPr>
        <b/>
        <sz val="9"/>
        <rFont val="Arial"/>
        <family val="2"/>
      </rPr>
      <t>2,00</t>
    </r>
    <r>
      <rPr>
        <sz val="9"/>
        <rFont val="Arial"/>
        <family val="2"/>
      </rPr>
      <t xml:space="preserve"> v.H. RBBau / HOAI) </t>
    </r>
  </si>
  <si>
    <t>plus Umbauzuschlag:</t>
  </si>
  <si>
    <t>minus Nachlass in Höhe von</t>
  </si>
  <si>
    <t>minus Nachlass in Höhe von:</t>
  </si>
  <si>
    <t>Berechnungsgrundlage bei 100 v.H. Grundleistungen:</t>
  </si>
  <si>
    <t>Zusammenstzung anrechenbare Kosten bei Berechnung nach HOAI $ 50 (1)</t>
  </si>
  <si>
    <t>Datum</t>
  </si>
  <si>
    <t>vereinbartes Honorar:</t>
  </si>
  <si>
    <t>beauftragte Grundleistungen v.H.:</t>
  </si>
  <si>
    <t>Zwischensumme:</t>
  </si>
  <si>
    <t>Anlagengruppe 1.1.1_anrechenbare Kosten:</t>
  </si>
  <si>
    <t>zwischen Vertragspartnern vereinbart vereinbart</t>
  </si>
  <si>
    <t>zwischen den Vertragspartnern vereinbarte anrechenbare Kosten</t>
  </si>
  <si>
    <t>Anlagengruppe 1.1.2_anrechenbare Kosten:</t>
  </si>
  <si>
    <t>Anlagengruppe 1.1.3_anrechenbare Kosten:</t>
  </si>
  <si>
    <t>Anlagengruppe 1.1.4_anrechenbare Kosten:</t>
  </si>
  <si>
    <t>Anlagengruppe 1.1.5_anrechenbare Kosten:</t>
  </si>
  <si>
    <t>Anlagengruppe 1.1.6_anrechenbare Kosten:</t>
  </si>
  <si>
    <t>Anlagengruppe 1.1.7_anrechenbare Kosten:</t>
  </si>
  <si>
    <t>Anlagengruppe 1.1.8_anrechenbare Kosten:</t>
  </si>
  <si>
    <t>HZ I</t>
  </si>
  <si>
    <t>HZ II</t>
  </si>
  <si>
    <t>HZ III</t>
  </si>
  <si>
    <t>HZ IV</t>
  </si>
  <si>
    <t>HZ V</t>
  </si>
  <si>
    <r>
      <rPr>
        <i/>
        <vertAlign val="superscript"/>
        <sz val="8"/>
        <color rgb="FF0070C0"/>
        <rFont val="Arial Narrow"/>
        <family val="2"/>
      </rPr>
      <t>2)</t>
    </r>
    <r>
      <rPr>
        <i/>
        <sz val="8"/>
        <color rgb="FF0070C0"/>
        <rFont val="Arial Narrow"/>
        <family val="2"/>
      </rPr>
      <t xml:space="preserve"> vom Auftragnehmer auszufüllen                   </t>
    </r>
  </si>
  <si>
    <t>2) vom Auftragnehmer auszufüllen</t>
  </si>
  <si>
    <t xml:space="preserve">        </t>
  </si>
  <si>
    <t>Abrechnung Pauschal:</t>
  </si>
  <si>
    <t>vereinbartes Honorar für besondere Leistungen:</t>
  </si>
  <si>
    <t>vereinbartes Honorar für Leistungen zum Stundennachweis:</t>
  </si>
  <si>
    <r>
      <t xml:space="preserve">Stundensatz </t>
    </r>
    <r>
      <rPr>
        <vertAlign val="superscript"/>
        <sz val="9"/>
        <rFont val="Arial"/>
        <family val="2"/>
      </rPr>
      <t>2)</t>
    </r>
  </si>
  <si>
    <t>Leistungen zum Stundennachweis</t>
  </si>
  <si>
    <r>
      <t xml:space="preserve">                                                             </t>
    </r>
    <r>
      <rPr>
        <i/>
        <sz val="8"/>
        <color rgb="FF2B67AF"/>
        <rFont val="Arial Narrow"/>
        <family val="2"/>
      </rPr>
      <t xml:space="preserve">      2) vom Auftragnehmer auszufüllen   </t>
    </r>
    <r>
      <rPr>
        <i/>
        <sz val="8"/>
        <rFont val="Arial Narrow"/>
        <family val="2"/>
      </rPr>
      <t xml:space="preserve">                             3) vom Auftraggeber auszufüllen</t>
    </r>
  </si>
  <si>
    <t>geschätzte Reisekosten</t>
  </si>
  <si>
    <t>Diese Pauschale beinnhaltet: Kilometergeld, Fahrzeiten vom Firmensitz zum Dienstort</t>
  </si>
  <si>
    <t>Reiseksosten je  An- u. Abreise mit  Flugzeug pro Mitarbeiter, pauschal</t>
  </si>
  <si>
    <r>
      <t xml:space="preserve">Anzahl der Reisen </t>
    </r>
    <r>
      <rPr>
        <vertAlign val="superscript"/>
        <sz val="9"/>
        <rFont val="Arial"/>
        <family val="2"/>
      </rPr>
      <t xml:space="preserve">3) </t>
    </r>
  </si>
  <si>
    <t>An- u. Abreise mit Flugzeug:</t>
  </si>
  <si>
    <r>
      <t xml:space="preserve">Anzahl der Mitarbeiter je Reise </t>
    </r>
    <r>
      <rPr>
        <vertAlign val="superscript"/>
        <sz val="9"/>
        <rFont val="Arial"/>
        <family val="2"/>
      </rPr>
      <t>2)</t>
    </r>
  </si>
  <si>
    <t>Summe Reisekosten::</t>
  </si>
  <si>
    <t>Leistungsstufe 5</t>
  </si>
  <si>
    <t>An- u. Abreise mit PKW:</t>
  </si>
  <si>
    <t>Flug- und Übernachtungskosten,  Mautgebühren, Sprit und Kosten für weitere, bei Bedarf unumgängliche Transportmittel, wie zum z.B. Schiff/Fähre werden zum Nachweis erstattet  Die Abrechnung erfolgt  anhand von Originalbelegen.</t>
  </si>
  <si>
    <r>
      <t xml:space="preserve">Reiseksosten je  An- u. Abreise mit PKW </t>
    </r>
    <r>
      <rPr>
        <i/>
        <sz val="9"/>
        <rFont val="Arial"/>
        <family val="2"/>
      </rPr>
      <t xml:space="preserve">(Bereich Europa) </t>
    </r>
    <r>
      <rPr>
        <sz val="9"/>
        <rFont val="Arial"/>
        <family val="2"/>
      </rPr>
      <t>pro Mitarbeiter, pauschal</t>
    </r>
  </si>
  <si>
    <r>
      <t>Leistungsphase 1_Summe (max.</t>
    </r>
    <r>
      <rPr>
        <b/>
        <sz val="9"/>
        <rFont val="Arial"/>
        <family val="2"/>
      </rPr>
      <t xml:space="preserve"> 3,00 </t>
    </r>
    <r>
      <rPr>
        <sz val="9"/>
        <rFont val="Arial"/>
        <family val="2"/>
      </rPr>
      <t>v.H</t>
    </r>
    <r>
      <rPr>
        <b/>
        <sz val="9"/>
        <rFont val="Arial"/>
        <family val="2"/>
      </rPr>
      <t>.</t>
    </r>
    <r>
      <rPr>
        <sz val="9"/>
        <rFont val="Arial"/>
        <family val="2"/>
      </rPr>
      <t>)</t>
    </r>
  </si>
  <si>
    <r>
      <t xml:space="preserve">Lph. 1_Summe (max. </t>
    </r>
    <r>
      <rPr>
        <b/>
        <sz val="9"/>
        <rFont val="Arial"/>
        <family val="2"/>
      </rPr>
      <t xml:space="preserve">2,00 </t>
    </r>
    <r>
      <rPr>
        <sz val="9"/>
        <rFont val="Arial"/>
        <family val="2"/>
      </rPr>
      <t>v.H.)</t>
    </r>
  </si>
  <si>
    <t>Objektplanung - Abschnitt 2 – Freianlagen</t>
  </si>
  <si>
    <t>Summe Honorar für Grundleistungen:</t>
  </si>
  <si>
    <t>Herrichten und Erschließen (nur von Objektplaner betreuter Anteil)</t>
  </si>
  <si>
    <t>Ausstattung und Kunstwerke (nur von Objektplaner betreuter Anteil)</t>
  </si>
  <si>
    <r>
      <t xml:space="preserve">Bezeichnung der Leistungen </t>
    </r>
    <r>
      <rPr>
        <i/>
        <u/>
        <vertAlign val="superscript"/>
        <sz val="9"/>
        <rFont val="Arial"/>
        <family val="2"/>
      </rPr>
      <t>3)</t>
    </r>
  </si>
  <si>
    <t>Besondere Leistungen</t>
  </si>
  <si>
    <r>
      <t xml:space="preserve">Bezeichnung der Leistungen </t>
    </r>
    <r>
      <rPr>
        <i/>
        <vertAlign val="superscript"/>
        <sz val="9"/>
        <rFont val="Arial"/>
        <family val="2"/>
      </rPr>
      <t>3)</t>
    </r>
  </si>
  <si>
    <t>Kostenschätzung - vorläufige Honorarermittlung (nur honorarrelevante Anteile)</t>
  </si>
  <si>
    <t>Kostenberechnung - verbindliche Honorarermittlung (nur honorarrelevante Anteile)</t>
  </si>
  <si>
    <r>
      <t xml:space="preserve">Projektleiter/in geschätzte Anzahl der Stunden </t>
    </r>
    <r>
      <rPr>
        <vertAlign val="superscript"/>
        <sz val="9"/>
        <rFont val="Arial"/>
        <family val="2"/>
      </rPr>
      <t>3)</t>
    </r>
  </si>
  <si>
    <r>
      <t xml:space="preserve">Projektbearbeiter/in geschätzte Anzahl der Stunden </t>
    </r>
    <r>
      <rPr>
        <vertAlign val="superscript"/>
        <sz val="9"/>
        <rFont val="Arial"/>
        <family val="2"/>
      </rPr>
      <t>3)</t>
    </r>
  </si>
  <si>
    <r>
      <t xml:space="preserve">Technisch-wirtschaftliche/r Mitarbeiter/in geschätzte Anzahl der Stunden </t>
    </r>
    <r>
      <rPr>
        <vertAlign val="superscript"/>
        <sz val="9"/>
        <rFont val="Arial"/>
        <family val="2"/>
      </rPr>
      <t>3)</t>
    </r>
  </si>
  <si>
    <t>Zusammenfassung der anrechenbaren Kosten Objektplaner</t>
  </si>
  <si>
    <t>6.7.2 Erstellen und Fortschreiben Anlagenbestandsliste</t>
  </si>
  <si>
    <t>6.7.1 Ergänzende Überprüfung der Dokumentationen Technische Ausrüstung</t>
  </si>
  <si>
    <t>6.7.3 Ergänzende Leistungen des Brandschutzkonzepts</t>
  </si>
  <si>
    <t>6.7.5 Ergänzende Leistungen für das Projekthandbuch</t>
  </si>
  <si>
    <t>zusätzliche Leistungen auf Stundennachweis</t>
  </si>
  <si>
    <t xml:space="preserve">Diese Pauschale beinnhaltet: An- und Abreise zum Flughafen in Deutschland,  An- und Abreise vom Flughafen 
am Dienstort bis zur Vertretung,  Flugzeiten, sowie ein Auslandstagegeld von 5 Tagen und Übernachtungskosten.
</t>
  </si>
  <si>
    <t>Conakry, Dachsanierung Kanzlei und Residenz</t>
  </si>
  <si>
    <t>6.7.6 Bestandsaufnahme Gebäude, Freianlagen und Technische Ausrüstung</t>
  </si>
  <si>
    <t>6.7.7 Erstellen, Fortschreiben und Anpassen Sicherheitskonzept</t>
  </si>
  <si>
    <t>6.7.8 Erstellen, Fortschreiben und Anpassen Nachhaltigkeitskonzept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</si>
</sst>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164" formatCode="#,##0.00\ &quot;€&quot;"/>
    <numFmt numFmtId="165" formatCode="#,##0.00\ _€"/>
    <numFmt numFmtId="166" formatCode="#,##0\ _€"/>
    <numFmt numFmtId="167" formatCode="&quot;vom&quot;"/>
    <numFmt numFmtId="168" formatCode="\+\ 0.00%"/>
    <numFmt numFmtId="169" formatCode="\-\ #,##0.00\ &quot;€&quot;"/>
    <numFmt numFmtId="170" formatCode="\ \-\ #,##0.00\ &quot;€&quot;"/>
    <numFmt numFmtId="171" formatCode="\-\ #,##0.00\ _€"/>
  </numFmts>
  <fonts count="151" x14ac:knownFonts="1">
    <font>
      <sz val="10"/>
      <name val="Verdana"/>
    </font>
    <font>
      <sz val="10"/>
      <name val="Verdana"/>
      <family val="2"/>
    </font>
    <font>
      <sz val="8"/>
      <name val="Verdana"/>
      <family val="2"/>
    </font>
    <font>
      <sz val="10"/>
      <name val="Arial"/>
      <family val="2"/>
    </font>
    <font>
      <b/>
      <sz val="10"/>
      <name val="Arial"/>
      <family val="2"/>
    </font>
    <font>
      <sz val="8"/>
      <name val="Arial"/>
      <family val="2"/>
    </font>
    <font>
      <b/>
      <sz val="8"/>
      <name val="Arial"/>
      <family val="2"/>
    </font>
    <font>
      <sz val="8"/>
      <name val="Arial"/>
      <family val="2"/>
    </font>
    <font>
      <b/>
      <sz val="10"/>
      <name val="Arial"/>
      <family val="2"/>
    </font>
    <font>
      <u/>
      <sz val="8"/>
      <name val="Arial"/>
      <family val="2"/>
    </font>
    <font>
      <i/>
      <sz val="8"/>
      <name val="Arial"/>
      <family val="2"/>
    </font>
    <font>
      <sz val="10"/>
      <name val="Arial"/>
      <family val="2"/>
    </font>
    <font>
      <b/>
      <sz val="10"/>
      <color indexed="22"/>
      <name val="Arial"/>
      <family val="2"/>
    </font>
    <font>
      <b/>
      <sz val="10"/>
      <color indexed="10"/>
      <name val="Arial"/>
      <family val="2"/>
    </font>
    <font>
      <sz val="10"/>
      <color indexed="10"/>
      <name val="Arial"/>
      <family val="2"/>
    </font>
    <font>
      <sz val="9"/>
      <name val="Arial"/>
      <family val="2"/>
    </font>
    <font>
      <b/>
      <sz val="9"/>
      <name val="Arial"/>
      <family val="2"/>
    </font>
    <font>
      <b/>
      <sz val="9.5"/>
      <name val="Arial"/>
      <family val="2"/>
    </font>
    <font>
      <sz val="9.5"/>
      <name val="Arial"/>
      <family val="2"/>
    </font>
    <font>
      <i/>
      <sz val="9"/>
      <name val="Arial"/>
      <family val="2"/>
    </font>
    <font>
      <sz val="10"/>
      <name val="Arial Narrow"/>
      <family val="2"/>
    </font>
    <font>
      <b/>
      <i/>
      <sz val="9"/>
      <name val="Arial"/>
      <family val="2"/>
    </font>
    <font>
      <i/>
      <sz val="10"/>
      <name val="Arial"/>
      <family val="2"/>
    </font>
    <font>
      <b/>
      <i/>
      <sz val="8"/>
      <name val="Arial"/>
      <family val="2"/>
    </font>
    <font>
      <u/>
      <sz val="9"/>
      <name val="Arial"/>
      <family val="2"/>
    </font>
    <font>
      <i/>
      <u/>
      <sz val="9"/>
      <name val="Arial"/>
      <family val="2"/>
    </font>
    <font>
      <vertAlign val="superscript"/>
      <sz val="8"/>
      <name val="Arial"/>
      <family val="2"/>
    </font>
    <font>
      <sz val="7"/>
      <name val="Arial"/>
      <family val="2"/>
    </font>
    <font>
      <sz val="8"/>
      <name val="Arial Narrow"/>
      <family val="2"/>
    </font>
    <font>
      <u/>
      <sz val="10"/>
      <name val="Arial"/>
      <family val="2"/>
    </font>
    <font>
      <sz val="6"/>
      <name val="Arial"/>
      <family val="2"/>
    </font>
    <font>
      <i/>
      <sz val="8"/>
      <name val="Arial Narrow"/>
      <family val="2"/>
    </font>
    <font>
      <u/>
      <sz val="8"/>
      <name val="Arial Narrow"/>
      <family val="2"/>
    </font>
    <font>
      <sz val="7"/>
      <name val="Arial Narrow"/>
      <family val="2"/>
    </font>
    <font>
      <sz val="9"/>
      <name val="Arial Narrow"/>
      <family val="2"/>
    </font>
    <font>
      <i/>
      <sz val="10"/>
      <name val="Arial Narrow"/>
      <family val="2"/>
    </font>
    <font>
      <sz val="10"/>
      <color theme="1"/>
      <name val="Arial"/>
      <family val="2"/>
    </font>
    <font>
      <b/>
      <sz val="10"/>
      <color theme="1"/>
      <name val="Arial"/>
      <family val="2"/>
    </font>
    <font>
      <b/>
      <sz val="10"/>
      <color theme="0"/>
      <name val="Arial"/>
      <family val="2"/>
    </font>
    <font>
      <b/>
      <sz val="9"/>
      <color rgb="FFFF0000"/>
      <name val="Arial"/>
      <family val="2"/>
    </font>
    <font>
      <b/>
      <sz val="9"/>
      <color theme="0"/>
      <name val="Arial"/>
      <family val="2"/>
    </font>
    <font>
      <i/>
      <sz val="8"/>
      <color rgb="FF0070C0"/>
      <name val="Arial"/>
      <family val="2"/>
    </font>
    <font>
      <i/>
      <sz val="8"/>
      <color rgb="FFFF0000"/>
      <name val="Arial"/>
      <family val="2"/>
    </font>
    <font>
      <i/>
      <sz val="8"/>
      <color theme="0" tint="-0.499984740745262"/>
      <name val="Arial"/>
      <family val="2"/>
    </font>
    <font>
      <sz val="8"/>
      <color theme="0" tint="-0.499984740745262"/>
      <name val="Arial Narrow"/>
      <family val="2"/>
    </font>
    <font>
      <sz val="9"/>
      <color rgb="FF002060"/>
      <name val="Arial"/>
      <family val="2"/>
    </font>
    <font>
      <sz val="8"/>
      <color theme="1"/>
      <name val="Arial"/>
      <family val="2"/>
    </font>
    <font>
      <b/>
      <u/>
      <sz val="8"/>
      <color rgb="FF002060"/>
      <name val="Arial"/>
      <family val="2"/>
    </font>
    <font>
      <sz val="9"/>
      <color theme="1"/>
      <name val="Arial"/>
      <family val="2"/>
    </font>
    <font>
      <sz val="8"/>
      <color rgb="FF002060"/>
      <name val="Arial"/>
      <family val="2"/>
    </font>
    <font>
      <i/>
      <sz val="8"/>
      <color rgb="FF002060"/>
      <name val="Arial"/>
      <family val="2"/>
    </font>
    <font>
      <u/>
      <sz val="9"/>
      <color theme="0" tint="-0.499984740745262"/>
      <name val="Arial"/>
      <family val="2"/>
    </font>
    <font>
      <sz val="8"/>
      <color theme="0" tint="-0.499984740745262"/>
      <name val="Arial"/>
      <family val="2"/>
    </font>
    <font>
      <sz val="9"/>
      <color theme="0" tint="-0.499984740745262"/>
      <name val="Arial"/>
      <family val="2"/>
    </font>
    <font>
      <sz val="8"/>
      <color rgb="FF0070C0"/>
      <name val="Arial"/>
      <family val="2"/>
    </font>
    <font>
      <i/>
      <sz val="8"/>
      <color theme="1"/>
      <name val="Arial"/>
      <family val="2"/>
    </font>
    <font>
      <i/>
      <sz val="7"/>
      <color theme="1"/>
      <name val="Arial"/>
      <family val="2"/>
    </font>
    <font>
      <sz val="7"/>
      <color rgb="FF002060"/>
      <name val="Arial"/>
      <family val="2"/>
    </font>
    <font>
      <i/>
      <sz val="9"/>
      <color theme="1"/>
      <name val="Arial"/>
      <family val="2"/>
    </font>
    <font>
      <b/>
      <sz val="8"/>
      <color theme="1"/>
      <name val="Arial"/>
      <family val="2"/>
    </font>
    <font>
      <i/>
      <sz val="8"/>
      <color rgb="FF000000"/>
      <name val="Arial"/>
      <family val="2"/>
    </font>
    <font>
      <b/>
      <sz val="9"/>
      <color theme="1"/>
      <name val="Arial"/>
      <family val="2"/>
    </font>
    <font>
      <sz val="10"/>
      <color theme="0" tint="-0.499984740745262"/>
      <name val="Arial"/>
      <family val="2"/>
    </font>
    <font>
      <sz val="8"/>
      <color theme="8" tint="-0.499984740745262"/>
      <name val="Arial"/>
      <family val="2"/>
    </font>
    <font>
      <sz val="8"/>
      <color rgb="FF002060"/>
      <name val="Arial Narrow"/>
      <family val="2"/>
    </font>
    <font>
      <sz val="9"/>
      <color theme="0" tint="-0.499984740745262"/>
      <name val="Arial Narrow"/>
      <family val="2"/>
    </font>
    <font>
      <sz val="8"/>
      <color rgb="FF7030A0"/>
      <name val="Arial Narrow"/>
      <family val="2"/>
    </font>
    <font>
      <sz val="8"/>
      <color rgb="FFFFFF00"/>
      <name val="Arial Narrow"/>
      <family val="2"/>
    </font>
    <font>
      <u/>
      <sz val="9"/>
      <color theme="0" tint="-0.499984740745262"/>
      <name val="Arial Narrow"/>
      <family val="2"/>
    </font>
    <font>
      <sz val="10"/>
      <color theme="0" tint="-0.499984740745262"/>
      <name val="Arial Narrow"/>
      <family val="2"/>
    </font>
    <font>
      <sz val="8"/>
      <color theme="3" tint="-0.249977111117893"/>
      <name val="Arial Narrow"/>
      <family val="2"/>
    </font>
    <font>
      <sz val="8"/>
      <color theme="1"/>
      <name val="Arial Narrow"/>
      <family val="2"/>
    </font>
    <font>
      <i/>
      <sz val="7"/>
      <color theme="1"/>
      <name val="Arial Narrow"/>
      <family val="2"/>
    </font>
    <font>
      <b/>
      <sz val="10"/>
      <color theme="1"/>
      <name val="Arial Narrow"/>
      <family val="2"/>
    </font>
    <font>
      <sz val="8"/>
      <color theme="7" tint="-0.499984740745262"/>
      <name val="Arial Narrow"/>
      <family val="2"/>
    </font>
    <font>
      <b/>
      <sz val="8"/>
      <color theme="1"/>
      <name val="Arial Narrow"/>
      <family val="2"/>
    </font>
    <font>
      <sz val="10"/>
      <color theme="1"/>
      <name val="Arial Narrow"/>
      <family val="2"/>
    </font>
    <font>
      <i/>
      <sz val="9"/>
      <color theme="1"/>
      <name val="Arial Narrow"/>
      <family val="2"/>
    </font>
    <font>
      <b/>
      <sz val="8"/>
      <color theme="3" tint="-0.249977111117893"/>
      <name val="Arial Narrow"/>
      <family val="2"/>
    </font>
    <font>
      <b/>
      <sz val="9"/>
      <color theme="1"/>
      <name val="Arial Narrow"/>
      <family val="2"/>
    </font>
    <font>
      <i/>
      <sz val="8"/>
      <color rgb="FF002060"/>
      <name val="Arial Narrow"/>
      <family val="2"/>
    </font>
    <font>
      <i/>
      <sz val="8"/>
      <color theme="3" tint="-0.249977111117893"/>
      <name val="Arial Narrow"/>
      <family val="2"/>
    </font>
    <font>
      <i/>
      <sz val="8"/>
      <color rgb="FF0070C0"/>
      <name val="Arial Narrow"/>
      <family val="2"/>
    </font>
    <font>
      <sz val="10"/>
      <color rgb="FF002060"/>
      <name val="Arial"/>
      <family val="2"/>
    </font>
    <font>
      <sz val="9"/>
      <color theme="0" tint="-0.14999847407452621"/>
      <name val="Arial Narrow"/>
      <family val="2"/>
    </font>
    <font>
      <i/>
      <sz val="8"/>
      <color theme="8" tint="-0.499984740745262"/>
      <name val="Arial Narrow"/>
      <family val="2"/>
    </font>
    <font>
      <i/>
      <sz val="10"/>
      <color theme="8" tint="-0.499984740745262"/>
      <name val="Arial"/>
      <family val="2"/>
    </font>
    <font>
      <i/>
      <sz val="9"/>
      <color theme="8" tint="-0.499984740745262"/>
      <name val="Arial"/>
      <family val="2"/>
    </font>
    <font>
      <sz val="9"/>
      <color theme="0" tint="-0.249977111117893"/>
      <name val="Arial"/>
      <family val="2"/>
    </font>
    <font>
      <sz val="10"/>
      <color theme="0" tint="-0.249977111117893"/>
      <name val="Arial"/>
      <family val="2"/>
    </font>
    <font>
      <sz val="8"/>
      <color theme="0" tint="-0.249977111117893"/>
      <name val="Arial"/>
      <family val="2"/>
    </font>
    <font>
      <i/>
      <sz val="8"/>
      <color theme="0" tint="-0.249977111117893"/>
      <name val="Arial"/>
      <family val="2"/>
    </font>
    <font>
      <i/>
      <sz val="9"/>
      <color theme="0" tint="-0.249977111117893"/>
      <name val="Arial"/>
      <family val="2"/>
    </font>
    <font>
      <vertAlign val="superscript"/>
      <sz val="9"/>
      <name val="Arial"/>
      <family val="2"/>
    </font>
    <font>
      <sz val="8"/>
      <color theme="0" tint="-0.14999847407452621"/>
      <name val="Arial"/>
      <family val="2"/>
    </font>
    <font>
      <i/>
      <sz val="8"/>
      <color theme="0" tint="-0.499984740745262"/>
      <name val="Arial Narrow"/>
      <family val="2"/>
    </font>
    <font>
      <i/>
      <vertAlign val="superscript"/>
      <sz val="8"/>
      <color rgb="FF0070C0"/>
      <name val="Arial Narrow"/>
      <family val="2"/>
    </font>
    <font>
      <i/>
      <vertAlign val="superscript"/>
      <sz val="8"/>
      <name val="Arial Narrow"/>
      <family val="2"/>
    </font>
    <font>
      <b/>
      <sz val="8"/>
      <color rgb="FF002060"/>
      <name val="Arial"/>
      <family val="2"/>
    </font>
    <font>
      <vertAlign val="superscript"/>
      <sz val="9"/>
      <color rgb="FF002060"/>
      <name val="Arial"/>
      <family val="2"/>
    </font>
    <font>
      <sz val="8"/>
      <color theme="0" tint="-4.9989318521683403E-2"/>
      <name val="Arial"/>
      <family val="2"/>
    </font>
    <font>
      <sz val="9"/>
      <color theme="0" tint="-4.9989318521683403E-2"/>
      <name val="Arial"/>
      <family val="2"/>
    </font>
    <font>
      <sz val="8"/>
      <color theme="0"/>
      <name val="Arial Narrow"/>
      <family val="2"/>
    </font>
    <font>
      <i/>
      <sz val="8"/>
      <color theme="0"/>
      <name val="Arial Narrow"/>
      <family val="2"/>
    </font>
    <font>
      <b/>
      <u val="doubleAccounting"/>
      <sz val="9"/>
      <name val="Arial"/>
      <family val="2"/>
    </font>
    <font>
      <i/>
      <sz val="7"/>
      <name val="Arial"/>
      <family val="2"/>
    </font>
    <font>
      <sz val="10"/>
      <color theme="0"/>
      <name val="Arial"/>
      <family val="2"/>
    </font>
    <font>
      <sz val="9"/>
      <color rgb="FF0070C0"/>
      <name val="Arial"/>
      <family val="2"/>
    </font>
    <font>
      <vertAlign val="superscript"/>
      <sz val="9"/>
      <color rgb="FF0070C0"/>
      <name val="Arial"/>
      <family val="2"/>
    </font>
    <font>
      <vertAlign val="superscript"/>
      <sz val="10"/>
      <color theme="1"/>
      <name val="Arial"/>
      <family val="2"/>
    </font>
    <font>
      <sz val="8"/>
      <color rgb="FFF3F9FB"/>
      <name val="Arial"/>
      <family val="2"/>
    </font>
    <font>
      <i/>
      <sz val="8"/>
      <color rgb="FF2B67AF"/>
      <name val="Arial Narrow"/>
      <family val="2"/>
    </font>
    <font>
      <u/>
      <vertAlign val="superscript"/>
      <sz val="9"/>
      <name val="Arial"/>
      <family val="2"/>
    </font>
    <font>
      <sz val="18"/>
      <name val="Arial"/>
      <family val="2"/>
    </font>
    <font>
      <vertAlign val="superscript"/>
      <sz val="9"/>
      <name val="Arial Narrow"/>
      <family val="2"/>
    </font>
    <font>
      <u/>
      <sz val="8"/>
      <color theme="0"/>
      <name val="Arial Narrow"/>
      <family val="2"/>
    </font>
    <font>
      <b/>
      <sz val="8"/>
      <color theme="0"/>
      <name val="Arial Narrow"/>
      <family val="2"/>
    </font>
    <font>
      <i/>
      <sz val="9"/>
      <color rgb="FF002060"/>
      <name val="Arial"/>
      <family val="2"/>
    </font>
    <font>
      <b/>
      <sz val="9"/>
      <color rgb="FF002060"/>
      <name val="Arial"/>
      <family val="2"/>
    </font>
    <font>
      <sz val="8"/>
      <color theme="0"/>
      <name val="Arial"/>
      <family val="2"/>
    </font>
    <font>
      <i/>
      <sz val="8"/>
      <color theme="0"/>
      <name val="Arial"/>
      <family val="2"/>
    </font>
    <font>
      <b/>
      <i/>
      <sz val="8"/>
      <color theme="0"/>
      <name val="Arial"/>
      <family val="2"/>
    </font>
    <font>
      <u/>
      <sz val="8"/>
      <color theme="0"/>
      <name val="Arial"/>
      <family val="2"/>
    </font>
    <font>
      <b/>
      <sz val="9.5"/>
      <color theme="0"/>
      <name val="Arial"/>
      <family val="2"/>
    </font>
    <font>
      <b/>
      <sz val="8"/>
      <color theme="0"/>
      <name val="Arial"/>
      <family val="2"/>
    </font>
    <font>
      <i/>
      <sz val="9"/>
      <color theme="0"/>
      <name val="Arial"/>
      <family val="2"/>
    </font>
    <font>
      <sz val="9.5"/>
      <color theme="0"/>
      <name val="Arial"/>
      <family val="2"/>
    </font>
    <font>
      <sz val="9"/>
      <color theme="9" tint="-0.499984740745262"/>
      <name val="Arial"/>
      <family val="2"/>
    </font>
    <font>
      <sz val="9"/>
      <color theme="6" tint="-0.499984740745262"/>
      <name val="Arial"/>
      <family val="2"/>
    </font>
    <font>
      <sz val="9"/>
      <color theme="8" tint="-0.499984740745262"/>
      <name val="Arial"/>
      <family val="2"/>
    </font>
    <font>
      <b/>
      <u/>
      <sz val="9"/>
      <name val="Arial"/>
      <family val="2"/>
    </font>
    <font>
      <u/>
      <sz val="9"/>
      <color theme="1"/>
      <name val="Arial"/>
      <family val="2"/>
    </font>
    <font>
      <sz val="8"/>
      <color theme="3" tint="-0.249977111117893"/>
      <name val="Arial"/>
      <family val="2"/>
    </font>
    <font>
      <b/>
      <sz val="8"/>
      <color theme="3" tint="-0.249977111117893"/>
      <name val="Arial"/>
      <family val="2"/>
    </font>
    <font>
      <b/>
      <sz val="8"/>
      <color rgb="FF0070C0"/>
      <name val="Arial"/>
      <family val="2"/>
    </font>
    <font>
      <i/>
      <sz val="8"/>
      <color theme="3" tint="-0.249977111117893"/>
      <name val="Arial"/>
      <family val="2"/>
    </font>
    <font>
      <sz val="9"/>
      <color theme="0"/>
      <name val="Arial"/>
      <family val="2"/>
    </font>
    <font>
      <sz val="8"/>
      <color theme="3" tint="0.39997558519241921"/>
      <name val="Arial"/>
      <family val="2"/>
    </font>
    <font>
      <sz val="7"/>
      <color theme="0" tint="-0.499984740745262"/>
      <name val="Arial"/>
      <family val="2"/>
    </font>
    <font>
      <sz val="9"/>
      <color theme="0"/>
      <name val="Arial Narrow"/>
      <family val="2"/>
    </font>
    <font>
      <sz val="9"/>
      <color theme="0" tint="-0.14999847407452621"/>
      <name val="Arial"/>
      <family val="2"/>
    </font>
    <font>
      <sz val="8"/>
      <color rgb="FF7030A0"/>
      <name val="Arial"/>
      <family val="2"/>
    </font>
    <font>
      <sz val="8"/>
      <color rgb="FFFFFF00"/>
      <name val="Arial"/>
      <family val="2"/>
    </font>
    <font>
      <u/>
      <sz val="9"/>
      <color theme="8" tint="-0.499984740745262"/>
      <name val="Arial"/>
      <family val="2"/>
    </font>
    <font>
      <i/>
      <sz val="9"/>
      <color theme="0"/>
      <name val="Arial Narrow"/>
      <family val="2"/>
    </font>
    <font>
      <sz val="7"/>
      <color theme="1"/>
      <name val="Arial"/>
      <family val="2"/>
    </font>
    <font>
      <i/>
      <sz val="8"/>
      <color theme="8" tint="-0.499984740745262"/>
      <name val="Arial"/>
      <family val="2"/>
    </font>
    <font>
      <b/>
      <sz val="8"/>
      <color theme="0" tint="-4.9989318521683403E-2"/>
      <name val="Arial"/>
      <family val="2"/>
    </font>
    <font>
      <b/>
      <sz val="9"/>
      <name val="Arial Narrow"/>
      <family val="2"/>
    </font>
    <font>
      <i/>
      <vertAlign val="superscript"/>
      <sz val="9"/>
      <name val="Arial"/>
      <family val="2"/>
    </font>
    <font>
      <i/>
      <u/>
      <vertAlign val="superscript"/>
      <sz val="9"/>
      <name val="Arial"/>
      <family val="2"/>
    </font>
  </fonts>
  <fills count="40">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CFEEC"/>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B4B4B4"/>
        <bgColor indexed="64"/>
      </patternFill>
    </fill>
    <fill>
      <patternFill patternType="solid">
        <fgColor theme="2"/>
        <bgColor indexed="64"/>
      </patternFill>
    </fill>
    <fill>
      <patternFill patternType="solid">
        <fgColor rgb="FFF3F9FB"/>
        <bgColor indexed="64"/>
      </patternFill>
    </fill>
    <fill>
      <patternFill patternType="solid">
        <fgColor rgb="FFDFA2A1"/>
        <bgColor indexed="64"/>
      </patternFill>
    </fill>
    <fill>
      <patternFill patternType="solid">
        <fgColor rgb="FFEDCCCB"/>
        <bgColor indexed="64"/>
      </patternFill>
    </fill>
    <fill>
      <patternFill patternType="solid">
        <fgColor rgb="FFF4E0E0"/>
        <bgColor indexed="64"/>
      </patternFill>
    </fill>
    <fill>
      <patternFill patternType="solid">
        <fgColor rgb="FFE4B3B2"/>
        <bgColor indexed="64"/>
      </patternFill>
    </fill>
    <fill>
      <patternFill patternType="solid">
        <fgColor rgb="FFFAF0F0"/>
        <bgColor indexed="64"/>
      </patternFill>
    </fill>
    <fill>
      <patternFill patternType="solid">
        <fgColor rgb="FFF2F2F2"/>
        <bgColor indexed="64"/>
      </patternFill>
    </fill>
    <fill>
      <patternFill patternType="solid">
        <fgColor theme="6" tint="-0.249977111117893"/>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3" tint="0.39997558519241921"/>
        <bgColor indexed="64"/>
      </patternFill>
    </fill>
  </fills>
  <borders count="467">
    <border>
      <left/>
      <right/>
      <top/>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style="medium">
        <color theme="0"/>
      </top>
      <bottom/>
      <diagonal/>
    </border>
    <border>
      <left/>
      <right/>
      <top/>
      <bottom style="thin">
        <color theme="0" tint="-0.14996795556505021"/>
      </bottom>
      <diagonal/>
    </border>
    <border>
      <left/>
      <right/>
      <top style="thin">
        <color theme="0" tint="-0.14996795556505021"/>
      </top>
      <bottom/>
      <diagonal/>
    </border>
    <border>
      <left/>
      <right/>
      <top style="thin">
        <color theme="0" tint="-0.14993743705557422"/>
      </top>
      <bottom/>
      <diagonal/>
    </border>
    <border>
      <left/>
      <right style="thin">
        <color theme="0"/>
      </right>
      <top style="thin">
        <color theme="0"/>
      </top>
      <bottom style="thin">
        <color theme="0"/>
      </bottom>
      <diagonal/>
    </border>
    <border>
      <left/>
      <right/>
      <top/>
      <bottom style="thin">
        <color theme="0" tint="-0.14993743705557422"/>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diagonal/>
    </border>
    <border>
      <left/>
      <right/>
      <top style="thin">
        <color theme="0" tint="-0.14993743705557422"/>
      </top>
      <bottom style="thin">
        <color theme="0" tint="-0.14993743705557422"/>
      </bottom>
      <diagonal/>
    </border>
    <border>
      <left/>
      <right/>
      <top style="thin">
        <color theme="0" tint="-0.499984740745262"/>
      </top>
      <bottom style="thin">
        <color theme="0" tint="-0.14996795556505021"/>
      </bottom>
      <diagonal/>
    </border>
    <border>
      <left/>
      <right style="thin">
        <color theme="0"/>
      </right>
      <top/>
      <bottom/>
      <diagonal/>
    </border>
    <border>
      <left/>
      <right/>
      <top style="medium">
        <color theme="0" tint="-0.14996795556505021"/>
      </top>
      <bottom/>
      <diagonal/>
    </border>
    <border>
      <left/>
      <right/>
      <top/>
      <bottom style="medium">
        <color theme="0" tint="-0.24994659260841701"/>
      </bottom>
      <diagonal/>
    </border>
    <border>
      <left/>
      <right style="thin">
        <color theme="0" tint="-0.14996795556505021"/>
      </right>
      <top/>
      <bottom style="medium">
        <color theme="0" tint="-0.24994659260841701"/>
      </bottom>
      <diagonal/>
    </border>
    <border>
      <left style="thin">
        <color theme="0" tint="-0.14996795556505021"/>
      </left>
      <right/>
      <top style="thin">
        <color theme="0" tint="-0.14996795556505021"/>
      </top>
      <bottom/>
      <diagonal/>
    </border>
    <border>
      <left style="thin">
        <color theme="0" tint="-0.14996795556505021"/>
      </left>
      <right/>
      <top/>
      <bottom/>
      <diagonal/>
    </border>
    <border>
      <left style="thin">
        <color theme="0" tint="-0.14996795556505021"/>
      </left>
      <right/>
      <top/>
      <bottom style="thin">
        <color theme="0" tint="-0.14996795556505021"/>
      </bottom>
      <diagonal/>
    </border>
    <border>
      <left/>
      <right style="thin">
        <color theme="0" tint="-0.14996795556505021"/>
      </right>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diagonal/>
    </border>
    <border>
      <left style="thin">
        <color theme="0" tint="-0.14993743705557422"/>
      </left>
      <right/>
      <top style="thin">
        <color theme="0" tint="-0.14993743705557422"/>
      </top>
      <bottom/>
      <diagonal/>
    </border>
    <border>
      <left style="thin">
        <color theme="0" tint="-0.14993743705557422"/>
      </left>
      <right/>
      <top/>
      <bottom/>
      <diagonal/>
    </border>
    <border>
      <left style="thin">
        <color theme="0" tint="-0.14993743705557422"/>
      </left>
      <right/>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right/>
      <top/>
      <bottom style="medium">
        <color theme="0" tint="-0.14996795556505021"/>
      </bottom>
      <diagonal/>
    </border>
    <border>
      <left/>
      <right/>
      <top/>
      <bottom style="medium">
        <color theme="0" tint="-0.34998626667073579"/>
      </bottom>
      <diagonal/>
    </border>
    <border>
      <left/>
      <right/>
      <top style="medium">
        <color theme="0" tint="-0.34998626667073579"/>
      </top>
      <bottom/>
      <diagonal/>
    </border>
    <border>
      <left/>
      <right/>
      <top/>
      <bottom style="thin">
        <color theme="0"/>
      </bottom>
      <diagonal/>
    </border>
    <border>
      <left style="thin">
        <color theme="0"/>
      </left>
      <right style="thin">
        <color theme="0"/>
      </right>
      <top style="thin">
        <color theme="0"/>
      </top>
      <bottom/>
      <diagonal/>
    </border>
    <border>
      <left/>
      <right/>
      <top style="thin">
        <color theme="0"/>
      </top>
      <bottom/>
      <diagonal/>
    </border>
    <border>
      <left/>
      <right/>
      <top style="thin">
        <color theme="0" tint="-0.34998626667073579"/>
      </top>
      <bottom/>
      <diagonal/>
    </border>
    <border>
      <left/>
      <right/>
      <top style="thin">
        <color theme="0" tint="-0.24994659260841701"/>
      </top>
      <bottom style="thin">
        <color theme="0" tint="-0.24994659260841701"/>
      </bottom>
      <diagonal/>
    </border>
    <border>
      <left/>
      <right/>
      <top/>
      <bottom style="thin">
        <color theme="0" tint="-0.34998626667073579"/>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int="-0.14996795556505021"/>
      </top>
      <bottom style="thin">
        <color theme="0" tint="-4.9989318521683403E-2"/>
      </bottom>
      <diagonal/>
    </border>
    <border>
      <left/>
      <right/>
      <top style="thin">
        <color theme="0" tint="-4.9989318521683403E-2"/>
      </top>
      <bottom style="thin">
        <color theme="0" tint="-0.14996795556505021"/>
      </bottom>
      <diagonal/>
    </border>
    <border>
      <left/>
      <right/>
      <top style="thin">
        <color indexed="64"/>
      </top>
      <bottom style="thin">
        <color theme="0" tint="-0.14996795556505021"/>
      </bottom>
      <diagonal/>
    </border>
    <border>
      <left style="medium">
        <color theme="0" tint="-0.34998626667073579"/>
      </left>
      <right/>
      <top style="thin">
        <color theme="0" tint="-0.14996795556505021"/>
      </top>
      <bottom style="thin">
        <color theme="0" tint="-0.14996795556505021"/>
      </bottom>
      <diagonal/>
    </border>
    <border>
      <left/>
      <right/>
      <top style="thin">
        <color theme="0" tint="-0.14996795556505021"/>
      </top>
      <bottom style="medium">
        <color theme="0" tint="-0.34998626667073579"/>
      </bottom>
      <diagonal/>
    </border>
    <border>
      <left/>
      <right style="thin">
        <color theme="0" tint="-0.14996795556505021"/>
      </right>
      <top style="thin">
        <color theme="0" tint="-0.14996795556505021"/>
      </top>
      <bottom/>
      <diagonal/>
    </border>
    <border>
      <left/>
      <right/>
      <top style="thin">
        <color theme="0" tint="-4.9989318521683403E-2"/>
      </top>
      <bottom/>
      <diagonal/>
    </border>
    <border>
      <left style="thin">
        <color theme="0" tint="-0.14996795556505021"/>
      </left>
      <right style="thin">
        <color theme="0" tint="-0.14993743705557422"/>
      </right>
      <top/>
      <bottom/>
      <diagonal/>
    </border>
    <border>
      <left style="thin">
        <color theme="0" tint="-4.9989318521683403E-2"/>
      </left>
      <right/>
      <top style="thin">
        <color theme="0" tint="-4.9989318521683403E-2"/>
      </top>
      <bottom/>
      <diagonal/>
    </border>
    <border>
      <left style="thin">
        <color theme="0" tint="-0.14996795556505021"/>
      </left>
      <right style="thin">
        <color theme="0" tint="-0.14996795556505021"/>
      </right>
      <top/>
      <bottom style="thin">
        <color theme="0" tint="-0.14996795556505021"/>
      </bottom>
      <diagonal/>
    </border>
    <border>
      <left/>
      <right style="thin">
        <color theme="0" tint="-0.14993743705557422"/>
      </right>
      <top style="thin">
        <color theme="0" tint="-0.14996795556505021"/>
      </top>
      <bottom/>
      <diagonal/>
    </border>
    <border>
      <left style="thin">
        <color theme="0" tint="-0.14993743705557422"/>
      </left>
      <right/>
      <top style="thin">
        <color theme="0" tint="-0.14996795556505021"/>
      </top>
      <bottom/>
      <diagonal/>
    </border>
    <border>
      <left/>
      <right style="thin">
        <color theme="0" tint="-0.14993743705557422"/>
      </right>
      <top/>
      <bottom/>
      <diagonal/>
    </border>
    <border>
      <left/>
      <right style="thin">
        <color theme="0" tint="-4.9989318521683403E-2"/>
      </right>
      <top style="thin">
        <color theme="0" tint="-0.14996795556505021"/>
      </top>
      <bottom style="thin">
        <color theme="0" tint="-0.14996795556505021"/>
      </bottom>
      <diagonal/>
    </border>
    <border>
      <left style="thin">
        <color theme="0" tint="-4.9989318521683403E-2"/>
      </left>
      <right style="thin">
        <color theme="0" tint="-4.9989318521683403E-2"/>
      </right>
      <top style="thin">
        <color theme="0" tint="-0.14996795556505021"/>
      </top>
      <bottom style="thin">
        <color theme="0" tint="-0.14996795556505021"/>
      </bottom>
      <diagonal/>
    </border>
    <border>
      <left/>
      <right/>
      <top style="thin">
        <color rgb="FF0070C0"/>
      </top>
      <bottom style="thin">
        <color rgb="FF0070C0"/>
      </bottom>
      <diagonal/>
    </border>
    <border>
      <left style="thin">
        <color theme="0" tint="-4.9989318521683403E-2"/>
      </left>
      <right style="thin">
        <color theme="0" tint="-4.9989318521683403E-2"/>
      </right>
      <top style="thin">
        <color theme="0" tint="-4.9989318521683403E-2"/>
      </top>
      <bottom/>
      <diagonal/>
    </border>
    <border>
      <left style="thin">
        <color theme="0" tint="-0.14996795556505021"/>
      </left>
      <right style="thin">
        <color theme="0" tint="-0.14996795556505021"/>
      </right>
      <top style="thin">
        <color theme="0" tint="-0.14993743705557422"/>
      </top>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right/>
      <top/>
      <bottom style="thin">
        <color theme="0" tint="-0.14990691854609822"/>
      </bottom>
      <diagonal/>
    </border>
    <border>
      <left style="thin">
        <color theme="0" tint="-0.14990691854609822"/>
      </left>
      <right style="thin">
        <color theme="0" tint="-0.14996795556505021"/>
      </right>
      <top/>
      <bottom/>
      <diagonal/>
    </border>
    <border>
      <left style="thin">
        <color theme="0" tint="-0.24994659260841701"/>
      </left>
      <right style="thin">
        <color theme="0" tint="-0.24994659260841701"/>
      </right>
      <top/>
      <bottom/>
      <diagonal/>
    </border>
    <border>
      <left style="thin">
        <color theme="0" tint="-0.14996795556505021"/>
      </left>
      <right/>
      <top style="thin">
        <color theme="0" tint="-0.14993743705557422"/>
      </top>
      <bottom style="thin">
        <color theme="0" tint="-0.14993743705557422"/>
      </bottom>
      <diagonal/>
    </border>
    <border>
      <left/>
      <right style="thin">
        <color theme="0" tint="-0.14993743705557422"/>
      </right>
      <top style="thin">
        <color theme="0" tint="-0.14993743705557422"/>
      </top>
      <bottom/>
      <diagonal/>
    </border>
    <border>
      <left/>
      <right style="thin">
        <color theme="0" tint="-0.14993743705557422"/>
      </right>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style="thin">
        <color theme="0" tint="-0.14990691854609822"/>
      </left>
      <right style="thin">
        <color theme="0" tint="-0.14990691854609822"/>
      </right>
      <top/>
      <bottom/>
      <diagonal/>
    </border>
    <border>
      <left/>
      <right style="thin">
        <color theme="0" tint="-0.14996795556505021"/>
      </right>
      <top style="thin">
        <color theme="0" tint="-0.14993743705557422"/>
      </top>
      <bottom style="thin">
        <color theme="0" tint="-0.14993743705557422"/>
      </bottom>
      <diagonal/>
    </border>
    <border>
      <left/>
      <right style="medium">
        <color theme="0" tint="-0.14993743705557422"/>
      </right>
      <top/>
      <bottom/>
      <diagonal/>
    </border>
    <border>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4.9989318521683403E-2"/>
      </bottom>
      <diagonal/>
    </border>
    <border>
      <left/>
      <right style="thin">
        <color theme="0" tint="-0.14996795556505021"/>
      </right>
      <top style="thin">
        <color theme="0" tint="-4.9989318521683403E-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4.9989318521683403E-2"/>
      </bottom>
      <diagonal/>
    </border>
    <border>
      <left style="thin">
        <color theme="0" tint="-0.14996795556505021"/>
      </left>
      <right/>
      <top style="thin">
        <color theme="0" tint="-4.9989318521683403E-2"/>
      </top>
      <bottom style="thin">
        <color theme="0" tint="-0.14996795556505021"/>
      </bottom>
      <diagonal/>
    </border>
    <border>
      <left style="thin">
        <color theme="0" tint="-0.14993743705557422"/>
      </left>
      <right/>
      <top style="thin">
        <color theme="0"/>
      </top>
      <bottom/>
      <diagonal/>
    </border>
    <border>
      <left/>
      <right style="thin">
        <color theme="0" tint="-0.14993743705557422"/>
      </right>
      <top style="thin">
        <color theme="0"/>
      </top>
      <bottom/>
      <diagonal/>
    </border>
    <border>
      <left/>
      <right style="thin">
        <color theme="0" tint="-0.14996795556505021"/>
      </right>
      <top style="thin">
        <color theme="0" tint="-0.14993743705557422"/>
      </top>
      <bottom/>
      <diagonal/>
    </border>
    <border>
      <left/>
      <right style="thin">
        <color rgb="FF0070C0"/>
      </right>
      <top style="thin">
        <color theme="0" tint="-0.14996795556505021"/>
      </top>
      <bottom style="thin">
        <color theme="0" tint="-0.14996795556505021"/>
      </bottom>
      <diagonal/>
    </border>
    <border>
      <left style="thin">
        <color theme="0" tint="-0.14990691854609822"/>
      </left>
      <right/>
      <top style="thin">
        <color theme="0" tint="-0.14993743705557422"/>
      </top>
      <bottom/>
      <diagonal/>
    </border>
    <border>
      <left style="thin">
        <color theme="0" tint="-0.14990691854609822"/>
      </left>
      <right style="thin">
        <color theme="0" tint="-0.14996795556505021"/>
      </right>
      <top/>
      <bottom style="thin">
        <color theme="0" tint="-0.14993743705557422"/>
      </bottom>
      <diagonal/>
    </border>
    <border>
      <left style="thin">
        <color theme="0" tint="-0.14996795556505021"/>
      </left>
      <right style="thin">
        <color theme="0" tint="-0.14996795556505021"/>
      </right>
      <top/>
      <bottom style="thin">
        <color theme="0"/>
      </bottom>
      <diagonal/>
    </border>
    <border>
      <left/>
      <right style="thin">
        <color theme="0" tint="-0.14993743705557422"/>
      </right>
      <top style="thin">
        <color theme="0"/>
      </top>
      <bottom style="thin">
        <color theme="0"/>
      </bottom>
      <diagonal/>
    </border>
    <border>
      <left style="thin">
        <color theme="0" tint="-0.14996795556505021"/>
      </left>
      <right/>
      <top style="thin">
        <color theme="0" tint="-4.9989318521683403E-2"/>
      </top>
      <bottom style="thin">
        <color theme="0" tint="-4.9989318521683403E-2"/>
      </bottom>
      <diagonal/>
    </border>
    <border>
      <left style="thin">
        <color theme="0"/>
      </left>
      <right style="thin">
        <color theme="0"/>
      </right>
      <top style="thin">
        <color theme="0" tint="-4.9989318521683403E-2"/>
      </top>
      <bottom style="thin">
        <color theme="0" tint="-4.9989318521683403E-2"/>
      </bottom>
      <diagonal/>
    </border>
    <border>
      <left style="thin">
        <color theme="0" tint="-0.14993743705557422"/>
      </left>
      <right/>
      <top style="thin">
        <color theme="0"/>
      </top>
      <bottom style="thin">
        <color theme="0"/>
      </bottom>
      <diagonal/>
    </border>
    <border>
      <left style="thin">
        <color theme="0" tint="-0.14993743705557422"/>
      </left>
      <right/>
      <top/>
      <bottom style="thin">
        <color theme="0" tint="-0.14996795556505021"/>
      </bottom>
      <diagonal/>
    </border>
    <border>
      <left style="thin">
        <color theme="0" tint="-0.14990691854609822"/>
      </left>
      <right/>
      <top style="thin">
        <color theme="0" tint="-0.14990691854609822"/>
      </top>
      <bottom/>
      <diagonal/>
    </border>
    <border>
      <left style="thin">
        <color theme="0" tint="-0.14990691854609822"/>
      </left>
      <right/>
      <top/>
      <bottom style="thin">
        <color theme="0" tint="-0.14996795556505021"/>
      </bottom>
      <diagonal/>
    </border>
    <border>
      <left style="thin">
        <color theme="0" tint="-0.14990691854609822"/>
      </left>
      <right/>
      <top style="thin">
        <color theme="0" tint="-0.14996795556505021"/>
      </top>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6795556505021"/>
      </right>
      <top/>
      <bottom style="thin">
        <color theme="0" tint="-0.14996795556505021"/>
      </bottom>
      <diagonal/>
    </border>
    <border>
      <left/>
      <right style="medium">
        <color theme="0" tint="-0.14993743705557422"/>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right/>
      <top style="thin">
        <color theme="0" tint="-0.14990691854609822"/>
      </top>
      <bottom/>
      <diagonal/>
    </border>
    <border>
      <left style="thin">
        <color theme="0" tint="-0.14996795556505021"/>
      </left>
      <right style="thin">
        <color theme="0" tint="-0.14996795556505021"/>
      </right>
      <top/>
      <bottom style="thin">
        <color theme="0" tint="-0.14990691854609822"/>
      </bottom>
      <diagonal/>
    </border>
    <border>
      <left/>
      <right/>
      <top style="thin">
        <color theme="0" tint="-0.14996795556505021"/>
      </top>
      <bottom style="thin">
        <color theme="0" tint="-0.14993743705557422"/>
      </bottom>
      <diagonal/>
    </border>
    <border>
      <left style="thin">
        <color theme="0" tint="-0.14993743705557422"/>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top/>
      <bottom style="thin">
        <color theme="0" tint="-0.1498764000366222"/>
      </bottom>
      <diagonal/>
    </border>
    <border>
      <left/>
      <right style="thin">
        <color theme="0" tint="-0.14990691854609822"/>
      </right>
      <top/>
      <bottom style="thin">
        <color theme="0" tint="-0.1498764000366222"/>
      </bottom>
      <diagonal/>
    </border>
    <border>
      <left/>
      <right style="thin">
        <color theme="0" tint="-0.24994659260841701"/>
      </right>
      <top/>
      <bottom/>
      <diagonal/>
    </border>
    <border>
      <left/>
      <right/>
      <top style="thin">
        <color theme="0" tint="-0.1498764000366222"/>
      </top>
      <bottom/>
      <diagonal/>
    </border>
    <border>
      <left/>
      <right style="thin">
        <color theme="0" tint="-0.14996795556505021"/>
      </right>
      <top/>
      <bottom style="thin">
        <color theme="0" tint="-0.14993743705557422"/>
      </bottom>
      <diagonal/>
    </border>
    <border>
      <left style="thin">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right style="thin">
        <color theme="0" tint="-0.14996795556505021"/>
      </right>
      <top style="thin">
        <color theme="0" tint="-0.14990691854609822"/>
      </top>
      <bottom/>
      <diagonal/>
    </border>
    <border>
      <left style="thin">
        <color theme="0" tint="-4.9989318521683403E-2"/>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bottom style="thin">
        <color theme="0" tint="-4.9989318521683403E-2"/>
      </bottom>
      <diagonal/>
    </border>
    <border>
      <left/>
      <right style="thin">
        <color theme="0" tint="-0.14996795556505021"/>
      </right>
      <top/>
      <bottom style="thin">
        <color theme="0" tint="-4.9989318521683403E-2"/>
      </bottom>
      <diagonal/>
    </border>
    <border>
      <left style="thin">
        <color theme="0" tint="-0.14993743705557422"/>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right style="thin">
        <color theme="0" tint="-0.14993743705557422"/>
      </right>
      <top/>
      <bottom style="thin">
        <color theme="0" tint="-0.14996795556505021"/>
      </bottom>
      <diagonal/>
    </border>
    <border>
      <left/>
      <right style="thin">
        <color theme="0" tint="-0.14990691854609822"/>
      </right>
      <top/>
      <bottom style="thin">
        <color theme="0" tint="-4.9989318521683403E-2"/>
      </bottom>
      <diagonal/>
    </border>
    <border>
      <left/>
      <right style="thin">
        <color theme="0" tint="-0.14990691854609822"/>
      </right>
      <top style="thin">
        <color theme="0" tint="-4.9989318521683403E-2"/>
      </top>
      <bottom style="thin">
        <color theme="0" tint="-0.14996795556505021"/>
      </bottom>
      <diagonal/>
    </border>
    <border>
      <left style="thin">
        <color theme="0" tint="-0.14990691854609822"/>
      </left>
      <right/>
      <top style="thin">
        <color theme="0" tint="-0.14996795556505021"/>
      </top>
      <bottom style="thin">
        <color theme="0" tint="-0.14996795556505021"/>
      </bottom>
      <diagonal/>
    </border>
    <border>
      <left/>
      <right style="thin">
        <color theme="0" tint="-0.14990691854609822"/>
      </right>
      <top style="thin">
        <color theme="0" tint="-0.14996795556505021"/>
      </top>
      <bottom style="thin">
        <color theme="0" tint="-0.14996795556505021"/>
      </bottom>
      <diagonal/>
    </border>
    <border>
      <left/>
      <right style="thin">
        <color theme="0" tint="-0.14990691854609822"/>
      </right>
      <top style="thin">
        <color theme="0" tint="-0.14996795556505021"/>
      </top>
      <bottom style="thin">
        <color theme="0" tint="-4.9989318521683403E-2"/>
      </bottom>
      <diagonal/>
    </border>
    <border>
      <left style="thin">
        <color theme="0" tint="-0.14990691854609822"/>
      </left>
      <right/>
      <top style="thin">
        <color theme="0" tint="-0.14996795556505021"/>
      </top>
      <bottom style="thin">
        <color theme="0" tint="-0.14990691854609822"/>
      </bottom>
      <diagonal/>
    </border>
    <border>
      <left/>
      <right/>
      <top style="thin">
        <color theme="0" tint="-0.14996795556505021"/>
      </top>
      <bottom style="thin">
        <color theme="0" tint="-0.14990691854609822"/>
      </bottom>
      <diagonal/>
    </border>
    <border>
      <left/>
      <right style="thin">
        <color theme="0" tint="-0.14993743705557422"/>
      </right>
      <top style="thin">
        <color theme="0" tint="-0.14996795556505021"/>
      </top>
      <bottom style="thin">
        <color theme="0" tint="-0.14990691854609822"/>
      </bottom>
      <diagonal/>
    </border>
    <border>
      <left style="thin">
        <color theme="0" tint="-0.14993743705557422"/>
      </left>
      <right/>
      <top style="thin">
        <color theme="0" tint="-0.14996795556505021"/>
      </top>
      <bottom style="thin">
        <color theme="0" tint="-0.14990691854609822"/>
      </bottom>
      <diagonal/>
    </border>
    <border>
      <left/>
      <right style="thin">
        <color theme="0" tint="-0.14990691854609822"/>
      </right>
      <top style="thin">
        <color theme="0" tint="-0.14996795556505021"/>
      </top>
      <bottom style="thin">
        <color theme="0" tint="-0.14990691854609822"/>
      </bottom>
      <diagonal/>
    </border>
    <border>
      <left/>
      <right style="thin">
        <color theme="0" tint="-0.14996795556505021"/>
      </right>
      <top style="thin">
        <color theme="0" tint="-4.9989318521683403E-2"/>
      </top>
      <bottom style="thin">
        <color theme="0" tint="-4.9989318521683403E-2"/>
      </bottom>
      <diagonal/>
    </border>
    <border>
      <left/>
      <right/>
      <top style="thin">
        <color theme="0"/>
      </top>
      <bottom style="thin">
        <color theme="0" tint="-0.14990691854609822"/>
      </bottom>
      <diagonal/>
    </border>
    <border>
      <left style="thin">
        <color rgb="FF2B67AF"/>
      </left>
      <right style="thin">
        <color rgb="FF2B67AF"/>
      </right>
      <top style="thin">
        <color rgb="FF2B67AF"/>
      </top>
      <bottom style="thin">
        <color rgb="FF2B67AF"/>
      </bottom>
      <diagonal/>
    </border>
    <border>
      <left style="thin">
        <color theme="0" tint="-0.14993743705557422"/>
      </left>
      <right style="thin">
        <color theme="0" tint="-0.14996795556505021"/>
      </right>
      <top style="thin">
        <color theme="0" tint="-0.14996795556505021"/>
      </top>
      <bottom style="thin">
        <color theme="0" tint="-0.1498764000366222"/>
      </bottom>
      <diagonal/>
    </border>
    <border>
      <left style="thin">
        <color theme="0" tint="-0.14990691854609822"/>
      </left>
      <right style="thin">
        <color theme="0" tint="-0.14996795556505021"/>
      </right>
      <top style="thin">
        <color theme="0" tint="-0.1498764000366222"/>
      </top>
      <bottom/>
      <diagonal/>
    </border>
    <border>
      <left/>
      <right style="thin">
        <color theme="0" tint="-0.14996795556505021"/>
      </right>
      <top style="thin">
        <color theme="0"/>
      </top>
      <bottom style="thin">
        <color theme="0"/>
      </bottom>
      <diagonal/>
    </border>
    <border>
      <left/>
      <right style="thin">
        <color theme="0" tint="-0.14996795556505021"/>
      </right>
      <top style="thin">
        <color theme="0"/>
      </top>
      <bottom/>
      <diagonal/>
    </border>
    <border>
      <left/>
      <right/>
      <top style="thin">
        <color theme="0" tint="-0.14993743705557422"/>
      </top>
      <bottom style="thin">
        <color theme="0" tint="-0.14990691854609822"/>
      </bottom>
      <diagonal/>
    </border>
    <border>
      <left/>
      <right style="thin">
        <color theme="0" tint="-0.1498764000366222"/>
      </right>
      <top style="thin">
        <color theme="0" tint="-0.1498764000366222"/>
      </top>
      <bottom/>
      <diagonal/>
    </border>
    <border>
      <left style="thin">
        <color theme="0" tint="-0.1498764000366222"/>
      </left>
      <right/>
      <top style="thin">
        <color theme="0" tint="-0.14996795556505021"/>
      </top>
      <bottom style="thin">
        <color theme="0" tint="-0.14996795556505021"/>
      </bottom>
      <diagonal/>
    </border>
    <border>
      <left/>
      <right style="thin">
        <color theme="0" tint="-0.1498764000366222"/>
      </right>
      <top style="thin">
        <color theme="0" tint="-0.14996795556505021"/>
      </top>
      <bottom style="thin">
        <color theme="0" tint="-0.14996795556505021"/>
      </bottom>
      <diagonal/>
    </border>
    <border>
      <left style="thin">
        <color theme="0" tint="-0.1498764000366222"/>
      </left>
      <right/>
      <top/>
      <bottom style="thin">
        <color theme="0" tint="-0.1498764000366222"/>
      </bottom>
      <diagonal/>
    </border>
    <border>
      <left style="thin">
        <color theme="0" tint="-0.14993743705557422"/>
      </left>
      <right/>
      <top style="thin">
        <color theme="0" tint="-0.14993743705557422"/>
      </top>
      <bottom style="thin">
        <color theme="0" tint="-0.1498764000366222"/>
      </bottom>
      <diagonal/>
    </border>
    <border>
      <left/>
      <right/>
      <top style="thin">
        <color theme="0" tint="-0.14993743705557422"/>
      </top>
      <bottom style="thin">
        <color theme="0" tint="-0.1498764000366222"/>
      </bottom>
      <diagonal/>
    </border>
    <border>
      <left/>
      <right style="thin">
        <color theme="0" tint="-0.14993743705557422"/>
      </right>
      <top style="thin">
        <color theme="0" tint="-0.14993743705557422"/>
      </top>
      <bottom style="thin">
        <color theme="0" tint="-0.1498764000366222"/>
      </bottom>
      <diagonal/>
    </border>
    <border>
      <left/>
      <right style="thin">
        <color theme="0" tint="-0.1498764000366222"/>
      </right>
      <top/>
      <bottom style="thin">
        <color theme="0" tint="-0.1498764000366222"/>
      </bottom>
      <diagonal/>
    </border>
    <border>
      <left/>
      <right/>
      <top style="thin">
        <color theme="0" tint="-0.14996795556505021"/>
      </top>
      <bottom style="medium">
        <color auto="1"/>
      </bottom>
      <diagonal/>
    </border>
    <border>
      <left/>
      <right/>
      <top style="thin">
        <color theme="0" tint="-0.34998626667073579"/>
      </top>
      <bottom style="thin">
        <color theme="0" tint="-0.34998626667073579"/>
      </bottom>
      <diagonal/>
    </border>
    <border>
      <left/>
      <right/>
      <top style="medium">
        <color indexed="64"/>
      </top>
      <bottom style="thin">
        <color auto="1"/>
      </bottom>
      <diagonal/>
    </border>
    <border>
      <left style="medium">
        <color auto="1"/>
      </left>
      <right style="medium">
        <color auto="1"/>
      </right>
      <top style="medium">
        <color auto="1"/>
      </top>
      <bottom style="medium">
        <color auto="1"/>
      </bottom>
      <diagonal/>
    </border>
    <border>
      <left style="thin">
        <color theme="0" tint="-0.14993743705557422"/>
      </left>
      <right/>
      <top style="thin">
        <color theme="0" tint="-0.14996795556505021"/>
      </top>
      <bottom style="thin">
        <color indexed="64"/>
      </bottom>
      <diagonal/>
    </border>
    <border>
      <left/>
      <right style="thin">
        <color theme="0" tint="-0.14993743705557422"/>
      </right>
      <top style="thin">
        <color theme="0" tint="-0.14996795556505021"/>
      </top>
      <bottom style="thin">
        <color indexed="64"/>
      </bottom>
      <diagonal/>
    </border>
    <border>
      <left style="thin">
        <color theme="0" tint="-0.14993743705557422"/>
      </left>
      <right/>
      <top style="thin">
        <color theme="0" tint="-0.14996795556505021"/>
      </top>
      <bottom style="medium">
        <color auto="1"/>
      </bottom>
      <diagonal/>
    </border>
    <border>
      <left/>
      <right style="thin">
        <color theme="0" tint="-0.14993743705557422"/>
      </right>
      <top style="thin">
        <color theme="0" tint="-0.14996795556505021"/>
      </top>
      <bottom style="medium">
        <color auto="1"/>
      </bottom>
      <diagonal/>
    </border>
    <border>
      <left style="thin">
        <color theme="0" tint="-0.14996795556505021"/>
      </left>
      <right/>
      <top style="thin">
        <color theme="0" tint="-0.14993743705557422"/>
      </top>
      <bottom style="thin">
        <color theme="0" tint="-0.14990691854609822"/>
      </bottom>
      <diagonal/>
    </border>
    <border>
      <left/>
      <right style="thin">
        <color theme="0" tint="-0.14996795556505021"/>
      </right>
      <top style="thin">
        <color theme="0" tint="-0.14993743705557422"/>
      </top>
      <bottom style="thin">
        <color theme="0" tint="-0.14990691854609822"/>
      </bottom>
      <diagonal/>
    </border>
    <border>
      <left/>
      <right/>
      <top style="thin">
        <color theme="0" tint="-0.14990691854609822"/>
      </top>
      <bottom style="thin">
        <color indexed="64"/>
      </bottom>
      <diagonal/>
    </border>
    <border>
      <left/>
      <right style="thin">
        <color theme="0" tint="-0.14996795556505021"/>
      </right>
      <top style="thin">
        <color theme="0" tint="-0.14990691854609822"/>
      </top>
      <bottom style="thin">
        <color indexed="64"/>
      </bottom>
      <diagonal/>
    </border>
    <border>
      <left style="thin">
        <color theme="0" tint="-0.14993743705557422"/>
      </left>
      <right/>
      <top style="thin">
        <color theme="0" tint="-0.14996795556505021"/>
      </top>
      <bottom style="thin">
        <color theme="0" tint="-0.34998626667073579"/>
      </bottom>
      <diagonal/>
    </border>
    <border>
      <left/>
      <right/>
      <top style="thin">
        <color theme="0" tint="-0.14996795556505021"/>
      </top>
      <bottom style="thin">
        <color theme="0" tint="-0.34998626667073579"/>
      </bottom>
      <diagonal/>
    </border>
    <border>
      <left/>
      <right style="thin">
        <color theme="0" tint="-0.14993743705557422"/>
      </right>
      <top style="thin">
        <color theme="0" tint="-0.14996795556505021"/>
      </top>
      <bottom style="thin">
        <color theme="0" tint="-0.34998626667073579"/>
      </bottom>
      <diagonal/>
    </border>
    <border>
      <left/>
      <right style="thin">
        <color theme="0" tint="-0.14993743705557422"/>
      </right>
      <top/>
      <bottom style="thin">
        <color theme="0" tint="-0.34998626667073579"/>
      </bottom>
      <diagonal/>
    </border>
    <border>
      <left style="thin">
        <color theme="0" tint="-0.14996795556505021"/>
      </left>
      <right/>
      <top style="medium">
        <color indexed="64"/>
      </top>
      <bottom style="medium">
        <color indexed="64"/>
      </bottom>
      <diagonal/>
    </border>
    <border>
      <left/>
      <right style="thin">
        <color theme="0" tint="-0.14996795556505021"/>
      </right>
      <top style="medium">
        <color indexed="64"/>
      </top>
      <bottom style="medium">
        <color indexed="64"/>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right style="thin">
        <color rgb="FF0070C0"/>
      </right>
      <top style="thin">
        <color theme="0" tint="-0.14996795556505021"/>
      </top>
      <bottom style="thin">
        <color theme="0" tint="-0.14993743705557422"/>
      </bottom>
      <diagonal/>
    </border>
    <border>
      <left/>
      <right style="thin">
        <color rgb="FF0070C0"/>
      </right>
      <top style="thin">
        <color theme="0" tint="-0.14993743705557422"/>
      </top>
      <bottom style="thin">
        <color theme="0" tint="-0.14993743705557422"/>
      </bottom>
      <diagonal/>
    </border>
    <border>
      <left style="thin">
        <color rgb="FF2B67AF"/>
      </left>
      <right/>
      <top style="thin">
        <color rgb="FF2B67AF"/>
      </top>
      <bottom style="thin">
        <color rgb="FF2B67AF"/>
      </bottom>
      <diagonal/>
    </border>
    <border>
      <left/>
      <right/>
      <top style="thin">
        <color rgb="FF2B67AF"/>
      </top>
      <bottom style="thin">
        <color rgb="FF2B67AF"/>
      </bottom>
      <diagonal/>
    </border>
    <border>
      <left/>
      <right style="thin">
        <color rgb="FF2B67AF"/>
      </right>
      <top style="thin">
        <color rgb="FF2B67AF"/>
      </top>
      <bottom style="thin">
        <color rgb="FF2B67AF"/>
      </bottom>
      <diagonal/>
    </border>
    <border>
      <left/>
      <right style="thin">
        <color theme="0" tint="-4.9989318521683403E-2"/>
      </right>
      <top style="thin">
        <color theme="0" tint="-0.14990691854609822"/>
      </top>
      <bottom style="thin">
        <color theme="0" tint="-0.14990691854609822"/>
      </bottom>
      <diagonal/>
    </border>
    <border>
      <left style="thin">
        <color theme="0" tint="-4.9989318521683403E-2"/>
      </left>
      <right/>
      <top style="thin">
        <color theme="0" tint="-0.14990691854609822"/>
      </top>
      <bottom style="thin">
        <color theme="0" tint="-0.14990691854609822"/>
      </bottom>
      <diagonal/>
    </border>
    <border>
      <left/>
      <right style="thin">
        <color theme="0" tint="-0.14990691854609822"/>
      </right>
      <top/>
      <bottom style="thin">
        <color theme="0" tint="-0.14990691854609822"/>
      </bottom>
      <diagonal/>
    </border>
    <border>
      <left style="thin">
        <color theme="0" tint="-0.1498764000366222"/>
      </left>
      <right/>
      <top/>
      <bottom style="thin">
        <color theme="0" tint="-0.14996795556505021"/>
      </bottom>
      <diagonal/>
    </border>
    <border>
      <left/>
      <right style="thin">
        <color theme="0" tint="-0.1498764000366222"/>
      </right>
      <top/>
      <bottom/>
      <diagonal/>
    </border>
    <border>
      <left style="thin">
        <color theme="0" tint="-0.1498458815271462"/>
      </left>
      <right/>
      <top style="thin">
        <color theme="0" tint="-0.1498458815271462"/>
      </top>
      <bottom/>
      <diagonal/>
    </border>
    <border>
      <left/>
      <right/>
      <top style="thin">
        <color theme="0" tint="-0.1498458815271462"/>
      </top>
      <bottom/>
      <diagonal/>
    </border>
    <border>
      <left/>
      <right style="thin">
        <color theme="0" tint="-0.1498458815271462"/>
      </right>
      <top style="thin">
        <color theme="0" tint="-0.1498458815271462"/>
      </top>
      <bottom/>
      <diagonal/>
    </border>
    <border>
      <left/>
      <right style="thin">
        <color theme="0" tint="-0.14990691854609822"/>
      </right>
      <top style="thin">
        <color theme="0" tint="-0.14990691854609822"/>
      </top>
      <bottom/>
      <diagonal/>
    </border>
    <border>
      <left style="thin">
        <color theme="0" tint="-0.1498764000366222"/>
      </left>
      <right/>
      <top style="thin">
        <color theme="0" tint="-0.1498764000366222"/>
      </top>
      <bottom/>
      <diagonal/>
    </border>
    <border>
      <left/>
      <right style="thin">
        <color theme="0" tint="-0.1498764000366222"/>
      </right>
      <top style="thin">
        <color theme="0" tint="-0.14990691854609822"/>
      </top>
      <bottom/>
      <diagonal/>
    </border>
    <border>
      <left style="thin">
        <color theme="0" tint="-0.1498764000366222"/>
      </left>
      <right/>
      <top style="thin">
        <color theme="0" tint="-0.14990691854609822"/>
      </top>
      <bottom/>
      <diagonal/>
    </border>
    <border>
      <left style="thin">
        <color theme="0" tint="-0.14996795556505021"/>
      </left>
      <right/>
      <top style="thin">
        <color theme="0" tint="-4.9989318521683403E-2"/>
      </top>
      <bottom/>
      <diagonal/>
    </border>
    <border>
      <left/>
      <right style="thin">
        <color theme="0" tint="-0.14996795556505021"/>
      </right>
      <top style="thin">
        <color theme="0" tint="-4.9989318521683403E-2"/>
      </top>
      <bottom/>
      <diagonal/>
    </border>
    <border>
      <left/>
      <right style="thin">
        <color theme="0" tint="-0.14990691854609822"/>
      </right>
      <top style="thin">
        <color theme="0" tint="-0.14996795556505021"/>
      </top>
      <bottom/>
      <diagonal/>
    </border>
    <border>
      <left/>
      <right style="thin">
        <color theme="0" tint="-0.14990691854609822"/>
      </right>
      <top/>
      <bottom style="thin">
        <color theme="0" tint="-0.14996795556505021"/>
      </bottom>
      <diagonal/>
    </border>
    <border>
      <left/>
      <right style="thin">
        <color theme="0" tint="-0.14990691854609822"/>
      </right>
      <top style="thin">
        <color theme="0" tint="-4.9989318521683403E-2"/>
      </top>
      <bottom style="thin">
        <color theme="0" tint="-4.9989318521683403E-2"/>
      </bottom>
      <diagonal/>
    </border>
    <border>
      <left style="thin">
        <color theme="0" tint="-0.14993743705557422"/>
      </left>
      <right/>
      <top style="thin">
        <color theme="0" tint="-0.14993743705557422"/>
      </top>
      <bottom style="thin">
        <color theme="0" tint="-0.14990691854609822"/>
      </bottom>
      <diagonal/>
    </border>
    <border>
      <left/>
      <right style="thin">
        <color theme="0" tint="-0.14993743705557422"/>
      </right>
      <top style="thin">
        <color theme="0" tint="-0.14993743705557422"/>
      </top>
      <bottom style="thin">
        <color theme="0" tint="-0.14990691854609822"/>
      </bottom>
      <diagonal/>
    </border>
    <border>
      <left style="thin">
        <color theme="0" tint="-4.9989318521683403E-2"/>
      </left>
      <right style="thin">
        <color theme="0" tint="-0.14990691854609822"/>
      </right>
      <top style="thin">
        <color theme="0" tint="-0.14996795556505021"/>
      </top>
      <bottom style="thin">
        <color theme="0" tint="-0.14996795556505021"/>
      </bottom>
      <diagonal/>
    </border>
    <border>
      <left/>
      <right style="thin">
        <color theme="0" tint="-0.14990691854609822"/>
      </right>
      <top style="thin">
        <color theme="0" tint="-0.1498764000366222"/>
      </top>
      <bottom style="thin">
        <color theme="0" tint="-0.1498764000366222"/>
      </bottom>
      <diagonal/>
    </border>
    <border>
      <left style="thin">
        <color theme="0" tint="-4.9989318521683403E-2"/>
      </left>
      <right/>
      <top/>
      <bottom style="thin">
        <color theme="0" tint="-0.1498764000366222"/>
      </bottom>
      <diagonal/>
    </border>
    <border>
      <left style="thin">
        <color theme="0" tint="-0.24994659260841701"/>
      </left>
      <right style="thin">
        <color theme="0" tint="-0.14996795556505021"/>
      </right>
      <top/>
      <bottom/>
      <diagonal/>
    </border>
    <border>
      <left style="thin">
        <color theme="0" tint="-0.24994659260841701"/>
      </left>
      <right style="thin">
        <color theme="0" tint="-0.14996795556505021"/>
      </right>
      <top/>
      <bottom style="thin">
        <color theme="0" tint="-0.14990691854609822"/>
      </bottom>
      <diagonal/>
    </border>
    <border>
      <left style="thin">
        <color theme="0" tint="-0.14990691854609822"/>
      </left>
      <right style="thin">
        <color theme="0" tint="-0.14990691854609822"/>
      </right>
      <top/>
      <bottom style="thin">
        <color theme="0" tint="-0.14990691854609822"/>
      </bottom>
      <diagonal/>
    </border>
    <border>
      <left style="thin">
        <color theme="0" tint="-0.14996795556505021"/>
      </left>
      <right style="thin">
        <color theme="0" tint="-0.14996795556505021"/>
      </right>
      <top style="thin">
        <color theme="0" tint="-0.14996795556505021"/>
      </top>
      <bottom style="thin">
        <color theme="0" tint="-4.9989318521683403E-2"/>
      </bottom>
      <diagonal/>
    </border>
    <border>
      <left style="thin">
        <color theme="0" tint="-0.14993743705557422"/>
      </left>
      <right style="thin">
        <color theme="0" tint="-0.14990691854609822"/>
      </right>
      <top/>
      <bottom style="thin">
        <color theme="0" tint="-0.14990691854609822"/>
      </bottom>
      <diagonal/>
    </border>
    <border>
      <left style="thin">
        <color theme="0" tint="-0.14996795556505021"/>
      </left>
      <right style="thin">
        <color theme="0" tint="-0.14996795556505021"/>
      </right>
      <top style="thin">
        <color theme="0" tint="-4.9989318521683403E-2"/>
      </top>
      <bottom/>
      <diagonal/>
    </border>
    <border>
      <left style="thin">
        <color theme="0" tint="-0.14996795556505021"/>
      </left>
      <right style="thin">
        <color theme="0" tint="-0.14996795556505021"/>
      </right>
      <top style="thin">
        <color theme="0" tint="-0.14990691854609822"/>
      </top>
      <bottom/>
      <diagonal/>
    </border>
    <border>
      <left style="thin">
        <color theme="0" tint="-0.14996795556505021"/>
      </left>
      <right style="thin">
        <color theme="0" tint="-0.14990691854609822"/>
      </right>
      <top style="thin">
        <color theme="0" tint="-0.14990691854609822"/>
      </top>
      <bottom/>
      <diagonal/>
    </border>
    <border>
      <left style="thin">
        <color theme="0" tint="-0.14990691854609822"/>
      </left>
      <right/>
      <top style="thin">
        <color theme="0" tint="-0.14993743705557422"/>
      </top>
      <bottom style="thin">
        <color theme="0" tint="-0.14993743705557422"/>
      </bottom>
      <diagonal/>
    </border>
    <border>
      <left style="thin">
        <color theme="0" tint="-0.14996795556505021"/>
      </left>
      <right style="thin">
        <color theme="0" tint="-0.14990691854609822"/>
      </right>
      <top style="thin">
        <color theme="0" tint="-0.14993743705557422"/>
      </top>
      <bottom style="thin">
        <color theme="0" tint="-0.14993743705557422"/>
      </bottom>
      <diagonal/>
    </border>
    <border>
      <left style="thin">
        <color theme="0" tint="-0.14996795556505021"/>
      </left>
      <right style="thin">
        <color theme="0" tint="-0.14990691854609822"/>
      </right>
      <top/>
      <bottom/>
      <diagonal/>
    </border>
    <border>
      <left style="thin">
        <color theme="0" tint="-0.14990691854609822"/>
      </left>
      <right/>
      <top style="thin">
        <color theme="0" tint="-0.14996795556505021"/>
      </top>
      <bottom style="thin">
        <color theme="0" tint="-0.14993743705557422"/>
      </bottom>
      <diagonal/>
    </border>
    <border>
      <left style="thin">
        <color rgb="FF2B67AF"/>
      </left>
      <right style="thin">
        <color theme="0" tint="-0.14990691854609822"/>
      </right>
      <top style="thin">
        <color rgb="FF2B67AF"/>
      </top>
      <bottom style="thin">
        <color rgb="FF2B67AF"/>
      </bottom>
      <diagonal/>
    </border>
    <border>
      <left style="thin">
        <color theme="0" tint="-0.14990691854609822"/>
      </left>
      <right/>
      <top/>
      <bottom style="thin">
        <color theme="0" tint="-0.14993743705557422"/>
      </bottom>
      <diagonal/>
    </border>
    <border>
      <left style="thin">
        <color theme="0" tint="-0.14996795556505021"/>
      </left>
      <right style="thin">
        <color theme="0" tint="-0.14990691854609822"/>
      </right>
      <top style="thin">
        <color theme="0" tint="-0.14996795556505021"/>
      </top>
      <bottom style="thin">
        <color theme="0" tint="-0.14996795556505021"/>
      </bottom>
      <diagonal/>
    </border>
    <border>
      <left style="thin">
        <color theme="0" tint="-0.14996795556505021"/>
      </left>
      <right style="thin">
        <color theme="0" tint="-0.14990691854609822"/>
      </right>
      <top/>
      <bottom style="thin">
        <color theme="0" tint="-0.14993743705557422"/>
      </bottom>
      <diagonal/>
    </border>
    <border>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96795556505021"/>
      </right>
      <top/>
      <bottom style="thin">
        <color theme="0" tint="-0.14990691854609822"/>
      </bottom>
      <diagonal/>
    </border>
    <border>
      <left style="thin">
        <color theme="0" tint="-0.14996795556505021"/>
      </left>
      <right style="thin">
        <color theme="0" tint="-0.14993743705557422"/>
      </right>
      <top/>
      <bottom style="thin">
        <color theme="0" tint="-0.14990691854609822"/>
      </bottom>
      <diagonal/>
    </border>
    <border>
      <left style="thin">
        <color theme="0" tint="-0.14993743705557422"/>
      </left>
      <right style="thin">
        <color theme="0" tint="-0.14996795556505021"/>
      </right>
      <top style="thin">
        <color theme="0" tint="-0.14996795556505021"/>
      </top>
      <bottom/>
      <diagonal/>
    </border>
    <border>
      <left/>
      <right style="thin">
        <color theme="0" tint="-0.1498764000366222"/>
      </right>
      <top/>
      <bottom style="thin">
        <color theme="0" tint="-0.14996795556505021"/>
      </bottom>
      <diagonal/>
    </border>
    <border>
      <left style="thin">
        <color theme="0" tint="-0.1498764000366222"/>
      </left>
      <right style="thin">
        <color theme="0" tint="-0.1498764000366222"/>
      </right>
      <top/>
      <bottom style="thin">
        <color theme="0" tint="-0.14996795556505021"/>
      </bottom>
      <diagonal/>
    </border>
    <border>
      <left/>
      <right/>
      <top style="thin">
        <color theme="0" tint="-0.14990691854609822"/>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90691854609822"/>
      </left>
      <right style="thin">
        <color theme="0" tint="-0.14996795556505021"/>
      </right>
      <top/>
      <bottom style="thin">
        <color theme="0" tint="-0.14996795556505021"/>
      </bottom>
      <diagonal/>
    </border>
    <border>
      <left style="thin">
        <color theme="0" tint="-0.14990691854609822"/>
      </left>
      <right style="thin">
        <color theme="0" tint="-0.14990691854609822"/>
      </right>
      <top style="thin">
        <color theme="0" tint="-0.14996795556505021"/>
      </top>
      <bottom/>
      <diagonal/>
    </border>
    <border>
      <left style="thin">
        <color theme="0" tint="-0.14990691854609822"/>
      </left>
      <right style="thin">
        <color theme="0" tint="-0.14996795556505021"/>
      </right>
      <top style="thin">
        <color theme="0" tint="-0.14996795556505021"/>
      </top>
      <bottom/>
      <diagonal/>
    </border>
    <border>
      <left/>
      <right style="thin">
        <color theme="0" tint="-0.24994659260841701"/>
      </right>
      <top style="thin">
        <color theme="0" tint="-0.14996795556505021"/>
      </top>
      <bottom/>
      <diagonal/>
    </border>
    <border>
      <left style="thin">
        <color theme="0" tint="-0.24994659260841701"/>
      </left>
      <right style="thin">
        <color theme="0" tint="-0.24994659260841701"/>
      </right>
      <top style="thin">
        <color theme="0" tint="-0.14996795556505021"/>
      </top>
      <bottom style="thin">
        <color theme="0" tint="-4.9989318521683403E-2"/>
      </bottom>
      <diagonal/>
    </border>
    <border>
      <left style="thin">
        <color theme="0" tint="-0.24994659260841701"/>
      </left>
      <right style="thin">
        <color theme="0" tint="-0.14996795556505021"/>
      </right>
      <top style="thin">
        <color theme="0" tint="-0.14996795556505021"/>
      </top>
      <bottom style="thin">
        <color theme="0" tint="-4.9989318521683403E-2"/>
      </bottom>
      <diagonal/>
    </border>
    <border>
      <left/>
      <right style="thin">
        <color theme="0" tint="-0.24994659260841701"/>
      </right>
      <top/>
      <bottom style="thin">
        <color theme="0" tint="-0.14996795556505021"/>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style="thin">
        <color theme="0" tint="-0.14996795556505021"/>
      </right>
      <top/>
      <bottom style="thin">
        <color theme="0" tint="-0.14996795556505021"/>
      </bottom>
      <diagonal/>
    </border>
    <border>
      <left style="thin">
        <color theme="0" tint="-0.24994659260841701"/>
      </left>
      <right style="thin">
        <color theme="0" tint="-0.24994659260841701"/>
      </right>
      <top style="thin">
        <color theme="0" tint="-0.14996795556505021"/>
      </top>
      <bottom/>
      <diagonal/>
    </border>
    <border>
      <left style="thin">
        <color theme="0" tint="-0.24994659260841701"/>
      </left>
      <right style="thin">
        <color theme="0" tint="-0.14996795556505021"/>
      </right>
      <top style="thin">
        <color theme="0" tint="-0.14996795556505021"/>
      </top>
      <bottom/>
      <diagonal/>
    </border>
    <border>
      <left style="thin">
        <color theme="0" tint="-0.14993743705557422"/>
      </left>
      <right style="thin">
        <color theme="0" tint="-0.14993743705557422"/>
      </right>
      <top/>
      <bottom style="thin">
        <color theme="0" tint="-0.14996795556505021"/>
      </bottom>
      <diagonal/>
    </border>
    <border>
      <left/>
      <right style="thin">
        <color theme="0" tint="-0.1498764000366222"/>
      </right>
      <top style="thin">
        <color theme="0" tint="-0.14996795556505021"/>
      </top>
      <bottom/>
      <diagonal/>
    </border>
    <border>
      <left style="thin">
        <color theme="0" tint="-0.1498764000366222"/>
      </left>
      <right style="thin">
        <color theme="0" tint="-0.1498764000366222"/>
      </right>
      <top style="thin">
        <color theme="0" tint="-0.14996795556505021"/>
      </top>
      <bottom/>
      <diagonal/>
    </border>
    <border>
      <left style="medium">
        <color theme="0" tint="-0.14993743705557422"/>
      </left>
      <right style="thin">
        <color theme="0" tint="-0.14996795556505021"/>
      </right>
      <top style="thin">
        <color theme="0" tint="-0.14996795556505021"/>
      </top>
      <bottom/>
      <diagonal/>
    </border>
    <border>
      <left/>
      <right style="medium">
        <color theme="0" tint="-0.14993743705557422"/>
      </right>
      <top/>
      <bottom style="thin">
        <color theme="0" tint="-0.14996795556505021"/>
      </bottom>
      <diagonal/>
    </border>
    <border>
      <left style="medium">
        <color theme="0" tint="-0.14993743705557422"/>
      </left>
      <right style="medium">
        <color theme="0" tint="-0.14993743705557422"/>
      </right>
      <top/>
      <bottom style="thin">
        <color theme="0" tint="-0.14996795556505021"/>
      </bottom>
      <diagonal/>
    </border>
    <border>
      <left style="medium">
        <color theme="0" tint="-0.14993743705557422"/>
      </left>
      <right style="thin">
        <color theme="0" tint="-0.14996795556505021"/>
      </right>
      <top/>
      <bottom style="thin">
        <color theme="0" tint="-0.14996795556505021"/>
      </bottom>
      <diagonal/>
    </border>
    <border>
      <left style="thin">
        <color theme="0" tint="-0.14990691854609822"/>
      </left>
      <right/>
      <top style="thin">
        <color theme="0" tint="-0.1498764000366222"/>
      </top>
      <bottom/>
      <diagonal/>
    </border>
    <border>
      <left/>
      <right style="thin">
        <color theme="0" tint="-0.14996795556505021"/>
      </right>
      <top style="thin">
        <color theme="0" tint="-0.1498764000366222"/>
      </top>
      <bottom/>
      <diagonal/>
    </border>
    <border>
      <left style="thin">
        <color theme="0" tint="-0.14996795556505021"/>
      </left>
      <right/>
      <top style="thin">
        <color theme="0" tint="-0.1498764000366222"/>
      </top>
      <bottom/>
      <diagonal/>
    </border>
    <border>
      <left/>
      <right style="thin">
        <color theme="0" tint="-0.14990691854609822"/>
      </right>
      <top style="thin">
        <color theme="0" tint="-0.149876400036622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right style="thin">
        <color theme="0" tint="-0.14993743705557422"/>
      </right>
      <top/>
      <bottom style="thin">
        <color theme="0"/>
      </bottom>
      <diagonal/>
    </border>
    <border>
      <left style="thin">
        <color theme="0" tint="-0.1498764000366222"/>
      </left>
      <right/>
      <top style="thin">
        <color theme="0" tint="-0.14996795556505021"/>
      </top>
      <bottom/>
      <diagonal/>
    </border>
    <border>
      <left style="thin">
        <color theme="0" tint="-0.14993743705557422"/>
      </left>
      <right/>
      <top/>
      <bottom style="thin">
        <color theme="0" tint="-0.1498764000366222"/>
      </bottom>
      <diagonal/>
    </border>
    <border>
      <left/>
      <right style="thin">
        <color theme="0" tint="-0.14993743705557422"/>
      </right>
      <top/>
      <bottom style="thin">
        <color theme="0" tint="-0.1498764000366222"/>
      </bottom>
      <diagonal/>
    </border>
    <border>
      <left/>
      <right/>
      <top/>
      <bottom style="medium">
        <color theme="0"/>
      </bottom>
      <diagonal/>
    </border>
    <border>
      <left/>
      <right style="medium">
        <color theme="0"/>
      </right>
      <top style="medium">
        <color theme="0"/>
      </top>
      <bottom/>
      <diagonal/>
    </border>
    <border>
      <left/>
      <right style="medium">
        <color theme="0"/>
      </right>
      <top/>
      <bottom/>
      <diagonal/>
    </border>
    <border>
      <left/>
      <right style="medium">
        <color theme="0"/>
      </right>
      <top/>
      <bottom style="medium">
        <color theme="0"/>
      </bottom>
      <diagonal/>
    </border>
    <border>
      <left style="thin">
        <color theme="0" tint="-4.9989318521683403E-2"/>
      </left>
      <right/>
      <top style="thin">
        <color theme="0" tint="-0.14996795556505021"/>
      </top>
      <bottom style="thin">
        <color theme="0" tint="-0.14996795556505021"/>
      </bottom>
      <diagonal/>
    </border>
    <border>
      <left/>
      <right style="thin">
        <color theme="0" tint="-0.14996795556505021"/>
      </right>
      <top/>
      <bottom style="thin">
        <color theme="0" tint="-0.14990691854609822"/>
      </bottom>
      <diagonal/>
    </border>
    <border>
      <left style="thin">
        <color theme="0" tint="-0.14990691854609822"/>
      </left>
      <right style="thin">
        <color theme="0" tint="-0.14996795556505021"/>
      </right>
      <top style="thin">
        <color theme="0" tint="-0.14993743705557422"/>
      </top>
      <bottom/>
      <diagonal/>
    </border>
    <border>
      <left style="medium">
        <color theme="0" tint="-0.14996795556505021"/>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style="thin">
        <color theme="0" tint="-0.14996795556505021"/>
      </top>
      <bottom style="thin">
        <color theme="0" tint="-0.14996795556505021"/>
      </bottom>
      <diagonal/>
    </border>
    <border>
      <left/>
      <right style="medium">
        <color theme="0" tint="-0.14996795556505021"/>
      </right>
      <top style="thin">
        <color theme="0" tint="-0.14996795556505021"/>
      </top>
      <bottom style="thin">
        <color theme="0" tint="-0.14996795556505021"/>
      </bottom>
      <diagonal/>
    </border>
    <border>
      <left style="medium">
        <color theme="0" tint="-0.14996795556505021"/>
      </left>
      <right/>
      <top/>
      <bottom style="thin">
        <color theme="0" tint="-0.14996795556505021"/>
      </bottom>
      <diagonal/>
    </border>
    <border>
      <left/>
      <right style="medium">
        <color theme="0" tint="-0.14996795556505021"/>
      </right>
      <top/>
      <bottom style="thin">
        <color theme="0" tint="-0.14996795556505021"/>
      </bottom>
      <diagonal/>
    </border>
    <border>
      <left style="medium">
        <color theme="0" tint="-0.14996795556505021"/>
      </left>
      <right/>
      <top style="thin">
        <color theme="0" tint="-0.14996795556505021"/>
      </top>
      <bottom/>
      <diagonal/>
    </border>
    <border>
      <left style="medium">
        <color theme="0" tint="-0.14996795556505021"/>
      </left>
      <right/>
      <top/>
      <bottom style="medium">
        <color theme="0" tint="-0.14996795556505021"/>
      </bottom>
      <diagonal/>
    </border>
    <border>
      <left/>
      <right style="medium">
        <color theme="0" tint="-0.14996795556505021"/>
      </right>
      <top style="thin">
        <color theme="0" tint="-0.14996795556505021"/>
      </top>
      <bottom style="medium">
        <color theme="0" tint="-0.14996795556505021"/>
      </bottom>
      <diagonal/>
    </border>
    <border>
      <left/>
      <right/>
      <top style="thin">
        <color theme="0" tint="-0.14996795556505021"/>
      </top>
      <bottom style="medium">
        <color theme="0" tint="-0.14996795556505021"/>
      </bottom>
      <diagonal/>
    </border>
    <border>
      <left style="medium">
        <color theme="0" tint="-0.14993743705557422"/>
      </left>
      <right style="medium">
        <color theme="0"/>
      </right>
      <top style="medium">
        <color theme="0" tint="-0.14993743705557422"/>
      </top>
      <bottom/>
      <diagonal/>
    </border>
    <border>
      <left style="medium">
        <color theme="0"/>
      </left>
      <right style="medium">
        <color theme="0"/>
      </right>
      <top style="medium">
        <color theme="0" tint="-0.14993743705557422"/>
      </top>
      <bottom/>
      <diagonal/>
    </border>
    <border>
      <left style="medium">
        <color theme="0"/>
      </left>
      <right style="medium">
        <color theme="0" tint="-0.14993743705557422"/>
      </right>
      <top style="medium">
        <color theme="0" tint="-0.14993743705557422"/>
      </top>
      <bottom/>
      <diagonal/>
    </border>
    <border>
      <left style="medium">
        <color theme="0" tint="-0.14993743705557422"/>
      </left>
      <right/>
      <top/>
      <bottom/>
      <diagonal/>
    </border>
    <border>
      <left style="medium">
        <color theme="0" tint="-0.14993743705557422"/>
      </left>
      <right/>
      <top style="thin">
        <color theme="0" tint="-0.14996795556505021"/>
      </top>
      <bottom style="thin">
        <color theme="0" tint="-0.14996795556505021"/>
      </bottom>
      <diagonal/>
    </border>
    <border>
      <left/>
      <right style="medium">
        <color theme="0" tint="-0.14993743705557422"/>
      </right>
      <top style="thin">
        <color theme="0" tint="-0.14996795556505021"/>
      </top>
      <bottom style="thin">
        <color theme="0" tint="-0.14996795556505021"/>
      </bottom>
      <diagonal/>
    </border>
    <border>
      <left style="medium">
        <color theme="0" tint="-0.14993743705557422"/>
      </left>
      <right/>
      <top/>
      <bottom style="thin">
        <color theme="0" tint="-0.14996795556505021"/>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style="thin">
        <color theme="0" tint="-0.14996795556505021"/>
      </top>
      <bottom style="medium">
        <color theme="0" tint="-0.14993743705557422"/>
      </bottom>
      <diagonal/>
    </border>
    <border>
      <left/>
      <right style="medium">
        <color theme="0" tint="-0.14996795556505021"/>
      </right>
      <top/>
      <bottom style="medium">
        <color theme="0" tint="-0.14996795556505021"/>
      </bottom>
      <diagonal/>
    </border>
    <border>
      <left style="medium">
        <color theme="0" tint="-0.14996795556505021"/>
      </left>
      <right style="medium">
        <color theme="0" tint="-0.14996795556505021"/>
      </right>
      <top style="medium">
        <color theme="0" tint="-0.14996795556505021"/>
      </top>
      <bottom/>
      <diagonal/>
    </border>
    <border>
      <left style="medium">
        <color theme="0" tint="-0.14996795556505021"/>
      </left>
      <right style="medium">
        <color theme="0" tint="-0.14996795556505021"/>
      </right>
      <top/>
      <bottom/>
      <diagonal/>
    </border>
    <border>
      <left style="medium">
        <color theme="0" tint="-0.14996795556505021"/>
      </left>
      <right style="medium">
        <color theme="0" tint="-0.14996795556505021"/>
      </right>
      <top/>
      <bottom style="medium">
        <color theme="0" tint="-0.14996795556505021"/>
      </bottom>
      <diagonal/>
    </border>
    <border>
      <left/>
      <right style="thick">
        <color theme="3" tint="0.59996337778862885"/>
      </right>
      <top/>
      <bottom/>
      <diagonal/>
    </border>
    <border>
      <left style="thick">
        <color theme="3" tint="0.59996337778862885"/>
      </left>
      <right/>
      <top/>
      <bottom/>
      <diagonal/>
    </border>
    <border>
      <left/>
      <right style="thick">
        <color theme="3" tint="0.59996337778862885"/>
      </right>
      <top style="thin">
        <color theme="0" tint="-0.14996795556505021"/>
      </top>
      <bottom style="thin">
        <color theme="0" tint="-0.14996795556505021"/>
      </bottom>
      <diagonal/>
    </border>
    <border>
      <left style="thick">
        <color theme="3" tint="0.59996337778862885"/>
      </left>
      <right/>
      <top style="thin">
        <color theme="0" tint="-0.14996795556505021"/>
      </top>
      <bottom style="thin">
        <color theme="0" tint="-0.14996795556505021"/>
      </bottom>
      <diagonal/>
    </border>
    <border>
      <left style="thick">
        <color theme="3" tint="0.59996337778862885"/>
      </left>
      <right/>
      <top/>
      <bottom style="thick">
        <color theme="3" tint="0.59996337778862885"/>
      </bottom>
      <diagonal/>
    </border>
    <border>
      <left/>
      <right/>
      <top/>
      <bottom style="thick">
        <color theme="3" tint="0.59996337778862885"/>
      </bottom>
      <diagonal/>
    </border>
    <border>
      <left/>
      <right style="thick">
        <color theme="3" tint="0.59996337778862885"/>
      </right>
      <top/>
      <bottom style="thick">
        <color theme="3" tint="0.59996337778862885"/>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style="medium">
        <color theme="0" tint="-0.14993743705557422"/>
      </left>
      <right/>
      <top style="medium">
        <color theme="0" tint="-0.14993743705557422"/>
      </top>
      <bottom/>
      <diagonal/>
    </border>
    <border>
      <left/>
      <right/>
      <top style="medium">
        <color theme="0" tint="-0.14993743705557422"/>
      </top>
      <bottom/>
      <diagonal/>
    </border>
    <border>
      <left/>
      <right style="medium">
        <color theme="0" tint="-0.14993743705557422"/>
      </right>
      <top style="medium">
        <color theme="0" tint="-0.14993743705557422"/>
      </top>
      <bottom/>
      <diagonal/>
    </border>
    <border>
      <left/>
      <right style="medium">
        <color theme="0" tint="-0.14993743705557422"/>
      </right>
      <top/>
      <bottom style="medium">
        <color theme="0" tint="-0.1499374370555742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style="thin">
        <color theme="0" tint="-0.14996795556505021"/>
      </bottom>
      <diagonal/>
    </border>
    <border>
      <left style="thick">
        <color theme="0" tint="-0.499984740745262"/>
      </left>
      <right/>
      <top/>
      <bottom/>
      <diagonal/>
    </border>
    <border>
      <left style="thick">
        <color theme="0" tint="-0.499984740745262"/>
      </left>
      <right/>
      <top style="thin">
        <color theme="0" tint="-0.14996795556505021"/>
      </top>
      <bottom style="thin">
        <color theme="0" tint="-0.14996795556505021"/>
      </bottom>
      <diagonal/>
    </border>
    <border>
      <left style="thick">
        <color theme="0" tint="-0.499984740745262"/>
      </left>
      <right/>
      <top style="thin">
        <color theme="0" tint="-0.14996795556505021"/>
      </top>
      <bottom/>
      <diagonal/>
    </border>
    <border>
      <left/>
      <right style="thick">
        <color theme="0" tint="-0.499984740745262"/>
      </right>
      <top style="thin">
        <color theme="0" tint="-0.14996795556505021"/>
      </top>
      <bottom style="thin">
        <color theme="0" tint="-0.14996795556505021"/>
      </bottom>
      <diagonal/>
    </border>
    <border>
      <left style="thick">
        <color theme="0" tint="-0.499984740745262"/>
      </left>
      <right/>
      <top/>
      <bottom style="thin">
        <color theme="0" tint="-0.14996795556505021"/>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style="thick">
        <color theme="0" tint="-0.499984740745262"/>
      </right>
      <top/>
      <bottom/>
      <diagonal/>
    </border>
    <border>
      <left style="thin">
        <color theme="0" tint="-0.14996795556505021"/>
      </left>
      <right/>
      <top style="thick">
        <color theme="0" tint="-0.499984740745262"/>
      </top>
      <bottom style="thin">
        <color theme="0" tint="-0.14996795556505021"/>
      </bottom>
      <diagonal/>
    </border>
    <border>
      <left/>
      <right style="thick">
        <color theme="0" tint="-0.499984740745262"/>
      </right>
      <top style="thin">
        <color theme="0" tint="-0.14996795556505021"/>
      </top>
      <bottom/>
      <diagonal/>
    </border>
    <border>
      <left/>
      <right style="thick">
        <color theme="0" tint="-0.499984740745262"/>
      </right>
      <top style="thin">
        <color theme="0" tint="-0.14993743705557422"/>
      </top>
      <bottom style="thin">
        <color theme="0" tint="-0.14993743705557422"/>
      </bottom>
      <diagonal/>
    </border>
    <border>
      <left/>
      <right/>
      <top style="thick">
        <color theme="9" tint="0.39994506668294322"/>
      </top>
      <bottom/>
      <diagonal/>
    </border>
    <border>
      <left style="thin">
        <color theme="0" tint="-0.14996795556505021"/>
      </left>
      <right/>
      <top style="thin">
        <color theme="0" tint="-0.14996795556505021"/>
      </top>
      <bottom style="thin">
        <color theme="0" tint="-0.14993743705557422"/>
      </bottom>
      <diagonal/>
    </border>
    <border>
      <left style="thick">
        <color theme="9" tint="0.39994506668294322"/>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diagonal/>
    </border>
    <border>
      <left/>
      <right style="thick">
        <color theme="9" tint="0.39994506668294322"/>
      </right>
      <top/>
      <bottom/>
      <diagonal/>
    </border>
    <border>
      <left/>
      <right style="thick">
        <color theme="9" tint="0.39994506668294322"/>
      </right>
      <top style="thin">
        <color theme="0" tint="-0.14996795556505021"/>
      </top>
      <bottom style="thin">
        <color theme="0" tint="-0.14996795556505021"/>
      </bottom>
      <diagonal/>
    </border>
    <border>
      <left style="thick">
        <color theme="9" tint="0.39994506668294322"/>
      </left>
      <right/>
      <top style="thin">
        <color theme="0" tint="-0.14996795556505021"/>
      </top>
      <bottom/>
      <diagonal/>
    </border>
    <border>
      <left style="thick">
        <color theme="9" tint="0.39994506668294322"/>
      </left>
      <right/>
      <top style="thin">
        <color theme="0" tint="-0.14996795556505021"/>
      </top>
      <bottom style="thin">
        <color theme="0" tint="-0.14996795556505021"/>
      </bottom>
      <diagonal/>
    </border>
    <border>
      <left/>
      <right style="thick">
        <color theme="9" tint="0.39994506668294322"/>
      </right>
      <top style="thin">
        <color theme="0" tint="-0.14996795556505021"/>
      </top>
      <bottom style="thin">
        <color theme="0" tint="-0.14993743705557422"/>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n">
        <color theme="0" tint="-0.14996795556505021"/>
      </left>
      <right style="thin">
        <color theme="0" tint="-0.14993743705557422"/>
      </right>
      <top/>
      <bottom style="thin">
        <color theme="0" tint="-0.14993743705557422"/>
      </bottom>
      <diagonal/>
    </border>
    <border>
      <left/>
      <right style="thick">
        <color theme="9" tint="0.39994506668294322"/>
      </right>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style="thin">
        <color theme="9" tint="0.39994506668294322"/>
      </right>
      <top style="thin">
        <color theme="0" tint="-0.14996795556505021"/>
      </top>
      <bottom style="thin">
        <color theme="0" tint="-0.14996795556505021"/>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thin">
        <color theme="9" tint="0.39991454817346722"/>
      </left>
      <right style="thin">
        <color theme="9" tint="0.39991454817346722"/>
      </right>
      <top style="thin">
        <color theme="9" tint="0.39991454817346722"/>
      </top>
      <bottom style="thick">
        <color theme="9" tint="0.39994506668294322"/>
      </bottom>
      <diagonal/>
    </border>
    <border>
      <left style="thick">
        <color theme="6" tint="0.39991454817346722"/>
      </left>
      <right/>
      <top style="thick">
        <color theme="6" tint="0.39991454817346722"/>
      </top>
      <bottom/>
      <diagonal/>
    </border>
    <border>
      <left/>
      <right/>
      <top style="thick">
        <color theme="6" tint="0.39991454817346722"/>
      </top>
      <bottom/>
      <diagonal/>
    </border>
    <border>
      <left/>
      <right style="thick">
        <color theme="6" tint="0.39991454817346722"/>
      </right>
      <top style="thick">
        <color theme="6" tint="0.39991454817346722"/>
      </top>
      <bottom/>
      <diagonal/>
    </border>
    <border>
      <left style="thick">
        <color theme="6" tint="0.39991454817346722"/>
      </left>
      <right/>
      <top/>
      <bottom/>
      <diagonal/>
    </border>
    <border>
      <left/>
      <right style="thick">
        <color theme="6" tint="0.39991454817346722"/>
      </right>
      <top/>
      <bottom/>
      <diagonal/>
    </border>
    <border>
      <left style="thick">
        <color theme="6" tint="0.39991454817346722"/>
      </left>
      <right/>
      <top style="thin">
        <color theme="0" tint="-0.14996795556505021"/>
      </top>
      <bottom style="thin">
        <color theme="0" tint="-0.14996795556505021"/>
      </bottom>
      <diagonal/>
    </border>
    <border>
      <left/>
      <right style="thick">
        <color theme="6" tint="0.39991454817346722"/>
      </right>
      <top/>
      <bottom style="thin">
        <color theme="0" tint="-0.14996795556505021"/>
      </bottom>
      <diagonal/>
    </border>
    <border>
      <left/>
      <right style="thick">
        <color theme="6" tint="0.39991454817346722"/>
      </right>
      <top style="thin">
        <color theme="0" tint="-0.14996795556505021"/>
      </top>
      <bottom/>
      <diagonal/>
    </border>
    <border>
      <left/>
      <right style="thick">
        <color theme="6" tint="0.39991454817346722"/>
      </right>
      <top style="thin">
        <color theme="0" tint="-0.14990691854609822"/>
      </top>
      <bottom style="thin">
        <color theme="0" tint="-0.14990691854609822"/>
      </bottom>
      <diagonal/>
    </border>
    <border>
      <left style="thick">
        <color theme="6" tint="0.39991454817346722"/>
      </left>
      <right/>
      <top style="thin">
        <color theme="0" tint="-0.14996795556505021"/>
      </top>
      <bottom/>
      <diagonal/>
    </border>
    <border>
      <left style="thick">
        <color theme="6" tint="0.39991454817346722"/>
      </left>
      <right/>
      <top/>
      <bottom style="thick">
        <color theme="6" tint="0.39991454817346722"/>
      </bottom>
      <diagonal/>
    </border>
    <border>
      <left/>
      <right/>
      <top/>
      <bottom style="thick">
        <color theme="6" tint="0.39991454817346722"/>
      </bottom>
      <diagonal/>
    </border>
    <border>
      <left style="thin">
        <color theme="6" tint="0.39991454817346722"/>
      </left>
      <right style="thin">
        <color theme="6" tint="0.39991454817346722"/>
      </right>
      <top style="thin">
        <color theme="6" tint="0.39991454817346722"/>
      </top>
      <bottom style="thick">
        <color theme="6" tint="0.39991454817346722"/>
      </bottom>
      <diagonal/>
    </border>
    <border>
      <left/>
      <right style="thick">
        <color theme="6" tint="0.39991454817346722"/>
      </right>
      <top/>
      <bottom style="thick">
        <color theme="6" tint="0.39991454817346722"/>
      </bottom>
      <diagonal/>
    </border>
    <border>
      <left style="thick">
        <color theme="8" tint="0.39985351115451523"/>
      </left>
      <right/>
      <top style="thick">
        <color theme="8" tint="0.39985351115451523"/>
      </top>
      <bottom/>
      <diagonal/>
    </border>
    <border>
      <left/>
      <right/>
      <top style="thick">
        <color theme="8" tint="0.39985351115451523"/>
      </top>
      <bottom/>
      <diagonal/>
    </border>
    <border>
      <left/>
      <right style="thick">
        <color theme="8" tint="0.39985351115451523"/>
      </right>
      <top style="thick">
        <color theme="8" tint="0.39985351115451523"/>
      </top>
      <bottom/>
      <diagonal/>
    </border>
    <border>
      <left style="thick">
        <color theme="8" tint="0.39985351115451523"/>
      </left>
      <right/>
      <top/>
      <bottom/>
      <diagonal/>
    </border>
    <border>
      <left/>
      <right style="thick">
        <color theme="8" tint="0.39985351115451523"/>
      </right>
      <top/>
      <bottom/>
      <diagonal/>
    </border>
    <border>
      <left style="thick">
        <color theme="8" tint="0.39985351115451523"/>
      </left>
      <right/>
      <top style="thin">
        <color theme="0" tint="-0.14996795556505021"/>
      </top>
      <bottom style="thin">
        <color theme="0" tint="-0.14996795556505021"/>
      </bottom>
      <diagonal/>
    </border>
    <border>
      <left/>
      <right style="thick">
        <color theme="8" tint="0.39985351115451523"/>
      </right>
      <top style="thin">
        <color theme="0" tint="-0.14996795556505021"/>
      </top>
      <bottom style="thin">
        <color theme="0" tint="-0.14996795556505021"/>
      </bottom>
      <diagonal/>
    </border>
    <border>
      <left/>
      <right style="thick">
        <color theme="8" tint="0.39985351115451523"/>
      </right>
      <top style="thin">
        <color theme="0" tint="-0.14996795556505021"/>
      </top>
      <bottom/>
      <diagonal/>
    </border>
    <border>
      <left style="thick">
        <color theme="8" tint="0.39985351115451523"/>
      </left>
      <right/>
      <top style="thin">
        <color theme="0" tint="-0.14996795556505021"/>
      </top>
      <bottom/>
      <diagonal/>
    </border>
    <border>
      <left style="thick">
        <color theme="8" tint="0.39985351115451523"/>
      </left>
      <right/>
      <top/>
      <bottom style="thick">
        <color theme="8" tint="0.39985351115451523"/>
      </bottom>
      <diagonal/>
    </border>
    <border>
      <left/>
      <right/>
      <top/>
      <bottom style="thick">
        <color theme="8" tint="0.39985351115451523"/>
      </bottom>
      <diagonal/>
    </border>
    <border>
      <left/>
      <right style="thick">
        <color theme="8" tint="0.39985351115451523"/>
      </right>
      <top/>
      <bottom style="thick">
        <color theme="8" tint="0.39985351115451523"/>
      </bottom>
      <diagonal/>
    </border>
    <border>
      <left style="thin">
        <color theme="8" tint="0.39994506668294322"/>
      </left>
      <right style="thin">
        <color theme="8" tint="0.39994506668294322"/>
      </right>
      <top style="thin">
        <color theme="8" tint="0.39994506668294322"/>
      </top>
      <bottom style="thick">
        <color theme="8" tint="0.39985351115451523"/>
      </bottom>
      <diagonal/>
    </border>
    <border>
      <left style="thin">
        <color theme="0" tint="-0.14996795556505021"/>
      </left>
      <right style="thin">
        <color theme="0" tint="-0.14996795556505021"/>
      </right>
      <top style="thin">
        <color theme="0"/>
      </top>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right/>
      <top style="thin">
        <color theme="0" tint="-0.14996795556505021"/>
      </top>
      <bottom style="thick">
        <color theme="0" tint="-0.499984740745262"/>
      </bottom>
      <diagonal/>
    </border>
    <border>
      <left style="thick">
        <color theme="0" tint="-0.499984740745262"/>
      </left>
      <right/>
      <top style="dashed">
        <color theme="0" tint="-0.14996795556505021"/>
      </top>
      <bottom style="dashed">
        <color theme="0" tint="-0.14996795556505021"/>
      </bottom>
      <diagonal/>
    </border>
    <border>
      <left/>
      <right/>
      <top style="dashed">
        <color theme="0" tint="-0.14996795556505021"/>
      </top>
      <bottom style="dashed">
        <color theme="0" tint="-0.14996795556505021"/>
      </bottom>
      <diagonal/>
    </border>
    <border>
      <left style="thick">
        <color theme="0" tint="-0.499984740745262"/>
      </left>
      <right/>
      <top style="dashed">
        <color theme="0" tint="-0.14996795556505021"/>
      </top>
      <bottom/>
      <diagonal/>
    </border>
    <border>
      <left/>
      <right/>
      <top style="dashed">
        <color theme="0" tint="-0.14996795556505021"/>
      </top>
      <bottom/>
      <diagonal/>
    </border>
    <border>
      <left style="thick">
        <color theme="0" tint="-0.499984740745262"/>
      </left>
      <right/>
      <top style="thin">
        <color theme="0" tint="-0.14996795556505021"/>
      </top>
      <bottom style="thick">
        <color theme="0" tint="-0.499984740745262"/>
      </bottom>
      <diagonal/>
    </border>
    <border>
      <left/>
      <right style="thin">
        <color theme="0" tint="-0.14993743705557422"/>
      </right>
      <top style="thin">
        <color theme="0" tint="-0.14996795556505021"/>
      </top>
      <bottom style="thick">
        <color theme="0" tint="-0.499984740745262"/>
      </bottom>
      <diagonal/>
    </border>
    <border>
      <left/>
      <right style="thin">
        <color theme="0" tint="-0.14993743705557422"/>
      </right>
      <top/>
      <bottom style="dashed">
        <color theme="0" tint="-0.14996795556505021"/>
      </bottom>
      <diagonal/>
    </border>
    <border>
      <left/>
      <right style="thin">
        <color theme="0" tint="-0.14993743705557422"/>
      </right>
      <top style="dashed">
        <color theme="0" tint="-0.14996795556505021"/>
      </top>
      <bottom style="dashed">
        <color theme="0" tint="-0.14996795556505021"/>
      </bottom>
      <diagonal/>
    </border>
    <border>
      <left/>
      <right style="thin">
        <color theme="0" tint="-0.14993743705557422"/>
      </right>
      <top style="dashed">
        <color theme="0" tint="-0.14996795556505021"/>
      </top>
      <bottom/>
      <diagonal/>
    </border>
    <border>
      <left/>
      <right style="thick">
        <color theme="0" tint="-0.499984740745262"/>
      </right>
      <top style="thick">
        <color theme="0" tint="-0.499984740745262"/>
      </top>
      <bottom/>
      <diagonal/>
    </border>
    <border>
      <left/>
      <right style="thin">
        <color theme="0" tint="-0.14996795556505021"/>
      </right>
      <top style="thin">
        <color theme="0" tint="-0.14996795556505021"/>
      </top>
      <bottom style="thick">
        <color theme="0" tint="-0.499984740745262"/>
      </bottom>
      <diagonal/>
    </border>
    <border>
      <left/>
      <right style="thin">
        <color theme="9" tint="0.39991454817346722"/>
      </right>
      <top/>
      <bottom style="thick">
        <color theme="9" tint="0.39994506668294322"/>
      </bottom>
      <diagonal/>
    </border>
    <border>
      <left/>
      <right style="thin">
        <color theme="6" tint="0.39991454817346722"/>
      </right>
      <top/>
      <bottom style="thick">
        <color theme="6" tint="0.39991454817346722"/>
      </bottom>
      <diagonal/>
    </border>
    <border>
      <left/>
      <right style="thin">
        <color theme="6" tint="0.39994506668294322"/>
      </right>
      <top style="thin">
        <color theme="0" tint="-0.14996795556505021"/>
      </top>
      <bottom style="thin">
        <color theme="0" tint="-0.14996795556505021"/>
      </bottom>
      <diagonal/>
    </border>
    <border>
      <left/>
      <right style="thin">
        <color theme="8" tint="0.39994506668294322"/>
      </right>
      <top/>
      <bottom style="thick">
        <color theme="8" tint="0.39985351115451523"/>
      </bottom>
      <diagonal/>
    </border>
    <border>
      <left/>
      <right style="thin">
        <color theme="8" tint="0.39994506668294322"/>
      </right>
      <top style="thin">
        <color theme="0" tint="-0.14996795556505021"/>
      </top>
      <bottom style="thin">
        <color theme="0" tint="-0.14996795556505021"/>
      </bottom>
      <diagonal/>
    </border>
    <border>
      <left/>
      <right style="thick">
        <color theme="0" tint="-4.9989318521683403E-2"/>
      </right>
      <top/>
      <bottom style="thick">
        <color theme="0" tint="-0.499984740745262"/>
      </bottom>
      <diagonal/>
    </border>
    <border>
      <left/>
      <right style="thick">
        <color theme="7" tint="0.39994506668294322"/>
      </right>
      <top/>
      <bottom/>
      <diagonal/>
    </border>
    <border>
      <left style="thin">
        <color theme="0" tint="-0.14993743705557422"/>
      </left>
      <right style="thin">
        <color theme="0" tint="-0.14996795556505021"/>
      </right>
      <top/>
      <bottom/>
      <diagonal/>
    </border>
    <border>
      <left/>
      <right style="thick">
        <color theme="8" tint="0.39985351115451523"/>
      </right>
      <top/>
      <bottom style="thin">
        <color theme="0" tint="-0.14996795556505021"/>
      </bottom>
      <diagonal/>
    </border>
    <border>
      <left/>
      <right style="thick">
        <color theme="8" tint="0.39985351115451523"/>
      </right>
      <top style="thin">
        <color theme="0" tint="-0.14993743705557422"/>
      </top>
      <bottom style="thin">
        <color theme="0" tint="-0.14993743705557422"/>
      </bottom>
      <diagonal/>
    </border>
    <border>
      <left style="thick">
        <color theme="7" tint="0.39994506668294322"/>
      </left>
      <right/>
      <top style="thick">
        <color theme="7" tint="0.39994506668294322"/>
      </top>
      <bottom/>
      <diagonal/>
    </border>
    <border>
      <left/>
      <right/>
      <top style="thick">
        <color theme="7" tint="0.39994506668294322"/>
      </top>
      <bottom/>
      <diagonal/>
    </border>
    <border>
      <left/>
      <right style="thick">
        <color theme="7" tint="0.39994506668294322"/>
      </right>
      <top style="thick">
        <color theme="7" tint="0.39994506668294322"/>
      </top>
      <bottom/>
      <diagonal/>
    </border>
    <border>
      <left style="thick">
        <color theme="7" tint="0.39994506668294322"/>
      </left>
      <right/>
      <top/>
      <bottom/>
      <diagonal/>
    </border>
    <border>
      <left style="thick">
        <color theme="7" tint="0.39994506668294322"/>
      </left>
      <right/>
      <top style="thin">
        <color theme="0" tint="-0.14996795556505021"/>
      </top>
      <bottom style="thin">
        <color theme="0" tint="-0.14996795556505021"/>
      </bottom>
      <diagonal/>
    </border>
    <border>
      <left/>
      <right style="thick">
        <color theme="7" tint="0.39994506668294322"/>
      </right>
      <top style="thin">
        <color theme="0" tint="-0.14996795556505021"/>
      </top>
      <bottom style="thin">
        <color theme="0" tint="-0.14996795556505021"/>
      </bottom>
      <diagonal/>
    </border>
    <border>
      <left/>
      <right style="thick">
        <color theme="7" tint="0.39994506668294322"/>
      </right>
      <top style="thin">
        <color theme="0" tint="-0.14996795556505021"/>
      </top>
      <bottom/>
      <diagonal/>
    </border>
    <border>
      <left style="thick">
        <color theme="7" tint="0.39994506668294322"/>
      </left>
      <right/>
      <top style="thin">
        <color theme="0" tint="-0.14996795556505021"/>
      </top>
      <bottom style="thick">
        <color theme="7" tint="0.39994506668294322"/>
      </bottom>
      <diagonal/>
    </border>
    <border>
      <left/>
      <right/>
      <top style="thin">
        <color theme="0" tint="-0.14996795556505021"/>
      </top>
      <bottom style="thick">
        <color theme="7" tint="0.39994506668294322"/>
      </bottom>
      <diagonal/>
    </border>
    <border>
      <left/>
      <right/>
      <top/>
      <bottom style="thick">
        <color theme="7" tint="0.39994506668294322"/>
      </bottom>
      <diagonal/>
    </border>
    <border>
      <left/>
      <right style="thick">
        <color theme="7" tint="0.39994506668294322"/>
      </right>
      <top/>
      <bottom style="thick">
        <color theme="7" tint="0.39994506668294322"/>
      </bottom>
      <diagonal/>
    </border>
    <border>
      <left/>
      <right style="thick">
        <color theme="7" tint="0.39994506668294322"/>
      </right>
      <top/>
      <bottom style="thin">
        <color theme="0" tint="-0.14996795556505021"/>
      </bottom>
      <diagonal/>
    </border>
    <border>
      <left style="thin">
        <color theme="7" tint="0.39994506668294322"/>
      </left>
      <right style="thin">
        <color theme="7" tint="0.39994506668294322"/>
      </right>
      <top style="thin">
        <color theme="7" tint="0.39994506668294322"/>
      </top>
      <bottom style="thin">
        <color theme="7" tint="0.39994506668294322"/>
      </bottom>
      <diagonal/>
    </border>
    <border>
      <left style="thin">
        <color theme="7" tint="0.39994506668294322"/>
      </left>
      <right style="thin">
        <color theme="7" tint="0.39994506668294322"/>
      </right>
      <top style="thin">
        <color theme="7" tint="0.39994506668294322"/>
      </top>
      <bottom style="thick">
        <color theme="7" tint="0.3999450666829432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style="thin">
        <color theme="0" tint="-0.14996795556505021"/>
      </top>
      <bottom style="thin">
        <color theme="0" tint="-0.14996795556505021"/>
      </bottom>
      <diagonal/>
    </border>
    <border>
      <left/>
      <right style="thick">
        <color theme="2" tint="-0.499984740745262"/>
      </right>
      <top style="thin">
        <color theme="0" tint="-0.14996795556505021"/>
      </top>
      <bottom style="thin">
        <color theme="0" tint="-0.14996795556505021"/>
      </bottom>
      <diagonal/>
    </border>
    <border>
      <left/>
      <right style="thick">
        <color theme="2" tint="-0.499984740745262"/>
      </right>
      <top style="thin">
        <color theme="0" tint="-0.14996795556505021"/>
      </top>
      <bottom/>
      <diagonal/>
    </border>
    <border>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top/>
      <bottom style="thick">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right style="thick">
        <color theme="2" tint="-0.499984740745262"/>
      </right>
      <top/>
      <bottom style="thin">
        <color theme="0" tint="-0.14996795556505021"/>
      </bottom>
      <diagonal/>
    </border>
    <border>
      <left style="thick">
        <color theme="3" tint="0.59996337778862885"/>
      </left>
      <right/>
      <top style="thick">
        <color theme="3" tint="0.59996337778862885"/>
      </top>
      <bottom/>
      <diagonal/>
    </border>
    <border>
      <left/>
      <right/>
      <top style="thick">
        <color theme="3" tint="0.59996337778862885"/>
      </top>
      <bottom/>
      <diagonal/>
    </border>
    <border>
      <left/>
      <right style="thick">
        <color theme="3" tint="0.59996337778862885"/>
      </right>
      <top style="thick">
        <color theme="3" tint="0.59996337778862885"/>
      </top>
      <bottom/>
      <diagonal/>
    </border>
    <border>
      <left style="thin">
        <color theme="0" tint="-0.14996795556505021"/>
      </left>
      <right/>
      <top style="thin">
        <color theme="0" tint="-0.14993743705557422"/>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style="thick">
        <color theme="3" tint="0.59996337778862885"/>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4" tint="0.39994506668294322"/>
      </left>
      <right/>
      <top style="thick">
        <color theme="4" tint="0.39994506668294322"/>
      </top>
      <bottom/>
      <diagonal/>
    </border>
    <border>
      <left/>
      <right/>
      <top style="thick">
        <color theme="4" tint="0.39994506668294322"/>
      </top>
      <bottom/>
      <diagonal/>
    </border>
    <border>
      <left/>
      <right style="thin">
        <color theme="0"/>
      </right>
      <top style="thick">
        <color theme="4" tint="0.39994506668294322"/>
      </top>
      <bottom/>
      <diagonal/>
    </border>
    <border>
      <left/>
      <right style="thick">
        <color theme="4" tint="0.39994506668294322"/>
      </right>
      <top style="thick">
        <color theme="4" tint="0.39994506668294322"/>
      </top>
      <bottom/>
      <diagonal/>
    </border>
    <border>
      <left style="thick">
        <color theme="4" tint="0.39994506668294322"/>
      </left>
      <right/>
      <top/>
      <bottom/>
      <diagonal/>
    </border>
    <border>
      <left/>
      <right style="thick">
        <color theme="4" tint="0.39994506668294322"/>
      </right>
      <top/>
      <bottom/>
      <diagonal/>
    </border>
    <border>
      <left style="thick">
        <color theme="4" tint="0.39994506668294322"/>
      </left>
      <right/>
      <top style="thin">
        <color theme="0" tint="-0.14996795556505021"/>
      </top>
      <bottom style="thin">
        <color theme="0" tint="-0.14996795556505021"/>
      </bottom>
      <diagonal/>
    </border>
    <border>
      <left/>
      <right style="thick">
        <color theme="4" tint="0.39994506668294322"/>
      </right>
      <top style="thin">
        <color theme="0" tint="-0.14993743705557422"/>
      </top>
      <bottom style="thin">
        <color theme="0" tint="-0.14993743705557422"/>
      </bottom>
      <diagonal/>
    </border>
    <border>
      <left style="thick">
        <color theme="4" tint="0.39994506668294322"/>
      </left>
      <right/>
      <top/>
      <bottom style="thick">
        <color theme="4" tint="0.39994506668294322"/>
      </bottom>
      <diagonal/>
    </border>
    <border>
      <left/>
      <right/>
      <top/>
      <bottom style="thick">
        <color theme="4" tint="0.39994506668294322"/>
      </bottom>
      <diagonal/>
    </border>
    <border>
      <left style="thin">
        <color theme="4" tint="0.39994506668294322"/>
      </left>
      <right style="thin">
        <color theme="4" tint="0.39994506668294322"/>
      </right>
      <top style="thin">
        <color theme="4" tint="0.39994506668294322"/>
      </top>
      <bottom style="thick">
        <color theme="4" tint="0.39994506668294322"/>
      </bottom>
      <diagonal/>
    </border>
    <border>
      <left/>
      <right style="thick">
        <color theme="4" tint="0.39994506668294322"/>
      </right>
      <top/>
      <bottom style="thick">
        <color theme="4" tint="0.39994506668294322"/>
      </bottom>
      <diagonal/>
    </border>
    <border>
      <left/>
      <right style="thick">
        <color theme="4" tint="0.39994506668294322"/>
      </right>
      <top style="thin">
        <color theme="0" tint="-0.14993743705557422"/>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style="thick">
        <color theme="5" tint="0.39991454817346722"/>
      </left>
      <right/>
      <top style="thick">
        <color theme="5" tint="0.39991454817346722"/>
      </top>
      <bottom/>
      <diagonal/>
    </border>
    <border>
      <left/>
      <right/>
      <top style="thick">
        <color theme="5" tint="0.39991454817346722"/>
      </top>
      <bottom/>
      <diagonal/>
    </border>
    <border>
      <left style="thin">
        <color theme="0" tint="-0.14996795556505021"/>
      </left>
      <right/>
      <top style="thick">
        <color theme="5" tint="0.39991454817346722"/>
      </top>
      <bottom style="thin">
        <color theme="0" tint="-4.9989318521683403E-2"/>
      </bottom>
      <diagonal/>
    </border>
    <border>
      <left/>
      <right style="thick">
        <color theme="5" tint="0.39991454817346722"/>
      </right>
      <top style="thick">
        <color theme="5" tint="0.39991454817346722"/>
      </top>
      <bottom/>
      <diagonal/>
    </border>
    <border>
      <left style="thick">
        <color theme="5" tint="0.39991454817346722"/>
      </left>
      <right/>
      <top/>
      <bottom/>
      <diagonal/>
    </border>
    <border>
      <left/>
      <right style="thick">
        <color theme="5" tint="0.39991454817346722"/>
      </right>
      <top/>
      <bottom/>
      <diagonal/>
    </border>
    <border>
      <left style="thick">
        <color theme="5" tint="0.39991454817346722"/>
      </left>
      <right/>
      <top style="thin">
        <color theme="0" tint="-0.14996795556505021"/>
      </top>
      <bottom style="thin">
        <color theme="0" tint="-0.14993743705557422"/>
      </bottom>
      <diagonal/>
    </border>
    <border>
      <left style="thick">
        <color theme="5" tint="0.39991454817346722"/>
      </left>
      <right/>
      <top style="thin">
        <color theme="0" tint="-0.14993743705557422"/>
      </top>
      <bottom style="thin">
        <color theme="0" tint="-0.14993743705557422"/>
      </bottom>
      <diagonal/>
    </border>
    <border>
      <left/>
      <right style="thick">
        <color theme="5" tint="0.39991454817346722"/>
      </right>
      <top/>
      <bottom style="thin">
        <color theme="0" tint="-0.14996795556505021"/>
      </bottom>
      <diagonal/>
    </border>
    <border>
      <left/>
      <right style="thick">
        <color theme="5" tint="0.39991454817346722"/>
      </right>
      <top style="thin">
        <color theme="0" tint="-0.14996795556505021"/>
      </top>
      <bottom style="thin">
        <color theme="0" tint="-0.14996795556505021"/>
      </bottom>
      <diagonal/>
    </border>
    <border>
      <left/>
      <right style="thick">
        <color theme="5" tint="0.39991454817346722"/>
      </right>
      <top style="thin">
        <color theme="0" tint="-0.14996795556505021"/>
      </top>
      <bottom/>
      <diagonal/>
    </border>
    <border>
      <left style="thick">
        <color theme="5" tint="0.39991454817346722"/>
      </left>
      <right/>
      <top/>
      <bottom style="thick">
        <color theme="5" tint="0.39991454817346722"/>
      </bottom>
      <diagonal/>
    </border>
    <border>
      <left/>
      <right/>
      <top/>
      <bottom style="thick">
        <color theme="5" tint="0.39991454817346722"/>
      </bottom>
      <diagonal/>
    </border>
    <border>
      <left style="thin">
        <color theme="5" tint="-0.24994659260841701"/>
      </left>
      <right style="thin">
        <color theme="5" tint="-0.24994659260841701"/>
      </right>
      <top style="thin">
        <color theme="5" tint="-0.24994659260841701"/>
      </top>
      <bottom style="thick">
        <color theme="5" tint="0.39991454817346722"/>
      </bottom>
      <diagonal/>
    </border>
    <border>
      <left/>
      <right style="thick">
        <color theme="5" tint="0.39991454817346722"/>
      </right>
      <top/>
      <bottom style="thick">
        <color theme="5" tint="0.39991454817346722"/>
      </bottom>
      <diagonal/>
    </border>
    <border>
      <left style="thin">
        <color theme="0" tint="-0.14990691854609822"/>
      </left>
      <right/>
      <top style="thin">
        <color theme="0"/>
      </top>
      <bottom style="thin">
        <color theme="0" tint="-0.14990691854609822"/>
      </bottom>
      <diagonal/>
    </border>
    <border>
      <left/>
      <right style="thin">
        <color theme="0" tint="-0.14990691854609822"/>
      </right>
      <top style="thin">
        <color theme="0"/>
      </top>
      <bottom style="thin">
        <color theme="0" tint="-0.14990691854609822"/>
      </bottom>
      <diagonal/>
    </border>
    <border>
      <left style="thin">
        <color theme="0" tint="-0.14993743705557422"/>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rgb="FF0070C0"/>
      </left>
      <right/>
      <top style="thin">
        <color theme="0" tint="-0.14996795556505021"/>
      </top>
      <bottom style="thin">
        <color theme="0" tint="-0.14996795556505021"/>
      </bottom>
      <diagonal/>
    </border>
    <border>
      <left style="thin">
        <color theme="0" tint="-0.14996795556505021"/>
      </left>
      <right style="thin">
        <color theme="0" tint="-4.9989318521683403E-2"/>
      </right>
      <top style="thin">
        <color theme="0" tint="-0.14996795556505021"/>
      </top>
      <bottom/>
      <diagonal/>
    </border>
    <border>
      <left style="thin">
        <color theme="0" tint="-4.9989318521683403E-2"/>
      </left>
      <right style="thin">
        <color theme="0" tint="-4.9989318521683403E-2"/>
      </right>
      <top style="thin">
        <color theme="0" tint="-0.14996795556505021"/>
      </top>
      <bottom/>
      <diagonal/>
    </border>
    <border>
      <left style="thin">
        <color theme="0" tint="-4.9989318521683403E-2"/>
      </left>
      <right style="thin">
        <color theme="0" tint="-4.9989318521683403E-2"/>
      </right>
      <top/>
      <bottom/>
      <diagonal/>
    </border>
    <border>
      <left style="thin">
        <color theme="0" tint="-4.9989318521683403E-2"/>
      </left>
      <right style="thin">
        <color theme="0" tint="-0.14996795556505021"/>
      </right>
      <top/>
      <bottom/>
      <diagonal/>
    </border>
    <border>
      <left style="thin">
        <color rgb="FF0070C0"/>
      </left>
      <right style="thin">
        <color theme="0" tint="-4.9989318521683403E-2"/>
      </right>
      <top style="thin">
        <color rgb="FF0070C0"/>
      </top>
      <bottom style="thin">
        <color rgb="FF0070C0"/>
      </bottom>
      <diagonal/>
    </border>
    <border>
      <left style="thin">
        <color theme="0" tint="-4.9989318521683403E-2"/>
      </left>
      <right style="thin">
        <color theme="0" tint="-4.9989318521683403E-2"/>
      </right>
      <top style="thin">
        <color rgb="FF0070C0"/>
      </top>
      <bottom style="thin">
        <color rgb="FF0070C0"/>
      </bottom>
      <diagonal/>
    </border>
    <border>
      <left style="thin">
        <color theme="0" tint="-4.9989318521683403E-2"/>
      </left>
      <right style="thin">
        <color rgb="FF0070C0"/>
      </right>
      <top style="thin">
        <color rgb="FF0070C0"/>
      </top>
      <bottom style="thin">
        <color rgb="FF0070C0"/>
      </bottom>
      <diagonal/>
    </border>
  </borders>
  <cellStyleXfs count="2">
    <xf numFmtId="0" fontId="0" fillId="0" borderId="0"/>
    <xf numFmtId="0" fontId="1" fillId="0" borderId="0"/>
  </cellStyleXfs>
  <cellXfs count="2646">
    <xf numFmtId="0" fontId="0" fillId="0" borderId="0" xfId="0"/>
    <xf numFmtId="0" fontId="3" fillId="2" borderId="0" xfId="0" applyFont="1" applyFill="1" applyAlignment="1">
      <alignment horizontal="left" vertical="center"/>
    </xf>
    <xf numFmtId="0" fontId="3" fillId="2" borderId="0" xfId="0" applyFont="1" applyFill="1"/>
    <xf numFmtId="166" fontId="7" fillId="2" borderId="0" xfId="0" applyNumberFormat="1" applyFont="1" applyFill="1"/>
    <xf numFmtId="0" fontId="3" fillId="2" borderId="0" xfId="0" applyFont="1" applyFill="1" applyAlignment="1">
      <alignment vertical="center"/>
    </xf>
    <xf numFmtId="0" fontId="0" fillId="2" borderId="0" xfId="0" applyFill="1"/>
    <xf numFmtId="0" fontId="1" fillId="2" borderId="0" xfId="1" applyFill="1"/>
    <xf numFmtId="0" fontId="3" fillId="2" borderId="0" xfId="1" applyFont="1" applyFill="1"/>
    <xf numFmtId="0" fontId="5" fillId="2" borderId="0" xfId="1" applyFont="1" applyFill="1" applyAlignment="1">
      <alignment horizontal="left"/>
    </xf>
    <xf numFmtId="0" fontId="5" fillId="2" borderId="0" xfId="1" applyFont="1" applyFill="1" applyAlignment="1">
      <alignment horizontal="center" vertical="center"/>
    </xf>
    <xf numFmtId="0" fontId="3" fillId="2" borderId="0" xfId="1" applyFont="1" applyFill="1" applyAlignment="1">
      <alignment vertical="center"/>
    </xf>
    <xf numFmtId="0" fontId="3" fillId="2" borderId="0" xfId="1" applyFont="1" applyFill="1" applyAlignment="1">
      <alignment vertical="top"/>
    </xf>
    <xf numFmtId="164" fontId="3" fillId="2" borderId="0" xfId="1" applyNumberFormat="1" applyFont="1" applyFill="1" applyAlignment="1">
      <alignment vertical="center"/>
    </xf>
    <xf numFmtId="164" fontId="15" fillId="2" borderId="0" xfId="1" applyNumberFormat="1" applyFont="1" applyFill="1" applyAlignment="1">
      <alignment vertical="center"/>
    </xf>
    <xf numFmtId="0" fontId="15" fillId="2" borderId="0" xfId="1" applyFont="1" applyFill="1" applyAlignment="1">
      <alignment vertical="center"/>
    </xf>
    <xf numFmtId="0" fontId="15" fillId="6" borderId="0" xfId="1" applyFont="1" applyFill="1" applyAlignment="1">
      <alignment vertical="center"/>
    </xf>
    <xf numFmtId="164" fontId="5" fillId="6" borderId="0" xfId="1" applyNumberFormat="1" applyFont="1" applyFill="1" applyAlignment="1">
      <alignment vertical="center"/>
    </xf>
    <xf numFmtId="164" fontId="16" fillId="2" borderId="0" xfId="1" applyNumberFormat="1" applyFont="1" applyFill="1" applyAlignment="1">
      <alignment vertical="center"/>
    </xf>
    <xf numFmtId="0" fontId="15" fillId="2" borderId="0" xfId="1" applyFont="1" applyFill="1"/>
    <xf numFmtId="164" fontId="15" fillId="2" borderId="0" xfId="1" applyNumberFormat="1" applyFont="1" applyFill="1" applyAlignment="1">
      <alignment horizontal="center" vertical="center"/>
    </xf>
    <xf numFmtId="10" fontId="15" fillId="2" borderId="0" xfId="1" applyNumberFormat="1" applyFont="1" applyFill="1" applyAlignment="1">
      <alignment horizontal="center" vertical="center"/>
    </xf>
    <xf numFmtId="10" fontId="15" fillId="2" borderId="0" xfId="1" applyNumberFormat="1" applyFont="1" applyFill="1" applyAlignment="1">
      <alignment horizontal="right" vertical="center"/>
    </xf>
    <xf numFmtId="0" fontId="5" fillId="2" borderId="0" xfId="0" applyFont="1" applyFill="1" applyAlignment="1">
      <alignment horizontal="center" vertical="center"/>
    </xf>
    <xf numFmtId="0" fontId="17" fillId="2" borderId="0" xfId="0" applyFont="1" applyFill="1" applyAlignment="1">
      <alignment vertical="center"/>
    </xf>
    <xf numFmtId="0" fontId="10" fillId="2" borderId="0" xfId="1" applyFont="1" applyFill="1" applyAlignment="1">
      <alignment vertical="center"/>
    </xf>
    <xf numFmtId="164" fontId="5" fillId="2" borderId="0" xfId="1" applyNumberFormat="1" applyFont="1" applyFill="1" applyAlignment="1">
      <alignment horizontal="center" vertical="center"/>
    </xf>
    <xf numFmtId="0" fontId="3" fillId="2" borderId="0" xfId="1" applyFont="1" applyFill="1" applyAlignment="1">
      <alignment horizontal="center" vertical="center"/>
    </xf>
    <xf numFmtId="0" fontId="3" fillId="2" borderId="0" xfId="1" applyFont="1" applyFill="1" applyAlignment="1">
      <alignment horizontal="right"/>
    </xf>
    <xf numFmtId="0" fontId="20" fillId="2" borderId="0" xfId="1" applyFont="1" applyFill="1" applyAlignment="1">
      <alignment horizontal="right"/>
    </xf>
    <xf numFmtId="166" fontId="5" fillId="2" borderId="0" xfId="0" applyNumberFormat="1" applyFont="1" applyFill="1"/>
    <xf numFmtId="10" fontId="16" fillId="6" borderId="0" xfId="1" applyNumberFormat="1" applyFont="1" applyFill="1" applyAlignment="1">
      <alignment horizontal="center" vertical="center"/>
    </xf>
    <xf numFmtId="0" fontId="5" fillId="6" borderId="0" xfId="1" applyFont="1" applyFill="1" applyAlignment="1">
      <alignment vertical="center"/>
    </xf>
    <xf numFmtId="164" fontId="19" fillId="6" borderId="6" xfId="1" applyNumberFormat="1" applyFont="1" applyFill="1" applyBorder="1" applyAlignment="1">
      <alignment vertical="center"/>
    </xf>
    <xf numFmtId="0" fontId="3" fillId="6" borderId="0" xfId="1" applyFont="1" applyFill="1" applyAlignment="1">
      <alignment vertical="center"/>
    </xf>
    <xf numFmtId="164" fontId="15" fillId="2" borderId="0" xfId="1" applyNumberFormat="1" applyFont="1" applyFill="1" applyAlignment="1">
      <alignment horizontal="right" vertical="center"/>
    </xf>
    <xf numFmtId="164" fontId="5" fillId="6" borderId="6" xfId="1" applyNumberFormat="1" applyFont="1" applyFill="1" applyBorder="1" applyAlignment="1">
      <alignment vertical="center"/>
    </xf>
    <xf numFmtId="164" fontId="5" fillId="6" borderId="1" xfId="1" applyNumberFormat="1" applyFont="1" applyFill="1" applyBorder="1" applyAlignment="1">
      <alignment vertical="center"/>
    </xf>
    <xf numFmtId="0" fontId="5" fillId="6" borderId="0" xfId="1" applyFont="1" applyFill="1" applyAlignment="1">
      <alignment horizontal="left" vertical="center"/>
    </xf>
    <xf numFmtId="0" fontId="5" fillId="2" borderId="0" xfId="0" applyFont="1" applyFill="1" applyAlignment="1">
      <alignment horizontal="left" vertical="center"/>
    </xf>
    <xf numFmtId="164" fontId="15" fillId="6" borderId="0" xfId="1" applyNumberFormat="1" applyFont="1" applyFill="1" applyAlignment="1">
      <alignment vertical="center"/>
    </xf>
    <xf numFmtId="0" fontId="15" fillId="6" borderId="0" xfId="1" applyFont="1" applyFill="1" applyAlignment="1">
      <alignment horizontal="left" vertical="center" wrapText="1"/>
    </xf>
    <xf numFmtId="164" fontId="5" fillId="2" borderId="0" xfId="0" applyNumberFormat="1" applyFont="1" applyFill="1"/>
    <xf numFmtId="0" fontId="20" fillId="2" borderId="0" xfId="1" applyFont="1" applyFill="1" applyAlignment="1">
      <alignment horizontal="center" vertical="center"/>
    </xf>
    <xf numFmtId="0" fontId="28" fillId="2" borderId="0" xfId="0" applyFont="1" applyFill="1" applyAlignment="1">
      <alignment horizontal="center" vertical="center"/>
    </xf>
    <xf numFmtId="0" fontId="28" fillId="2" borderId="0" xfId="1" applyFont="1" applyFill="1" applyAlignment="1">
      <alignment horizontal="center" vertical="center"/>
    </xf>
    <xf numFmtId="0" fontId="22" fillId="2" borderId="0" xfId="1" applyFont="1" applyFill="1" applyAlignment="1">
      <alignment vertical="center"/>
    </xf>
    <xf numFmtId="0" fontId="15" fillId="2" borderId="0" xfId="1" applyFont="1" applyFill="1" applyAlignment="1">
      <alignment horizontal="center" vertical="center"/>
    </xf>
    <xf numFmtId="167" fontId="15" fillId="2" borderId="0" xfId="1" applyNumberFormat="1" applyFont="1" applyFill="1" applyAlignment="1">
      <alignment horizontal="center" vertical="center"/>
    </xf>
    <xf numFmtId="0" fontId="3" fillId="2" borderId="0" xfId="0" applyFont="1" applyFill="1" applyAlignment="1">
      <alignment horizontal="center" vertical="center"/>
    </xf>
    <xf numFmtId="0" fontId="1" fillId="2" borderId="0" xfId="1" applyFill="1" applyAlignment="1">
      <alignment horizontal="center" vertical="center"/>
    </xf>
    <xf numFmtId="164" fontId="16" fillId="6" borderId="0" xfId="1" applyNumberFormat="1" applyFont="1" applyFill="1" applyAlignment="1">
      <alignment horizontal="right" vertical="center" wrapText="1"/>
    </xf>
    <xf numFmtId="0" fontId="3" fillId="6" borderId="0" xfId="1" applyFont="1" applyFill="1" applyAlignment="1">
      <alignment horizontal="right" vertical="center"/>
    </xf>
    <xf numFmtId="0" fontId="5" fillId="2" borderId="0" xfId="1" applyFont="1" applyFill="1" applyAlignment="1">
      <alignment horizontal="left" vertical="center"/>
    </xf>
    <xf numFmtId="164" fontId="6" fillId="2" borderId="0" xfId="1" applyNumberFormat="1" applyFont="1" applyFill="1" applyAlignment="1">
      <alignment horizontal="center" vertical="center"/>
    </xf>
    <xf numFmtId="164" fontId="28" fillId="2" borderId="0" xfId="1" applyNumberFormat="1" applyFont="1" applyFill="1" applyAlignment="1">
      <alignment horizontal="center" vertical="center"/>
    </xf>
    <xf numFmtId="10" fontId="5" fillId="2" borderId="0" xfId="1" applyNumberFormat="1" applyFont="1" applyFill="1" applyAlignment="1">
      <alignment horizontal="center" vertical="center"/>
    </xf>
    <xf numFmtId="0" fontId="2" fillId="2" borderId="0" xfId="1" applyFont="1" applyFill="1" applyAlignment="1">
      <alignment horizontal="center" vertical="center"/>
    </xf>
    <xf numFmtId="0" fontId="10" fillId="2" borderId="0" xfId="1" applyFont="1" applyFill="1" applyAlignment="1">
      <alignment horizontal="center" vertical="center"/>
    </xf>
    <xf numFmtId="0" fontId="1" fillId="2" borderId="0" xfId="1" applyFill="1" applyAlignment="1">
      <alignment horizontal="right" vertical="center"/>
    </xf>
    <xf numFmtId="0" fontId="45" fillId="2" borderId="0" xfId="0" applyFont="1" applyFill="1" applyAlignment="1">
      <alignment horizontal="right" vertical="center"/>
    </xf>
    <xf numFmtId="0" fontId="5" fillId="2" borderId="0" xfId="1" applyFont="1" applyFill="1"/>
    <xf numFmtId="0" fontId="5" fillId="2" borderId="0" xfId="0" applyFont="1" applyFill="1" applyAlignment="1">
      <alignment vertical="center"/>
    </xf>
    <xf numFmtId="10" fontId="46" fillId="2" borderId="0" xfId="0" applyNumberFormat="1" applyFont="1" applyFill="1" applyAlignment="1">
      <alignment horizontal="center" vertical="center"/>
    </xf>
    <xf numFmtId="0" fontId="3" fillId="6" borderId="0" xfId="1" applyFont="1" applyFill="1" applyAlignment="1">
      <alignment horizontal="left" vertical="center"/>
    </xf>
    <xf numFmtId="0" fontId="3" fillId="6" borderId="0" xfId="0" applyFont="1" applyFill="1" applyAlignment="1">
      <alignment horizontal="left" vertical="center"/>
    </xf>
    <xf numFmtId="0" fontId="1" fillId="2" borderId="0" xfId="1" applyFill="1" applyAlignment="1">
      <alignment horizontal="left" vertical="center"/>
    </xf>
    <xf numFmtId="164" fontId="15" fillId="2" borderId="0" xfId="1" applyNumberFormat="1" applyFont="1" applyFill="1" applyAlignment="1">
      <alignment horizontal="right" vertical="top"/>
    </xf>
    <xf numFmtId="0" fontId="29" fillId="2" borderId="0" xfId="1" applyFont="1" applyFill="1" applyAlignment="1">
      <alignment vertical="center"/>
    </xf>
    <xf numFmtId="164" fontId="24" fillId="2" borderId="0" xfId="1" applyNumberFormat="1" applyFont="1" applyFill="1" applyAlignment="1">
      <alignment horizontal="center" vertical="center"/>
    </xf>
    <xf numFmtId="10" fontId="5" fillId="2" borderId="0" xfId="0" applyNumberFormat="1" applyFont="1" applyFill="1" applyAlignment="1">
      <alignment horizontal="center" vertical="center"/>
    </xf>
    <xf numFmtId="164" fontId="5" fillId="2" borderId="0" xfId="0" applyNumberFormat="1" applyFont="1" applyFill="1" applyAlignment="1">
      <alignment horizontal="center" vertical="center"/>
    </xf>
    <xf numFmtId="164" fontId="16" fillId="2" borderId="0" xfId="0" applyNumberFormat="1" applyFont="1" applyFill="1" applyAlignment="1">
      <alignment horizontal="center" vertical="center"/>
    </xf>
    <xf numFmtId="0" fontId="3" fillId="2" borderId="0" xfId="1" applyFont="1" applyFill="1" applyAlignment="1">
      <alignment horizontal="left" vertical="center"/>
    </xf>
    <xf numFmtId="165" fontId="5" fillId="2" borderId="0" xfId="1" applyNumberFormat="1" applyFont="1" applyFill="1" applyAlignment="1">
      <alignment horizontal="center" vertical="center"/>
    </xf>
    <xf numFmtId="0" fontId="3" fillId="13" borderId="0" xfId="0" applyFont="1" applyFill="1"/>
    <xf numFmtId="0" fontId="3" fillId="13" borderId="0" xfId="0" applyFont="1" applyFill="1" applyAlignment="1">
      <alignment vertical="center"/>
    </xf>
    <xf numFmtId="0" fontId="51" fillId="2" borderId="0" xfId="0" applyFont="1" applyFill="1" applyAlignment="1">
      <alignment horizontal="left" vertical="center"/>
    </xf>
    <xf numFmtId="0" fontId="52" fillId="2" borderId="0" xfId="0" applyFont="1" applyFill="1" applyAlignment="1">
      <alignment horizontal="left" vertical="center"/>
    </xf>
    <xf numFmtId="0" fontId="53" fillId="2" borderId="0" xfId="0" applyFont="1" applyFill="1" applyAlignment="1">
      <alignment vertical="center"/>
    </xf>
    <xf numFmtId="165" fontId="54" fillId="2" borderId="0" xfId="1" applyNumberFormat="1" applyFont="1" applyFill="1" applyAlignment="1">
      <alignment horizontal="center" vertical="center"/>
    </xf>
    <xf numFmtId="164" fontId="15" fillId="6" borderId="0" xfId="1" applyNumberFormat="1" applyFont="1" applyFill="1" applyAlignment="1">
      <alignment horizontal="right" vertical="center" wrapText="1"/>
    </xf>
    <xf numFmtId="0" fontId="46" fillId="2" borderId="0" xfId="1" applyFont="1" applyFill="1"/>
    <xf numFmtId="0" fontId="49" fillId="2" borderId="0" xfId="1" applyFont="1" applyFill="1" applyAlignment="1">
      <alignment horizontal="right" vertical="center"/>
    </xf>
    <xf numFmtId="164" fontId="46" fillId="2" borderId="0" xfId="1" applyNumberFormat="1" applyFont="1" applyFill="1" applyAlignment="1">
      <alignment horizontal="center" vertical="center"/>
    </xf>
    <xf numFmtId="0" fontId="46" fillId="2" borderId="0" xfId="1" applyFont="1" applyFill="1" applyAlignment="1">
      <alignment horizontal="center" vertical="center"/>
    </xf>
    <xf numFmtId="0" fontId="56" fillId="2" borderId="0" xfId="1" applyFont="1" applyFill="1"/>
    <xf numFmtId="0" fontId="57" fillId="2" borderId="0" xfId="1" applyFont="1" applyFill="1" applyAlignment="1">
      <alignment horizontal="right" vertical="center"/>
    </xf>
    <xf numFmtId="164" fontId="56" fillId="2" borderId="0" xfId="1" applyNumberFormat="1" applyFont="1" applyFill="1" applyAlignment="1">
      <alignment horizontal="center" vertical="center"/>
    </xf>
    <xf numFmtId="0" fontId="55" fillId="2" borderId="0" xfId="1" applyFont="1" applyFill="1" applyAlignment="1">
      <alignment horizontal="center" vertical="center"/>
    </xf>
    <xf numFmtId="164" fontId="37" fillId="2" borderId="0" xfId="1" applyNumberFormat="1" applyFont="1" applyFill="1" applyAlignment="1">
      <alignment vertical="center"/>
    </xf>
    <xf numFmtId="164" fontId="15" fillId="6" borderId="0" xfId="1" applyNumberFormat="1" applyFont="1" applyFill="1" applyAlignment="1">
      <alignment horizontal="left" vertical="center"/>
    </xf>
    <xf numFmtId="164" fontId="37" fillId="2" borderId="0" xfId="1" applyNumberFormat="1" applyFont="1" applyFill="1" applyAlignment="1">
      <alignment horizontal="right" vertical="center"/>
    </xf>
    <xf numFmtId="164" fontId="36" fillId="2" borderId="0" xfId="1" applyNumberFormat="1" applyFont="1" applyFill="1" applyAlignment="1">
      <alignment horizontal="right" vertical="center"/>
    </xf>
    <xf numFmtId="164" fontId="36" fillId="2" borderId="0" xfId="1" applyNumberFormat="1" applyFont="1" applyFill="1"/>
    <xf numFmtId="164" fontId="36" fillId="2" borderId="0" xfId="1" applyNumberFormat="1" applyFont="1" applyFill="1" applyAlignment="1">
      <alignment vertical="center"/>
    </xf>
    <xf numFmtId="0" fontId="46" fillId="2" borderId="0" xfId="1" applyFont="1" applyFill="1" applyAlignment="1">
      <alignment horizontal="center"/>
    </xf>
    <xf numFmtId="164" fontId="30" fillId="6" borderId="0" xfId="1" applyNumberFormat="1" applyFont="1" applyFill="1" applyAlignment="1">
      <alignment vertical="center"/>
    </xf>
    <xf numFmtId="164" fontId="59" fillId="2" borderId="0" xfId="1" applyNumberFormat="1" applyFont="1" applyFill="1"/>
    <xf numFmtId="164" fontId="46" fillId="2" borderId="0" xfId="1" applyNumberFormat="1" applyFont="1" applyFill="1"/>
    <xf numFmtId="164" fontId="59" fillId="2" borderId="0" xfId="1" applyNumberFormat="1" applyFont="1" applyFill="1" applyAlignment="1">
      <alignment vertical="center"/>
    </xf>
    <xf numFmtId="164" fontId="46" fillId="2" borderId="0" xfId="1" applyNumberFormat="1" applyFont="1" applyFill="1" applyAlignment="1">
      <alignment vertical="center"/>
    </xf>
    <xf numFmtId="164" fontId="58" fillId="2" borderId="0" xfId="1" applyNumberFormat="1" applyFont="1" applyFill="1" applyAlignment="1">
      <alignment vertical="center"/>
    </xf>
    <xf numFmtId="164" fontId="5" fillId="6" borderId="0" xfId="1" applyNumberFormat="1" applyFont="1" applyFill="1" applyAlignment="1">
      <alignment horizontal="left" vertical="center" wrapText="1"/>
    </xf>
    <xf numFmtId="0" fontId="46" fillId="2" borderId="0" xfId="1" applyFont="1" applyFill="1" applyAlignment="1">
      <alignment horizontal="center" vertical="top"/>
    </xf>
    <xf numFmtId="164" fontId="15" fillId="6" borderId="0" xfId="1" applyNumberFormat="1" applyFont="1" applyFill="1" applyAlignment="1">
      <alignment horizontal="center" vertical="center"/>
    </xf>
    <xf numFmtId="164" fontId="61" fillId="2" borderId="0" xfId="1" applyNumberFormat="1" applyFont="1" applyFill="1" applyAlignment="1">
      <alignment vertical="center"/>
    </xf>
    <xf numFmtId="164" fontId="48" fillId="2" borderId="0" xfId="1" applyNumberFormat="1" applyFont="1" applyFill="1" applyAlignment="1">
      <alignment vertical="center"/>
    </xf>
    <xf numFmtId="165" fontId="9"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165" fontId="5" fillId="2" borderId="0" xfId="0" applyNumberFormat="1" applyFont="1" applyFill="1" applyAlignment="1">
      <alignment horizontal="center" vertical="center"/>
    </xf>
    <xf numFmtId="164" fontId="52" fillId="2" borderId="0" xfId="1" applyNumberFormat="1" applyFont="1" applyFill="1" applyAlignment="1">
      <alignment horizontal="center" vertical="center"/>
    </xf>
    <xf numFmtId="0" fontId="52" fillId="2" borderId="0" xfId="1" applyFont="1" applyFill="1" applyAlignment="1">
      <alignment horizontal="center" vertical="center"/>
    </xf>
    <xf numFmtId="0" fontId="5" fillId="2" borderId="0" xfId="1" applyFont="1" applyFill="1" applyAlignment="1">
      <alignment horizontal="center"/>
    </xf>
    <xf numFmtId="165" fontId="5" fillId="2" borderId="0" xfId="1" applyNumberFormat="1" applyFont="1" applyFill="1" applyAlignment="1">
      <alignment horizontal="center"/>
    </xf>
    <xf numFmtId="0" fontId="49" fillId="2" borderId="0" xfId="1" applyFont="1" applyFill="1" applyAlignment="1">
      <alignment horizontal="center" vertical="center"/>
    </xf>
    <xf numFmtId="10" fontId="15" fillId="2" borderId="0" xfId="1" applyNumberFormat="1" applyFont="1" applyFill="1" applyAlignment="1">
      <alignment vertical="center"/>
    </xf>
    <xf numFmtId="10" fontId="15" fillId="13" borderId="0" xfId="1" applyNumberFormat="1" applyFont="1" applyFill="1" applyAlignment="1">
      <alignment vertical="center"/>
    </xf>
    <xf numFmtId="0" fontId="53" fillId="2" borderId="0" xfId="0" applyFont="1" applyFill="1" applyAlignment="1">
      <alignment horizontal="left" vertical="center"/>
    </xf>
    <xf numFmtId="164" fontId="15" fillId="6" borderId="0" xfId="1" applyNumberFormat="1" applyFont="1" applyFill="1" applyAlignment="1">
      <alignment horizontal="right" vertical="center"/>
    </xf>
    <xf numFmtId="0" fontId="52" fillId="2" borderId="0" xfId="0" applyFont="1" applyFill="1"/>
    <xf numFmtId="0" fontId="3" fillId="2" borderId="0" xfId="0" applyFont="1" applyFill="1" applyAlignment="1">
      <alignment horizontal="left"/>
    </xf>
    <xf numFmtId="165" fontId="54" fillId="2" borderId="0" xfId="1" applyNumberFormat="1" applyFont="1" applyFill="1" applyAlignment="1">
      <alignment horizontal="left" vertical="center"/>
    </xf>
    <xf numFmtId="165" fontId="9" fillId="2" borderId="0" xfId="0" applyNumberFormat="1" applyFont="1" applyFill="1" applyAlignment="1">
      <alignment horizontal="left" vertical="center" wrapText="1"/>
    </xf>
    <xf numFmtId="165" fontId="5" fillId="2" borderId="0" xfId="0" applyNumberFormat="1" applyFont="1" applyFill="1" applyAlignment="1">
      <alignment horizontal="left" vertical="center"/>
    </xf>
    <xf numFmtId="165" fontId="5" fillId="2" borderId="0" xfId="1" applyNumberFormat="1" applyFont="1" applyFill="1" applyAlignment="1">
      <alignment horizontal="left"/>
    </xf>
    <xf numFmtId="165" fontId="5" fillId="2" borderId="0" xfId="1" applyNumberFormat="1" applyFont="1" applyFill="1" applyAlignment="1">
      <alignment horizontal="left" vertical="center"/>
    </xf>
    <xf numFmtId="0" fontId="9" fillId="2" borderId="0" xfId="0" applyFont="1" applyFill="1" applyAlignment="1">
      <alignment horizontal="left" vertical="center" wrapText="1"/>
    </xf>
    <xf numFmtId="0" fontId="27" fillId="2" borderId="0" xfId="0" applyFont="1" applyFill="1" applyAlignment="1">
      <alignment horizontal="center" vertical="center"/>
    </xf>
    <xf numFmtId="165" fontId="52" fillId="2" borderId="0" xfId="1" applyNumberFormat="1" applyFont="1" applyFill="1" applyAlignment="1">
      <alignment horizontal="left" vertical="center"/>
    </xf>
    <xf numFmtId="0" fontId="27" fillId="2" borderId="0" xfId="1" applyFont="1" applyFill="1" applyAlignment="1">
      <alignment horizontal="center" vertical="center"/>
    </xf>
    <xf numFmtId="165" fontId="52" fillId="2" borderId="0" xfId="1" applyNumberFormat="1" applyFont="1" applyFill="1" applyAlignment="1">
      <alignment horizontal="center" vertical="center"/>
    </xf>
    <xf numFmtId="165" fontId="44" fillId="2" borderId="0" xfId="1" applyNumberFormat="1" applyFont="1" applyFill="1" applyAlignment="1">
      <alignment horizontal="center" vertical="center"/>
    </xf>
    <xf numFmtId="0" fontId="32" fillId="2" borderId="0" xfId="0" applyFont="1" applyFill="1" applyAlignment="1">
      <alignment horizontal="center" vertical="center" wrapText="1"/>
    </xf>
    <xf numFmtId="0" fontId="33" fillId="2" borderId="0" xfId="0" applyFont="1" applyFill="1" applyAlignment="1">
      <alignment horizontal="center" vertical="center"/>
    </xf>
    <xf numFmtId="0" fontId="20" fillId="2" borderId="0" xfId="0" applyFont="1" applyFill="1"/>
    <xf numFmtId="0" fontId="65" fillId="2" borderId="0" xfId="0" applyFont="1" applyFill="1" applyAlignment="1">
      <alignment vertical="center"/>
    </xf>
    <xf numFmtId="0" fontId="20" fillId="2" borderId="0" xfId="0" applyFont="1" applyFill="1" applyAlignment="1">
      <alignment vertical="center"/>
    </xf>
    <xf numFmtId="0" fontId="34" fillId="2" borderId="0" xfId="1" applyFont="1" applyFill="1" applyAlignment="1">
      <alignment vertical="center"/>
    </xf>
    <xf numFmtId="0" fontId="20" fillId="2" borderId="0" xfId="1" applyFont="1" applyFill="1" applyAlignment="1">
      <alignment vertical="center"/>
    </xf>
    <xf numFmtId="0" fontId="66" fillId="2" borderId="0" xfId="1" applyFont="1" applyFill="1" applyAlignment="1">
      <alignment horizontal="center" vertical="center"/>
    </xf>
    <xf numFmtId="164" fontId="66" fillId="2" borderId="0" xfId="1" applyNumberFormat="1" applyFont="1" applyFill="1" applyAlignment="1">
      <alignment horizontal="center" vertical="center"/>
    </xf>
    <xf numFmtId="0" fontId="67" fillId="2" borderId="0" xfId="1" applyFont="1" applyFill="1" applyAlignment="1">
      <alignment horizontal="center" vertical="center"/>
    </xf>
    <xf numFmtId="164" fontId="67" fillId="2" borderId="0" xfId="1" applyNumberFormat="1" applyFont="1" applyFill="1" applyAlignment="1">
      <alignment horizontal="center" vertical="center"/>
    </xf>
    <xf numFmtId="0" fontId="20" fillId="2" borderId="0" xfId="1" applyFont="1" applyFill="1"/>
    <xf numFmtId="0" fontId="20" fillId="2" borderId="0" xfId="1" applyFont="1" applyFill="1" applyAlignment="1">
      <alignment vertical="top"/>
    </xf>
    <xf numFmtId="0" fontId="28" fillId="2" borderId="0" xfId="1" applyFont="1" applyFill="1" applyAlignment="1">
      <alignment horizontal="center"/>
    </xf>
    <xf numFmtId="0" fontId="33" fillId="2" borderId="0" xfId="1" applyFont="1" applyFill="1" applyAlignment="1">
      <alignment horizontal="center" vertical="center"/>
    </xf>
    <xf numFmtId="0" fontId="35" fillId="2" borderId="0" xfId="1" applyFont="1" applyFill="1" applyAlignment="1">
      <alignment vertical="center"/>
    </xf>
    <xf numFmtId="0" fontId="68" fillId="2" borderId="0" xfId="0" applyFont="1" applyFill="1" applyAlignment="1">
      <alignment horizontal="left" vertical="center"/>
    </xf>
    <xf numFmtId="0" fontId="44" fillId="2" borderId="0" xfId="0" applyFont="1" applyFill="1" applyAlignment="1">
      <alignment horizontal="left" vertical="center"/>
    </xf>
    <xf numFmtId="0" fontId="44" fillId="2" borderId="0" xfId="0" applyFont="1" applyFill="1"/>
    <xf numFmtId="165" fontId="28" fillId="2" borderId="0" xfId="1" applyNumberFormat="1" applyFont="1" applyFill="1" applyAlignment="1">
      <alignment horizontal="center" vertical="center"/>
    </xf>
    <xf numFmtId="0" fontId="64" fillId="2" borderId="0" xfId="1" applyFont="1" applyFill="1" applyAlignment="1">
      <alignment horizontal="center" vertical="center"/>
    </xf>
    <xf numFmtId="165" fontId="52" fillId="2" borderId="22" xfId="1" applyNumberFormat="1" applyFont="1" applyFill="1" applyBorder="1" applyAlignment="1">
      <alignment horizontal="center" vertical="center"/>
    </xf>
    <xf numFmtId="164" fontId="52" fillId="2" borderId="36" xfId="1" applyNumberFormat="1" applyFont="1" applyFill="1" applyBorder="1" applyAlignment="1">
      <alignment horizontal="center" vertical="center"/>
    </xf>
    <xf numFmtId="165" fontId="70" fillId="2" borderId="0" xfId="1" applyNumberFormat="1" applyFont="1" applyFill="1"/>
    <xf numFmtId="165" fontId="71" fillId="2" borderId="0" xfId="1" applyNumberFormat="1" applyFont="1" applyFill="1" applyAlignment="1">
      <alignment horizontal="center" vertical="center"/>
    </xf>
    <xf numFmtId="0" fontId="71" fillId="2" borderId="0" xfId="1" applyFont="1" applyFill="1"/>
    <xf numFmtId="0" fontId="72" fillId="2" borderId="0" xfId="1" applyFont="1" applyFill="1"/>
    <xf numFmtId="165" fontId="28" fillId="2" borderId="6" xfId="1" applyNumberFormat="1" applyFont="1" applyFill="1" applyBorder="1" applyAlignment="1">
      <alignment horizontal="center" vertical="center"/>
    </xf>
    <xf numFmtId="164" fontId="73" fillId="2" borderId="0" xfId="1" applyNumberFormat="1" applyFont="1" applyFill="1" applyAlignment="1">
      <alignment horizontal="right" vertical="center"/>
    </xf>
    <xf numFmtId="165" fontId="28" fillId="2" borderId="20" xfId="1" applyNumberFormat="1" applyFont="1" applyFill="1" applyBorder="1" applyAlignment="1">
      <alignment horizontal="left" vertical="center"/>
    </xf>
    <xf numFmtId="164" fontId="76" fillId="2" borderId="0" xfId="1" applyNumberFormat="1" applyFont="1" applyFill="1" applyAlignment="1">
      <alignment vertical="center"/>
    </xf>
    <xf numFmtId="164" fontId="76" fillId="2" borderId="0" xfId="1" applyNumberFormat="1" applyFont="1" applyFill="1"/>
    <xf numFmtId="165" fontId="28" fillId="2" borderId="38" xfId="1" applyNumberFormat="1" applyFont="1" applyFill="1" applyBorder="1" applyAlignment="1">
      <alignment horizontal="left" vertical="center"/>
    </xf>
    <xf numFmtId="165" fontId="28" fillId="2" borderId="17" xfId="1" applyNumberFormat="1" applyFont="1" applyFill="1" applyBorder="1" applyAlignment="1">
      <alignment horizontal="left" vertical="center"/>
    </xf>
    <xf numFmtId="164" fontId="75" fillId="2" borderId="0" xfId="1" applyNumberFormat="1" applyFont="1" applyFill="1"/>
    <xf numFmtId="164" fontId="75" fillId="2" borderId="0" xfId="1" applyNumberFormat="1" applyFont="1" applyFill="1" applyAlignment="1">
      <alignment vertical="center"/>
    </xf>
    <xf numFmtId="164" fontId="77" fillId="2" borderId="0" xfId="1" applyNumberFormat="1" applyFont="1" applyFill="1" applyAlignment="1">
      <alignment vertical="center"/>
    </xf>
    <xf numFmtId="164" fontId="69" fillId="2" borderId="0" xfId="1" applyNumberFormat="1" applyFont="1" applyFill="1"/>
    <xf numFmtId="164" fontId="20" fillId="2" borderId="0" xfId="1" applyNumberFormat="1" applyFont="1" applyFill="1" applyAlignment="1">
      <alignment vertical="center"/>
    </xf>
    <xf numFmtId="164" fontId="76" fillId="2" borderId="0" xfId="1" applyNumberFormat="1" applyFont="1" applyFill="1" applyAlignment="1">
      <alignment vertical="top"/>
    </xf>
    <xf numFmtId="165" fontId="28" fillId="2" borderId="6" xfId="1" applyNumberFormat="1" applyFont="1" applyFill="1" applyBorder="1" applyAlignment="1">
      <alignment horizontal="left" vertical="center"/>
    </xf>
    <xf numFmtId="164" fontId="73" fillId="2" borderId="0" xfId="1" applyNumberFormat="1" applyFont="1" applyFill="1" applyAlignment="1">
      <alignment vertical="center"/>
    </xf>
    <xf numFmtId="164" fontId="71" fillId="2" borderId="0" xfId="1" applyNumberFormat="1" applyFont="1" applyFill="1"/>
    <xf numFmtId="165" fontId="78" fillId="2" borderId="0" xfId="1" applyNumberFormat="1" applyFont="1" applyFill="1" applyAlignment="1">
      <alignment vertical="center"/>
    </xf>
    <xf numFmtId="164" fontId="79" fillId="2" borderId="0" xfId="1" applyNumberFormat="1" applyFont="1" applyFill="1" applyAlignment="1">
      <alignment vertical="center"/>
    </xf>
    <xf numFmtId="165" fontId="81" fillId="2" borderId="0" xfId="1" applyNumberFormat="1" applyFont="1" applyFill="1" applyAlignment="1">
      <alignment vertical="center"/>
    </xf>
    <xf numFmtId="165" fontId="78" fillId="2" borderId="0" xfId="1" applyNumberFormat="1" applyFont="1" applyFill="1" applyAlignment="1">
      <alignment horizontal="right" vertical="center"/>
    </xf>
    <xf numFmtId="165" fontId="70" fillId="2" borderId="0" xfId="1" applyNumberFormat="1" applyFont="1" applyFill="1" applyAlignment="1">
      <alignment vertical="center"/>
    </xf>
    <xf numFmtId="164" fontId="10" fillId="13" borderId="16" xfId="1" applyNumberFormat="1" applyFont="1" applyFill="1" applyBorder="1" applyAlignment="1">
      <alignment horizontal="center" vertical="center"/>
    </xf>
    <xf numFmtId="0" fontId="83" fillId="6" borderId="0" xfId="1" applyFont="1" applyFill="1" applyAlignment="1">
      <alignment horizontal="left" vertical="center"/>
    </xf>
    <xf numFmtId="0" fontId="83" fillId="6" borderId="0" xfId="1" applyFont="1" applyFill="1" applyAlignment="1">
      <alignment vertical="center"/>
    </xf>
    <xf numFmtId="0" fontId="47" fillId="2" borderId="0" xfId="0" applyFont="1" applyFill="1" applyAlignment="1">
      <alignment vertical="center"/>
    </xf>
    <xf numFmtId="165" fontId="5" fillId="8" borderId="0" xfId="1" applyNumberFormat="1" applyFont="1" applyFill="1" applyAlignment="1">
      <alignment horizontal="left" vertical="center"/>
    </xf>
    <xf numFmtId="164" fontId="10" fillId="13" borderId="39" xfId="1" applyNumberFormat="1" applyFont="1" applyFill="1" applyBorder="1" applyAlignment="1">
      <alignment horizontal="center" vertical="center"/>
    </xf>
    <xf numFmtId="0" fontId="3" fillId="2" borderId="0" xfId="1" applyFont="1" applyFill="1" applyAlignment="1">
      <alignment horizontal="left" vertical="top"/>
    </xf>
    <xf numFmtId="0" fontId="3" fillId="6" borderId="0" xfId="1" applyFont="1" applyFill="1" applyAlignment="1" applyProtection="1">
      <alignment vertical="center"/>
      <protection locked="0"/>
    </xf>
    <xf numFmtId="10" fontId="16" fillId="6" borderId="0" xfId="1" applyNumberFormat="1" applyFont="1" applyFill="1" applyAlignment="1" applyProtection="1">
      <alignment horizontal="center" vertical="center"/>
      <protection locked="0"/>
    </xf>
    <xf numFmtId="0" fontId="5" fillId="6" borderId="0" xfId="1" applyFont="1" applyFill="1" applyAlignment="1">
      <alignment horizontal="right" vertical="center"/>
    </xf>
    <xf numFmtId="0" fontId="5" fillId="6" borderId="0" xfId="1" applyFont="1" applyFill="1"/>
    <xf numFmtId="164" fontId="6" fillId="6" borderId="0" xfId="1" applyNumberFormat="1" applyFont="1" applyFill="1"/>
    <xf numFmtId="164" fontId="27" fillId="6" borderId="0" xfId="1" applyNumberFormat="1" applyFont="1" applyFill="1" applyAlignment="1">
      <alignment horizontal="right" vertical="center"/>
    </xf>
    <xf numFmtId="164" fontId="27" fillId="6" borderId="0" xfId="1" applyNumberFormat="1" applyFont="1" applyFill="1" applyAlignment="1">
      <alignment horizontal="center" vertical="center"/>
    </xf>
    <xf numFmtId="164" fontId="15" fillId="2" borderId="0" xfId="1" applyNumberFormat="1" applyFont="1" applyFill="1" applyAlignment="1" applyProtection="1">
      <alignment horizontal="center" vertical="center"/>
      <protection locked="0"/>
    </xf>
    <xf numFmtId="164" fontId="48" fillId="2" borderId="0" xfId="1" applyNumberFormat="1" applyFont="1" applyFill="1" applyAlignment="1">
      <alignment horizontal="center" vertical="center"/>
    </xf>
    <xf numFmtId="0" fontId="3" fillId="2" borderId="0" xfId="0" applyFont="1" applyFill="1" applyAlignment="1">
      <alignment vertical="top"/>
    </xf>
    <xf numFmtId="0" fontId="20" fillId="2" borderId="0" xfId="0" applyFont="1" applyFill="1" applyAlignment="1">
      <alignment vertical="top"/>
    </xf>
    <xf numFmtId="0" fontId="3" fillId="13" borderId="0" xfId="0" applyFont="1" applyFill="1" applyAlignment="1">
      <alignment vertical="top"/>
    </xf>
    <xf numFmtId="164" fontId="15" fillId="2" borderId="0" xfId="0" applyNumberFormat="1" applyFont="1" applyFill="1" applyAlignment="1">
      <alignment horizontal="center" vertical="center"/>
    </xf>
    <xf numFmtId="10" fontId="5" fillId="2" borderId="0" xfId="0" applyNumberFormat="1" applyFont="1" applyFill="1" applyAlignment="1">
      <alignment horizontal="center" vertical="top"/>
    </xf>
    <xf numFmtId="164" fontId="5" fillId="2" borderId="0" xfId="0" applyNumberFormat="1" applyFont="1" applyFill="1" applyAlignment="1">
      <alignment horizontal="center" vertical="top"/>
    </xf>
    <xf numFmtId="0" fontId="94" fillId="2" borderId="22" xfId="0" applyFont="1" applyFill="1" applyBorder="1" applyAlignment="1">
      <alignment horizontal="center" vertical="center"/>
    </xf>
    <xf numFmtId="0" fontId="94" fillId="2" borderId="0" xfId="1" applyFont="1" applyFill="1" applyAlignment="1">
      <alignment horizontal="center" vertical="top" wrapText="1"/>
    </xf>
    <xf numFmtId="10" fontId="15" fillId="6" borderId="0" xfId="1" applyNumberFormat="1" applyFont="1" applyFill="1" applyAlignment="1">
      <alignment horizontal="center" vertical="center" wrapText="1"/>
    </xf>
    <xf numFmtId="14" fontId="60" fillId="2" borderId="42" xfId="1" applyNumberFormat="1" applyFont="1" applyFill="1" applyBorder="1" applyAlignment="1">
      <alignment horizontal="center" vertical="center"/>
    </xf>
    <xf numFmtId="14" fontId="60" fillId="2" borderId="42" xfId="1" applyNumberFormat="1" applyFont="1" applyFill="1" applyBorder="1" applyAlignment="1">
      <alignment vertical="center"/>
    </xf>
    <xf numFmtId="10" fontId="60" fillId="2" borderId="42" xfId="1" applyNumberFormat="1" applyFont="1" applyFill="1" applyBorder="1" applyAlignment="1">
      <alignment vertical="center"/>
    </xf>
    <xf numFmtId="0" fontId="15" fillId="2" borderId="0" xfId="0" applyFont="1" applyFill="1" applyAlignment="1">
      <alignment horizontal="left" vertical="center"/>
    </xf>
    <xf numFmtId="0" fontId="24" fillId="2" borderId="0" xfId="0" applyFont="1" applyFill="1" applyAlignment="1">
      <alignment horizontal="left" wrapText="1"/>
    </xf>
    <xf numFmtId="164" fontId="15" fillId="2" borderId="0" xfId="0" applyNumberFormat="1" applyFont="1" applyFill="1"/>
    <xf numFmtId="0" fontId="10" fillId="6" borderId="0" xfId="1" applyFont="1" applyFill="1" applyAlignment="1">
      <alignment horizontal="left" vertical="center"/>
    </xf>
    <xf numFmtId="0" fontId="5" fillId="21" borderId="0" xfId="0" applyFont="1" applyFill="1" applyAlignment="1">
      <alignment horizontal="center" vertical="center"/>
    </xf>
    <xf numFmtId="164" fontId="5" fillId="21" borderId="0" xfId="0" applyNumberFormat="1" applyFont="1" applyFill="1"/>
    <xf numFmtId="164" fontId="5" fillId="2" borderId="0" xfId="0" applyNumberFormat="1" applyFont="1" applyFill="1" applyAlignment="1">
      <alignment horizontal="center"/>
    </xf>
    <xf numFmtId="164" fontId="5" fillId="2" borderId="0" xfId="0" applyNumberFormat="1" applyFont="1" applyFill="1" applyAlignment="1">
      <alignment vertical="center"/>
    </xf>
    <xf numFmtId="164" fontId="88" fillId="2" borderId="0" xfId="0" applyNumberFormat="1" applyFont="1" applyFill="1" applyAlignment="1">
      <alignment horizontal="right"/>
    </xf>
    <xf numFmtId="0" fontId="4" fillId="2" borderId="0" xfId="0" applyFont="1" applyFill="1"/>
    <xf numFmtId="0" fontId="13" fillId="2" borderId="0" xfId="0" applyFont="1" applyFill="1"/>
    <xf numFmtId="166" fontId="7" fillId="2" borderId="0" xfId="0" applyNumberFormat="1" applyFont="1" applyFill="1" applyAlignment="1">
      <alignment horizontal="left" vertical="center"/>
    </xf>
    <xf numFmtId="164" fontId="15" fillId="2" borderId="0" xfId="0" applyNumberFormat="1" applyFont="1" applyFill="1" applyAlignment="1">
      <alignment horizontal="center"/>
    </xf>
    <xf numFmtId="166" fontId="5" fillId="2" borderId="0" xfId="0" applyNumberFormat="1" applyFont="1" applyFill="1" applyAlignment="1">
      <alignment vertical="center"/>
    </xf>
    <xf numFmtId="0" fontId="12" fillId="2" borderId="0" xfId="0" applyFont="1" applyFill="1" applyAlignment="1">
      <alignment horizontal="left"/>
    </xf>
    <xf numFmtId="0" fontId="12" fillId="2" borderId="0" xfId="0" applyFont="1" applyFill="1" applyAlignment="1">
      <alignment horizontal="center"/>
    </xf>
    <xf numFmtId="0" fontId="83" fillId="2" borderId="0" xfId="0" applyFont="1" applyFill="1" applyAlignment="1">
      <alignment horizontal="left" vertical="center"/>
    </xf>
    <xf numFmtId="0" fontId="18" fillId="2" borderId="0" xfId="0" applyFont="1" applyFill="1" applyAlignment="1">
      <alignment horizontal="left" vertical="center"/>
    </xf>
    <xf numFmtId="164" fontId="15" fillId="3" borderId="0" xfId="0" applyNumberFormat="1" applyFont="1" applyFill="1" applyAlignment="1">
      <alignment horizontal="right"/>
    </xf>
    <xf numFmtId="0" fontId="3" fillId="2" borderId="0" xfId="0" applyFont="1" applyFill="1" applyAlignment="1">
      <alignment horizontal="left" vertical="center" wrapText="1"/>
    </xf>
    <xf numFmtId="164" fontId="15" fillId="5" borderId="0" xfId="0" applyNumberFormat="1" applyFont="1" applyFill="1" applyAlignment="1">
      <alignment horizontal="right"/>
    </xf>
    <xf numFmtId="164" fontId="15" fillId="8" borderId="0" xfId="0" applyNumberFormat="1" applyFont="1" applyFill="1" applyAlignment="1">
      <alignment horizontal="right"/>
    </xf>
    <xf numFmtId="166" fontId="5" fillId="2" borderId="0" xfId="0" applyNumberFormat="1" applyFont="1" applyFill="1" applyAlignment="1">
      <alignment horizontal="left" vertical="center" wrapText="1"/>
    </xf>
    <xf numFmtId="0" fontId="89" fillId="2" borderId="0" xfId="0" applyFont="1" applyFill="1"/>
    <xf numFmtId="0" fontId="90" fillId="2" borderId="0" xfId="0" applyFont="1" applyFill="1" applyAlignment="1">
      <alignment horizontal="left" vertical="center"/>
    </xf>
    <xf numFmtId="0" fontId="89" fillId="2" borderId="0" xfId="0" applyFont="1" applyFill="1" applyAlignment="1">
      <alignment vertical="center"/>
    </xf>
    <xf numFmtId="0" fontId="92" fillId="2" borderId="0" xfId="0" applyFont="1" applyFill="1" applyAlignment="1">
      <alignment vertical="center"/>
    </xf>
    <xf numFmtId="0" fontId="91" fillId="2" borderId="0" xfId="0" applyFont="1" applyFill="1" applyAlignment="1">
      <alignment vertical="center" wrapText="1"/>
    </xf>
    <xf numFmtId="0" fontId="43" fillId="2" borderId="0" xfId="0" applyFont="1" applyFill="1" applyAlignment="1">
      <alignment vertical="center" wrapText="1"/>
    </xf>
    <xf numFmtId="0" fontId="12" fillId="2" borderId="0" xfId="0" applyFont="1" applyFill="1" applyAlignment="1">
      <alignment horizontal="left" vertical="center"/>
    </xf>
    <xf numFmtId="166" fontId="7" fillId="2" borderId="0" xfId="0" applyNumberFormat="1" applyFont="1" applyFill="1" applyAlignment="1">
      <alignment vertical="center"/>
    </xf>
    <xf numFmtId="164" fontId="18" fillId="2" borderId="0" xfId="0" applyNumberFormat="1" applyFont="1" applyFill="1" applyAlignment="1">
      <alignment horizontal="left" vertical="center"/>
    </xf>
    <xf numFmtId="164" fontId="5" fillId="2" borderId="0" xfId="0" applyNumberFormat="1" applyFont="1" applyFill="1" applyAlignment="1">
      <alignment horizontal="left" vertical="center"/>
    </xf>
    <xf numFmtId="166" fontId="7" fillId="2" borderId="0" xfId="0" applyNumberFormat="1" applyFont="1" applyFill="1" applyAlignment="1">
      <alignment horizontal="left" vertical="center" wrapText="1"/>
    </xf>
    <xf numFmtId="164" fontId="39" fillId="2" borderId="0" xfId="0" applyNumberFormat="1" applyFont="1" applyFill="1" applyAlignment="1">
      <alignment horizontal="right" vertical="center"/>
    </xf>
    <xf numFmtId="164" fontId="16" fillId="2" borderId="0" xfId="0" applyNumberFormat="1" applyFont="1" applyFill="1" applyAlignment="1">
      <alignment vertical="center"/>
    </xf>
    <xf numFmtId="164" fontId="3" fillId="2" borderId="0" xfId="0" applyNumberFormat="1" applyFont="1" applyFill="1"/>
    <xf numFmtId="0" fontId="5" fillId="21" borderId="0" xfId="0" applyFont="1" applyFill="1" applyAlignment="1" applyProtection="1">
      <alignment horizontal="center" vertical="center"/>
      <protection locked="0"/>
    </xf>
    <xf numFmtId="164" fontId="5" fillId="21" borderId="0" xfId="0" applyNumberFormat="1" applyFont="1" applyFill="1" applyAlignment="1" applyProtection="1">
      <alignment vertical="center"/>
      <protection locked="0"/>
    </xf>
    <xf numFmtId="164" fontId="15" fillId="11" borderId="16" xfId="1" applyNumberFormat="1" applyFont="1" applyFill="1" applyBorder="1" applyAlignment="1">
      <alignment horizontal="center" vertical="center"/>
    </xf>
    <xf numFmtId="164" fontId="15" fillId="11" borderId="14" xfId="1" applyNumberFormat="1" applyFont="1" applyFill="1" applyBorder="1" applyAlignment="1">
      <alignment horizontal="center" vertical="center"/>
    </xf>
    <xf numFmtId="164" fontId="15" fillId="11" borderId="17" xfId="1" applyNumberFormat="1" applyFont="1" applyFill="1" applyBorder="1" applyAlignment="1">
      <alignment horizontal="center" vertical="center"/>
    </xf>
    <xf numFmtId="14" fontId="5" fillId="2" borderId="0" xfId="1" applyNumberFormat="1" applyFont="1" applyFill="1" applyAlignment="1">
      <alignment horizontal="center" vertical="center"/>
    </xf>
    <xf numFmtId="0" fontId="6" fillId="6" borderId="0" xfId="1" applyFont="1" applyFill="1" applyAlignment="1">
      <alignment horizontal="right" vertical="center" wrapText="1"/>
    </xf>
    <xf numFmtId="0" fontId="6" fillId="6" borderId="0" xfId="1" applyFont="1" applyFill="1" applyAlignment="1">
      <alignment horizontal="right" vertical="center"/>
    </xf>
    <xf numFmtId="0" fontId="10" fillId="2" borderId="0" xfId="1" applyFont="1" applyFill="1" applyAlignment="1">
      <alignment horizontal="left"/>
    </xf>
    <xf numFmtId="10" fontId="85" fillId="2" borderId="0" xfId="0" applyNumberFormat="1" applyFont="1" applyFill="1" applyAlignment="1">
      <alignment vertical="center"/>
    </xf>
    <xf numFmtId="164" fontId="86" fillId="2" borderId="0" xfId="1" applyNumberFormat="1" applyFont="1" applyFill="1"/>
    <xf numFmtId="164" fontId="86" fillId="2" borderId="0" xfId="1" applyNumberFormat="1" applyFont="1" applyFill="1" applyAlignment="1">
      <alignment vertical="center"/>
    </xf>
    <xf numFmtId="10" fontId="31" fillId="2" borderId="0" xfId="0" applyNumberFormat="1" applyFont="1" applyFill="1" applyAlignment="1">
      <alignment vertical="center"/>
    </xf>
    <xf numFmtId="164" fontId="87" fillId="2" borderId="0" xfId="1" applyNumberFormat="1" applyFont="1" applyFill="1" applyAlignment="1">
      <alignment vertical="center"/>
    </xf>
    <xf numFmtId="10" fontId="80" fillId="2" borderId="0" xfId="0" applyNumberFormat="1" applyFont="1" applyFill="1" applyAlignment="1">
      <alignment vertical="center"/>
    </xf>
    <xf numFmtId="164" fontId="15" fillId="6" borderId="0" xfId="1" applyNumberFormat="1" applyFont="1" applyFill="1" applyAlignment="1">
      <alignment horizontal="left" vertical="center" wrapText="1"/>
    </xf>
    <xf numFmtId="0" fontId="10" fillId="6" borderId="0" xfId="1" applyFont="1" applyFill="1" applyAlignment="1">
      <alignment horizontal="left"/>
    </xf>
    <xf numFmtId="164" fontId="5" fillId="6" borderId="0" xfId="1" applyNumberFormat="1" applyFont="1" applyFill="1" applyAlignment="1">
      <alignment horizontal="center" vertical="center"/>
    </xf>
    <xf numFmtId="165" fontId="10" fillId="6" borderId="0" xfId="1" applyNumberFormat="1" applyFont="1" applyFill="1" applyAlignment="1">
      <alignment horizontal="left" vertical="center"/>
    </xf>
    <xf numFmtId="164" fontId="10" fillId="6" borderId="0" xfId="1" applyNumberFormat="1" applyFont="1" applyFill="1" applyAlignment="1">
      <alignment horizontal="left" vertical="center"/>
    </xf>
    <xf numFmtId="164" fontId="5" fillId="6" borderId="0" xfId="1" applyNumberFormat="1" applyFont="1" applyFill="1" applyAlignment="1">
      <alignment horizontal="left" vertical="center"/>
    </xf>
    <xf numFmtId="164" fontId="27" fillId="6" borderId="0" xfId="1" applyNumberFormat="1" applyFont="1" applyFill="1" applyAlignment="1">
      <alignment horizontal="left" vertical="center"/>
    </xf>
    <xf numFmtId="164" fontId="6" fillId="6" borderId="0" xfId="1" applyNumberFormat="1" applyFont="1" applyFill="1" applyAlignment="1">
      <alignment horizontal="center"/>
    </xf>
    <xf numFmtId="164" fontId="6" fillId="6" borderId="0" xfId="1" applyNumberFormat="1" applyFont="1" applyFill="1" applyAlignment="1">
      <alignment horizontal="left"/>
    </xf>
    <xf numFmtId="164" fontId="59" fillId="6" borderId="0" xfId="1" applyNumberFormat="1" applyFont="1" applyFill="1" applyAlignment="1">
      <alignment vertical="center"/>
    </xf>
    <xf numFmtId="164" fontId="5" fillId="6" borderId="0" xfId="1" applyNumberFormat="1" applyFont="1" applyFill="1" applyAlignment="1">
      <alignment vertical="top"/>
    </xf>
    <xf numFmtId="0" fontId="56" fillId="6" borderId="0" xfId="1" applyFont="1" applyFill="1"/>
    <xf numFmtId="2" fontId="102" fillId="2" borderId="0" xfId="1" applyNumberFormat="1" applyFont="1" applyFill="1" applyAlignment="1">
      <alignment horizontal="center" vertical="center"/>
    </xf>
    <xf numFmtId="2" fontId="103" fillId="2" borderId="0" xfId="1" applyNumberFormat="1" applyFont="1" applyFill="1" applyAlignment="1">
      <alignment horizontal="center" vertical="center"/>
    </xf>
    <xf numFmtId="2" fontId="102" fillId="2" borderId="0" xfId="1" applyNumberFormat="1" applyFont="1" applyFill="1" applyAlignment="1">
      <alignment horizontal="center"/>
    </xf>
    <xf numFmtId="164" fontId="15" fillId="2" borderId="0" xfId="0" applyNumberFormat="1" applyFont="1" applyFill="1" applyAlignment="1">
      <alignment vertical="center" wrapText="1"/>
    </xf>
    <xf numFmtId="164" fontId="15" fillId="2" borderId="0" xfId="0" applyNumberFormat="1" applyFont="1" applyFill="1" applyAlignment="1">
      <alignment vertical="center"/>
    </xf>
    <xf numFmtId="164" fontId="15" fillId="2" borderId="0" xfId="0" applyNumberFormat="1" applyFont="1" applyFill="1" applyAlignment="1">
      <alignment horizontal="right" vertical="center"/>
    </xf>
    <xf numFmtId="164" fontId="16" fillId="2" borderId="0" xfId="0" applyNumberFormat="1" applyFont="1" applyFill="1" applyAlignment="1">
      <alignment horizontal="right" vertical="center" wrapText="1"/>
    </xf>
    <xf numFmtId="164" fontId="19" fillId="2" borderId="0" xfId="0" applyNumberFormat="1" applyFont="1" applyFill="1" applyAlignment="1">
      <alignment horizontal="right" vertical="center" wrapText="1"/>
    </xf>
    <xf numFmtId="164" fontId="21" fillId="2" borderId="0" xfId="0" applyNumberFormat="1" applyFont="1" applyFill="1" applyAlignment="1">
      <alignment horizontal="right" vertical="center"/>
    </xf>
    <xf numFmtId="164" fontId="4" fillId="2" borderId="0" xfId="0" applyNumberFormat="1" applyFont="1" applyFill="1" applyAlignment="1">
      <alignment vertical="center"/>
    </xf>
    <xf numFmtId="164" fontId="38" fillId="2" borderId="0" xfId="0" applyNumberFormat="1" applyFont="1" applyFill="1" applyAlignment="1">
      <alignment horizontal="right" vertical="center"/>
    </xf>
    <xf numFmtId="164" fontId="5" fillId="12" borderId="0" xfId="0" applyNumberFormat="1" applyFont="1" applyFill="1" applyAlignment="1">
      <alignment horizontal="center" vertical="center" wrapText="1"/>
    </xf>
    <xf numFmtId="164" fontId="5" fillId="12" borderId="0" xfId="0" applyNumberFormat="1" applyFont="1" applyFill="1" applyAlignment="1">
      <alignment horizontal="center" vertical="center"/>
    </xf>
    <xf numFmtId="164" fontId="6" fillId="13" borderId="0" xfId="0" applyNumberFormat="1" applyFont="1" applyFill="1" applyAlignment="1">
      <alignment horizontal="center" vertical="center" wrapText="1"/>
    </xf>
    <xf numFmtId="164" fontId="10" fillId="14" borderId="0" xfId="0" applyNumberFormat="1" applyFont="1" applyFill="1" applyAlignment="1">
      <alignment horizontal="center" vertical="center" wrapText="1"/>
    </xf>
    <xf numFmtId="164" fontId="23" fillId="15" borderId="0" xfId="0" applyNumberFormat="1" applyFont="1" applyFill="1" applyAlignment="1">
      <alignment horizontal="center" vertical="center"/>
    </xf>
    <xf numFmtId="164" fontId="5" fillId="3" borderId="0" xfId="0" applyNumberFormat="1" applyFont="1" applyFill="1" applyAlignment="1">
      <alignment horizontal="center" vertical="center"/>
    </xf>
    <xf numFmtId="164" fontId="6" fillId="5" borderId="0" xfId="0" applyNumberFormat="1" applyFont="1" applyFill="1" applyAlignment="1">
      <alignment horizontal="center" vertical="center"/>
    </xf>
    <xf numFmtId="164" fontId="5" fillId="16" borderId="0" xfId="0" applyNumberFormat="1" applyFont="1" applyFill="1" applyAlignment="1">
      <alignment horizontal="center" vertical="center"/>
    </xf>
    <xf numFmtId="164" fontId="6" fillId="12" borderId="0" xfId="0" applyNumberFormat="1" applyFont="1" applyFill="1" applyAlignment="1">
      <alignment horizontal="center" vertical="center"/>
    </xf>
    <xf numFmtId="164" fontId="10" fillId="2" borderId="0" xfId="1" applyNumberFormat="1" applyFont="1" applyFill="1" applyAlignment="1" applyProtection="1">
      <alignment horizontal="center" vertical="center"/>
      <protection locked="0"/>
    </xf>
    <xf numFmtId="164" fontId="5" fillId="6" borderId="30" xfId="1" applyNumberFormat="1" applyFont="1" applyFill="1" applyBorder="1" applyAlignment="1">
      <alignment horizontal="center" vertical="center"/>
    </xf>
    <xf numFmtId="164" fontId="5" fillId="6" borderId="56" xfId="1" applyNumberFormat="1" applyFont="1" applyFill="1" applyBorder="1" applyAlignment="1">
      <alignment horizontal="center" vertical="center"/>
    </xf>
    <xf numFmtId="164" fontId="5" fillId="17" borderId="65" xfId="1" applyNumberFormat="1" applyFont="1" applyFill="1" applyBorder="1" applyAlignment="1">
      <alignment horizontal="center" vertical="center"/>
    </xf>
    <xf numFmtId="164" fontId="5" fillId="17" borderId="19" xfId="1" applyNumberFormat="1" applyFont="1" applyFill="1" applyBorder="1" applyAlignment="1">
      <alignment horizontal="center" vertical="center"/>
    </xf>
    <xf numFmtId="164" fontId="5" fillId="17" borderId="19" xfId="1" applyNumberFormat="1" applyFont="1" applyFill="1" applyBorder="1" applyAlignment="1">
      <alignment horizontal="left" vertical="center"/>
    </xf>
    <xf numFmtId="164" fontId="90" fillId="2" borderId="0" xfId="0" applyNumberFormat="1" applyFont="1" applyFill="1" applyAlignment="1">
      <alignment horizontal="left" vertical="center"/>
    </xf>
    <xf numFmtId="0" fontId="49" fillId="2" borderId="0" xfId="0" applyFont="1" applyFill="1" applyAlignment="1">
      <alignment vertical="center" wrapText="1"/>
    </xf>
    <xf numFmtId="164" fontId="108" fillId="29" borderId="13" xfId="1" applyNumberFormat="1" applyFont="1" applyFill="1" applyBorder="1" applyAlignment="1">
      <alignment horizontal="right" vertical="center"/>
    </xf>
    <xf numFmtId="0" fontId="105" fillId="6" borderId="0" xfId="1" applyFont="1" applyFill="1"/>
    <xf numFmtId="164" fontId="24" fillId="6" borderId="0" xfId="1" applyNumberFormat="1" applyFont="1" applyFill="1" applyAlignment="1">
      <alignment horizontal="right" vertical="center"/>
    </xf>
    <xf numFmtId="0" fontId="46" fillId="6" borderId="0" xfId="1" applyFont="1" applyFill="1" applyAlignment="1">
      <alignment horizontal="left"/>
    </xf>
    <xf numFmtId="0" fontId="106" fillId="2" borderId="0" xfId="1" applyFont="1" applyFill="1" applyAlignment="1">
      <alignment horizontal="center" vertical="center"/>
    </xf>
    <xf numFmtId="164" fontId="24" fillId="6" borderId="0" xfId="1" applyNumberFormat="1" applyFont="1" applyFill="1" applyAlignment="1">
      <alignment vertical="center"/>
    </xf>
    <xf numFmtId="0" fontId="48" fillId="6" borderId="0" xfId="1" applyFont="1" applyFill="1" applyAlignment="1">
      <alignment horizontal="left"/>
    </xf>
    <xf numFmtId="164" fontId="15" fillId="11" borderId="39" xfId="1" applyNumberFormat="1" applyFont="1" applyFill="1" applyBorder="1" applyAlignment="1">
      <alignment horizontal="center" vertical="center"/>
    </xf>
    <xf numFmtId="164" fontId="15" fillId="6" borderId="111" xfId="1" applyNumberFormat="1" applyFont="1" applyFill="1" applyBorder="1" applyAlignment="1">
      <alignment vertical="center"/>
    </xf>
    <xf numFmtId="164" fontId="15" fillId="6" borderId="111" xfId="1" applyNumberFormat="1" applyFont="1" applyFill="1" applyBorder="1" applyAlignment="1">
      <alignment horizontal="center" vertical="center"/>
    </xf>
    <xf numFmtId="10" fontId="15" fillId="2" borderId="40" xfId="1" applyNumberFormat="1" applyFont="1" applyFill="1" applyBorder="1" applyAlignment="1">
      <alignment vertical="center"/>
    </xf>
    <xf numFmtId="164" fontId="15" fillId="2" borderId="40" xfId="1" applyNumberFormat="1" applyFont="1" applyFill="1" applyBorder="1" applyAlignment="1">
      <alignment vertical="center"/>
    </xf>
    <xf numFmtId="0" fontId="46" fillId="2" borderId="0" xfId="1" applyFont="1" applyFill="1" applyAlignment="1">
      <alignment vertical="center"/>
    </xf>
    <xf numFmtId="164" fontId="16" fillId="2" borderId="0" xfId="1" applyNumberFormat="1" applyFont="1" applyFill="1" applyAlignment="1">
      <alignment horizontal="center" vertical="center"/>
    </xf>
    <xf numFmtId="164" fontId="5" fillId="6" borderId="119" xfId="1" applyNumberFormat="1" applyFont="1" applyFill="1" applyBorder="1" applyAlignment="1">
      <alignment vertical="center"/>
    </xf>
    <xf numFmtId="164" fontId="5" fillId="6" borderId="13" xfId="1" applyNumberFormat="1" applyFont="1" applyFill="1" applyBorder="1" applyAlignment="1">
      <alignment vertical="center"/>
    </xf>
    <xf numFmtId="164" fontId="6" fillId="2" borderId="0" xfId="1" applyNumberFormat="1" applyFont="1" applyFill="1" applyAlignment="1">
      <alignment vertical="center"/>
    </xf>
    <xf numFmtId="164" fontId="15" fillId="6" borderId="13" xfId="1" applyNumberFormat="1" applyFont="1" applyFill="1" applyBorder="1" applyAlignment="1">
      <alignment vertical="center"/>
    </xf>
    <xf numFmtId="164" fontId="61" fillId="14" borderId="0" xfId="1" applyNumberFormat="1" applyFont="1" applyFill="1" applyAlignment="1">
      <alignment horizontal="center" vertical="center"/>
    </xf>
    <xf numFmtId="0" fontId="5" fillId="6" borderId="0" xfId="1" applyFont="1" applyFill="1" applyAlignment="1">
      <alignment vertical="center" wrapText="1"/>
    </xf>
    <xf numFmtId="0" fontId="101" fillId="6" borderId="0" xfId="1" applyFont="1" applyFill="1" applyAlignment="1">
      <alignment vertical="center" wrapText="1"/>
    </xf>
    <xf numFmtId="10" fontId="24" fillId="6" borderId="0" xfId="1" applyNumberFormat="1" applyFont="1" applyFill="1" applyAlignment="1">
      <alignment vertical="center"/>
    </xf>
    <xf numFmtId="0" fontId="5" fillId="6" borderId="137" xfId="1" applyFont="1" applyFill="1" applyBorder="1" applyAlignment="1">
      <alignment vertical="center"/>
    </xf>
    <xf numFmtId="164" fontId="15" fillId="6" borderId="0" xfId="1" applyNumberFormat="1" applyFont="1" applyFill="1" applyAlignment="1">
      <alignment vertical="center" wrapText="1"/>
    </xf>
    <xf numFmtId="0" fontId="5" fillId="6" borderId="88" xfId="1" applyFont="1" applyFill="1" applyBorder="1" applyAlignment="1">
      <alignment horizontal="left" vertical="center" wrapText="1"/>
    </xf>
    <xf numFmtId="10" fontId="5" fillId="17" borderId="147" xfId="1" applyNumberFormat="1" applyFont="1" applyFill="1" applyBorder="1" applyAlignment="1" applyProtection="1">
      <alignment horizontal="center" vertical="center"/>
      <protection locked="0"/>
    </xf>
    <xf numFmtId="164" fontId="5" fillId="6" borderId="148" xfId="1" applyNumberFormat="1" applyFont="1" applyFill="1" applyBorder="1" applyAlignment="1">
      <alignment horizontal="center" vertical="center"/>
    </xf>
    <xf numFmtId="10" fontId="110" fillId="29" borderId="129" xfId="1" applyNumberFormat="1" applyFont="1" applyFill="1" applyBorder="1" applyAlignment="1" applyProtection="1">
      <alignment horizontal="center" vertical="center"/>
      <protection locked="0"/>
    </xf>
    <xf numFmtId="164" fontId="5" fillId="6" borderId="65" xfId="1" applyNumberFormat="1" applyFont="1" applyFill="1" applyBorder="1" applyAlignment="1">
      <alignment horizontal="center" vertical="center"/>
    </xf>
    <xf numFmtId="10" fontId="100" fillId="29" borderId="129" xfId="1" applyNumberFormat="1" applyFont="1" applyFill="1" applyBorder="1" applyAlignment="1" applyProtection="1">
      <alignment horizontal="center" vertical="center"/>
      <protection locked="0"/>
    </xf>
    <xf numFmtId="164" fontId="107" fillId="6" borderId="19" xfId="1" applyNumberFormat="1" applyFont="1" applyFill="1" applyBorder="1" applyAlignment="1">
      <alignment vertical="center" wrapText="1"/>
    </xf>
    <xf numFmtId="169" fontId="5" fillId="6" borderId="83" xfId="1" applyNumberFormat="1" applyFont="1" applyFill="1" applyBorder="1" applyAlignment="1">
      <alignment horizontal="center" vertical="center"/>
    </xf>
    <xf numFmtId="164" fontId="99" fillId="29" borderId="19" xfId="1" applyNumberFormat="1" applyFont="1" applyFill="1" applyBorder="1" applyAlignment="1">
      <alignment horizontal="right" vertical="center"/>
    </xf>
    <xf numFmtId="164" fontId="93" fillId="29" borderId="141" xfId="1" applyNumberFormat="1" applyFont="1" applyFill="1" applyBorder="1" applyAlignment="1">
      <alignment horizontal="right"/>
    </xf>
    <xf numFmtId="164" fontId="107" fillId="6" borderId="15" xfId="1" applyNumberFormat="1" applyFont="1" applyFill="1" applyBorder="1" applyAlignment="1">
      <alignment vertical="center"/>
    </xf>
    <xf numFmtId="164" fontId="15" fillId="6" borderId="120" xfId="1" applyNumberFormat="1" applyFont="1" applyFill="1" applyBorder="1" applyAlignment="1">
      <alignment horizontal="right" vertical="center" wrapText="1"/>
    </xf>
    <xf numFmtId="164" fontId="15" fillId="6" borderId="30" xfId="1" applyNumberFormat="1" applyFont="1" applyFill="1" applyBorder="1" applyAlignment="1">
      <alignment horizontal="center" vertical="center"/>
    </xf>
    <xf numFmtId="10" fontId="100" fillId="29" borderId="123" xfId="1" applyNumberFormat="1" applyFont="1" applyFill="1" applyBorder="1" applyAlignment="1" applyProtection="1">
      <alignment horizontal="center" vertical="center"/>
      <protection locked="0"/>
    </xf>
    <xf numFmtId="166" fontId="5" fillId="2" borderId="0" xfId="0" applyNumberFormat="1" applyFont="1" applyFill="1" applyAlignment="1">
      <alignment horizontal="center" vertical="center"/>
    </xf>
    <xf numFmtId="0" fontId="5" fillId="6" borderId="88" xfId="1" applyFont="1" applyFill="1" applyBorder="1" applyAlignment="1">
      <alignment vertical="center" wrapText="1"/>
    </xf>
    <xf numFmtId="0" fontId="5" fillId="6" borderId="132" xfId="1" applyFont="1" applyFill="1" applyBorder="1" applyAlignment="1">
      <alignment vertical="center" wrapText="1"/>
    </xf>
    <xf numFmtId="0" fontId="5" fillId="6" borderId="154" xfId="1" applyFont="1" applyFill="1" applyBorder="1" applyAlignment="1">
      <alignment vertical="center"/>
    </xf>
    <xf numFmtId="10" fontId="5" fillId="2" borderId="0" xfId="1" applyNumberFormat="1" applyFont="1" applyFill="1" applyAlignment="1">
      <alignment horizontal="center" vertical="top"/>
    </xf>
    <xf numFmtId="164" fontId="15" fillId="2" borderId="0" xfId="1" applyNumberFormat="1" applyFont="1" applyFill="1" applyAlignment="1">
      <alignment horizontal="center" vertical="top"/>
    </xf>
    <xf numFmtId="164" fontId="15" fillId="26" borderId="0" xfId="0" applyNumberFormat="1" applyFont="1" applyFill="1" applyAlignment="1">
      <alignment horizontal="center" vertical="center"/>
    </xf>
    <xf numFmtId="164" fontId="5" fillId="7" borderId="6" xfId="0" applyNumberFormat="1" applyFont="1" applyFill="1" applyBorder="1" applyAlignment="1">
      <alignment horizontal="center" vertical="center"/>
    </xf>
    <xf numFmtId="164" fontId="5" fillId="7" borderId="162" xfId="0" applyNumberFormat="1" applyFont="1" applyFill="1" applyBorder="1" applyAlignment="1">
      <alignment horizontal="center" vertical="center"/>
    </xf>
    <xf numFmtId="164" fontId="16" fillId="22" borderId="5" xfId="0" applyNumberFormat="1" applyFont="1" applyFill="1" applyBorder="1" applyAlignment="1">
      <alignment horizontal="center" vertical="center"/>
    </xf>
    <xf numFmtId="164" fontId="5" fillId="24" borderId="162" xfId="0" applyNumberFormat="1" applyFont="1" applyFill="1" applyBorder="1" applyAlignment="1">
      <alignment horizontal="center" vertical="center"/>
    </xf>
    <xf numFmtId="164" fontId="5" fillId="28" borderId="41" xfId="0" applyNumberFormat="1" applyFont="1" applyFill="1" applyBorder="1" applyAlignment="1">
      <alignment horizontal="center" vertical="center"/>
    </xf>
    <xf numFmtId="164" fontId="5" fillId="28" borderId="12" xfId="0" applyNumberFormat="1" applyFont="1" applyFill="1" applyBorder="1" applyAlignment="1">
      <alignment horizontal="center" vertical="center"/>
    </xf>
    <xf numFmtId="164" fontId="5" fillId="14" borderId="6" xfId="0" applyNumberFormat="1" applyFont="1" applyFill="1" applyBorder="1" applyAlignment="1">
      <alignment horizontal="center" vertical="center"/>
    </xf>
    <xf numFmtId="164" fontId="5" fillId="10" borderId="6" xfId="0" applyNumberFormat="1" applyFont="1" applyFill="1" applyBorder="1" applyAlignment="1">
      <alignment horizontal="center" vertical="center"/>
    </xf>
    <xf numFmtId="164" fontId="5" fillId="10" borderId="161" xfId="0" applyNumberFormat="1" applyFont="1" applyFill="1" applyBorder="1" applyAlignment="1">
      <alignment horizontal="center" vertical="center"/>
    </xf>
    <xf numFmtId="164" fontId="15" fillId="22" borderId="4" xfId="0" applyNumberFormat="1" applyFont="1" applyFill="1" applyBorder="1" applyAlignment="1">
      <alignment horizontal="center" vertical="center"/>
    </xf>
    <xf numFmtId="164" fontId="5" fillId="5" borderId="85" xfId="0" applyNumberFormat="1" applyFont="1" applyFill="1" applyBorder="1" applyAlignment="1">
      <alignment horizontal="center" vertical="center"/>
    </xf>
    <xf numFmtId="164" fontId="5" fillId="8" borderId="43" xfId="0" applyNumberFormat="1" applyFont="1" applyFill="1" applyBorder="1" applyAlignment="1">
      <alignment horizontal="center" vertical="center"/>
    </xf>
    <xf numFmtId="164" fontId="5" fillId="8" borderId="85" xfId="0" applyNumberFormat="1" applyFont="1" applyFill="1" applyBorder="1" applyAlignment="1">
      <alignment horizontal="center" vertical="center"/>
    </xf>
    <xf numFmtId="0" fontId="15" fillId="26" borderId="4" xfId="0" applyFont="1" applyFill="1" applyBorder="1" applyAlignment="1">
      <alignment horizontal="center"/>
    </xf>
    <xf numFmtId="164" fontId="5" fillId="24" borderId="161" xfId="0" applyNumberFormat="1" applyFont="1" applyFill="1" applyBorder="1" applyAlignment="1">
      <alignment horizontal="center" vertical="center"/>
    </xf>
    <xf numFmtId="0" fontId="15" fillId="34" borderId="4" xfId="0" applyFont="1" applyFill="1" applyBorder="1" applyAlignment="1">
      <alignment horizontal="center"/>
    </xf>
    <xf numFmtId="0" fontId="15" fillId="30" borderId="4" xfId="0" applyFont="1" applyFill="1" applyBorder="1" applyAlignment="1">
      <alignment horizontal="center"/>
    </xf>
    <xf numFmtId="0" fontId="15" fillId="31" borderId="4" xfId="0" applyFont="1" applyFill="1" applyBorder="1" applyAlignment="1">
      <alignment horizontal="center"/>
    </xf>
    <xf numFmtId="164" fontId="15" fillId="32" borderId="4" xfId="0" applyNumberFormat="1" applyFont="1" applyFill="1" applyBorder="1" applyAlignment="1">
      <alignment horizontal="center"/>
    </xf>
    <xf numFmtId="0" fontId="15" fillId="33" borderId="4" xfId="0" applyFont="1" applyFill="1" applyBorder="1" applyAlignment="1">
      <alignment horizontal="center"/>
    </xf>
    <xf numFmtId="164" fontId="5" fillId="12" borderId="4" xfId="0" applyNumberFormat="1" applyFont="1" applyFill="1" applyBorder="1" applyAlignment="1">
      <alignment horizontal="center" vertical="center"/>
    </xf>
    <xf numFmtId="164" fontId="88" fillId="2" borderId="0" xfId="0" applyNumberFormat="1" applyFont="1" applyFill="1" applyAlignment="1">
      <alignment horizontal="center" vertical="center"/>
    </xf>
    <xf numFmtId="164" fontId="88" fillId="2" borderId="0" xfId="0" applyNumberFormat="1" applyFont="1" applyFill="1" applyAlignment="1">
      <alignment horizontal="right" vertical="center"/>
    </xf>
    <xf numFmtId="0" fontId="13" fillId="2" borderId="0" xfId="0" applyFont="1" applyFill="1" applyAlignment="1">
      <alignment vertical="center"/>
    </xf>
    <xf numFmtId="164" fontId="15" fillId="26" borderId="5" xfId="0" applyNumberFormat="1" applyFont="1" applyFill="1" applyBorder="1" applyAlignment="1">
      <alignment horizontal="center" vertical="center"/>
    </xf>
    <xf numFmtId="164" fontId="15" fillId="34" borderId="0" xfId="0" applyNumberFormat="1" applyFont="1" applyFill="1" applyAlignment="1">
      <alignment horizontal="center" vertical="center"/>
    </xf>
    <xf numFmtId="164" fontId="15" fillId="34" borderId="5" xfId="0" applyNumberFormat="1" applyFont="1" applyFill="1" applyBorder="1" applyAlignment="1">
      <alignment horizontal="center" vertical="center"/>
    </xf>
    <xf numFmtId="164" fontId="15" fillId="30" borderId="0" xfId="0" applyNumberFormat="1" applyFont="1" applyFill="1" applyAlignment="1">
      <alignment horizontal="center" vertical="center"/>
    </xf>
    <xf numFmtId="164" fontId="15" fillId="30" borderId="5" xfId="0" applyNumberFormat="1" applyFont="1" applyFill="1" applyBorder="1" applyAlignment="1">
      <alignment horizontal="center" vertical="center"/>
    </xf>
    <xf numFmtId="164" fontId="15" fillId="31" borderId="0" xfId="0" applyNumberFormat="1" applyFont="1" applyFill="1" applyAlignment="1">
      <alignment horizontal="center" vertical="center"/>
    </xf>
    <xf numFmtId="164" fontId="15" fillId="31" borderId="5" xfId="0" applyNumberFormat="1" applyFont="1" applyFill="1" applyBorder="1" applyAlignment="1">
      <alignment horizontal="center" vertical="center"/>
    </xf>
    <xf numFmtId="164" fontId="15" fillId="32" borderId="0" xfId="0" applyNumberFormat="1" applyFont="1" applyFill="1" applyAlignment="1">
      <alignment horizontal="center" vertical="center"/>
    </xf>
    <xf numFmtId="164" fontId="15" fillId="32" borderId="5" xfId="0" applyNumberFormat="1" applyFont="1" applyFill="1" applyBorder="1" applyAlignment="1">
      <alignment horizontal="center" vertical="center"/>
    </xf>
    <xf numFmtId="164" fontId="15" fillId="33" borderId="0" xfId="0" applyNumberFormat="1" applyFont="1" applyFill="1" applyAlignment="1">
      <alignment horizontal="center" vertical="center"/>
    </xf>
    <xf numFmtId="164" fontId="15" fillId="33" borderId="5" xfId="0" applyNumberFormat="1" applyFont="1" applyFill="1" applyBorder="1" applyAlignment="1">
      <alignment horizontal="center" vertical="center"/>
    </xf>
    <xf numFmtId="164" fontId="15" fillId="21" borderId="0" xfId="0" applyNumberFormat="1" applyFont="1" applyFill="1" applyAlignment="1">
      <alignment horizontal="center" vertical="center"/>
    </xf>
    <xf numFmtId="164" fontId="5" fillId="14" borderId="12" xfId="0" applyNumberFormat="1" applyFont="1" applyFill="1" applyBorder="1" applyAlignment="1">
      <alignment horizontal="center" vertical="center"/>
    </xf>
    <xf numFmtId="164" fontId="5" fillId="21" borderId="0" xfId="0" applyNumberFormat="1" applyFont="1" applyFill="1" applyAlignment="1">
      <alignment horizontal="center" vertical="center"/>
    </xf>
    <xf numFmtId="164" fontId="5" fillId="21" borderId="0" xfId="0" applyNumberFormat="1" applyFont="1" applyFill="1" applyAlignment="1">
      <alignment vertical="center"/>
    </xf>
    <xf numFmtId="164" fontId="15" fillId="22" borderId="0" xfId="0" applyNumberFormat="1" applyFont="1" applyFill="1" applyAlignment="1">
      <alignment vertical="center"/>
    </xf>
    <xf numFmtId="164" fontId="15" fillId="22" borderId="5" xfId="0" applyNumberFormat="1" applyFont="1" applyFill="1" applyBorder="1" applyAlignment="1">
      <alignment vertical="center"/>
    </xf>
    <xf numFmtId="164" fontId="43" fillId="8" borderId="0" xfId="0" applyNumberFormat="1" applyFont="1" applyFill="1" applyAlignment="1">
      <alignment horizontal="right" vertical="center"/>
    </xf>
    <xf numFmtId="164" fontId="15" fillId="16" borderId="0" xfId="0" applyNumberFormat="1" applyFont="1" applyFill="1"/>
    <xf numFmtId="164" fontId="15" fillId="3" borderId="0" xfId="0" applyNumberFormat="1" applyFont="1" applyFill="1" applyAlignment="1">
      <alignment horizontal="right" vertical="center"/>
    </xf>
    <xf numFmtId="164" fontId="15" fillId="5" borderId="0" xfId="0" applyNumberFormat="1" applyFont="1" applyFill="1" applyAlignment="1">
      <alignment horizontal="right" vertical="center"/>
    </xf>
    <xf numFmtId="164" fontId="15" fillId="8" borderId="0" xfId="0" applyNumberFormat="1" applyFont="1" applyFill="1" applyAlignment="1">
      <alignment horizontal="right" vertical="center"/>
    </xf>
    <xf numFmtId="164" fontId="15" fillId="14" borderId="0" xfId="0" applyNumberFormat="1" applyFont="1" applyFill="1" applyAlignment="1">
      <alignment horizontal="right"/>
    </xf>
    <xf numFmtId="164" fontId="15" fillId="14" borderId="0" xfId="0" applyNumberFormat="1" applyFont="1" applyFill="1"/>
    <xf numFmtId="164" fontId="15" fillId="16" borderId="0" xfId="0" applyNumberFormat="1" applyFont="1" applyFill="1" applyAlignment="1">
      <alignment horizontal="right" vertical="center"/>
    </xf>
    <xf numFmtId="164" fontId="6" fillId="25" borderId="164" xfId="0" applyNumberFormat="1" applyFont="1" applyFill="1" applyBorder="1" applyAlignment="1">
      <alignment horizontal="right" vertical="center"/>
    </xf>
    <xf numFmtId="164" fontId="15" fillId="12" borderId="0" xfId="0" applyNumberFormat="1" applyFont="1" applyFill="1" applyAlignment="1">
      <alignment horizontal="center"/>
    </xf>
    <xf numFmtId="164" fontId="15" fillId="12" borderId="0" xfId="0" applyNumberFormat="1" applyFont="1" applyFill="1" applyAlignment="1">
      <alignment horizontal="left"/>
    </xf>
    <xf numFmtId="164" fontId="5" fillId="14" borderId="0" xfId="0" applyNumberFormat="1" applyFont="1" applyFill="1" applyAlignment="1">
      <alignment horizontal="center" vertical="center"/>
    </xf>
    <xf numFmtId="164" fontId="15" fillId="18" borderId="3" xfId="0" applyNumberFormat="1" applyFont="1" applyFill="1" applyBorder="1" applyAlignment="1">
      <alignment horizontal="center" vertical="center"/>
    </xf>
    <xf numFmtId="164" fontId="15" fillId="21" borderId="5" xfId="0" applyNumberFormat="1" applyFont="1" applyFill="1" applyBorder="1" applyAlignment="1">
      <alignment horizontal="center" vertical="center"/>
    </xf>
    <xf numFmtId="164" fontId="15" fillId="2" borderId="3" xfId="0" applyNumberFormat="1" applyFont="1" applyFill="1" applyBorder="1" applyAlignment="1">
      <alignment vertical="center"/>
    </xf>
    <xf numFmtId="164" fontId="15" fillId="2" borderId="5" xfId="0" applyNumberFormat="1" applyFont="1" applyFill="1" applyBorder="1" applyAlignment="1">
      <alignment horizontal="center" vertical="center"/>
    </xf>
    <xf numFmtId="0" fontId="5" fillId="6" borderId="55" xfId="1" applyFont="1" applyFill="1" applyBorder="1" applyAlignment="1">
      <alignment horizontal="left" vertical="center"/>
    </xf>
    <xf numFmtId="0" fontId="26" fillId="6" borderId="0" xfId="1" applyFont="1" applyFill="1" applyAlignment="1">
      <alignment horizontal="right" vertical="center"/>
    </xf>
    <xf numFmtId="0" fontId="5" fillId="6" borderId="0" xfId="1" applyFont="1" applyFill="1" applyAlignment="1">
      <alignment horizontal="left"/>
    </xf>
    <xf numFmtId="0" fontId="42" fillId="6" borderId="0" xfId="1" applyFont="1" applyFill="1" applyAlignment="1">
      <alignment horizontal="left" vertical="center"/>
    </xf>
    <xf numFmtId="0" fontId="15" fillId="6" borderId="0" xfId="0" applyFont="1" applyFill="1" applyAlignment="1">
      <alignment horizontal="center" vertical="center" wrapText="1"/>
    </xf>
    <xf numFmtId="0" fontId="19" fillId="6" borderId="6" xfId="0" applyFont="1" applyFill="1" applyBorder="1" applyAlignment="1">
      <alignment horizontal="right" vertical="center" wrapText="1"/>
    </xf>
    <xf numFmtId="0" fontId="5" fillId="6" borderId="0" xfId="0" applyFont="1" applyFill="1" applyAlignment="1">
      <alignment vertical="center" wrapText="1"/>
    </xf>
    <xf numFmtId="164" fontId="19" fillId="6" borderId="9" xfId="1" applyNumberFormat="1" applyFont="1" applyFill="1" applyBorder="1" applyAlignment="1">
      <alignment vertical="center"/>
    </xf>
    <xf numFmtId="0" fontId="5" fillId="6" borderId="6" xfId="0" applyFont="1" applyFill="1" applyBorder="1" applyAlignment="1">
      <alignment horizontal="left" vertical="center" wrapText="1"/>
    </xf>
    <xf numFmtId="0" fontId="9" fillId="6" borderId="6" xfId="0" applyFont="1" applyFill="1" applyBorder="1" applyAlignment="1">
      <alignment horizontal="left" vertical="center" wrapText="1"/>
    </xf>
    <xf numFmtId="0" fontId="5" fillId="6" borderId="6" xfId="0" applyFont="1" applyFill="1" applyBorder="1" applyAlignment="1">
      <alignment vertical="center" wrapText="1"/>
    </xf>
    <xf numFmtId="0" fontId="5" fillId="6" borderId="6" xfId="0" applyFont="1" applyFill="1" applyBorder="1" applyAlignment="1">
      <alignment horizontal="right" vertical="center" wrapText="1"/>
    </xf>
    <xf numFmtId="0" fontId="5" fillId="6" borderId="0" xfId="0" applyFont="1" applyFill="1" applyAlignment="1">
      <alignment horizontal="center" vertical="center" wrapText="1"/>
    </xf>
    <xf numFmtId="164" fontId="5" fillId="6" borderId="12" xfId="1" applyNumberFormat="1" applyFont="1" applyFill="1" applyBorder="1" applyAlignment="1">
      <alignment vertical="center"/>
    </xf>
    <xf numFmtId="0" fontId="5" fillId="6" borderId="43" xfId="0" applyFont="1" applyFill="1" applyBorder="1" applyAlignment="1">
      <alignment vertical="center" wrapText="1"/>
    </xf>
    <xf numFmtId="164" fontId="5" fillId="6" borderId="43" xfId="1" applyNumberFormat="1" applyFont="1" applyFill="1" applyBorder="1" applyAlignment="1">
      <alignment vertical="center"/>
    </xf>
    <xf numFmtId="0" fontId="5" fillId="6" borderId="1" xfId="0" applyFont="1" applyFill="1" applyBorder="1" applyAlignment="1">
      <alignment vertical="center" wrapText="1"/>
    </xf>
    <xf numFmtId="0" fontId="15" fillId="6" borderId="0" xfId="0" applyFont="1" applyFill="1" applyAlignment="1">
      <alignment horizontal="center" vertical="center"/>
    </xf>
    <xf numFmtId="0" fontId="21" fillId="6" borderId="0" xfId="0" applyFont="1" applyFill="1" applyAlignment="1">
      <alignment horizontal="left" vertical="center" wrapText="1"/>
    </xf>
    <xf numFmtId="0" fontId="16" fillId="6" borderId="0" xfId="0" applyFont="1" applyFill="1" applyAlignment="1">
      <alignment horizontal="left" vertical="center" wrapText="1"/>
    </xf>
    <xf numFmtId="0" fontId="16" fillId="6" borderId="0" xfId="0" applyFont="1" applyFill="1" applyAlignment="1">
      <alignment horizontal="left" vertical="center"/>
    </xf>
    <xf numFmtId="0" fontId="15" fillId="6" borderId="8" xfId="0" applyFont="1" applyFill="1" applyBorder="1" applyAlignment="1">
      <alignment horizontal="left" vertical="center"/>
    </xf>
    <xf numFmtId="0" fontId="5" fillId="6" borderId="8" xfId="0" applyFont="1" applyFill="1" applyBorder="1" applyAlignment="1">
      <alignment horizontal="left" vertical="center"/>
    </xf>
    <xf numFmtId="0" fontId="5" fillId="2" borderId="0" xfId="0" applyFont="1" applyFill="1" applyAlignment="1">
      <alignment wrapText="1"/>
    </xf>
    <xf numFmtId="0" fontId="5" fillId="2" borderId="0" xfId="0" applyFont="1" applyFill="1"/>
    <xf numFmtId="0" fontId="14" fillId="2" borderId="0" xfId="0" applyFont="1" applyFill="1" applyAlignment="1">
      <alignment wrapText="1"/>
    </xf>
    <xf numFmtId="0" fontId="11" fillId="2" borderId="0" xfId="0" applyFont="1" applyFill="1"/>
    <xf numFmtId="0" fontId="3" fillId="2" borderId="0" xfId="0" applyFont="1" applyFill="1" applyAlignment="1">
      <alignment wrapText="1"/>
    </xf>
    <xf numFmtId="164" fontId="4" fillId="2" borderId="0" xfId="0" applyNumberFormat="1" applyFont="1" applyFill="1"/>
    <xf numFmtId="164" fontId="8" fillId="2" borderId="0" xfId="0" applyNumberFormat="1" applyFont="1" applyFill="1"/>
    <xf numFmtId="0" fontId="8" fillId="2" borderId="0" xfId="0" applyFont="1" applyFill="1"/>
    <xf numFmtId="0" fontId="4" fillId="2" borderId="0" xfId="0" applyFont="1" applyFill="1" applyAlignment="1">
      <alignment wrapText="1"/>
    </xf>
    <xf numFmtId="164" fontId="108" fillId="29" borderId="95" xfId="1" applyNumberFormat="1" applyFont="1" applyFill="1" applyBorder="1" applyAlignment="1">
      <alignment horizontal="right" vertical="center"/>
    </xf>
    <xf numFmtId="0" fontId="15" fillId="6" borderId="8" xfId="0" applyFont="1" applyFill="1" applyBorder="1" applyAlignment="1">
      <alignment vertical="center" wrapText="1"/>
    </xf>
    <xf numFmtId="0" fontId="15" fillId="6" borderId="53" xfId="0" applyFont="1" applyFill="1" applyBorder="1" applyAlignment="1">
      <alignment vertical="center"/>
    </xf>
    <xf numFmtId="164" fontId="108" fillId="29" borderId="181" xfId="1" applyNumberFormat="1" applyFont="1" applyFill="1" applyBorder="1" applyAlignment="1">
      <alignment horizontal="right" vertical="center"/>
    </xf>
    <xf numFmtId="164" fontId="108" fillId="29" borderId="182" xfId="1" applyNumberFormat="1" applyFont="1" applyFill="1" applyBorder="1" applyAlignment="1">
      <alignment horizontal="right" vertical="center"/>
    </xf>
    <xf numFmtId="0" fontId="16" fillId="6" borderId="0" xfId="1" applyFont="1" applyFill="1" applyAlignment="1">
      <alignment horizontal="left" vertical="top"/>
    </xf>
    <xf numFmtId="0" fontId="93" fillId="29" borderId="187" xfId="1" applyFont="1" applyFill="1" applyBorder="1" applyAlignment="1">
      <alignment horizontal="right"/>
    </xf>
    <xf numFmtId="0" fontId="15" fillId="29" borderId="125" xfId="1" applyFont="1" applyFill="1" applyBorder="1" applyAlignment="1">
      <alignment vertical="center"/>
    </xf>
    <xf numFmtId="0" fontId="93" fillId="29" borderId="125" xfId="1" applyFont="1" applyFill="1" applyBorder="1" applyAlignment="1">
      <alignment horizontal="right" wrapText="1"/>
    </xf>
    <xf numFmtId="0" fontId="24" fillId="19" borderId="12" xfId="1" applyFont="1" applyFill="1" applyBorder="1" applyAlignment="1">
      <alignment vertical="center"/>
    </xf>
    <xf numFmtId="0" fontId="3" fillId="19" borderId="195" xfId="1" applyFont="1" applyFill="1" applyBorder="1" applyAlignment="1">
      <alignment vertical="center"/>
    </xf>
    <xf numFmtId="0" fontId="3" fillId="19" borderId="119" xfId="1" applyFont="1" applyFill="1" applyBorder="1" applyAlignment="1">
      <alignment vertical="center"/>
    </xf>
    <xf numFmtId="0" fontId="3" fillId="19" borderId="153" xfId="1" applyFont="1" applyFill="1" applyBorder="1" applyAlignment="1">
      <alignment vertical="center"/>
    </xf>
    <xf numFmtId="0" fontId="26" fillId="19" borderId="11" xfId="1" applyFont="1" applyFill="1" applyBorder="1" applyAlignment="1">
      <alignment horizontal="right" vertical="center"/>
    </xf>
    <xf numFmtId="164" fontId="15" fillId="6" borderId="0" xfId="1" applyNumberFormat="1" applyFont="1" applyFill="1" applyAlignment="1">
      <alignment horizontal="right" vertical="top"/>
    </xf>
    <xf numFmtId="0" fontId="5" fillId="6" borderId="27" xfId="1" applyFont="1" applyFill="1" applyBorder="1" applyAlignment="1">
      <alignment vertical="center" wrapText="1"/>
    </xf>
    <xf numFmtId="0" fontId="3" fillId="19" borderId="33" xfId="1" applyFont="1" applyFill="1" applyBorder="1" applyAlignment="1">
      <alignment vertical="center"/>
    </xf>
    <xf numFmtId="0" fontId="3" fillId="19" borderId="15" xfId="1" applyFont="1" applyFill="1" applyBorder="1" applyAlignment="1">
      <alignment vertical="center"/>
    </xf>
    <xf numFmtId="0" fontId="3" fillId="19" borderId="71" xfId="1" applyFont="1" applyFill="1" applyBorder="1" applyAlignment="1">
      <alignment vertical="center"/>
    </xf>
    <xf numFmtId="2" fontId="15" fillId="4" borderId="14" xfId="1" applyNumberFormat="1" applyFont="1" applyFill="1" applyBorder="1" applyAlignment="1">
      <alignment horizontal="center" vertical="center"/>
    </xf>
    <xf numFmtId="0" fontId="5" fillId="6" borderId="137" xfId="1" applyFont="1" applyFill="1" applyBorder="1" applyAlignment="1">
      <alignment horizontal="left" vertical="center"/>
    </xf>
    <xf numFmtId="0" fontId="5" fillId="6" borderId="137" xfId="1" applyFont="1" applyFill="1" applyBorder="1" applyAlignment="1">
      <alignment horizontal="left" vertical="center" wrapText="1"/>
    </xf>
    <xf numFmtId="0" fontId="15" fillId="29" borderId="122" xfId="1" applyFont="1" applyFill="1" applyBorder="1" applyAlignment="1">
      <alignment vertical="center"/>
    </xf>
    <xf numFmtId="0" fontId="15" fillId="29" borderId="116" xfId="1" applyFont="1" applyFill="1" applyBorder="1" applyAlignment="1">
      <alignment vertical="center"/>
    </xf>
    <xf numFmtId="0" fontId="15" fillId="6" borderId="122" xfId="1" applyFont="1" applyFill="1" applyBorder="1" applyAlignment="1">
      <alignment vertical="center"/>
    </xf>
    <xf numFmtId="0" fontId="93" fillId="6" borderId="122" xfId="1" applyFont="1" applyFill="1" applyBorder="1" applyAlignment="1">
      <alignment horizontal="right"/>
    </xf>
    <xf numFmtId="2" fontId="10" fillId="2" borderId="18" xfId="1" applyNumberFormat="1" applyFont="1" applyFill="1" applyBorder="1" applyAlignment="1">
      <alignment horizontal="center" vertical="center"/>
    </xf>
    <xf numFmtId="2" fontId="15" fillId="4" borderId="18" xfId="1" applyNumberFormat="1" applyFont="1" applyFill="1" applyBorder="1" applyAlignment="1">
      <alignment horizontal="center" vertical="center"/>
    </xf>
    <xf numFmtId="164" fontId="10" fillId="2" borderId="18" xfId="1" applyNumberFormat="1" applyFont="1" applyFill="1" applyBorder="1" applyAlignment="1" applyProtection="1">
      <alignment vertical="center"/>
      <protection locked="0"/>
    </xf>
    <xf numFmtId="2" fontId="10" fillId="2" borderId="0" xfId="1" applyNumberFormat="1" applyFont="1" applyFill="1" applyAlignment="1">
      <alignment horizontal="center" vertical="center"/>
    </xf>
    <xf numFmtId="2" fontId="10" fillId="2" borderId="14" xfId="1" applyNumberFormat="1" applyFont="1" applyFill="1" applyBorder="1" applyAlignment="1">
      <alignment horizontal="center" vertical="center"/>
    </xf>
    <xf numFmtId="10" fontId="5" fillId="2" borderId="14" xfId="1" applyNumberFormat="1" applyFont="1" applyFill="1" applyBorder="1" applyAlignment="1" applyProtection="1">
      <alignment horizontal="center" vertical="center"/>
      <protection locked="0"/>
    </xf>
    <xf numFmtId="164" fontId="10" fillId="2" borderId="18" xfId="1" applyNumberFormat="1" applyFont="1" applyFill="1" applyBorder="1" applyAlignment="1" applyProtection="1">
      <alignment horizontal="center" vertical="center"/>
      <protection locked="0"/>
    </xf>
    <xf numFmtId="164" fontId="5" fillId="12" borderId="77" xfId="1" applyNumberFormat="1" applyFont="1" applyFill="1" applyBorder="1" applyAlignment="1">
      <alignment horizontal="center" vertical="center"/>
    </xf>
    <xf numFmtId="0" fontId="99" fillId="29" borderId="122" xfId="1" applyFont="1" applyFill="1" applyBorder="1" applyAlignment="1">
      <alignment horizontal="right"/>
    </xf>
    <xf numFmtId="164" fontId="15" fillId="19" borderId="34" xfId="1" applyNumberFormat="1" applyFont="1" applyFill="1" applyBorder="1" applyAlignment="1">
      <alignment horizontal="center" vertical="center"/>
    </xf>
    <xf numFmtId="164" fontId="59" fillId="6" borderId="0" xfId="1" applyNumberFormat="1" applyFont="1" applyFill="1"/>
    <xf numFmtId="164" fontId="6" fillId="19" borderId="34" xfId="1" applyNumberFormat="1" applyFont="1" applyFill="1" applyBorder="1" applyAlignment="1">
      <alignment vertical="center"/>
    </xf>
    <xf numFmtId="164" fontId="6" fillId="6" borderId="0" xfId="1" applyNumberFormat="1" applyFont="1" applyFill="1" applyAlignment="1">
      <alignment vertical="center" wrapText="1"/>
    </xf>
    <xf numFmtId="2" fontId="5" fillId="19" borderId="211" xfId="1" applyNumberFormat="1" applyFont="1" applyFill="1" applyBorder="1" applyAlignment="1" applyProtection="1">
      <alignment horizontal="center" vertical="center"/>
      <protection locked="0"/>
    </xf>
    <xf numFmtId="2" fontId="16" fillId="12" borderId="107" xfId="1" applyNumberFormat="1" applyFont="1" applyFill="1" applyBorder="1" applyAlignment="1">
      <alignment horizontal="center" vertical="center"/>
    </xf>
    <xf numFmtId="164" fontId="109" fillId="19" borderId="29" xfId="1" applyNumberFormat="1" applyFont="1" applyFill="1" applyBorder="1" applyAlignment="1">
      <alignment horizontal="right" vertical="center"/>
    </xf>
    <xf numFmtId="2" fontId="16" fillId="12" borderId="110" xfId="1" applyNumberFormat="1" applyFont="1" applyFill="1" applyBorder="1" applyAlignment="1">
      <alignment horizontal="center" vertical="center"/>
    </xf>
    <xf numFmtId="2" fontId="16" fillId="12" borderId="52" xfId="1" applyNumberFormat="1" applyFont="1" applyFill="1" applyBorder="1" applyAlignment="1">
      <alignment horizontal="center" vertical="center" wrapText="1"/>
    </xf>
    <xf numFmtId="164" fontId="15" fillId="12" borderId="29" xfId="1" applyNumberFormat="1" applyFont="1" applyFill="1" applyBorder="1" applyAlignment="1">
      <alignment horizontal="center" vertical="center"/>
    </xf>
    <xf numFmtId="164" fontId="15" fillId="12" borderId="56" xfId="1" applyNumberFormat="1" applyFont="1" applyFill="1" applyBorder="1" applyAlignment="1">
      <alignment horizontal="center" vertical="center"/>
    </xf>
    <xf numFmtId="164" fontId="15" fillId="12" borderId="108" xfId="1" applyNumberFormat="1" applyFont="1" applyFill="1" applyBorder="1" applyAlignment="1">
      <alignment horizontal="center" vertical="center"/>
    </xf>
    <xf numFmtId="2" fontId="16" fillId="12" borderId="34" xfId="1" applyNumberFormat="1" applyFont="1" applyFill="1" applyBorder="1" applyAlignment="1">
      <alignment horizontal="center" vertical="center"/>
    </xf>
    <xf numFmtId="2" fontId="16" fillId="12" borderId="34" xfId="1" applyNumberFormat="1" applyFont="1" applyFill="1" applyBorder="1" applyAlignment="1">
      <alignment horizontal="center" vertical="center" wrapText="1"/>
    </xf>
    <xf numFmtId="4" fontId="15" fillId="28" borderId="0" xfId="1" applyNumberFormat="1" applyFont="1" applyFill="1" applyAlignment="1">
      <alignment horizontal="center" vertical="center"/>
    </xf>
    <xf numFmtId="164" fontId="15" fillId="2" borderId="26" xfId="1" applyNumberFormat="1" applyFont="1" applyFill="1" applyBorder="1" applyAlignment="1">
      <alignment horizontal="center" vertical="center"/>
    </xf>
    <xf numFmtId="4" fontId="16" fillId="14" borderId="0" xfId="1" applyNumberFormat="1" applyFont="1" applyFill="1" applyAlignment="1">
      <alignment horizontal="center" vertical="center"/>
    </xf>
    <xf numFmtId="4" fontId="15" fillId="2" borderId="0" xfId="1" applyNumberFormat="1" applyFont="1" applyFill="1" applyAlignment="1">
      <alignment horizontal="center" vertical="center"/>
    </xf>
    <xf numFmtId="164" fontId="15" fillId="6" borderId="111" xfId="1" applyNumberFormat="1" applyFont="1" applyFill="1" applyBorder="1" applyAlignment="1">
      <alignment horizontal="left" vertical="center"/>
    </xf>
    <xf numFmtId="164" fontId="93" fillId="6" borderId="127" xfId="1" applyNumberFormat="1" applyFont="1" applyFill="1" applyBorder="1" applyAlignment="1">
      <alignment horizontal="right" vertical="center"/>
    </xf>
    <xf numFmtId="164" fontId="4" fillId="6" borderId="214" xfId="1" applyNumberFormat="1" applyFont="1" applyFill="1" applyBorder="1" applyAlignment="1">
      <alignment horizontal="center" vertical="center"/>
    </xf>
    <xf numFmtId="164" fontId="5" fillId="6" borderId="111" xfId="1" applyNumberFormat="1" applyFont="1" applyFill="1" applyBorder="1" applyAlignment="1">
      <alignment horizontal="center" vertical="center"/>
    </xf>
    <xf numFmtId="164" fontId="4" fillId="6" borderId="111" xfId="1" applyNumberFormat="1" applyFont="1" applyFill="1" applyBorder="1" applyAlignment="1">
      <alignment horizontal="left" vertical="center"/>
    </xf>
    <xf numFmtId="164" fontId="5" fillId="17" borderId="217" xfId="1" applyNumberFormat="1" applyFont="1" applyFill="1" applyBorder="1" applyAlignment="1">
      <alignment horizontal="center" vertical="center"/>
    </xf>
    <xf numFmtId="164" fontId="5" fillId="6" borderId="218" xfId="1" applyNumberFormat="1" applyFont="1" applyFill="1" applyBorder="1" applyAlignment="1">
      <alignment horizontal="center" vertical="center"/>
    </xf>
    <xf numFmtId="10" fontId="5" fillId="17" borderId="220" xfId="1" applyNumberFormat="1" applyFont="1" applyFill="1" applyBorder="1" applyAlignment="1" applyProtection="1">
      <alignment horizontal="center" vertical="center"/>
      <protection locked="0"/>
    </xf>
    <xf numFmtId="164" fontId="107" fillId="6" borderId="221" xfId="1" applyNumberFormat="1" applyFont="1" applyFill="1" applyBorder="1" applyAlignment="1">
      <alignment vertical="center"/>
    </xf>
    <xf numFmtId="164" fontId="107" fillId="6" borderId="79" xfId="1" applyNumberFormat="1" applyFont="1" applyFill="1" applyBorder="1" applyAlignment="1">
      <alignment vertical="center"/>
    </xf>
    <xf numFmtId="164" fontId="107" fillId="6" borderId="0" xfId="1" applyNumberFormat="1" applyFont="1" applyFill="1" applyAlignment="1">
      <alignment vertical="center"/>
    </xf>
    <xf numFmtId="164" fontId="5" fillId="6" borderId="217" xfId="1" applyNumberFormat="1" applyFont="1" applyFill="1" applyBorder="1" applyAlignment="1">
      <alignment horizontal="center" vertical="center"/>
    </xf>
    <xf numFmtId="164" fontId="15" fillId="6" borderId="218" xfId="1" applyNumberFormat="1" applyFont="1" applyFill="1" applyBorder="1" applyAlignment="1">
      <alignment horizontal="center" vertical="center"/>
    </xf>
    <xf numFmtId="10" fontId="100" fillId="29" borderId="222" xfId="1" applyNumberFormat="1" applyFont="1" applyFill="1" applyBorder="1" applyAlignment="1" applyProtection="1">
      <alignment horizontal="center" vertical="center"/>
      <protection locked="0"/>
    </xf>
    <xf numFmtId="164" fontId="107" fillId="6" borderId="216" xfId="1" applyNumberFormat="1" applyFont="1" applyFill="1" applyBorder="1" applyAlignment="1">
      <alignment vertical="center" wrapText="1"/>
    </xf>
    <xf numFmtId="169" fontId="5" fillId="6" borderId="224" xfId="1" applyNumberFormat="1" applyFont="1" applyFill="1" applyBorder="1" applyAlignment="1">
      <alignment horizontal="center" vertical="center"/>
    </xf>
    <xf numFmtId="164" fontId="16" fillId="19" borderId="107" xfId="1" applyNumberFormat="1" applyFont="1" applyFill="1" applyBorder="1" applyAlignment="1">
      <alignment horizontal="left" wrapText="1"/>
    </xf>
    <xf numFmtId="164" fontId="15" fillId="6" borderId="12" xfId="1" applyNumberFormat="1" applyFont="1" applyFill="1" applyBorder="1" applyAlignment="1">
      <alignment horizontal="left" vertical="center"/>
    </xf>
    <xf numFmtId="164" fontId="4" fillId="6" borderId="12" xfId="1" applyNumberFormat="1" applyFont="1" applyFill="1" applyBorder="1" applyAlignment="1">
      <alignment horizontal="left" vertical="center"/>
    </xf>
    <xf numFmtId="164" fontId="16" fillId="19" borderId="227" xfId="1" applyNumberFormat="1" applyFont="1" applyFill="1" applyBorder="1" applyAlignment="1">
      <alignment horizontal="left" wrapText="1"/>
    </xf>
    <xf numFmtId="164" fontId="34" fillId="19" borderId="229" xfId="1" applyNumberFormat="1" applyFont="1" applyFill="1" applyBorder="1" applyAlignment="1">
      <alignment horizontal="center" vertical="center"/>
    </xf>
    <xf numFmtId="164" fontId="34" fillId="19" borderId="231" xfId="1" applyNumberFormat="1" applyFont="1" applyFill="1" applyBorder="1" applyAlignment="1">
      <alignment horizontal="center" vertical="center" wrapText="1"/>
    </xf>
    <xf numFmtId="164" fontId="34" fillId="19" borderId="232" xfId="1" applyNumberFormat="1" applyFont="1" applyFill="1" applyBorder="1" applyAlignment="1">
      <alignment horizontal="center" vertical="center" wrapText="1"/>
    </xf>
    <xf numFmtId="164" fontId="5" fillId="12" borderId="56" xfId="1" applyNumberFormat="1" applyFont="1" applyFill="1" applyBorder="1" applyAlignment="1">
      <alignment horizontal="center" vertical="center"/>
    </xf>
    <xf numFmtId="164" fontId="6" fillId="6" borderId="12" xfId="1" applyNumberFormat="1" applyFont="1" applyFill="1" applyBorder="1" applyAlignment="1">
      <alignment vertical="center"/>
    </xf>
    <xf numFmtId="164" fontId="6" fillId="6" borderId="12" xfId="1" applyNumberFormat="1" applyFont="1" applyFill="1" applyBorder="1" applyAlignment="1">
      <alignment horizontal="left" vertical="center"/>
    </xf>
    <xf numFmtId="164" fontId="109" fillId="19" borderId="11" xfId="1" applyNumberFormat="1" applyFont="1" applyFill="1" applyBorder="1" applyAlignment="1">
      <alignment horizontal="right" vertical="center"/>
    </xf>
    <xf numFmtId="164" fontId="15" fillId="6" borderId="12" xfId="1" applyNumberFormat="1" applyFont="1" applyFill="1" applyBorder="1" applyAlignment="1">
      <alignment vertical="center"/>
    </xf>
    <xf numFmtId="164" fontId="34" fillId="19" borderId="229" xfId="1" applyNumberFormat="1" applyFont="1" applyFill="1" applyBorder="1" applyAlignment="1">
      <alignment horizontal="center" vertical="center" wrapText="1"/>
    </xf>
    <xf numFmtId="2" fontId="16" fillId="12" borderId="233" xfId="1" applyNumberFormat="1" applyFont="1" applyFill="1" applyBorder="1" applyAlignment="1">
      <alignment horizontal="center" vertical="center"/>
    </xf>
    <xf numFmtId="2" fontId="16" fillId="12" borderId="234" xfId="1" applyNumberFormat="1" applyFont="1" applyFill="1" applyBorder="1" applyAlignment="1">
      <alignment horizontal="center" vertical="center"/>
    </xf>
    <xf numFmtId="164" fontId="15" fillId="12" borderId="231" xfId="1" applyNumberFormat="1" applyFont="1" applyFill="1" applyBorder="1" applyAlignment="1">
      <alignment horizontal="center" vertical="center"/>
    </xf>
    <xf numFmtId="164" fontId="15" fillId="12" borderId="232" xfId="1" applyNumberFormat="1" applyFont="1" applyFill="1" applyBorder="1" applyAlignment="1">
      <alignment horizontal="center" vertical="center"/>
    </xf>
    <xf numFmtId="165" fontId="15" fillId="6" borderId="12" xfId="1" applyNumberFormat="1" applyFont="1" applyFill="1" applyBorder="1" applyAlignment="1">
      <alignment horizontal="left" vertical="center"/>
    </xf>
    <xf numFmtId="2" fontId="5" fillId="19" borderId="236" xfId="1" applyNumberFormat="1" applyFont="1" applyFill="1" applyBorder="1" applyAlignment="1" applyProtection="1">
      <alignment horizontal="center" vertical="center"/>
      <protection locked="0"/>
    </xf>
    <xf numFmtId="2" fontId="5" fillId="19" borderId="237" xfId="1" applyNumberFormat="1" applyFont="1" applyFill="1" applyBorder="1" applyAlignment="1" applyProtection="1">
      <alignment horizontal="center" vertical="center"/>
      <protection locked="0"/>
    </xf>
    <xf numFmtId="2" fontId="16" fillId="12" borderId="241" xfId="1" applyNumberFormat="1" applyFont="1" applyFill="1" applyBorder="1" applyAlignment="1">
      <alignment horizontal="center" vertical="center"/>
    </xf>
    <xf numFmtId="2" fontId="16" fillId="12" borderId="242" xfId="1" applyNumberFormat="1" applyFont="1" applyFill="1" applyBorder="1" applyAlignment="1">
      <alignment horizontal="center" vertical="center"/>
    </xf>
    <xf numFmtId="164" fontId="15" fillId="12" borderId="239" xfId="1" applyNumberFormat="1" applyFont="1" applyFill="1" applyBorder="1" applyAlignment="1">
      <alignment horizontal="center" vertical="center"/>
    </xf>
    <xf numFmtId="164" fontId="15" fillId="12" borderId="240" xfId="1" applyNumberFormat="1" applyFont="1" applyFill="1" applyBorder="1" applyAlignment="1">
      <alignment horizontal="center" vertical="center"/>
    </xf>
    <xf numFmtId="164" fontId="6" fillId="19" borderId="233" xfId="1" applyNumberFormat="1" applyFont="1" applyFill="1" applyBorder="1"/>
    <xf numFmtId="164" fontId="6" fillId="6" borderId="12" xfId="1" applyNumberFormat="1" applyFont="1" applyFill="1" applyBorder="1"/>
    <xf numFmtId="164" fontId="6" fillId="6" borderId="12" xfId="1" applyNumberFormat="1" applyFont="1" applyFill="1" applyBorder="1" applyAlignment="1">
      <alignment horizontal="left"/>
    </xf>
    <xf numFmtId="2" fontId="16" fillId="12" borderId="227" xfId="1" applyNumberFormat="1" applyFont="1" applyFill="1" applyBorder="1" applyAlignment="1">
      <alignment horizontal="center" vertical="center"/>
    </xf>
    <xf numFmtId="164" fontId="15" fillId="12" borderId="243" xfId="1" applyNumberFormat="1" applyFont="1" applyFill="1" applyBorder="1" applyAlignment="1">
      <alignment horizontal="center" vertical="center"/>
    </xf>
    <xf numFmtId="164" fontId="15" fillId="19" borderId="245" xfId="1" applyNumberFormat="1" applyFont="1" applyFill="1" applyBorder="1" applyAlignment="1">
      <alignment horizontal="left" vertical="center"/>
    </xf>
    <xf numFmtId="164" fontId="3" fillId="6" borderId="12" xfId="1" applyNumberFormat="1" applyFont="1" applyFill="1" applyBorder="1" applyAlignment="1">
      <alignment vertical="center"/>
    </xf>
    <xf numFmtId="164" fontId="3" fillId="6" borderId="12" xfId="1" applyNumberFormat="1" applyFont="1" applyFill="1" applyBorder="1" applyAlignment="1">
      <alignment horizontal="left" vertical="center"/>
    </xf>
    <xf numFmtId="164" fontId="109" fillId="19" borderId="201" xfId="1" applyNumberFormat="1" applyFont="1" applyFill="1" applyBorder="1" applyAlignment="1">
      <alignment horizontal="right" vertical="center"/>
    </xf>
    <xf numFmtId="2" fontId="16" fillId="12" borderId="246" xfId="1" applyNumberFormat="1" applyFont="1" applyFill="1" applyBorder="1" applyAlignment="1">
      <alignment horizontal="center" vertical="center"/>
    </xf>
    <xf numFmtId="164" fontId="15" fillId="12" borderId="248" xfId="1" applyNumberFormat="1" applyFont="1" applyFill="1" applyBorder="1" applyAlignment="1">
      <alignment horizontal="center" vertical="center"/>
    </xf>
    <xf numFmtId="164" fontId="15" fillId="12" borderId="249" xfId="1" applyNumberFormat="1" applyFont="1" applyFill="1" applyBorder="1" applyAlignment="1">
      <alignment horizontal="center" vertical="center"/>
    </xf>
    <xf numFmtId="164" fontId="15" fillId="19" borderId="107" xfId="1" applyNumberFormat="1" applyFont="1" applyFill="1" applyBorder="1" applyAlignment="1">
      <alignment horizontal="left" vertical="center" wrapText="1"/>
    </xf>
    <xf numFmtId="164" fontId="59" fillId="6" borderId="12" xfId="1" applyNumberFormat="1" applyFont="1" applyFill="1" applyBorder="1" applyAlignment="1">
      <alignment vertical="center"/>
    </xf>
    <xf numFmtId="164" fontId="16" fillId="6" borderId="12" xfId="1" applyNumberFormat="1" applyFont="1" applyFill="1" applyBorder="1" applyAlignment="1">
      <alignment horizontal="left" wrapText="1"/>
    </xf>
    <xf numFmtId="164" fontId="6" fillId="6" borderId="215" xfId="1" applyNumberFormat="1" applyFont="1" applyFill="1" applyBorder="1" applyAlignment="1">
      <alignment horizontal="right" vertical="center"/>
    </xf>
    <xf numFmtId="0" fontId="5" fillId="6" borderId="106" xfId="1" applyFont="1" applyFill="1" applyBorder="1" applyAlignment="1">
      <alignment horizontal="left" vertical="center"/>
    </xf>
    <xf numFmtId="2" fontId="10" fillId="2" borderId="40" xfId="1" applyNumberFormat="1" applyFont="1" applyFill="1" applyBorder="1" applyAlignment="1">
      <alignment horizontal="center" vertical="center"/>
    </xf>
    <xf numFmtId="0" fontId="5" fillId="12" borderId="102" xfId="0" applyFont="1" applyFill="1" applyBorder="1" applyAlignment="1">
      <alignment horizontal="left" vertical="center"/>
    </xf>
    <xf numFmtId="164" fontId="5" fillId="12" borderId="40" xfId="1" applyNumberFormat="1" applyFont="1" applyFill="1" applyBorder="1" applyAlignment="1">
      <alignment horizontal="right" vertical="center"/>
    </xf>
    <xf numFmtId="164" fontId="5" fillId="12" borderId="93" xfId="1" applyNumberFormat="1" applyFont="1" applyFill="1" applyBorder="1" applyAlignment="1">
      <alignment horizontal="right" vertical="center"/>
    </xf>
    <xf numFmtId="2" fontId="5" fillId="12" borderId="99" xfId="0" applyNumberFormat="1" applyFont="1" applyFill="1" applyBorder="1" applyAlignment="1">
      <alignment horizontal="center" vertical="center"/>
    </xf>
    <xf numFmtId="2" fontId="115" fillId="2" borderId="0" xfId="0" applyNumberFormat="1" applyFont="1" applyFill="1" applyAlignment="1">
      <alignment horizontal="center" vertical="center"/>
    </xf>
    <xf numFmtId="2" fontId="102" fillId="2" borderId="0" xfId="0" applyNumberFormat="1" applyFont="1" applyFill="1" applyAlignment="1">
      <alignment horizontal="center" vertical="center"/>
    </xf>
    <xf numFmtId="2" fontId="115" fillId="2" borderId="0" xfId="1" applyNumberFormat="1" applyFont="1" applyFill="1" applyAlignment="1">
      <alignment horizontal="center" vertical="center"/>
    </xf>
    <xf numFmtId="2" fontId="102" fillId="2" borderId="0" xfId="1" applyNumberFormat="1" applyFont="1" applyFill="1" applyAlignment="1" applyProtection="1">
      <alignment horizontal="center" vertical="center"/>
      <protection locked="0"/>
    </xf>
    <xf numFmtId="2" fontId="116" fillId="2" borderId="0" xfId="1" applyNumberFormat="1" applyFont="1" applyFill="1" applyAlignment="1">
      <alignment horizontal="center" vertical="center"/>
    </xf>
    <xf numFmtId="2" fontId="102" fillId="2" borderId="0" xfId="1" applyNumberFormat="1" applyFont="1" applyFill="1" applyAlignment="1">
      <alignment horizontal="center" wrapText="1"/>
    </xf>
    <xf numFmtId="2" fontId="102" fillId="2" borderId="0" xfId="1" applyNumberFormat="1" applyFont="1" applyFill="1" applyAlignment="1">
      <alignment horizontal="center" vertical="center" wrapText="1"/>
    </xf>
    <xf numFmtId="2" fontId="116" fillId="2" borderId="0" xfId="1" applyNumberFormat="1" applyFont="1" applyFill="1" applyAlignment="1">
      <alignment horizontal="center" vertical="center" wrapText="1"/>
    </xf>
    <xf numFmtId="2" fontId="115" fillId="2" borderId="0" xfId="1" applyNumberFormat="1" applyFont="1" applyFill="1" applyAlignment="1">
      <alignment horizontal="center" wrapText="1"/>
    </xf>
    <xf numFmtId="2" fontId="116" fillId="2" borderId="0" xfId="1" applyNumberFormat="1" applyFont="1" applyFill="1" applyAlignment="1">
      <alignment horizontal="center" vertical="top"/>
    </xf>
    <xf numFmtId="2" fontId="102" fillId="2" borderId="0" xfId="1" applyNumberFormat="1" applyFont="1" applyFill="1" applyAlignment="1">
      <alignment horizontal="center" vertical="top"/>
    </xf>
    <xf numFmtId="0" fontId="5" fillId="6" borderId="106" xfId="1" applyFont="1" applyFill="1" applyBorder="1" applyAlignment="1">
      <alignment horizontal="left" vertical="center" wrapText="1"/>
    </xf>
    <xf numFmtId="166" fontId="49" fillId="2" borderId="0" xfId="0" applyNumberFormat="1" applyFont="1" applyFill="1"/>
    <xf numFmtId="0" fontId="83" fillId="2" borderId="0" xfId="0" applyFont="1" applyFill="1" applyAlignment="1">
      <alignment vertical="center"/>
    </xf>
    <xf numFmtId="0" fontId="117" fillId="2" borderId="0" xfId="0" applyFont="1" applyFill="1" applyAlignment="1">
      <alignment vertical="center"/>
    </xf>
    <xf numFmtId="0" fontId="83" fillId="2" borderId="0" xfId="0" applyFont="1" applyFill="1" applyAlignment="1">
      <alignment horizontal="left" vertical="center" wrapText="1"/>
    </xf>
    <xf numFmtId="166" fontId="49" fillId="2" borderId="0" xfId="0" applyNumberFormat="1" applyFont="1" applyFill="1" applyAlignment="1">
      <alignment horizontal="center" vertical="center"/>
    </xf>
    <xf numFmtId="0" fontId="118" fillId="2" borderId="0" xfId="0" applyFont="1" applyFill="1" applyAlignment="1">
      <alignment vertical="center"/>
    </xf>
    <xf numFmtId="0" fontId="5" fillId="12" borderId="40" xfId="0" applyFont="1" applyFill="1" applyBorder="1" applyAlignment="1">
      <alignment vertical="center"/>
    </xf>
    <xf numFmtId="0" fontId="5" fillId="12" borderId="17" xfId="0" applyFont="1" applyFill="1" applyBorder="1" applyAlignment="1">
      <alignment horizontal="center" vertical="center"/>
    </xf>
    <xf numFmtId="0" fontId="5" fillId="12" borderId="17" xfId="0" applyFont="1" applyFill="1" applyBorder="1" applyAlignment="1">
      <alignment horizontal="right" vertical="center"/>
    </xf>
    <xf numFmtId="164" fontId="5" fillId="12" borderId="17" xfId="0" applyNumberFormat="1" applyFont="1" applyFill="1" applyBorder="1" applyAlignment="1">
      <alignment horizontal="left" vertical="center"/>
    </xf>
    <xf numFmtId="0" fontId="5" fillId="6" borderId="79" xfId="1" applyFont="1" applyFill="1" applyBorder="1" applyAlignment="1">
      <alignment horizontal="left" vertical="center"/>
    </xf>
    <xf numFmtId="164" fontId="10" fillId="13" borderId="18" xfId="1" applyNumberFormat="1" applyFont="1" applyFill="1" applyBorder="1" applyAlignment="1">
      <alignment horizontal="center" vertical="center"/>
    </xf>
    <xf numFmtId="164" fontId="5" fillId="12" borderId="17" xfId="0" applyNumberFormat="1" applyFont="1" applyFill="1" applyBorder="1" applyAlignment="1">
      <alignment horizontal="center" vertical="center"/>
    </xf>
    <xf numFmtId="0" fontId="5" fillId="12" borderId="40" xfId="0" applyFont="1" applyFill="1" applyBorder="1" applyAlignment="1">
      <alignment horizontal="right" vertical="center"/>
    </xf>
    <xf numFmtId="164" fontId="5" fillId="12" borderId="40" xfId="0" applyNumberFormat="1" applyFont="1" applyFill="1" applyBorder="1" applyAlignment="1">
      <alignment horizontal="center" vertical="center"/>
    </xf>
    <xf numFmtId="2" fontId="5" fillId="12" borderId="256" xfId="0" applyNumberFormat="1" applyFont="1" applyFill="1" applyBorder="1" applyAlignment="1">
      <alignment horizontal="center" vertical="center"/>
    </xf>
    <xf numFmtId="164" fontId="5" fillId="12" borderId="17" xfId="0" applyNumberFormat="1" applyFont="1" applyFill="1" applyBorder="1" applyAlignment="1">
      <alignment vertical="center"/>
    </xf>
    <xf numFmtId="0" fontId="5" fillId="6" borderId="257" xfId="1" applyFont="1" applyFill="1" applyBorder="1" applyAlignment="1">
      <alignment vertical="center"/>
    </xf>
    <xf numFmtId="0" fontId="5" fillId="6" borderId="88" xfId="1" applyFont="1" applyFill="1" applyBorder="1" applyAlignment="1">
      <alignment vertical="center"/>
    </xf>
    <xf numFmtId="0" fontId="5" fillId="6" borderId="58" xfId="1" applyFont="1" applyFill="1" applyBorder="1" applyAlignment="1">
      <alignment vertical="center" wrapText="1"/>
    </xf>
    <xf numFmtId="0" fontId="91" fillId="2" borderId="0" xfId="0" applyFont="1" applyFill="1" applyAlignment="1">
      <alignment vertical="center"/>
    </xf>
    <xf numFmtId="0" fontId="90" fillId="2" borderId="0" xfId="0" applyFont="1" applyFill="1" applyAlignment="1">
      <alignment horizontal="left"/>
    </xf>
    <xf numFmtId="0" fontId="106" fillId="2" borderId="0" xfId="0" applyFont="1" applyFill="1"/>
    <xf numFmtId="0" fontId="123" fillId="2" borderId="0" xfId="0" applyFont="1" applyFill="1" applyAlignment="1">
      <alignment vertical="center"/>
    </xf>
    <xf numFmtId="0" fontId="119" fillId="2" borderId="0" xfId="0" applyFont="1" applyFill="1" applyAlignment="1">
      <alignment horizontal="left" vertical="center"/>
    </xf>
    <xf numFmtId="0" fontId="124" fillId="2" borderId="0" xfId="0" applyFont="1" applyFill="1" applyAlignment="1">
      <alignment horizontal="left" vertical="center"/>
    </xf>
    <xf numFmtId="0" fontId="123" fillId="2" borderId="0" xfId="0" applyFont="1" applyFill="1" applyAlignment="1">
      <alignment horizontal="left" vertical="center"/>
    </xf>
    <xf numFmtId="0" fontId="106" fillId="2" borderId="0" xfId="0" applyFont="1" applyFill="1" applyAlignment="1">
      <alignment horizontal="left" vertical="center"/>
    </xf>
    <xf numFmtId="0" fontId="121" fillId="2" borderId="0" xfId="0" applyFont="1" applyFill="1"/>
    <xf numFmtId="164" fontId="120" fillId="2" borderId="0" xfId="0" applyNumberFormat="1" applyFont="1" applyFill="1" applyAlignment="1">
      <alignment horizontal="right"/>
    </xf>
    <xf numFmtId="164" fontId="120" fillId="2" borderId="0" xfId="0" applyNumberFormat="1" applyFont="1" applyFill="1" applyAlignment="1">
      <alignment horizontal="right" vertical="center"/>
    </xf>
    <xf numFmtId="0" fontId="120" fillId="2" borderId="0" xfId="0" applyFont="1" applyFill="1" applyAlignment="1">
      <alignment horizontal="left" vertical="center"/>
    </xf>
    <xf numFmtId="164" fontId="124" fillId="2" borderId="0" xfId="0" applyNumberFormat="1" applyFont="1" applyFill="1" applyAlignment="1">
      <alignment horizontal="right" vertical="center"/>
    </xf>
    <xf numFmtId="0" fontId="119" fillId="2" borderId="0" xfId="0" applyFont="1" applyFill="1" applyAlignment="1">
      <alignment vertical="center" wrapText="1"/>
    </xf>
    <xf numFmtId="0" fontId="122" fillId="2" borderId="0" xfId="0" applyFont="1" applyFill="1" applyAlignment="1">
      <alignment horizontal="left" vertical="center"/>
    </xf>
    <xf numFmtId="0" fontId="119" fillId="2" borderId="0" xfId="0" applyFont="1" applyFill="1"/>
    <xf numFmtId="164" fontId="119" fillId="2" borderId="0" xfId="0" applyNumberFormat="1" applyFont="1" applyFill="1" applyAlignment="1">
      <alignment horizontal="left" vertical="center"/>
    </xf>
    <xf numFmtId="0" fontId="106" fillId="2" borderId="0" xfId="0" applyFont="1" applyFill="1" applyAlignment="1">
      <alignment vertical="center"/>
    </xf>
    <xf numFmtId="0" fontId="120" fillId="2" borderId="0" xfId="0" applyFont="1" applyFill="1"/>
    <xf numFmtId="0" fontId="121" fillId="2" borderId="0" xfId="0" applyFont="1" applyFill="1" applyAlignment="1">
      <alignment horizontal="left" vertical="center"/>
    </xf>
    <xf numFmtId="0" fontId="120" fillId="2" borderId="0" xfId="0" applyFont="1" applyFill="1" applyAlignment="1">
      <alignment vertical="center"/>
    </xf>
    <xf numFmtId="0" fontId="125" fillId="2" borderId="0" xfId="0" applyFont="1" applyFill="1" applyAlignment="1">
      <alignment vertical="center"/>
    </xf>
    <xf numFmtId="0" fontId="124" fillId="2" borderId="0" xfId="0" applyFont="1" applyFill="1" applyAlignment="1">
      <alignment vertical="center"/>
    </xf>
    <xf numFmtId="0" fontId="40" fillId="2" borderId="0" xfId="0" applyFont="1" applyFill="1" applyAlignment="1">
      <alignment vertical="center"/>
    </xf>
    <xf numFmtId="0" fontId="106" fillId="2" borderId="0" xfId="0" applyFont="1" applyFill="1" applyAlignment="1">
      <alignment horizontal="left" vertical="center" wrapText="1"/>
    </xf>
    <xf numFmtId="164" fontId="121" fillId="2" borderId="0" xfId="0" applyNumberFormat="1" applyFont="1" applyFill="1" applyAlignment="1">
      <alignment horizontal="left" vertical="center"/>
    </xf>
    <xf numFmtId="0" fontId="122" fillId="2" borderId="0" xfId="0" applyFont="1" applyFill="1" applyAlignment="1">
      <alignment vertical="center" wrapText="1"/>
    </xf>
    <xf numFmtId="0" fontId="126" fillId="2" borderId="0" xfId="0" applyFont="1" applyFill="1" applyAlignment="1">
      <alignment horizontal="left" vertical="center"/>
    </xf>
    <xf numFmtId="0" fontId="20" fillId="2" borderId="261" xfId="0" applyFont="1" applyFill="1" applyBorder="1" applyAlignment="1">
      <alignment vertical="center"/>
    </xf>
    <xf numFmtId="0" fontId="20" fillId="2" borderId="262" xfId="0" applyFont="1" applyFill="1" applyBorder="1"/>
    <xf numFmtId="0" fontId="20" fillId="2" borderId="262" xfId="0" applyFont="1" applyFill="1" applyBorder="1" applyAlignment="1">
      <alignment vertical="top"/>
    </xf>
    <xf numFmtId="0" fontId="34" fillId="2" borderId="262" xfId="1" applyFont="1" applyFill="1" applyBorder="1" applyAlignment="1">
      <alignment vertical="center"/>
    </xf>
    <xf numFmtId="164" fontId="28" fillId="8" borderId="262" xfId="1" applyNumberFormat="1" applyFont="1" applyFill="1" applyBorder="1" applyAlignment="1">
      <alignment horizontal="left" vertical="center"/>
    </xf>
    <xf numFmtId="0" fontId="84" fillId="2" borderId="262" xfId="1" applyFont="1" applyFill="1" applyBorder="1" applyAlignment="1">
      <alignment vertical="center"/>
    </xf>
    <xf numFmtId="0" fontId="20" fillId="2" borderId="262" xfId="1" applyFont="1" applyFill="1" applyBorder="1" applyAlignment="1">
      <alignment vertical="center"/>
    </xf>
    <xf numFmtId="0" fontId="20" fillId="2" borderId="263" xfId="1" applyFont="1" applyFill="1" applyBorder="1" applyAlignment="1">
      <alignment vertical="center"/>
    </xf>
    <xf numFmtId="165" fontId="59" fillId="2" borderId="0" xfId="1" applyNumberFormat="1" applyFont="1" applyFill="1" applyAlignment="1">
      <alignment horizontal="center" vertical="center"/>
    </xf>
    <xf numFmtId="0" fontId="3" fillId="2" borderId="0" xfId="1" applyFont="1" applyFill="1" applyAlignment="1">
      <alignment horizontal="center" vertical="top"/>
    </xf>
    <xf numFmtId="164" fontId="10" fillId="2" borderId="0" xfId="1" applyNumberFormat="1" applyFont="1" applyFill="1" applyAlignment="1">
      <alignment horizontal="center" vertical="center"/>
    </xf>
    <xf numFmtId="164" fontId="10" fillId="2" borderId="0" xfId="1" applyNumberFormat="1" applyFont="1" applyFill="1" applyAlignment="1">
      <alignment horizontal="center" vertical="center" wrapText="1"/>
    </xf>
    <xf numFmtId="164" fontId="10" fillId="13" borderId="40" xfId="1" applyNumberFormat="1" applyFont="1" applyFill="1" applyBorder="1" applyAlignment="1">
      <alignment horizontal="center" vertical="center"/>
    </xf>
    <xf numFmtId="2" fontId="15" fillId="4" borderId="40" xfId="1" applyNumberFormat="1" applyFont="1" applyFill="1" applyBorder="1" applyAlignment="1">
      <alignment horizontal="center" vertical="center"/>
    </xf>
    <xf numFmtId="164" fontId="15" fillId="11" borderId="40" xfId="1" applyNumberFormat="1" applyFont="1" applyFill="1" applyBorder="1" applyAlignment="1">
      <alignment horizontal="center" vertical="center"/>
    </xf>
    <xf numFmtId="164" fontId="10" fillId="2" borderId="40" xfId="1" applyNumberFormat="1" applyFont="1" applyFill="1" applyBorder="1" applyAlignment="1" applyProtection="1">
      <alignment vertical="center"/>
      <protection locked="0"/>
    </xf>
    <xf numFmtId="2" fontId="10" fillId="2" borderId="17" xfId="1" applyNumberFormat="1" applyFont="1" applyFill="1" applyBorder="1" applyAlignment="1">
      <alignment horizontal="center" vertical="center"/>
    </xf>
    <xf numFmtId="164" fontId="10" fillId="13" borderId="17" xfId="1" applyNumberFormat="1" applyFont="1" applyFill="1" applyBorder="1" applyAlignment="1">
      <alignment horizontal="center" vertical="center"/>
    </xf>
    <xf numFmtId="2" fontId="15" fillId="4" borderId="17" xfId="1" applyNumberFormat="1" applyFont="1" applyFill="1" applyBorder="1" applyAlignment="1">
      <alignment horizontal="center" vertical="center"/>
    </xf>
    <xf numFmtId="164" fontId="10" fillId="15" borderId="40" xfId="1" applyNumberFormat="1" applyFont="1" applyFill="1" applyBorder="1" applyAlignment="1" applyProtection="1">
      <alignment horizontal="center" vertical="center"/>
      <protection locked="0"/>
    </xf>
    <xf numFmtId="164" fontId="10" fillId="15" borderId="40" xfId="1" applyNumberFormat="1" applyFont="1" applyFill="1" applyBorder="1" applyAlignment="1" applyProtection="1">
      <alignment vertical="center"/>
      <protection locked="0"/>
    </xf>
    <xf numFmtId="10" fontId="5" fillId="15" borderId="17" xfId="1" applyNumberFormat="1" applyFont="1" applyFill="1" applyBorder="1" applyAlignment="1" applyProtection="1">
      <alignment horizontal="center" vertical="center"/>
      <protection locked="0"/>
    </xf>
    <xf numFmtId="164" fontId="46" fillId="2" borderId="0" xfId="1" applyNumberFormat="1" applyFont="1" applyFill="1" applyAlignment="1">
      <alignment horizontal="right" vertical="center"/>
    </xf>
    <xf numFmtId="0" fontId="47" fillId="2" borderId="0" xfId="0" applyFont="1" applyFill="1" applyAlignment="1">
      <alignment horizontal="center" vertical="center"/>
    </xf>
    <xf numFmtId="0" fontId="58" fillId="2" borderId="0" xfId="1" applyFont="1" applyFill="1"/>
    <xf numFmtId="164" fontId="58" fillId="2" borderId="0" xfId="1" applyNumberFormat="1" applyFont="1" applyFill="1" applyAlignment="1">
      <alignment horizontal="center" vertical="center"/>
    </xf>
    <xf numFmtId="164" fontId="61" fillId="2" borderId="0" xfId="1" applyNumberFormat="1" applyFont="1" applyFill="1" applyAlignment="1">
      <alignment horizontal="center" vertical="center"/>
    </xf>
    <xf numFmtId="164" fontId="37" fillId="6" borderId="0" xfId="1" applyNumberFormat="1" applyFont="1" applyFill="1" applyAlignment="1">
      <alignment horizontal="right" vertical="center"/>
    </xf>
    <xf numFmtId="164" fontId="5" fillId="20" borderId="230" xfId="1" applyNumberFormat="1" applyFont="1" applyFill="1" applyBorder="1" applyAlignment="1" applyProtection="1">
      <alignment horizontal="left" vertical="center"/>
      <protection locked="0"/>
    </xf>
    <xf numFmtId="2" fontId="5" fillId="20" borderId="52" xfId="1" applyNumberFormat="1" applyFont="1" applyFill="1" applyBorder="1" applyAlignment="1">
      <alignment horizontal="left" vertical="center"/>
    </xf>
    <xf numFmtId="164" fontId="5" fillId="20" borderId="30" xfId="1" applyNumberFormat="1" applyFont="1" applyFill="1" applyBorder="1" applyAlignment="1">
      <alignment horizontal="left" vertical="center"/>
    </xf>
    <xf numFmtId="164" fontId="5" fillId="20" borderId="56" xfId="1" applyNumberFormat="1" applyFont="1" applyFill="1" applyBorder="1" applyAlignment="1">
      <alignment horizontal="left" vertical="center"/>
    </xf>
    <xf numFmtId="164" fontId="5" fillId="20" borderId="11" xfId="1" applyNumberFormat="1" applyFont="1" applyFill="1" applyBorder="1" applyAlignment="1" applyProtection="1">
      <alignment horizontal="left" vertical="center" wrapText="1"/>
      <protection locked="0"/>
    </xf>
    <xf numFmtId="164" fontId="5" fillId="20" borderId="129" xfId="1" applyNumberFormat="1" applyFont="1" applyFill="1" applyBorder="1" applyAlignment="1" applyProtection="1">
      <alignment horizontal="left" vertical="center" wrapText="1"/>
      <protection locked="0"/>
    </xf>
    <xf numFmtId="164" fontId="16" fillId="20" borderId="12" xfId="1" applyNumberFormat="1" applyFont="1" applyFill="1" applyBorder="1" applyAlignment="1">
      <alignment horizontal="center" wrapText="1"/>
    </xf>
    <xf numFmtId="0" fontId="5" fillId="17" borderId="64" xfId="1" applyFont="1" applyFill="1" applyBorder="1" applyAlignment="1">
      <alignment horizontal="center" vertical="center"/>
    </xf>
    <xf numFmtId="170" fontId="5" fillId="6" borderId="216" xfId="1" applyNumberFormat="1" applyFont="1" applyFill="1" applyBorder="1" applyAlignment="1">
      <alignment horizontal="center" vertical="center"/>
    </xf>
    <xf numFmtId="2" fontId="15" fillId="37" borderId="34" xfId="1" applyNumberFormat="1" applyFont="1" applyFill="1" applyBorder="1" applyAlignment="1">
      <alignment horizontal="left" vertical="center"/>
    </xf>
    <xf numFmtId="164" fontId="15" fillId="37" borderId="56" xfId="1" applyNumberFormat="1" applyFont="1" applyFill="1" applyBorder="1" applyAlignment="1">
      <alignment horizontal="left" vertical="center"/>
    </xf>
    <xf numFmtId="2" fontId="15" fillId="37" borderId="12" xfId="1" applyNumberFormat="1" applyFont="1" applyFill="1" applyBorder="1" applyAlignment="1">
      <alignment horizontal="left" vertical="center"/>
    </xf>
    <xf numFmtId="164" fontId="15" fillId="37" borderId="11" xfId="1" applyNumberFormat="1" applyFont="1" applyFill="1" applyBorder="1" applyAlignment="1">
      <alignment horizontal="left" vertical="center"/>
    </xf>
    <xf numFmtId="164" fontId="15" fillId="37" borderId="243" xfId="1" applyNumberFormat="1" applyFont="1" applyFill="1" applyBorder="1" applyAlignment="1">
      <alignment horizontal="left" vertical="center"/>
    </xf>
    <xf numFmtId="2" fontId="15" fillId="37" borderId="52" xfId="1" applyNumberFormat="1" applyFont="1" applyFill="1" applyBorder="1" applyAlignment="1">
      <alignment horizontal="left" vertical="center"/>
    </xf>
    <xf numFmtId="164" fontId="15" fillId="37" borderId="248" xfId="1" applyNumberFormat="1" applyFont="1" applyFill="1" applyBorder="1" applyAlignment="1">
      <alignment horizontal="left" vertical="center"/>
    </xf>
    <xf numFmtId="164" fontId="16" fillId="20" borderId="12" xfId="1" applyNumberFormat="1" applyFont="1" applyFill="1" applyBorder="1" applyAlignment="1">
      <alignment horizontal="left" wrapText="1"/>
    </xf>
    <xf numFmtId="2" fontId="15" fillId="37" borderId="52" xfId="1" applyNumberFormat="1" applyFont="1" applyFill="1" applyBorder="1" applyAlignment="1">
      <alignment horizontal="left" vertical="center" wrapText="1"/>
    </xf>
    <xf numFmtId="164" fontId="15" fillId="37" borderId="29" xfId="1" applyNumberFormat="1" applyFont="1" applyFill="1" applyBorder="1" applyAlignment="1">
      <alignment horizontal="left" vertical="center"/>
    </xf>
    <xf numFmtId="2" fontId="15" fillId="37" borderId="12" xfId="1" applyNumberFormat="1" applyFont="1" applyFill="1" applyBorder="1" applyAlignment="1">
      <alignment horizontal="left" vertical="center" wrapText="1"/>
    </xf>
    <xf numFmtId="0" fontId="5" fillId="17" borderId="13" xfId="1" applyFont="1" applyFill="1" applyBorder="1" applyAlignment="1">
      <alignment horizontal="center" vertical="center"/>
    </xf>
    <xf numFmtId="164" fontId="5" fillId="36" borderId="30" xfId="1" applyNumberFormat="1" applyFont="1" applyFill="1" applyBorder="1" applyAlignment="1">
      <alignment horizontal="left" vertical="center"/>
    </xf>
    <xf numFmtId="164" fontId="5" fillId="6" borderId="0" xfId="1" applyNumberFormat="1" applyFont="1" applyFill="1" applyAlignment="1" applyProtection="1">
      <alignment horizontal="left" vertical="center"/>
      <protection locked="0"/>
    </xf>
    <xf numFmtId="164" fontId="36" fillId="6" borderId="0" xfId="1" applyNumberFormat="1" applyFont="1" applyFill="1" applyAlignment="1">
      <alignment horizontal="left" vertical="center"/>
    </xf>
    <xf numFmtId="164" fontId="5" fillId="36" borderId="230" xfId="1" applyNumberFormat="1" applyFont="1" applyFill="1" applyBorder="1" applyAlignment="1" applyProtection="1">
      <alignment horizontal="left" vertical="center"/>
      <protection locked="0"/>
    </xf>
    <xf numFmtId="2" fontId="5" fillId="36" borderId="52" xfId="1" applyNumberFormat="1" applyFont="1" applyFill="1" applyBorder="1" applyAlignment="1">
      <alignment horizontal="left" vertical="center"/>
    </xf>
    <xf numFmtId="164" fontId="5" fillId="36" borderId="56" xfId="1" applyNumberFormat="1" applyFont="1" applyFill="1" applyBorder="1" applyAlignment="1">
      <alignment horizontal="left" vertical="center"/>
    </xf>
    <xf numFmtId="2" fontId="15" fillId="22" borderId="34" xfId="1" applyNumberFormat="1" applyFont="1" applyFill="1" applyBorder="1" applyAlignment="1">
      <alignment horizontal="left" vertical="center"/>
    </xf>
    <xf numFmtId="164" fontId="15" fillId="22" borderId="56" xfId="1" applyNumberFormat="1" applyFont="1" applyFill="1" applyBorder="1" applyAlignment="1">
      <alignment horizontal="left" vertical="center"/>
    </xf>
    <xf numFmtId="164" fontId="5" fillId="36" borderId="11" xfId="1" applyNumberFormat="1" applyFont="1" applyFill="1" applyBorder="1" applyAlignment="1" applyProtection="1">
      <alignment horizontal="left" vertical="center" wrapText="1"/>
      <protection locked="0"/>
    </xf>
    <xf numFmtId="2" fontId="15" fillId="22" borderId="12" xfId="1" applyNumberFormat="1" applyFont="1" applyFill="1" applyBorder="1" applyAlignment="1">
      <alignment horizontal="left" vertical="center"/>
    </xf>
    <xf numFmtId="164" fontId="15" fillId="22" borderId="11" xfId="1" applyNumberFormat="1" applyFont="1" applyFill="1" applyBorder="1" applyAlignment="1">
      <alignment horizontal="left" vertical="center"/>
    </xf>
    <xf numFmtId="164" fontId="15" fillId="22" borderId="243" xfId="1" applyNumberFormat="1" applyFont="1" applyFill="1" applyBorder="1" applyAlignment="1">
      <alignment horizontal="left" vertical="center"/>
    </xf>
    <xf numFmtId="2" fontId="15" fillId="22" borderId="52" xfId="1" applyNumberFormat="1" applyFont="1" applyFill="1" applyBorder="1" applyAlignment="1">
      <alignment horizontal="left" vertical="center"/>
    </xf>
    <xf numFmtId="164" fontId="15" fillId="22" borderId="248" xfId="1" applyNumberFormat="1" applyFont="1" applyFill="1" applyBorder="1" applyAlignment="1">
      <alignment horizontal="left" vertical="center"/>
    </xf>
    <xf numFmtId="164" fontId="5" fillId="36" borderId="129" xfId="1" applyNumberFormat="1" applyFont="1" applyFill="1" applyBorder="1" applyAlignment="1" applyProtection="1">
      <alignment horizontal="left" vertical="center" wrapText="1"/>
      <protection locked="0"/>
    </xf>
    <xf numFmtId="164" fontId="16" fillId="36" borderId="12" xfId="1" applyNumberFormat="1" applyFont="1" applyFill="1" applyBorder="1" applyAlignment="1">
      <alignment horizontal="left" wrapText="1"/>
    </xf>
    <xf numFmtId="2" fontId="15" fillId="22" borderId="52" xfId="1" applyNumberFormat="1" applyFont="1" applyFill="1" applyBorder="1" applyAlignment="1">
      <alignment horizontal="left" vertical="center" wrapText="1"/>
    </xf>
    <xf numFmtId="164" fontId="15" fillId="22" borderId="29" xfId="1" applyNumberFormat="1" applyFont="1" applyFill="1" applyBorder="1" applyAlignment="1">
      <alignment horizontal="left" vertical="center"/>
    </xf>
    <xf numFmtId="164" fontId="16" fillId="36" borderId="12" xfId="1" applyNumberFormat="1" applyFont="1" applyFill="1" applyBorder="1" applyAlignment="1">
      <alignment horizontal="left" vertical="center" wrapText="1"/>
    </xf>
    <xf numFmtId="2" fontId="15" fillId="22" borderId="12" xfId="1" applyNumberFormat="1" applyFont="1" applyFill="1" applyBorder="1" applyAlignment="1">
      <alignment horizontal="left" vertical="center" wrapText="1"/>
    </xf>
    <xf numFmtId="164" fontId="16" fillId="36" borderId="30" xfId="1" applyNumberFormat="1" applyFont="1" applyFill="1" applyBorder="1" applyAlignment="1">
      <alignment horizontal="left" vertical="center"/>
    </xf>
    <xf numFmtId="164" fontId="5" fillId="6" borderId="12" xfId="1" applyNumberFormat="1" applyFont="1" applyFill="1" applyBorder="1" applyAlignment="1">
      <alignment horizontal="center" vertical="center"/>
    </xf>
    <xf numFmtId="164" fontId="6" fillId="6" borderId="12" xfId="1" applyNumberFormat="1" applyFont="1" applyFill="1" applyBorder="1" applyAlignment="1">
      <alignment horizontal="center" vertical="center"/>
    </xf>
    <xf numFmtId="165" fontId="5" fillId="6" borderId="12" xfId="1" applyNumberFormat="1" applyFont="1" applyFill="1" applyBorder="1" applyAlignment="1">
      <alignment horizontal="center" vertical="center"/>
    </xf>
    <xf numFmtId="164" fontId="6" fillId="6" borderId="12" xfId="1" applyNumberFormat="1" applyFont="1" applyFill="1" applyBorder="1" applyAlignment="1">
      <alignment horizontal="center"/>
    </xf>
    <xf numFmtId="164" fontId="3" fillId="6" borderId="12" xfId="1" applyNumberFormat="1" applyFont="1" applyFill="1" applyBorder="1" applyAlignment="1">
      <alignment horizontal="center" vertical="center"/>
    </xf>
    <xf numFmtId="164" fontId="59" fillId="6" borderId="12" xfId="1" applyNumberFormat="1" applyFont="1" applyFill="1" applyBorder="1" applyAlignment="1">
      <alignment horizontal="left" vertical="center"/>
    </xf>
    <xf numFmtId="164" fontId="61" fillId="2" borderId="0" xfId="1" applyNumberFormat="1" applyFont="1" applyFill="1" applyAlignment="1">
      <alignment horizontal="right" vertical="center"/>
    </xf>
    <xf numFmtId="0" fontId="48" fillId="2" borderId="0" xfId="1" applyFont="1" applyFill="1" applyAlignment="1">
      <alignment horizontal="center" vertical="center"/>
    </xf>
    <xf numFmtId="0" fontId="128" fillId="2" borderId="0" xfId="1" applyFont="1" applyFill="1" applyAlignment="1">
      <alignment horizontal="center" vertical="center"/>
    </xf>
    <xf numFmtId="0" fontId="3" fillId="2" borderId="0" xfId="0" applyFont="1" applyFill="1" applyAlignment="1">
      <alignment horizontal="center"/>
    </xf>
    <xf numFmtId="164" fontId="3" fillId="2" borderId="0" xfId="0" applyNumberFormat="1" applyFont="1" applyFill="1" applyAlignment="1">
      <alignment horizontal="center"/>
    </xf>
    <xf numFmtId="0" fontId="3" fillId="2" borderId="0" xfId="0" applyFont="1" applyFill="1" applyAlignment="1">
      <alignment horizontal="center" vertical="top"/>
    </xf>
    <xf numFmtId="0" fontId="1" fillId="2" borderId="0" xfId="1" applyFill="1" applyAlignment="1">
      <alignment horizontal="center"/>
    </xf>
    <xf numFmtId="0" fontId="29" fillId="2" borderId="0" xfId="1" applyFont="1" applyFill="1" applyAlignment="1">
      <alignment horizontal="center" vertical="center"/>
    </xf>
    <xf numFmtId="0" fontId="3" fillId="2" borderId="0" xfId="1" applyFont="1" applyFill="1" applyAlignment="1">
      <alignment horizontal="center"/>
    </xf>
    <xf numFmtId="0" fontId="15" fillId="2" borderId="0" xfId="1" applyFont="1" applyFill="1" applyAlignment="1">
      <alignment horizontal="center"/>
    </xf>
    <xf numFmtId="164" fontId="16" fillId="20" borderId="30" xfId="1" applyNumberFormat="1" applyFont="1" applyFill="1" applyBorder="1" applyAlignment="1">
      <alignment horizontal="left" vertical="center"/>
    </xf>
    <xf numFmtId="164" fontId="15" fillId="6" borderId="149" xfId="1" applyNumberFormat="1" applyFont="1" applyFill="1" applyBorder="1" applyAlignment="1">
      <alignment horizontal="center" vertical="center"/>
    </xf>
    <xf numFmtId="164" fontId="16" fillId="18" borderId="30" xfId="1" applyNumberFormat="1" applyFont="1" applyFill="1" applyBorder="1" applyAlignment="1">
      <alignment horizontal="left" vertical="center"/>
    </xf>
    <xf numFmtId="164" fontId="5" fillId="18" borderId="230" xfId="1" applyNumberFormat="1" applyFont="1" applyFill="1" applyBorder="1" applyAlignment="1" applyProtection="1">
      <alignment horizontal="left" vertical="center"/>
      <protection locked="0"/>
    </xf>
    <xf numFmtId="2" fontId="5" fillId="18" borderId="52" xfId="1" applyNumberFormat="1" applyFont="1" applyFill="1" applyBorder="1" applyAlignment="1">
      <alignment horizontal="left" vertical="center"/>
    </xf>
    <xf numFmtId="164" fontId="5" fillId="18" borderId="30" xfId="1" applyNumberFormat="1" applyFont="1" applyFill="1" applyBorder="1" applyAlignment="1">
      <alignment horizontal="left" vertical="center"/>
    </xf>
    <xf numFmtId="164" fontId="5" fillId="18" borderId="56" xfId="1" applyNumberFormat="1" applyFont="1" applyFill="1" applyBorder="1" applyAlignment="1">
      <alignment horizontal="left" vertical="center"/>
    </xf>
    <xf numFmtId="2" fontId="15" fillId="4" borderId="34" xfId="1" applyNumberFormat="1" applyFont="1" applyFill="1" applyBorder="1" applyAlignment="1">
      <alignment horizontal="left" vertical="center"/>
    </xf>
    <xf numFmtId="164" fontId="15" fillId="4" borderId="56" xfId="1" applyNumberFormat="1" applyFont="1" applyFill="1" applyBorder="1" applyAlignment="1">
      <alignment horizontal="left" vertical="center"/>
    </xf>
    <xf numFmtId="164" fontId="16" fillId="20" borderId="0" xfId="1" applyNumberFormat="1" applyFont="1" applyFill="1" applyAlignment="1" applyProtection="1">
      <alignment horizontal="left" vertical="center"/>
      <protection locked="0"/>
    </xf>
    <xf numFmtId="164" fontId="16" fillId="20" borderId="0" xfId="1" applyNumberFormat="1" applyFont="1" applyFill="1" applyAlignment="1">
      <alignment horizontal="left" vertical="center"/>
    </xf>
    <xf numFmtId="164" fontId="16" fillId="20" borderId="28" xfId="1" applyNumberFormat="1" applyFont="1" applyFill="1" applyBorder="1" applyAlignment="1" applyProtection="1">
      <alignment horizontal="left" vertical="center"/>
      <protection locked="0"/>
    </xf>
    <xf numFmtId="10" fontId="16" fillId="20" borderId="30" xfId="1" applyNumberFormat="1" applyFont="1" applyFill="1" applyBorder="1" applyAlignment="1">
      <alignment vertical="center"/>
    </xf>
    <xf numFmtId="10" fontId="16" fillId="36" borderId="0" xfId="1" applyNumberFormat="1" applyFont="1" applyFill="1" applyAlignment="1" applyProtection="1">
      <alignment horizontal="left" vertical="center"/>
      <protection locked="0"/>
    </xf>
    <xf numFmtId="164" fontId="16" fillId="36" borderId="30" xfId="1" applyNumberFormat="1" applyFont="1" applyFill="1" applyBorder="1" applyAlignment="1" applyProtection="1">
      <alignment horizontal="left" vertical="center"/>
      <protection locked="0"/>
    </xf>
    <xf numFmtId="10" fontId="16" fillId="36" borderId="0" xfId="1" applyNumberFormat="1" applyFont="1" applyFill="1" applyAlignment="1">
      <alignment horizontal="left" vertical="center"/>
    </xf>
    <xf numFmtId="164" fontId="16" fillId="18" borderId="98" xfId="1" applyNumberFormat="1" applyFont="1" applyFill="1" applyBorder="1" applyAlignment="1">
      <alignment horizontal="left" vertical="center"/>
    </xf>
    <xf numFmtId="10" fontId="16" fillId="18" borderId="146" xfId="1" applyNumberFormat="1" applyFont="1" applyFill="1" applyBorder="1" applyAlignment="1" applyProtection="1">
      <alignment horizontal="left" vertical="center"/>
      <protection locked="0"/>
    </xf>
    <xf numFmtId="164" fontId="16" fillId="18" borderId="30" xfId="1" applyNumberFormat="1" applyFont="1" applyFill="1" applyBorder="1" applyAlignment="1" applyProtection="1">
      <alignment horizontal="left" vertical="center"/>
      <protection locked="0"/>
    </xf>
    <xf numFmtId="164" fontId="16" fillId="18" borderId="65" xfId="1" applyNumberFormat="1" applyFont="1" applyFill="1" applyBorder="1" applyAlignment="1" applyProtection="1">
      <alignment horizontal="left" vertical="center"/>
      <protection locked="0"/>
    </xf>
    <xf numFmtId="10" fontId="16" fillId="18" borderId="13" xfId="1" applyNumberFormat="1" applyFont="1" applyFill="1" applyBorder="1" applyAlignment="1">
      <alignment horizontal="left" vertical="center"/>
    </xf>
    <xf numFmtId="164" fontId="16" fillId="18" borderId="78" xfId="1" applyNumberFormat="1" applyFont="1" applyFill="1" applyBorder="1" applyAlignment="1">
      <alignment horizontal="left" vertical="center"/>
    </xf>
    <xf numFmtId="164" fontId="16" fillId="18" borderId="69" xfId="1" applyNumberFormat="1" applyFont="1" applyFill="1" applyBorder="1" applyAlignment="1">
      <alignment horizontal="left" vertical="center"/>
    </xf>
    <xf numFmtId="0" fontId="95" fillId="6" borderId="0" xfId="1" applyFont="1" applyFill="1" applyAlignment="1">
      <alignment vertical="center"/>
    </xf>
    <xf numFmtId="164" fontId="5" fillId="18" borderId="30" xfId="1" applyNumberFormat="1" applyFont="1" applyFill="1" applyBorder="1" applyAlignment="1">
      <alignment vertical="center"/>
    </xf>
    <xf numFmtId="164" fontId="5" fillId="18" borderId="56" xfId="1" applyNumberFormat="1" applyFont="1" applyFill="1" applyBorder="1" applyAlignment="1">
      <alignment vertical="center"/>
    </xf>
    <xf numFmtId="164" fontId="5" fillId="18" borderId="11" xfId="1" applyNumberFormat="1" applyFont="1" applyFill="1" applyBorder="1" applyAlignment="1" applyProtection="1">
      <alignment horizontal="left" vertical="center" wrapText="1"/>
      <protection locked="0"/>
    </xf>
    <xf numFmtId="2" fontId="15" fillId="4" borderId="12" xfId="1" applyNumberFormat="1" applyFont="1" applyFill="1" applyBorder="1" applyAlignment="1">
      <alignment horizontal="left" vertical="center"/>
    </xf>
    <xf numFmtId="164" fontId="15" fillId="4" borderId="11" xfId="1" applyNumberFormat="1" applyFont="1" applyFill="1" applyBorder="1" applyAlignment="1">
      <alignment horizontal="left" vertical="center"/>
    </xf>
    <xf numFmtId="164" fontId="5" fillId="35" borderId="65" xfId="1" applyNumberFormat="1" applyFont="1" applyFill="1" applyBorder="1" applyAlignment="1">
      <alignment horizontal="center" vertical="center"/>
    </xf>
    <xf numFmtId="164" fontId="5" fillId="12" borderId="65" xfId="1" applyNumberFormat="1" applyFont="1" applyFill="1" applyBorder="1" applyAlignment="1">
      <alignment horizontal="center" vertical="center"/>
    </xf>
    <xf numFmtId="164" fontId="15" fillId="4" borderId="243" xfId="1" applyNumberFormat="1" applyFont="1" applyFill="1" applyBorder="1" applyAlignment="1">
      <alignment horizontal="left" vertical="center"/>
    </xf>
    <xf numFmtId="2" fontId="15" fillId="4" borderId="52" xfId="1" applyNumberFormat="1" applyFont="1" applyFill="1" applyBorder="1" applyAlignment="1">
      <alignment horizontal="left" vertical="center"/>
    </xf>
    <xf numFmtId="164" fontId="15" fillId="4" borderId="248" xfId="1" applyNumberFormat="1" applyFont="1" applyFill="1" applyBorder="1" applyAlignment="1">
      <alignment horizontal="left" vertical="center"/>
    </xf>
    <xf numFmtId="164" fontId="5" fillId="18" borderId="129" xfId="1" applyNumberFormat="1" applyFont="1" applyFill="1" applyBorder="1" applyAlignment="1" applyProtection="1">
      <alignment horizontal="left" vertical="center" wrapText="1"/>
      <protection locked="0"/>
    </xf>
    <xf numFmtId="2" fontId="15" fillId="4" borderId="52" xfId="1" applyNumberFormat="1" applyFont="1" applyFill="1" applyBorder="1" applyAlignment="1">
      <alignment horizontal="left" vertical="center" wrapText="1"/>
    </xf>
    <xf numFmtId="164" fontId="15" fillId="4" borderId="29" xfId="1" applyNumberFormat="1" applyFont="1" applyFill="1" applyBorder="1" applyAlignment="1">
      <alignment horizontal="left" vertical="center"/>
    </xf>
    <xf numFmtId="2" fontId="15" fillId="4" borderId="12" xfId="1" applyNumberFormat="1" applyFont="1" applyFill="1" applyBorder="1" applyAlignment="1">
      <alignment horizontal="left" vertical="center" wrapText="1"/>
    </xf>
    <xf numFmtId="164" fontId="5" fillId="7" borderId="230" xfId="1" applyNumberFormat="1" applyFont="1" applyFill="1" applyBorder="1" applyAlignment="1" applyProtection="1">
      <alignment horizontal="left" vertical="center"/>
      <protection locked="0"/>
    </xf>
    <xf numFmtId="2" fontId="5" fillId="7" borderId="52" xfId="1" applyNumberFormat="1" applyFont="1" applyFill="1" applyBorder="1" applyAlignment="1">
      <alignment horizontal="left" vertical="center"/>
    </xf>
    <xf numFmtId="164" fontId="5" fillId="7" borderId="56" xfId="1" applyNumberFormat="1" applyFont="1" applyFill="1" applyBorder="1" applyAlignment="1">
      <alignment horizontal="left" vertical="center"/>
    </xf>
    <xf numFmtId="2" fontId="15" fillId="38" borderId="34" xfId="1" applyNumberFormat="1" applyFont="1" applyFill="1" applyBorder="1" applyAlignment="1">
      <alignment horizontal="left" vertical="center"/>
    </xf>
    <xf numFmtId="164" fontId="15" fillId="38" borderId="56" xfId="1" applyNumberFormat="1" applyFont="1" applyFill="1" applyBorder="1" applyAlignment="1">
      <alignment horizontal="left" vertical="center"/>
    </xf>
    <xf numFmtId="164" fontId="16" fillId="7" borderId="30" xfId="1" applyNumberFormat="1" applyFont="1" applyFill="1" applyBorder="1" applyAlignment="1">
      <alignment horizontal="left" vertical="center"/>
    </xf>
    <xf numFmtId="164" fontId="5" fillId="7" borderId="11" xfId="1" applyNumberFormat="1" applyFont="1" applyFill="1" applyBorder="1" applyAlignment="1" applyProtection="1">
      <alignment horizontal="left" vertical="center" wrapText="1"/>
      <protection locked="0"/>
    </xf>
    <xf numFmtId="2" fontId="15" fillId="38" borderId="12" xfId="1" applyNumberFormat="1" applyFont="1" applyFill="1" applyBorder="1" applyAlignment="1">
      <alignment horizontal="left" vertical="center"/>
    </xf>
    <xf numFmtId="164" fontId="15" fillId="38" borderId="11" xfId="1" applyNumberFormat="1" applyFont="1" applyFill="1" applyBorder="1" applyAlignment="1">
      <alignment horizontal="left" vertical="center"/>
    </xf>
    <xf numFmtId="164" fontId="5" fillId="7" borderId="11" xfId="1" applyNumberFormat="1" applyFont="1" applyFill="1" applyBorder="1" applyAlignment="1">
      <alignment horizontal="left" vertical="center"/>
    </xf>
    <xf numFmtId="164" fontId="15" fillId="38" borderId="243" xfId="1" applyNumberFormat="1" applyFont="1" applyFill="1" applyBorder="1" applyAlignment="1">
      <alignment horizontal="left" vertical="center"/>
    </xf>
    <xf numFmtId="2" fontId="15" fillId="38" borderId="52" xfId="1" applyNumberFormat="1" applyFont="1" applyFill="1" applyBorder="1" applyAlignment="1">
      <alignment horizontal="left" vertical="center"/>
    </xf>
    <xf numFmtId="164" fontId="15" fillId="38" borderId="248" xfId="1" applyNumberFormat="1" applyFont="1" applyFill="1" applyBorder="1" applyAlignment="1">
      <alignment horizontal="left" vertical="center"/>
    </xf>
    <xf numFmtId="164" fontId="5" fillId="7" borderId="129" xfId="1" applyNumberFormat="1" applyFont="1" applyFill="1" applyBorder="1" applyAlignment="1" applyProtection="1">
      <alignment horizontal="left" vertical="center" wrapText="1"/>
      <protection locked="0"/>
    </xf>
    <xf numFmtId="2" fontId="15" fillId="38" borderId="52" xfId="1" applyNumberFormat="1" applyFont="1" applyFill="1" applyBorder="1" applyAlignment="1">
      <alignment horizontal="left" vertical="center" wrapText="1"/>
    </xf>
    <xf numFmtId="164" fontId="15" fillId="38" borderId="29" xfId="1" applyNumberFormat="1" applyFont="1" applyFill="1" applyBorder="1" applyAlignment="1">
      <alignment horizontal="left" vertical="center"/>
    </xf>
    <xf numFmtId="2" fontId="15" fillId="38" borderId="12" xfId="1" applyNumberFormat="1" applyFont="1" applyFill="1" applyBorder="1" applyAlignment="1">
      <alignment horizontal="left" vertical="center" wrapText="1"/>
    </xf>
    <xf numFmtId="164" fontId="130" fillId="20" borderId="25" xfId="1" applyNumberFormat="1" applyFont="1" applyFill="1" applyBorder="1" applyAlignment="1">
      <alignment horizontal="left" vertical="center"/>
    </xf>
    <xf numFmtId="164" fontId="16" fillId="36" borderId="0" xfId="1" applyNumberFormat="1" applyFont="1" applyFill="1" applyAlignment="1">
      <alignment horizontal="left" vertical="center"/>
    </xf>
    <xf numFmtId="169" fontId="5" fillId="6" borderId="123" xfId="1" applyNumberFormat="1" applyFont="1" applyFill="1" applyBorder="1" applyAlignment="1">
      <alignment horizontal="center" vertical="center"/>
    </xf>
    <xf numFmtId="165" fontId="61" fillId="2" borderId="0" xfId="1" applyNumberFormat="1" applyFont="1" applyFill="1" applyAlignment="1">
      <alignment horizontal="center" vertical="center"/>
    </xf>
    <xf numFmtId="164" fontId="16" fillId="23" borderId="30" xfId="1" applyNumberFormat="1" applyFont="1" applyFill="1" applyBorder="1" applyAlignment="1">
      <alignment horizontal="left" vertical="center"/>
    </xf>
    <xf numFmtId="164" fontId="5" fillId="23" borderId="230" xfId="1" applyNumberFormat="1" applyFont="1" applyFill="1" applyBorder="1" applyAlignment="1" applyProtection="1">
      <alignment horizontal="left" vertical="center"/>
      <protection locked="0"/>
    </xf>
    <xf numFmtId="2" fontId="5" fillId="23" borderId="52" xfId="1" applyNumberFormat="1" applyFont="1" applyFill="1" applyBorder="1" applyAlignment="1">
      <alignment horizontal="left" vertical="center"/>
    </xf>
    <xf numFmtId="164" fontId="5" fillId="23" borderId="56" xfId="1" applyNumberFormat="1" applyFont="1" applyFill="1" applyBorder="1" applyAlignment="1">
      <alignment horizontal="left" vertical="center"/>
    </xf>
    <xf numFmtId="2" fontId="15" fillId="21" borderId="34" xfId="1" applyNumberFormat="1" applyFont="1" applyFill="1" applyBorder="1" applyAlignment="1">
      <alignment horizontal="left" vertical="center"/>
    </xf>
    <xf numFmtId="164" fontId="15" fillId="21" borderId="56" xfId="1" applyNumberFormat="1" applyFont="1" applyFill="1" applyBorder="1" applyAlignment="1">
      <alignment horizontal="left" vertical="center"/>
    </xf>
    <xf numFmtId="164" fontId="5" fillId="23" borderId="11" xfId="1" applyNumberFormat="1" applyFont="1" applyFill="1" applyBorder="1" applyAlignment="1" applyProtection="1">
      <alignment horizontal="left" vertical="center" wrapText="1"/>
      <protection locked="0"/>
    </xf>
    <xf numFmtId="2" fontId="15" fillId="21" borderId="12" xfId="1" applyNumberFormat="1" applyFont="1" applyFill="1" applyBorder="1" applyAlignment="1">
      <alignment horizontal="left" vertical="center"/>
    </xf>
    <xf numFmtId="164" fontId="15" fillId="21" borderId="11" xfId="1" applyNumberFormat="1" applyFont="1" applyFill="1" applyBorder="1" applyAlignment="1">
      <alignment horizontal="left" vertical="center"/>
    </xf>
    <xf numFmtId="164" fontId="5" fillId="23" borderId="11" xfId="1" applyNumberFormat="1" applyFont="1" applyFill="1" applyBorder="1" applyAlignment="1">
      <alignment horizontal="left" vertical="center"/>
    </xf>
    <xf numFmtId="164" fontId="15" fillId="21" borderId="243" xfId="1" applyNumberFormat="1" applyFont="1" applyFill="1" applyBorder="1" applyAlignment="1">
      <alignment horizontal="left" vertical="center"/>
    </xf>
    <xf numFmtId="2" fontId="15" fillId="21" borderId="52" xfId="1" applyNumberFormat="1" applyFont="1" applyFill="1" applyBorder="1" applyAlignment="1">
      <alignment horizontal="left" vertical="center"/>
    </xf>
    <xf numFmtId="164" fontId="15" fillId="21" borderId="248" xfId="1" applyNumberFormat="1" applyFont="1" applyFill="1" applyBorder="1" applyAlignment="1">
      <alignment horizontal="left" vertical="center"/>
    </xf>
    <xf numFmtId="164" fontId="5" fillId="23" borderId="129" xfId="1" applyNumberFormat="1" applyFont="1" applyFill="1" applyBorder="1" applyAlignment="1" applyProtection="1">
      <alignment horizontal="left" vertical="center" wrapText="1"/>
      <protection locked="0"/>
    </xf>
    <xf numFmtId="2" fontId="15" fillId="21" borderId="52" xfId="1" applyNumberFormat="1" applyFont="1" applyFill="1" applyBorder="1" applyAlignment="1">
      <alignment horizontal="left" vertical="center" wrapText="1"/>
    </xf>
    <xf numFmtId="164" fontId="15" fillId="21" borderId="29" xfId="1" applyNumberFormat="1" applyFont="1" applyFill="1" applyBorder="1" applyAlignment="1">
      <alignment horizontal="left" vertical="center"/>
    </xf>
    <xf numFmtId="2" fontId="15" fillId="21" borderId="12" xfId="1" applyNumberFormat="1" applyFont="1" applyFill="1" applyBorder="1" applyAlignment="1">
      <alignment horizontal="left" vertical="center" wrapText="1"/>
    </xf>
    <xf numFmtId="0" fontId="61" fillId="2" borderId="0" xfId="1" applyFont="1" applyFill="1" applyAlignment="1" applyProtection="1">
      <alignment horizontal="center" vertical="center"/>
      <protection locked="0"/>
    </xf>
    <xf numFmtId="0" fontId="129" fillId="2" borderId="0" xfId="1" applyFont="1" applyFill="1" applyAlignment="1">
      <alignment horizontal="center" vertical="center"/>
    </xf>
    <xf numFmtId="0" fontId="16" fillId="2" borderId="0" xfId="1" applyFont="1" applyFill="1" applyAlignment="1" applyProtection="1">
      <alignment horizontal="center" vertical="center"/>
      <protection locked="0"/>
    </xf>
    <xf numFmtId="0" fontId="127" fillId="2" borderId="0" xfId="1" applyFont="1" applyFill="1" applyAlignment="1">
      <alignment horizontal="center" vertical="center"/>
    </xf>
    <xf numFmtId="0" fontId="63" fillId="2" borderId="0" xfId="1" applyFont="1" applyFill="1" applyAlignment="1">
      <alignment horizontal="center" vertical="center"/>
    </xf>
    <xf numFmtId="164" fontId="16" fillId="23" borderId="98" xfId="1" applyNumberFormat="1" applyFont="1" applyFill="1" applyBorder="1" applyAlignment="1">
      <alignment horizontal="left" vertical="center"/>
    </xf>
    <xf numFmtId="10" fontId="16" fillId="23" borderId="146" xfId="1" applyNumberFormat="1" applyFont="1" applyFill="1" applyBorder="1" applyAlignment="1" applyProtection="1">
      <alignment horizontal="left" vertical="center"/>
      <protection locked="0"/>
    </xf>
    <xf numFmtId="164" fontId="16" fillId="23" borderId="30" xfId="1" applyNumberFormat="1" applyFont="1" applyFill="1" applyBorder="1" applyAlignment="1" applyProtection="1">
      <alignment horizontal="left" vertical="center"/>
      <protection locked="0"/>
    </xf>
    <xf numFmtId="164" fontId="16" fillId="23" borderId="65" xfId="1" applyNumberFormat="1" applyFont="1" applyFill="1" applyBorder="1" applyAlignment="1" applyProtection="1">
      <alignment horizontal="left" vertical="center"/>
      <protection locked="0"/>
    </xf>
    <xf numFmtId="10" fontId="16" fillId="23" borderId="13" xfId="1" applyNumberFormat="1" applyFont="1" applyFill="1" applyBorder="1" applyAlignment="1">
      <alignment horizontal="left" vertical="center"/>
    </xf>
    <xf numFmtId="164" fontId="16" fillId="23" borderId="78" xfId="1" applyNumberFormat="1" applyFont="1" applyFill="1" applyBorder="1" applyAlignment="1">
      <alignment horizontal="left" vertical="center"/>
    </xf>
    <xf numFmtId="164" fontId="16" fillId="23" borderId="69" xfId="1" applyNumberFormat="1" applyFont="1" applyFill="1" applyBorder="1" applyAlignment="1">
      <alignment horizontal="left" vertical="center"/>
    </xf>
    <xf numFmtId="164" fontId="16" fillId="7" borderId="98" xfId="1" applyNumberFormat="1" applyFont="1" applyFill="1" applyBorder="1" applyAlignment="1">
      <alignment horizontal="left" vertical="center"/>
    </xf>
    <xf numFmtId="10" fontId="16" fillId="7" borderId="146" xfId="1" applyNumberFormat="1" applyFont="1" applyFill="1" applyBorder="1" applyAlignment="1" applyProtection="1">
      <alignment horizontal="left" vertical="center"/>
      <protection locked="0"/>
    </xf>
    <xf numFmtId="164" fontId="16" fillId="7" borderId="30" xfId="1" applyNumberFormat="1" applyFont="1" applyFill="1" applyBorder="1" applyAlignment="1" applyProtection="1">
      <alignment horizontal="left" vertical="center"/>
      <protection locked="0"/>
    </xf>
    <xf numFmtId="164" fontId="16" fillId="7" borderId="65" xfId="1" applyNumberFormat="1" applyFont="1" applyFill="1" applyBorder="1" applyAlignment="1" applyProtection="1">
      <alignment horizontal="left" vertical="center"/>
      <protection locked="0"/>
    </xf>
    <xf numFmtId="10" fontId="16" fillId="7" borderId="13" xfId="1" applyNumberFormat="1" applyFont="1" applyFill="1" applyBorder="1" applyAlignment="1">
      <alignment horizontal="left" vertical="center"/>
    </xf>
    <xf numFmtId="164" fontId="16" fillId="7" borderId="78" xfId="1" applyNumberFormat="1" applyFont="1" applyFill="1" applyBorder="1" applyAlignment="1">
      <alignment horizontal="left" vertical="center"/>
    </xf>
    <xf numFmtId="164" fontId="16" fillId="7" borderId="69" xfId="1" applyNumberFormat="1" applyFont="1" applyFill="1" applyBorder="1" applyAlignment="1">
      <alignment horizontal="left" vertical="center"/>
    </xf>
    <xf numFmtId="2" fontId="15" fillId="39" borderId="34" xfId="1" applyNumberFormat="1" applyFont="1" applyFill="1" applyBorder="1" applyAlignment="1">
      <alignment horizontal="left" vertical="center"/>
    </xf>
    <xf numFmtId="164" fontId="15" fillId="39" borderId="56" xfId="1" applyNumberFormat="1" applyFont="1" applyFill="1" applyBorder="1" applyAlignment="1">
      <alignment horizontal="left" vertical="center"/>
    </xf>
    <xf numFmtId="2" fontId="15" fillId="39" borderId="12" xfId="1" applyNumberFormat="1" applyFont="1" applyFill="1" applyBorder="1" applyAlignment="1">
      <alignment horizontal="left" vertical="center"/>
    </xf>
    <xf numFmtId="164" fontId="15" fillId="39" borderId="11" xfId="1" applyNumberFormat="1" applyFont="1" applyFill="1" applyBorder="1" applyAlignment="1">
      <alignment horizontal="left" vertical="center"/>
    </xf>
    <xf numFmtId="164" fontId="15" fillId="39" borderId="243" xfId="1" applyNumberFormat="1" applyFont="1" applyFill="1" applyBorder="1" applyAlignment="1">
      <alignment horizontal="left" vertical="center"/>
    </xf>
    <xf numFmtId="2" fontId="15" fillId="39" borderId="52" xfId="1" applyNumberFormat="1" applyFont="1" applyFill="1" applyBorder="1" applyAlignment="1">
      <alignment horizontal="left" vertical="center"/>
    </xf>
    <xf numFmtId="164" fontId="15" fillId="39" borderId="248" xfId="1" applyNumberFormat="1" applyFont="1" applyFill="1" applyBorder="1" applyAlignment="1">
      <alignment horizontal="left" vertical="center"/>
    </xf>
    <xf numFmtId="2" fontId="15" fillId="39" borderId="52" xfId="1" applyNumberFormat="1" applyFont="1" applyFill="1" applyBorder="1" applyAlignment="1">
      <alignment horizontal="left" vertical="center" wrapText="1"/>
    </xf>
    <xf numFmtId="164" fontId="15" fillId="39" borderId="29" xfId="1" applyNumberFormat="1" applyFont="1" applyFill="1" applyBorder="1" applyAlignment="1">
      <alignment horizontal="left" vertical="center"/>
    </xf>
    <xf numFmtId="2" fontId="15" fillId="39" borderId="12" xfId="1" applyNumberFormat="1" applyFont="1" applyFill="1" applyBorder="1" applyAlignment="1">
      <alignment horizontal="left" vertical="center" wrapText="1"/>
    </xf>
    <xf numFmtId="4" fontId="16" fillId="2" borderId="16" xfId="1" applyNumberFormat="1" applyFont="1" applyFill="1" applyBorder="1" applyAlignment="1">
      <alignment horizontal="center" vertical="center"/>
    </xf>
    <xf numFmtId="164" fontId="16" fillId="2" borderId="101" xfId="1" applyNumberFormat="1" applyFont="1" applyFill="1" applyBorder="1" applyAlignment="1">
      <alignment horizontal="center" vertical="center"/>
    </xf>
    <xf numFmtId="164" fontId="16" fillId="2" borderId="16" xfId="1" applyNumberFormat="1" applyFont="1" applyFill="1" applyBorder="1" applyAlignment="1">
      <alignment horizontal="center" vertical="center"/>
    </xf>
    <xf numFmtId="164" fontId="15" fillId="12" borderId="88" xfId="1" applyNumberFormat="1" applyFont="1" applyFill="1" applyBorder="1" applyAlignment="1">
      <alignment horizontal="right" vertical="center"/>
    </xf>
    <xf numFmtId="164" fontId="15" fillId="12" borderId="89" xfId="1" applyNumberFormat="1" applyFont="1" applyFill="1" applyBorder="1" applyAlignment="1">
      <alignment horizontal="right" vertical="center"/>
    </xf>
    <xf numFmtId="2" fontId="15" fillId="24" borderId="64" xfId="1" applyNumberFormat="1" applyFont="1" applyFill="1" applyBorder="1" applyAlignment="1">
      <alignment horizontal="left" vertical="center"/>
    </xf>
    <xf numFmtId="164" fontId="15" fillId="24" borderId="30" xfId="1" applyNumberFormat="1" applyFont="1" applyFill="1" applyBorder="1" applyAlignment="1">
      <alignment horizontal="left" vertical="center"/>
    </xf>
    <xf numFmtId="164" fontId="15" fillId="24" borderId="212" xfId="1" applyNumberFormat="1" applyFont="1" applyFill="1" applyBorder="1" applyAlignment="1">
      <alignment horizontal="left" vertical="center"/>
    </xf>
    <xf numFmtId="2" fontId="15" fillId="24" borderId="0" xfId="1" applyNumberFormat="1" applyFont="1" applyFill="1" applyAlignment="1">
      <alignment horizontal="left" vertical="center"/>
    </xf>
    <xf numFmtId="164" fontId="15" fillId="24" borderId="116" xfId="1" applyNumberFormat="1" applyFont="1" applyFill="1" applyBorder="1" applyAlignment="1">
      <alignment horizontal="left" vertical="center"/>
    </xf>
    <xf numFmtId="2" fontId="15" fillId="24" borderId="111" xfId="1" applyNumberFormat="1" applyFont="1" applyFill="1" applyBorder="1" applyAlignment="1">
      <alignment horizontal="left" vertical="center"/>
    </xf>
    <xf numFmtId="164" fontId="15" fillId="24" borderId="0" xfId="1" applyNumberFormat="1" applyFont="1" applyFill="1" applyAlignment="1">
      <alignment horizontal="left" vertical="center"/>
    </xf>
    <xf numFmtId="2" fontId="15" fillId="24" borderId="12" xfId="1" applyNumberFormat="1" applyFont="1" applyFill="1" applyBorder="1" applyAlignment="1">
      <alignment horizontal="left" vertical="center"/>
    </xf>
    <xf numFmtId="164" fontId="15" fillId="24" borderId="59" xfId="1" applyNumberFormat="1" applyFont="1" applyFill="1" applyBorder="1" applyAlignment="1">
      <alignment horizontal="left" vertical="center"/>
    </xf>
    <xf numFmtId="2" fontId="15" fillId="24" borderId="52" xfId="1" applyNumberFormat="1" applyFont="1" applyFill="1" applyBorder="1" applyAlignment="1">
      <alignment horizontal="left" vertical="center"/>
    </xf>
    <xf numFmtId="164" fontId="15" fillId="24" borderId="84" xfId="1" applyNumberFormat="1" applyFont="1" applyFill="1" applyBorder="1" applyAlignment="1">
      <alignment horizontal="left" vertical="center"/>
    </xf>
    <xf numFmtId="2" fontId="15" fillId="24" borderId="34" xfId="1" applyNumberFormat="1" applyFont="1" applyFill="1" applyBorder="1" applyAlignment="1">
      <alignment horizontal="left" vertical="center"/>
    </xf>
    <xf numFmtId="164" fontId="15" fillId="24" borderId="23" xfId="1" applyNumberFormat="1" applyFont="1" applyFill="1" applyBorder="1" applyAlignment="1">
      <alignment horizontal="left" vertical="center"/>
    </xf>
    <xf numFmtId="2" fontId="15" fillId="24" borderId="52" xfId="1" applyNumberFormat="1" applyFont="1" applyFill="1" applyBorder="1" applyAlignment="1">
      <alignment horizontal="left" vertical="center" wrapText="1"/>
    </xf>
    <xf numFmtId="164" fontId="15" fillId="24" borderId="24" xfId="1" applyNumberFormat="1" applyFont="1" applyFill="1" applyBorder="1" applyAlignment="1">
      <alignment horizontal="left" vertical="center"/>
    </xf>
    <xf numFmtId="2" fontId="15" fillId="24" borderId="12" xfId="1" applyNumberFormat="1" applyFont="1" applyFill="1" applyBorder="1" applyAlignment="1">
      <alignment horizontal="left" vertical="center" wrapText="1"/>
    </xf>
    <xf numFmtId="165" fontId="5" fillId="2" borderId="6" xfId="1" applyNumberFormat="1" applyFont="1" applyFill="1" applyBorder="1" applyAlignment="1">
      <alignment horizontal="center" vertical="center"/>
    </xf>
    <xf numFmtId="165" fontId="5" fillId="2" borderId="269" xfId="1" applyNumberFormat="1" applyFont="1" applyFill="1" applyBorder="1" applyAlignment="1">
      <alignment horizontal="center" vertical="center"/>
    </xf>
    <xf numFmtId="165" fontId="5" fillId="2" borderId="271" xfId="1" applyNumberFormat="1" applyFont="1" applyFill="1" applyBorder="1" applyAlignment="1">
      <alignment horizontal="center" vertical="center"/>
    </xf>
    <xf numFmtId="165" fontId="5" fillId="2" borderId="12" xfId="1" applyNumberFormat="1" applyFont="1" applyFill="1" applyBorder="1" applyAlignment="1">
      <alignment horizontal="center" vertical="center"/>
    </xf>
    <xf numFmtId="165" fontId="5" fillId="2" borderId="273" xfId="1" applyNumberFormat="1" applyFont="1" applyFill="1" applyBorder="1" applyAlignment="1">
      <alignment horizontal="center" vertical="center"/>
    </xf>
    <xf numFmtId="165" fontId="5" fillId="2" borderId="11" xfId="1" applyNumberFormat="1" applyFont="1" applyFill="1" applyBorder="1" applyAlignment="1">
      <alignment horizontal="center" vertical="center"/>
    </xf>
    <xf numFmtId="165" fontId="5" fillId="2" borderId="275" xfId="1" applyNumberFormat="1" applyFont="1" applyFill="1" applyBorder="1" applyAlignment="1">
      <alignment horizontal="center" vertical="center"/>
    </xf>
    <xf numFmtId="165" fontId="6" fillId="13" borderId="271" xfId="1" applyNumberFormat="1" applyFont="1" applyFill="1" applyBorder="1" applyAlignment="1">
      <alignment vertical="center"/>
    </xf>
    <xf numFmtId="165" fontId="16" fillId="13" borderId="6" xfId="1" applyNumberFormat="1" applyFont="1" applyFill="1" applyBorder="1" applyAlignment="1">
      <alignment horizontal="center" vertical="center"/>
    </xf>
    <xf numFmtId="165" fontId="15" fillId="13" borderId="283" xfId="1" applyNumberFormat="1" applyFont="1" applyFill="1" applyBorder="1" applyAlignment="1">
      <alignment horizontal="center" vertical="center"/>
    </xf>
    <xf numFmtId="165" fontId="5" fillId="13" borderId="6" xfId="1" applyNumberFormat="1" applyFont="1" applyFill="1" applyBorder="1" applyAlignment="1">
      <alignment horizontal="left" vertical="center"/>
    </xf>
    <xf numFmtId="165" fontId="15" fillId="13" borderId="284" xfId="1" applyNumberFormat="1" applyFont="1" applyFill="1" applyBorder="1" applyAlignment="1">
      <alignment horizontal="center" vertical="center"/>
    </xf>
    <xf numFmtId="165" fontId="15" fillId="13" borderId="271" xfId="1" applyNumberFormat="1" applyFont="1" applyFill="1" applyBorder="1" applyAlignment="1">
      <alignment horizontal="center" vertical="center"/>
    </xf>
    <xf numFmtId="165" fontId="15" fillId="13" borderId="272" xfId="1" applyNumberFormat="1" applyFont="1" applyFill="1" applyBorder="1" applyAlignment="1">
      <alignment horizontal="center" vertical="center"/>
    </xf>
    <xf numFmtId="165" fontId="5" fillId="2" borderId="285" xfId="1" applyNumberFormat="1" applyFont="1" applyFill="1" applyBorder="1" applyAlignment="1">
      <alignment horizontal="center" vertical="center"/>
    </xf>
    <xf numFmtId="165" fontId="5" fillId="2" borderId="247" xfId="1" applyNumberFormat="1" applyFont="1" applyFill="1" applyBorder="1" applyAlignment="1">
      <alignment horizontal="center" vertical="center"/>
    </xf>
    <xf numFmtId="165" fontId="5" fillId="2" borderId="274" xfId="1" applyNumberFormat="1" applyFont="1" applyFill="1" applyBorder="1" applyAlignment="1">
      <alignment horizontal="center" vertical="center"/>
    </xf>
    <xf numFmtId="165" fontId="5" fillId="2" borderId="272" xfId="1" applyNumberFormat="1" applyFont="1" applyFill="1" applyBorder="1" applyAlignment="1">
      <alignment horizontal="center" vertical="center"/>
    </xf>
    <xf numFmtId="165" fontId="5" fillId="2" borderId="283" xfId="1" applyNumberFormat="1" applyFont="1" applyFill="1" applyBorder="1" applyAlignment="1">
      <alignment horizontal="center" vertical="center"/>
    </xf>
    <xf numFmtId="165" fontId="5" fillId="2" borderId="284" xfId="1" applyNumberFormat="1" applyFont="1" applyFill="1" applyBorder="1" applyAlignment="1">
      <alignment horizontal="center" vertical="center"/>
    </xf>
    <xf numFmtId="165" fontId="15" fillId="13" borderId="6" xfId="1" applyNumberFormat="1" applyFont="1" applyFill="1" applyBorder="1" applyAlignment="1">
      <alignment horizontal="center" vertical="center"/>
    </xf>
    <xf numFmtId="165" fontId="15" fillId="13" borderId="283" xfId="1" applyNumberFormat="1" applyFont="1" applyFill="1" applyBorder="1" applyAlignment="1">
      <alignment horizontal="center"/>
    </xf>
    <xf numFmtId="164" fontId="23" fillId="13" borderId="271" xfId="1" applyNumberFormat="1" applyFont="1" applyFill="1" applyBorder="1" applyAlignment="1">
      <alignment vertical="center"/>
    </xf>
    <xf numFmtId="165" fontId="5" fillId="13" borderId="272" xfId="1" applyNumberFormat="1" applyFont="1" applyFill="1" applyBorder="1" applyAlignment="1">
      <alignment horizontal="center" vertical="center"/>
    </xf>
    <xf numFmtId="165" fontId="5" fillId="13" borderId="271" xfId="1" applyNumberFormat="1" applyFont="1" applyFill="1" applyBorder="1" applyAlignment="1">
      <alignment horizontal="center" vertical="center"/>
    </xf>
    <xf numFmtId="165" fontId="6" fillId="13" borderId="271" xfId="1" applyNumberFormat="1" applyFont="1" applyFill="1" applyBorder="1"/>
    <xf numFmtId="165" fontId="10" fillId="13" borderId="276" xfId="1" applyNumberFormat="1" applyFont="1" applyFill="1" applyBorder="1" applyAlignment="1">
      <alignment vertical="center"/>
    </xf>
    <xf numFmtId="165" fontId="15" fillId="13" borderId="286" xfId="1" applyNumberFormat="1" applyFont="1" applyFill="1" applyBorder="1" applyAlignment="1">
      <alignment horizontal="center"/>
    </xf>
    <xf numFmtId="165" fontId="5" fillId="13" borderId="287" xfId="1" applyNumberFormat="1" applyFont="1" applyFill="1" applyBorder="1" applyAlignment="1">
      <alignment horizontal="left" vertical="center"/>
    </xf>
    <xf numFmtId="165" fontId="15" fillId="13" borderId="288" xfId="1" applyNumberFormat="1" applyFont="1" applyFill="1" applyBorder="1" applyAlignment="1">
      <alignment horizontal="center" vertical="center"/>
    </xf>
    <xf numFmtId="165" fontId="5" fillId="13" borderId="51" xfId="1" applyNumberFormat="1" applyFont="1" applyFill="1" applyBorder="1" applyAlignment="1">
      <alignment horizontal="left" vertical="center"/>
    </xf>
    <xf numFmtId="165" fontId="15" fillId="13" borderId="276" xfId="1" applyNumberFormat="1" applyFont="1" applyFill="1" applyBorder="1" applyAlignment="1">
      <alignment horizontal="center" vertical="center"/>
    </xf>
    <xf numFmtId="165" fontId="5" fillId="13" borderId="35" xfId="1" applyNumberFormat="1" applyFont="1" applyFill="1" applyBorder="1" applyAlignment="1">
      <alignment horizontal="center" vertical="center"/>
    </xf>
    <xf numFmtId="165" fontId="15" fillId="13" borderId="277" xfId="1" applyNumberFormat="1" applyFont="1" applyFill="1" applyBorder="1" applyAlignment="1">
      <alignment horizontal="center" vertical="center"/>
    </xf>
    <xf numFmtId="165" fontId="5" fillId="13" borderId="51" xfId="1" applyNumberFormat="1" applyFont="1" applyFill="1" applyBorder="1" applyAlignment="1">
      <alignment horizontal="center" vertical="center"/>
    </xf>
    <xf numFmtId="165" fontId="15" fillId="13" borderId="289" xfId="1" applyNumberFormat="1" applyFont="1" applyFill="1" applyBorder="1" applyAlignment="1">
      <alignment horizontal="center" vertical="center"/>
    </xf>
    <xf numFmtId="165" fontId="49" fillId="2" borderId="0" xfId="1" applyNumberFormat="1" applyFont="1" applyFill="1" applyAlignment="1">
      <alignment horizontal="center" vertical="center"/>
    </xf>
    <xf numFmtId="165" fontId="132" fillId="2" borderId="0" xfId="1" applyNumberFormat="1" applyFont="1" applyFill="1" applyAlignment="1">
      <alignment horizontal="center" vertical="center"/>
    </xf>
    <xf numFmtId="165" fontId="132" fillId="2" borderId="0" xfId="1" applyNumberFormat="1" applyFont="1" applyFill="1" applyAlignment="1">
      <alignment horizontal="center"/>
    </xf>
    <xf numFmtId="165" fontId="54" fillId="2" borderId="0" xfId="1" applyNumberFormat="1" applyFont="1" applyFill="1"/>
    <xf numFmtId="165" fontId="132" fillId="2" borderId="0" xfId="1" applyNumberFormat="1" applyFont="1" applyFill="1"/>
    <xf numFmtId="165" fontId="46" fillId="2" borderId="0" xfId="1" applyNumberFormat="1" applyFont="1" applyFill="1" applyAlignment="1">
      <alignment horizontal="center" vertical="center"/>
    </xf>
    <xf numFmtId="165" fontId="62" fillId="2" borderId="0" xfId="1" applyNumberFormat="1" applyFont="1" applyFill="1" applyAlignment="1">
      <alignment vertical="center"/>
    </xf>
    <xf numFmtId="165" fontId="53" fillId="2" borderId="0" xfId="1" applyNumberFormat="1" applyFont="1" applyFill="1" applyAlignment="1">
      <alignment vertical="center"/>
    </xf>
    <xf numFmtId="165" fontId="53" fillId="2" borderId="0" xfId="1" applyNumberFormat="1" applyFont="1" applyFill="1" applyAlignment="1">
      <alignment horizontal="center"/>
    </xf>
    <xf numFmtId="165" fontId="5" fillId="2" borderId="267" xfId="1" applyNumberFormat="1" applyFont="1" applyFill="1" applyBorder="1" applyAlignment="1">
      <alignment horizontal="center" vertical="center"/>
    </xf>
    <xf numFmtId="165" fontId="5" fillId="2" borderId="22" xfId="1" applyNumberFormat="1" applyFont="1" applyFill="1" applyBorder="1" applyAlignment="1">
      <alignment horizontal="center" vertical="center"/>
    </xf>
    <xf numFmtId="165" fontId="5" fillId="2" borderId="10" xfId="1" applyNumberFormat="1" applyFont="1" applyFill="1" applyBorder="1"/>
    <xf numFmtId="165" fontId="5" fillId="2" borderId="10" xfId="1" applyNumberFormat="1" applyFont="1" applyFill="1" applyBorder="1" applyAlignment="1">
      <alignment horizontal="center" vertical="center"/>
    </xf>
    <xf numFmtId="165" fontId="5" fillId="2" borderId="0" xfId="1" applyNumberFormat="1" applyFont="1" applyFill="1"/>
    <xf numFmtId="165" fontId="5" fillId="2" borderId="0" xfId="1" applyNumberFormat="1" applyFont="1" applyFill="1" applyAlignment="1">
      <alignment vertical="center"/>
    </xf>
    <xf numFmtId="165" fontId="5" fillId="2" borderId="270" xfId="1" applyNumberFormat="1" applyFont="1" applyFill="1" applyBorder="1" applyAlignment="1">
      <alignment horizontal="center" vertical="center"/>
    </xf>
    <xf numFmtId="165" fontId="6" fillId="13" borderId="271" xfId="1" applyNumberFormat="1" applyFont="1" applyFill="1" applyBorder="1" applyAlignment="1">
      <alignment horizontal="right" vertical="center"/>
    </xf>
    <xf numFmtId="165" fontId="5" fillId="13" borderId="6" xfId="1" applyNumberFormat="1" applyFont="1" applyFill="1" applyBorder="1" applyAlignment="1">
      <alignment horizontal="center" vertical="center"/>
    </xf>
    <xf numFmtId="165" fontId="6" fillId="2" borderId="271" xfId="1" applyNumberFormat="1" applyFont="1" applyFill="1" applyBorder="1" applyAlignment="1">
      <alignment horizontal="center" vertical="center"/>
    </xf>
    <xf numFmtId="164" fontId="6" fillId="13" borderId="271" xfId="1" applyNumberFormat="1" applyFont="1" applyFill="1" applyBorder="1" applyAlignment="1">
      <alignment vertical="center"/>
    </xf>
    <xf numFmtId="164" fontId="49" fillId="2" borderId="0" xfId="1" applyNumberFormat="1" applyFont="1" applyFill="1"/>
    <xf numFmtId="164" fontId="46" fillId="2" borderId="0" xfId="1" applyNumberFormat="1" applyFont="1" applyFill="1" applyAlignment="1">
      <alignment horizontal="center"/>
    </xf>
    <xf numFmtId="164" fontId="54" fillId="2" borderId="0" xfId="1" applyNumberFormat="1" applyFont="1" applyFill="1"/>
    <xf numFmtId="164" fontId="54" fillId="2" borderId="0" xfId="1" applyNumberFormat="1" applyFont="1" applyFill="1" applyAlignment="1">
      <alignment horizontal="center" vertical="center"/>
    </xf>
    <xf numFmtId="165" fontId="46" fillId="2" borderId="0" xfId="1" applyNumberFormat="1" applyFont="1" applyFill="1" applyAlignment="1">
      <alignment horizontal="center"/>
    </xf>
    <xf numFmtId="165" fontId="98" fillId="2" borderId="0" xfId="1" applyNumberFormat="1" applyFont="1" applyFill="1" applyAlignment="1">
      <alignment horizontal="center" vertical="center"/>
    </xf>
    <xf numFmtId="165" fontId="133" fillId="2" borderId="0" xfId="1" applyNumberFormat="1" applyFont="1" applyFill="1" applyAlignment="1">
      <alignment horizontal="center"/>
    </xf>
    <xf numFmtId="165" fontId="54" fillId="2" borderId="0" xfId="1" applyNumberFormat="1" applyFont="1" applyFill="1" applyAlignment="1">
      <alignment horizontal="right" vertical="center"/>
    </xf>
    <xf numFmtId="165" fontId="133" fillId="2" borderId="0" xfId="1" applyNumberFormat="1" applyFont="1" applyFill="1" applyAlignment="1">
      <alignment horizontal="right" vertical="center"/>
    </xf>
    <xf numFmtId="165" fontId="133" fillId="2" borderId="0" xfId="1" applyNumberFormat="1" applyFont="1" applyFill="1" applyAlignment="1">
      <alignment horizontal="center" vertical="center"/>
    </xf>
    <xf numFmtId="165" fontId="134" fillId="2" borderId="0" xfId="1" applyNumberFormat="1" applyFont="1" applyFill="1" applyAlignment="1">
      <alignment horizontal="center" vertical="center"/>
    </xf>
    <xf numFmtId="165" fontId="54" fillId="2" borderId="0" xfId="1" applyNumberFormat="1" applyFont="1" applyFill="1" applyAlignment="1">
      <alignment vertical="center"/>
    </xf>
    <xf numFmtId="165" fontId="132" fillId="2" borderId="0" xfId="1" applyNumberFormat="1" applyFont="1" applyFill="1" applyAlignment="1">
      <alignment vertical="center"/>
    </xf>
    <xf numFmtId="165" fontId="133" fillId="2" borderId="0" xfId="1" applyNumberFormat="1" applyFont="1" applyFill="1" applyAlignment="1">
      <alignment vertical="center"/>
    </xf>
    <xf numFmtId="165" fontId="50" fillId="2" borderId="0" xfId="1" applyNumberFormat="1" applyFont="1" applyFill="1" applyAlignment="1">
      <alignment horizontal="center" vertical="center"/>
    </xf>
    <xf numFmtId="165" fontId="135" fillId="2" borderId="0" xfId="1" applyNumberFormat="1" applyFont="1" applyFill="1" applyAlignment="1">
      <alignment horizontal="center"/>
    </xf>
    <xf numFmtId="165" fontId="41" fillId="2" borderId="0" xfId="1" applyNumberFormat="1" applyFont="1" applyFill="1" applyAlignment="1">
      <alignment vertical="center"/>
    </xf>
    <xf numFmtId="165" fontId="135" fillId="2" borderId="0" xfId="1" applyNumberFormat="1" applyFont="1" applyFill="1" applyAlignment="1">
      <alignment vertical="center"/>
    </xf>
    <xf numFmtId="165" fontId="135" fillId="2" borderId="0" xfId="1" applyNumberFormat="1" applyFont="1" applyFill="1" applyAlignment="1">
      <alignment horizontal="center" vertical="center"/>
    </xf>
    <xf numFmtId="165" fontId="41" fillId="2" borderId="0" xfId="1" applyNumberFormat="1" applyFont="1" applyFill="1" applyAlignment="1">
      <alignment horizontal="center" vertical="center"/>
    </xf>
    <xf numFmtId="165" fontId="55" fillId="2" borderId="0" xfId="1" applyNumberFormat="1" applyFont="1" applyFill="1" applyAlignment="1">
      <alignment horizontal="center" vertical="center"/>
    </xf>
    <xf numFmtId="164" fontId="59" fillId="2" borderId="0" xfId="1" applyNumberFormat="1" applyFont="1" applyFill="1" applyAlignment="1">
      <alignment horizontal="center"/>
    </xf>
    <xf numFmtId="164" fontId="36" fillId="2" borderId="0" xfId="1" applyNumberFormat="1" applyFont="1" applyFill="1" applyAlignment="1">
      <alignment horizontal="center"/>
    </xf>
    <xf numFmtId="165" fontId="15" fillId="13" borderId="6" xfId="1" applyNumberFormat="1" applyFont="1" applyFill="1" applyBorder="1" applyAlignment="1">
      <alignment horizontal="left" vertical="center"/>
    </xf>
    <xf numFmtId="165" fontId="16" fillId="13" borderId="278" xfId="1" applyNumberFormat="1" applyFont="1" applyFill="1" applyBorder="1" applyAlignment="1">
      <alignment horizontal="center" vertical="center"/>
    </xf>
    <xf numFmtId="2" fontId="5" fillId="2" borderId="0" xfId="0" applyNumberFormat="1" applyFont="1" applyFill="1" applyAlignment="1">
      <alignment horizontal="center" vertical="center"/>
    </xf>
    <xf numFmtId="9" fontId="15" fillId="12" borderId="6" xfId="0" applyNumberFormat="1" applyFont="1" applyFill="1" applyBorder="1" applyAlignment="1">
      <alignment horizontal="center" vertical="center"/>
    </xf>
    <xf numFmtId="164" fontId="15" fillId="12" borderId="88" xfId="1" applyNumberFormat="1" applyFont="1" applyFill="1" applyBorder="1" applyAlignment="1">
      <alignment vertical="center"/>
    </xf>
    <xf numFmtId="0" fontId="48" fillId="12" borderId="6" xfId="1" applyFont="1" applyFill="1" applyBorder="1" applyAlignment="1">
      <alignment horizontal="center" vertical="center"/>
    </xf>
    <xf numFmtId="0" fontId="48" fillId="12" borderId="12" xfId="1" applyFont="1" applyFill="1" applyBorder="1" applyAlignment="1">
      <alignment horizontal="center" vertical="center"/>
    </xf>
    <xf numFmtId="0" fontId="15" fillId="12" borderId="88" xfId="1" applyFont="1" applyFill="1" applyBorder="1" applyAlignment="1">
      <alignment horizontal="center" vertical="center"/>
    </xf>
    <xf numFmtId="164" fontId="15" fillId="12" borderId="129" xfId="1" applyNumberFormat="1" applyFont="1" applyFill="1" applyBorder="1" applyAlignment="1">
      <alignment vertical="center"/>
    </xf>
    <xf numFmtId="0" fontId="15" fillId="12" borderId="25" xfId="1" applyFont="1" applyFill="1" applyBorder="1" applyAlignment="1">
      <alignment horizontal="center" vertical="center"/>
    </xf>
    <xf numFmtId="164" fontId="15" fillId="12" borderId="89" xfId="1" applyNumberFormat="1" applyFont="1" applyFill="1" applyBorder="1" applyAlignment="1">
      <alignment vertical="center"/>
    </xf>
    <xf numFmtId="0" fontId="15" fillId="12" borderId="88" xfId="0" applyFont="1" applyFill="1" applyBorder="1" applyAlignment="1">
      <alignment horizontal="left" vertical="center"/>
    </xf>
    <xf numFmtId="165" fontId="15" fillId="12" borderId="88" xfId="0" applyNumberFormat="1" applyFont="1" applyFill="1" applyBorder="1" applyAlignment="1">
      <alignment horizontal="left" vertical="center"/>
    </xf>
    <xf numFmtId="165" fontId="48" fillId="12" borderId="88" xfId="0" applyNumberFormat="1" applyFont="1" applyFill="1" applyBorder="1" applyAlignment="1">
      <alignment horizontal="left" vertical="center"/>
    </xf>
    <xf numFmtId="165" fontId="3" fillId="2" borderId="0" xfId="1" applyNumberFormat="1" applyFont="1" applyFill="1" applyAlignment="1">
      <alignment vertical="center"/>
    </xf>
    <xf numFmtId="164" fontId="52" fillId="2" borderId="260" xfId="1" applyNumberFormat="1" applyFont="1" applyFill="1" applyBorder="1" applyAlignment="1">
      <alignment horizontal="center" vertical="center"/>
    </xf>
    <xf numFmtId="0" fontId="53" fillId="2" borderId="10" xfId="0" applyFont="1" applyFill="1" applyBorder="1" applyAlignment="1">
      <alignment horizontal="left" vertical="center"/>
    </xf>
    <xf numFmtId="0" fontId="53" fillId="2" borderId="10" xfId="0" applyFont="1" applyFill="1" applyBorder="1" applyAlignment="1">
      <alignment vertical="center"/>
    </xf>
    <xf numFmtId="0" fontId="94" fillId="2" borderId="0" xfId="0" applyFont="1" applyFill="1" applyAlignment="1">
      <alignment horizontal="center" vertical="center"/>
    </xf>
    <xf numFmtId="0" fontId="94" fillId="2" borderId="260" xfId="1" applyFont="1" applyFill="1" applyBorder="1" applyAlignment="1">
      <alignment horizontal="center" vertical="top" wrapText="1"/>
    </xf>
    <xf numFmtId="165" fontId="137" fillId="2" borderId="0" xfId="1" applyNumberFormat="1" applyFont="1" applyFill="1" applyAlignment="1">
      <alignment horizontal="left" vertical="center"/>
    </xf>
    <xf numFmtId="165" fontId="137" fillId="2" borderId="260" xfId="1" applyNumberFormat="1" applyFont="1" applyFill="1" applyBorder="1" applyAlignment="1">
      <alignment horizontal="left" vertical="center"/>
    </xf>
    <xf numFmtId="165" fontId="52" fillId="2" borderId="290" xfId="1" applyNumberFormat="1" applyFont="1" applyFill="1" applyBorder="1" applyAlignment="1">
      <alignment horizontal="center" vertical="center"/>
    </xf>
    <xf numFmtId="165" fontId="5" fillId="27" borderId="291" xfId="1" applyNumberFormat="1" applyFont="1" applyFill="1" applyBorder="1" applyAlignment="1">
      <alignment horizontal="center" vertical="center"/>
    </xf>
    <xf numFmtId="165" fontId="52" fillId="2" borderId="291" xfId="1" applyNumberFormat="1" applyFont="1" applyFill="1" applyBorder="1" applyAlignment="1">
      <alignment horizontal="center" vertical="center"/>
    </xf>
    <xf numFmtId="165" fontId="52" fillId="2" borderId="292" xfId="1" applyNumberFormat="1" applyFont="1" applyFill="1" applyBorder="1" applyAlignment="1">
      <alignment horizontal="center" vertical="center"/>
    </xf>
    <xf numFmtId="165" fontId="52" fillId="2" borderId="267" xfId="1" applyNumberFormat="1" applyFont="1" applyFill="1" applyBorder="1" applyAlignment="1">
      <alignment horizontal="center" vertical="center"/>
    </xf>
    <xf numFmtId="165" fontId="137" fillId="2" borderId="22" xfId="1" applyNumberFormat="1" applyFont="1" applyFill="1" applyBorder="1" applyAlignment="1">
      <alignment horizontal="left" vertical="center"/>
    </xf>
    <xf numFmtId="165" fontId="52" fillId="2" borderId="268" xfId="1" applyNumberFormat="1" applyFont="1" applyFill="1" applyBorder="1" applyAlignment="1">
      <alignment horizontal="center" vertical="center"/>
    </xf>
    <xf numFmtId="165" fontId="5" fillId="27" borderId="269" xfId="1" applyNumberFormat="1" applyFont="1" applyFill="1" applyBorder="1" applyAlignment="1">
      <alignment horizontal="center" vertical="center"/>
    </xf>
    <xf numFmtId="165" fontId="5" fillId="3" borderId="0" xfId="1" applyNumberFormat="1" applyFont="1" applyFill="1" applyAlignment="1">
      <alignment horizontal="left" vertical="center"/>
    </xf>
    <xf numFmtId="165" fontId="5" fillId="27" borderId="270" xfId="1" applyNumberFormat="1" applyFont="1" applyFill="1" applyBorder="1" applyAlignment="1">
      <alignment horizontal="center" vertical="center"/>
    </xf>
    <xf numFmtId="165" fontId="52" fillId="2" borderId="269" xfId="1" applyNumberFormat="1" applyFont="1" applyFill="1" applyBorder="1" applyAlignment="1">
      <alignment horizontal="center" vertical="center"/>
    </xf>
    <xf numFmtId="165" fontId="52" fillId="2" borderId="270" xfId="1" applyNumberFormat="1" applyFont="1" applyFill="1" applyBorder="1" applyAlignment="1">
      <alignment horizontal="center" vertical="center"/>
    </xf>
    <xf numFmtId="164" fontId="52" fillId="2" borderId="270" xfId="1" applyNumberFormat="1" applyFont="1" applyFill="1" applyBorder="1" applyAlignment="1">
      <alignment horizontal="center" vertical="center"/>
    </xf>
    <xf numFmtId="165" fontId="49" fillId="3" borderId="0" xfId="1" applyNumberFormat="1" applyFont="1" applyFill="1" applyAlignment="1">
      <alignment horizontal="left" vertical="center"/>
    </xf>
    <xf numFmtId="165" fontId="52" fillId="2" borderId="276" xfId="1" applyNumberFormat="1" applyFont="1" applyFill="1" applyBorder="1" applyAlignment="1">
      <alignment horizontal="center" vertical="center"/>
    </xf>
    <xf numFmtId="165" fontId="52" fillId="2" borderId="35" xfId="1" applyNumberFormat="1" applyFont="1" applyFill="1" applyBorder="1" applyAlignment="1">
      <alignment horizontal="left" vertical="center"/>
    </xf>
    <xf numFmtId="165" fontId="52" fillId="2" borderId="289" xfId="1" applyNumberFormat="1" applyFont="1" applyFill="1" applyBorder="1" applyAlignment="1">
      <alignment horizontal="center" vertical="center"/>
    </xf>
    <xf numFmtId="164" fontId="52" fillId="2" borderId="35" xfId="1" applyNumberFormat="1" applyFont="1" applyFill="1" applyBorder="1" applyAlignment="1">
      <alignment horizontal="center" vertical="center"/>
    </xf>
    <xf numFmtId="164" fontId="52" fillId="2" borderId="276" xfId="1" applyNumberFormat="1" applyFont="1" applyFill="1" applyBorder="1" applyAlignment="1">
      <alignment horizontal="center" vertical="center"/>
    </xf>
    <xf numFmtId="164" fontId="52" fillId="2" borderId="289" xfId="1" applyNumberFormat="1" applyFont="1" applyFill="1" applyBorder="1" applyAlignment="1">
      <alignment horizontal="center" vertical="center"/>
    </xf>
    <xf numFmtId="164" fontId="138" fillId="2" borderId="268" xfId="1" applyNumberFormat="1" applyFont="1" applyFill="1" applyBorder="1" applyAlignment="1">
      <alignment horizontal="center" vertical="center"/>
    </xf>
    <xf numFmtId="164" fontId="138" fillId="2" borderId="270" xfId="1" applyNumberFormat="1" applyFont="1" applyFill="1" applyBorder="1" applyAlignment="1">
      <alignment horizontal="center" vertical="center"/>
    </xf>
    <xf numFmtId="164" fontId="49" fillId="2" borderId="35" xfId="1" applyNumberFormat="1" applyFont="1" applyFill="1" applyBorder="1" applyAlignment="1">
      <alignment horizontal="center" vertical="center"/>
    </xf>
    <xf numFmtId="0" fontId="119" fillId="2" borderId="0" xfId="1" applyFont="1" applyFill="1" applyAlignment="1">
      <alignment horizontal="center" vertical="center"/>
    </xf>
    <xf numFmtId="0" fontId="136" fillId="2" borderId="0" xfId="1" applyFont="1" applyFill="1" applyAlignment="1">
      <alignment horizontal="center" vertical="center"/>
    </xf>
    <xf numFmtId="10" fontId="102" fillId="2" borderId="0" xfId="1" applyNumberFormat="1" applyFont="1" applyFill="1" applyAlignment="1">
      <alignment horizontal="center" vertical="center"/>
    </xf>
    <xf numFmtId="10" fontId="139" fillId="2" borderId="0" xfId="1" applyNumberFormat="1" applyFont="1" applyFill="1" applyAlignment="1">
      <alignment horizontal="center" vertical="center"/>
    </xf>
    <xf numFmtId="10" fontId="119" fillId="2" borderId="0" xfId="1" applyNumberFormat="1" applyFont="1" applyFill="1" applyAlignment="1">
      <alignment horizontal="center" vertical="center"/>
    </xf>
    <xf numFmtId="0" fontId="3" fillId="2" borderId="0" xfId="1" applyFont="1" applyFill="1" applyAlignment="1">
      <alignment horizontal="right" vertical="center"/>
    </xf>
    <xf numFmtId="165" fontId="15" fillId="12" borderId="12" xfId="0" applyNumberFormat="1" applyFont="1" applyFill="1" applyBorder="1" applyAlignment="1">
      <alignment horizontal="left" vertical="center"/>
    </xf>
    <xf numFmtId="9" fontId="15" fillId="12" borderId="6" xfId="0" applyNumberFormat="1" applyFont="1" applyFill="1" applyBorder="1" applyAlignment="1">
      <alignment horizontal="left" vertical="center"/>
    </xf>
    <xf numFmtId="14" fontId="49" fillId="2" borderId="164" xfId="1" applyNumberFormat="1" applyFont="1" applyFill="1" applyBorder="1" applyAlignment="1">
      <alignment horizontal="right" vertical="center"/>
    </xf>
    <xf numFmtId="164" fontId="48" fillId="12" borderId="88" xfId="1" applyNumberFormat="1" applyFont="1" applyFill="1" applyBorder="1" applyAlignment="1">
      <alignment horizontal="right" vertical="center"/>
    </xf>
    <xf numFmtId="165" fontId="48" fillId="12" borderId="12" xfId="0" applyNumberFormat="1" applyFont="1" applyFill="1" applyBorder="1" applyAlignment="1">
      <alignment horizontal="left" vertical="center"/>
    </xf>
    <xf numFmtId="165" fontId="48" fillId="12" borderId="12" xfId="0" applyNumberFormat="1" applyFont="1" applyFill="1" applyBorder="1" applyAlignment="1">
      <alignment horizontal="center" vertical="center"/>
    </xf>
    <xf numFmtId="0" fontId="46" fillId="2" borderId="0" xfId="0" applyFont="1" applyFill="1" applyAlignment="1">
      <alignment horizontal="center" vertical="center"/>
    </xf>
    <xf numFmtId="0" fontId="16" fillId="2" borderId="0" xfId="0" applyFont="1" applyFill="1" applyAlignment="1" applyProtection="1">
      <alignment horizontal="center" vertical="center"/>
      <protection locked="0"/>
    </xf>
    <xf numFmtId="165" fontId="46" fillId="2" borderId="0" xfId="0" applyNumberFormat="1" applyFont="1" applyFill="1" applyAlignment="1">
      <alignment horizontal="center" vertical="center"/>
    </xf>
    <xf numFmtId="9" fontId="5" fillId="2" borderId="0" xfId="0" applyNumberFormat="1" applyFont="1" applyFill="1" applyAlignment="1">
      <alignment horizontal="center" vertical="center"/>
    </xf>
    <xf numFmtId="10" fontId="6" fillId="2" borderId="0" xfId="0" applyNumberFormat="1" applyFont="1" applyFill="1" applyAlignment="1">
      <alignment horizontal="center" vertical="center"/>
    </xf>
    <xf numFmtId="0" fontId="6" fillId="2" borderId="0" xfId="0" applyFont="1" applyFill="1" applyAlignment="1" applyProtection="1">
      <alignment horizontal="center" vertical="center"/>
      <protection locked="0"/>
    </xf>
    <xf numFmtId="164" fontId="5" fillId="2" borderId="0" xfId="1" applyNumberFormat="1" applyFont="1" applyFill="1" applyAlignment="1">
      <alignment horizontal="right" vertical="center"/>
    </xf>
    <xf numFmtId="0" fontId="59" fillId="2" borderId="0" xfId="1" applyFont="1" applyFill="1" applyAlignment="1">
      <alignment horizontal="right" vertical="center"/>
    </xf>
    <xf numFmtId="10" fontId="28" fillId="2" borderId="0" xfId="1" applyNumberFormat="1" applyFont="1" applyFill="1" applyAlignment="1">
      <alignment horizontal="center" vertical="center"/>
    </xf>
    <xf numFmtId="10" fontId="34" fillId="2" borderId="0" xfId="1" applyNumberFormat="1" applyFont="1" applyFill="1" applyAlignment="1">
      <alignment horizontal="center" vertical="center"/>
    </xf>
    <xf numFmtId="0" fontId="16" fillId="2" borderId="164" xfId="0" applyFont="1" applyFill="1" applyBorder="1" applyAlignment="1" applyProtection="1">
      <alignment horizontal="center" vertical="center"/>
      <protection locked="0"/>
    </xf>
    <xf numFmtId="165" fontId="100" fillId="2" borderId="0" xfId="1" applyNumberFormat="1" applyFont="1" applyFill="1" applyAlignment="1">
      <alignment horizontal="center" vertical="center"/>
    </xf>
    <xf numFmtId="0" fontId="94" fillId="2" borderId="10" xfId="0" applyFont="1" applyFill="1" applyBorder="1" applyAlignment="1">
      <alignment horizontal="center" vertical="center"/>
    </xf>
    <xf numFmtId="0" fontId="52" fillId="2" borderId="260" xfId="1" applyFont="1" applyFill="1" applyBorder="1" applyAlignment="1">
      <alignment horizontal="left" vertical="top" wrapText="1"/>
    </xf>
    <xf numFmtId="0" fontId="100" fillId="2" borderId="35" xfId="1" applyFont="1" applyFill="1" applyBorder="1" applyAlignment="1">
      <alignment horizontal="center" vertical="top"/>
    </xf>
    <xf numFmtId="168" fontId="100" fillId="2" borderId="35" xfId="1" applyNumberFormat="1" applyFont="1" applyFill="1" applyBorder="1" applyAlignment="1">
      <alignment horizontal="center" vertical="center"/>
    </xf>
    <xf numFmtId="0" fontId="94" fillId="2" borderId="37" xfId="0" applyFont="1" applyFill="1" applyBorder="1" applyAlignment="1">
      <alignment horizontal="center" vertical="center"/>
    </xf>
    <xf numFmtId="0" fontId="52" fillId="2" borderId="35" xfId="1" applyFont="1" applyFill="1" applyBorder="1" applyAlignment="1">
      <alignment horizontal="left" vertical="top" wrapText="1"/>
    </xf>
    <xf numFmtId="0" fontId="94" fillId="2" borderId="35" xfId="1" applyFont="1" applyFill="1" applyBorder="1" applyAlignment="1">
      <alignment horizontal="center" vertical="top" wrapText="1"/>
    </xf>
    <xf numFmtId="164" fontId="5" fillId="8" borderId="0" xfId="1" applyNumberFormat="1" applyFont="1" applyFill="1" applyAlignment="1">
      <alignment horizontal="left" vertical="center"/>
    </xf>
    <xf numFmtId="0" fontId="140" fillId="2" borderId="0" xfId="1" applyFont="1" applyFill="1" applyAlignment="1">
      <alignment vertical="center"/>
    </xf>
    <xf numFmtId="165" fontId="137" fillId="2" borderId="36" xfId="1" applyNumberFormat="1" applyFont="1" applyFill="1" applyBorder="1" applyAlignment="1">
      <alignment horizontal="left" vertical="center"/>
    </xf>
    <xf numFmtId="164" fontId="49" fillId="2" borderId="0" xfId="1" applyNumberFormat="1" applyFont="1" applyFill="1" applyAlignment="1">
      <alignment horizontal="center" vertical="center"/>
    </xf>
    <xf numFmtId="164" fontId="141" fillId="2" borderId="0" xfId="1" applyNumberFormat="1" applyFont="1" applyFill="1" applyAlignment="1">
      <alignment horizontal="center" vertical="center"/>
    </xf>
    <xf numFmtId="0" fontId="141" fillId="2" borderId="0" xfId="1" applyFont="1" applyFill="1" applyAlignment="1">
      <alignment horizontal="center" vertical="center"/>
    </xf>
    <xf numFmtId="164" fontId="142" fillId="2" borderId="0" xfId="1" applyNumberFormat="1" applyFont="1" applyFill="1" applyAlignment="1">
      <alignment horizontal="center" vertical="center"/>
    </xf>
    <xf numFmtId="0" fontId="142" fillId="2" borderId="0" xfId="1" applyFont="1" applyFill="1" applyAlignment="1">
      <alignment horizontal="center" vertical="center"/>
    </xf>
    <xf numFmtId="165" fontId="15" fillId="12" borderId="12" xfId="0" applyNumberFormat="1" applyFont="1" applyFill="1" applyBorder="1" applyAlignment="1">
      <alignment horizontal="center" vertical="center"/>
    </xf>
    <xf numFmtId="165" fontId="100" fillId="2" borderId="35" xfId="1" applyNumberFormat="1" applyFont="1" applyFill="1" applyBorder="1" applyAlignment="1">
      <alignment horizontal="center" vertical="center"/>
    </xf>
    <xf numFmtId="0" fontId="91" fillId="2" borderId="0" xfId="0" applyFont="1" applyFill="1" applyAlignment="1">
      <alignment horizontal="left" vertical="center"/>
    </xf>
    <xf numFmtId="164" fontId="91" fillId="2" borderId="0" xfId="0" applyNumberFormat="1" applyFont="1" applyFill="1" applyAlignment="1">
      <alignment horizontal="center" vertical="center"/>
    </xf>
    <xf numFmtId="164" fontId="91" fillId="2" borderId="0" xfId="0" applyNumberFormat="1" applyFont="1" applyFill="1" applyAlignment="1">
      <alignment horizontal="left" vertical="center"/>
    </xf>
    <xf numFmtId="2" fontId="139" fillId="2" borderId="0" xfId="1" applyNumberFormat="1" applyFont="1" applyFill="1" applyAlignment="1">
      <alignment horizontal="center" vertical="center"/>
    </xf>
    <xf numFmtId="2" fontId="139" fillId="2" borderId="0" xfId="0" applyNumberFormat="1" applyFont="1" applyFill="1" applyAlignment="1">
      <alignment horizontal="center" vertical="center"/>
    </xf>
    <xf numFmtId="164" fontId="48" fillId="2" borderId="0" xfId="1" applyNumberFormat="1" applyFont="1" applyFill="1" applyAlignment="1">
      <alignment horizontal="right" vertical="center"/>
    </xf>
    <xf numFmtId="2" fontId="139" fillId="2" borderId="0" xfId="1" applyNumberFormat="1" applyFont="1" applyFill="1" applyAlignment="1">
      <alignment horizontal="center" vertical="top"/>
    </xf>
    <xf numFmtId="0" fontId="58" fillId="2" borderId="0" xfId="1" applyFont="1" applyFill="1" applyAlignment="1">
      <alignment horizontal="center" vertical="center"/>
    </xf>
    <xf numFmtId="2" fontId="139" fillId="2" borderId="0" xfId="1" applyNumberFormat="1" applyFont="1" applyFill="1" applyAlignment="1">
      <alignment horizontal="center"/>
    </xf>
    <xf numFmtId="165" fontId="15" fillId="2" borderId="0" xfId="1" applyNumberFormat="1" applyFont="1" applyFill="1" applyAlignment="1">
      <alignment horizontal="center" vertical="center"/>
    </xf>
    <xf numFmtId="0" fontId="48" fillId="2" borderId="0" xfId="1" applyFont="1" applyFill="1" applyAlignment="1">
      <alignment horizontal="center" vertical="top"/>
    </xf>
    <xf numFmtId="2" fontId="144" fillId="2" borderId="0" xfId="1" applyNumberFormat="1" applyFont="1" applyFill="1" applyAlignment="1">
      <alignment horizontal="center" vertical="center"/>
    </xf>
    <xf numFmtId="0" fontId="48" fillId="2" borderId="0" xfId="1" applyFont="1" applyFill="1" applyAlignment="1">
      <alignment horizontal="center"/>
    </xf>
    <xf numFmtId="2" fontId="139" fillId="2" borderId="0" xfId="1" applyNumberFormat="1" applyFont="1" applyFill="1" applyAlignment="1">
      <alignment vertical="center"/>
    </xf>
    <xf numFmtId="0" fontId="48" fillId="2" borderId="0" xfId="1" applyFont="1" applyFill="1"/>
    <xf numFmtId="165" fontId="5" fillId="3" borderId="11" xfId="1" applyNumberFormat="1" applyFont="1" applyFill="1" applyBorder="1" applyAlignment="1">
      <alignment horizontal="left" vertical="center"/>
    </xf>
    <xf numFmtId="165" fontId="5" fillId="3" borderId="6" xfId="1" applyNumberFormat="1" applyFont="1" applyFill="1" applyBorder="1" applyAlignment="1">
      <alignment horizontal="left" vertical="center"/>
    </xf>
    <xf numFmtId="165" fontId="28" fillId="3" borderId="6" xfId="1" applyNumberFormat="1" applyFont="1" applyFill="1" applyBorder="1" applyAlignment="1">
      <alignment horizontal="left" vertical="center"/>
    </xf>
    <xf numFmtId="165" fontId="5" fillId="3" borderId="12" xfId="1" applyNumberFormat="1" applyFont="1" applyFill="1" applyBorder="1" applyAlignment="1">
      <alignment horizontal="left" vertical="center"/>
    </xf>
    <xf numFmtId="165" fontId="5" fillId="5" borderId="6" xfId="1" applyNumberFormat="1" applyFont="1" applyFill="1" applyBorder="1" applyAlignment="1">
      <alignment horizontal="left" vertical="center"/>
    </xf>
    <xf numFmtId="165" fontId="28" fillId="5" borderId="6" xfId="1" applyNumberFormat="1" applyFont="1" applyFill="1" applyBorder="1" applyAlignment="1">
      <alignment horizontal="left" vertical="center"/>
    </xf>
    <xf numFmtId="165" fontId="5" fillId="17" borderId="6" xfId="1" applyNumberFormat="1" applyFont="1" applyFill="1" applyBorder="1" applyAlignment="1">
      <alignment horizontal="left" vertical="center"/>
    </xf>
    <xf numFmtId="165" fontId="28" fillId="17" borderId="6" xfId="1" applyNumberFormat="1" applyFont="1" applyFill="1" applyBorder="1" applyAlignment="1">
      <alignment horizontal="left" vertical="center"/>
    </xf>
    <xf numFmtId="165" fontId="5" fillId="8" borderId="6" xfId="1" applyNumberFormat="1" applyFont="1" applyFill="1" applyBorder="1" applyAlignment="1">
      <alignment horizontal="left" vertical="center"/>
    </xf>
    <xf numFmtId="165" fontId="28" fillId="8" borderId="6" xfId="1" applyNumberFormat="1" applyFont="1" applyFill="1" applyBorder="1" applyAlignment="1">
      <alignment horizontal="left" vertical="center"/>
    </xf>
    <xf numFmtId="165" fontId="74" fillId="8" borderId="6" xfId="1" applyNumberFormat="1" applyFont="1" applyFill="1" applyBorder="1" applyAlignment="1">
      <alignment horizontal="left" vertical="center"/>
    </xf>
    <xf numFmtId="165" fontId="5" fillId="14" borderId="6" xfId="1" applyNumberFormat="1" applyFont="1" applyFill="1" applyBorder="1" applyAlignment="1">
      <alignment horizontal="left" vertical="center"/>
    </xf>
    <xf numFmtId="165" fontId="28" fillId="14" borderId="6" xfId="1" applyNumberFormat="1" applyFont="1" applyFill="1" applyBorder="1" applyAlignment="1">
      <alignment horizontal="left" vertical="center"/>
    </xf>
    <xf numFmtId="165" fontId="5" fillId="16" borderId="6" xfId="1" applyNumberFormat="1" applyFont="1" applyFill="1" applyBorder="1" applyAlignment="1">
      <alignment horizontal="left" vertical="center"/>
    </xf>
    <xf numFmtId="165" fontId="28" fillId="16" borderId="6" xfId="1" applyNumberFormat="1" applyFont="1" applyFill="1" applyBorder="1" applyAlignment="1">
      <alignment horizontal="left" vertical="center"/>
    </xf>
    <xf numFmtId="165" fontId="5" fillId="16" borderId="50" xfId="1" applyNumberFormat="1" applyFont="1" applyFill="1" applyBorder="1" applyAlignment="1">
      <alignment horizontal="left" vertical="center"/>
    </xf>
    <xf numFmtId="165" fontId="5" fillId="15" borderId="12" xfId="1" applyNumberFormat="1" applyFont="1" applyFill="1" applyBorder="1" applyAlignment="1">
      <alignment horizontal="left" vertical="center"/>
    </xf>
    <xf numFmtId="165" fontId="5" fillId="15" borderId="6" xfId="1" applyNumberFormat="1" applyFont="1" applyFill="1" applyBorder="1" applyAlignment="1">
      <alignment horizontal="left" vertical="center"/>
    </xf>
    <xf numFmtId="165" fontId="28" fillId="15" borderId="12" xfId="1" applyNumberFormat="1" applyFont="1" applyFill="1" applyBorder="1" applyAlignment="1">
      <alignment horizontal="left" vertical="center"/>
    </xf>
    <xf numFmtId="164" fontId="15" fillId="12" borderId="57" xfId="1" applyNumberFormat="1" applyFont="1" applyFill="1" applyBorder="1" applyAlignment="1">
      <alignment horizontal="right" vertical="center"/>
    </xf>
    <xf numFmtId="165" fontId="15" fillId="12" borderId="6" xfId="0" applyNumberFormat="1" applyFont="1" applyFill="1" applyBorder="1" applyAlignment="1">
      <alignment horizontal="center" vertical="center"/>
    </xf>
    <xf numFmtId="0" fontId="15" fillId="12" borderId="6" xfId="0" applyFont="1" applyFill="1" applyBorder="1" applyAlignment="1">
      <alignment horizontal="center" vertical="center"/>
    </xf>
    <xf numFmtId="0" fontId="15" fillId="12" borderId="11" xfId="0" applyFont="1" applyFill="1" applyBorder="1" applyAlignment="1">
      <alignment horizontal="center" vertical="center"/>
    </xf>
    <xf numFmtId="9" fontId="15" fillId="12" borderId="19" xfId="0" applyNumberFormat="1" applyFont="1" applyFill="1" applyBorder="1" applyAlignment="1">
      <alignment horizontal="center" vertical="center"/>
    </xf>
    <xf numFmtId="0" fontId="15" fillId="12" borderId="19" xfId="0" applyFont="1" applyFill="1" applyBorder="1" applyAlignment="1">
      <alignment horizontal="center" vertical="center"/>
    </xf>
    <xf numFmtId="165" fontId="15" fillId="12" borderId="19" xfId="0" applyNumberFormat="1" applyFont="1" applyFill="1" applyBorder="1" applyAlignment="1">
      <alignment horizontal="center" vertical="center"/>
    </xf>
    <xf numFmtId="165" fontId="15" fillId="12" borderId="13" xfId="0" applyNumberFormat="1" applyFont="1" applyFill="1" applyBorder="1" applyAlignment="1">
      <alignment horizontal="center" vertical="center"/>
    </xf>
    <xf numFmtId="164" fontId="16" fillId="12" borderId="0" xfId="1" applyNumberFormat="1" applyFont="1" applyFill="1" applyAlignment="1">
      <alignment horizontal="right" vertical="center"/>
    </xf>
    <xf numFmtId="0" fontId="19" fillId="12" borderId="0" xfId="1" applyFont="1" applyFill="1" applyAlignment="1">
      <alignment horizontal="right" vertical="center"/>
    </xf>
    <xf numFmtId="0" fontId="58" fillId="12" borderId="0" xfId="1" applyFont="1" applyFill="1"/>
    <xf numFmtId="164" fontId="15" fillId="12" borderId="0" xfId="1" applyNumberFormat="1" applyFont="1" applyFill="1" applyAlignment="1">
      <alignment horizontal="right" vertical="center"/>
    </xf>
    <xf numFmtId="164" fontId="61" fillId="12" borderId="0" xfId="1" applyNumberFormat="1" applyFont="1" applyFill="1" applyAlignment="1">
      <alignment horizontal="right" vertical="center"/>
    </xf>
    <xf numFmtId="171" fontId="15" fillId="12" borderId="0" xfId="1" applyNumberFormat="1" applyFont="1" applyFill="1" applyAlignment="1">
      <alignment horizontal="right" vertical="center"/>
    </xf>
    <xf numFmtId="164" fontId="48" fillId="12" borderId="0" xfId="1" applyNumberFormat="1" applyFont="1" applyFill="1" applyAlignment="1">
      <alignment horizontal="center" vertical="center"/>
    </xf>
    <xf numFmtId="164" fontId="48" fillId="12" borderId="0" xfId="1" applyNumberFormat="1" applyFont="1" applyFill="1" applyAlignment="1">
      <alignment horizontal="right" vertical="center"/>
    </xf>
    <xf numFmtId="165" fontId="5" fillId="11" borderId="6" xfId="1" applyNumberFormat="1" applyFont="1" applyFill="1" applyBorder="1" applyAlignment="1">
      <alignment horizontal="left" vertical="center"/>
    </xf>
    <xf numFmtId="165" fontId="15" fillId="12" borderId="0" xfId="1" applyNumberFormat="1" applyFont="1" applyFill="1" applyAlignment="1">
      <alignment horizontal="center" vertical="center"/>
    </xf>
    <xf numFmtId="165" fontId="15" fillId="12" borderId="293" xfId="1" applyNumberFormat="1" applyFont="1" applyFill="1" applyBorder="1" applyAlignment="1">
      <alignment horizontal="center" vertical="center"/>
    </xf>
    <xf numFmtId="164" fontId="48" fillId="12" borderId="293" xfId="1" applyNumberFormat="1" applyFont="1" applyFill="1" applyBorder="1"/>
    <xf numFmtId="164" fontId="48" fillId="12" borderId="298" xfId="1" applyNumberFormat="1" applyFont="1" applyFill="1" applyBorder="1" applyAlignment="1">
      <alignment horizontal="center" vertical="center"/>
    </xf>
    <xf numFmtId="165" fontId="28" fillId="11" borderId="6" xfId="1" applyNumberFormat="1" applyFont="1" applyFill="1" applyBorder="1" applyAlignment="1">
      <alignment horizontal="left" vertical="center"/>
    </xf>
    <xf numFmtId="164" fontId="15" fillId="12" borderId="6" xfId="1" applyNumberFormat="1" applyFont="1" applyFill="1" applyBorder="1" applyAlignment="1">
      <alignment horizontal="right" vertical="center"/>
    </xf>
    <xf numFmtId="164" fontId="48" fillId="2" borderId="0" xfId="1" applyNumberFormat="1" applyFont="1" applyFill="1" applyAlignment="1">
      <alignment horizontal="right"/>
    </xf>
    <xf numFmtId="164" fontId="15" fillId="12" borderId="29" xfId="1" applyNumberFormat="1" applyFont="1" applyFill="1" applyBorder="1" applyAlignment="1">
      <alignment horizontal="right" vertical="center"/>
    </xf>
    <xf numFmtId="0" fontId="15" fillId="2" borderId="0" xfId="0" applyFont="1" applyFill="1" applyAlignment="1">
      <alignment horizontal="right" vertical="center"/>
    </xf>
    <xf numFmtId="164" fontId="143" fillId="2" borderId="0" xfId="1" applyNumberFormat="1" applyFont="1" applyFill="1" applyAlignment="1">
      <alignment horizontal="right" vertical="center"/>
    </xf>
    <xf numFmtId="164" fontId="48" fillId="2" borderId="0" xfId="1" applyNumberFormat="1" applyFont="1" applyFill="1" applyAlignment="1">
      <alignment horizontal="right" vertical="top"/>
    </xf>
    <xf numFmtId="164" fontId="61" fillId="2" borderId="0" xfId="1" applyNumberFormat="1" applyFont="1" applyFill="1" applyAlignment="1">
      <alignment horizontal="right"/>
    </xf>
    <xf numFmtId="0" fontId="48" fillId="2" borderId="0" xfId="1" applyFont="1" applyFill="1" applyAlignment="1">
      <alignment horizontal="right"/>
    </xf>
    <xf numFmtId="165" fontId="48" fillId="12" borderId="6" xfId="0" applyNumberFormat="1" applyFont="1" applyFill="1" applyBorder="1" applyAlignment="1">
      <alignment horizontal="center" vertical="center"/>
    </xf>
    <xf numFmtId="165" fontId="48" fillId="12" borderId="11" xfId="0" applyNumberFormat="1" applyFont="1" applyFill="1" applyBorder="1" applyAlignment="1">
      <alignment horizontal="center" vertical="center"/>
    </xf>
    <xf numFmtId="165" fontId="15" fillId="12" borderId="0" xfId="0" applyNumberFormat="1" applyFont="1" applyFill="1" applyAlignment="1">
      <alignment horizontal="center" vertical="center"/>
    </xf>
    <xf numFmtId="165" fontId="52" fillId="2" borderId="282" xfId="1" applyNumberFormat="1" applyFont="1" applyFill="1" applyBorder="1" applyAlignment="1">
      <alignment horizontal="center" vertical="center"/>
    </xf>
    <xf numFmtId="165" fontId="5" fillId="27" borderId="282" xfId="1" applyNumberFormat="1" applyFont="1" applyFill="1" applyBorder="1" applyAlignment="1">
      <alignment horizontal="center" vertical="center"/>
    </xf>
    <xf numFmtId="165" fontId="52" fillId="2" borderId="286" xfId="1" applyNumberFormat="1" applyFont="1" applyFill="1" applyBorder="1" applyAlignment="1">
      <alignment horizontal="center" vertical="center"/>
    </xf>
    <xf numFmtId="165" fontId="52" fillId="2" borderId="84" xfId="1" applyNumberFormat="1" applyFont="1" applyFill="1" applyBorder="1" applyAlignment="1">
      <alignment horizontal="center" vertical="center"/>
    </xf>
    <xf numFmtId="165" fontId="5" fillId="27" borderId="84" xfId="1" applyNumberFormat="1" applyFont="1" applyFill="1" applyBorder="1" applyAlignment="1">
      <alignment horizontal="center" vertical="center"/>
    </xf>
    <xf numFmtId="165" fontId="52" fillId="2" borderId="287" xfId="1" applyNumberFormat="1" applyFont="1" applyFill="1" applyBorder="1" applyAlignment="1">
      <alignment horizontal="left" vertical="center"/>
    </xf>
    <xf numFmtId="165" fontId="52" fillId="2" borderId="305" xfId="1" applyNumberFormat="1" applyFont="1" applyFill="1" applyBorder="1" applyAlignment="1">
      <alignment horizontal="center" vertical="center"/>
    </xf>
    <xf numFmtId="0" fontId="100" fillId="2" borderId="0" xfId="1" applyFont="1" applyFill="1" applyAlignment="1">
      <alignment horizontal="center" vertical="top"/>
    </xf>
    <xf numFmtId="164" fontId="52" fillId="2" borderId="287" xfId="1" applyNumberFormat="1" applyFont="1" applyFill="1" applyBorder="1" applyAlignment="1">
      <alignment horizontal="center" vertical="center"/>
    </xf>
    <xf numFmtId="168" fontId="100" fillId="2" borderId="0" xfId="1" applyNumberFormat="1" applyFont="1" applyFill="1" applyAlignment="1">
      <alignment horizontal="center" vertical="center"/>
    </xf>
    <xf numFmtId="164" fontId="52" fillId="2" borderId="286" xfId="1" applyNumberFormat="1" applyFont="1" applyFill="1" applyBorder="1" applyAlignment="1">
      <alignment horizontal="center" vertical="center"/>
    </xf>
    <xf numFmtId="164" fontId="52" fillId="2" borderId="305" xfId="1" applyNumberFormat="1" applyFont="1" applyFill="1" applyBorder="1" applyAlignment="1">
      <alignment horizontal="center" vertical="center"/>
    </xf>
    <xf numFmtId="164" fontId="138" fillId="2" borderId="84" xfId="1" applyNumberFormat="1" applyFont="1" applyFill="1" applyBorder="1" applyAlignment="1">
      <alignment horizontal="center" vertical="center"/>
    </xf>
    <xf numFmtId="164" fontId="52" fillId="2" borderId="84" xfId="1" applyNumberFormat="1" applyFont="1" applyFill="1" applyBorder="1" applyAlignment="1">
      <alignment horizontal="center" vertical="center"/>
    </xf>
    <xf numFmtId="164" fontId="49" fillId="2" borderId="287" xfId="1" applyNumberFormat="1" applyFont="1" applyFill="1" applyBorder="1" applyAlignment="1">
      <alignment horizontal="center" vertical="center"/>
    </xf>
    <xf numFmtId="0" fontId="15" fillId="12" borderId="0" xfId="1" applyFont="1" applyFill="1" applyAlignment="1">
      <alignment horizontal="center" vertical="center"/>
    </xf>
    <xf numFmtId="0" fontId="15" fillId="12" borderId="0" xfId="1" applyFont="1" applyFill="1" applyAlignment="1" applyProtection="1">
      <alignment horizontal="right" vertical="center"/>
      <protection locked="0"/>
    </xf>
    <xf numFmtId="164" fontId="130" fillId="12" borderId="0" xfId="1" applyNumberFormat="1" applyFont="1" applyFill="1" applyAlignment="1">
      <alignment horizontal="right" vertical="center"/>
    </xf>
    <xf numFmtId="0" fontId="15" fillId="12" borderId="0" xfId="1" applyFont="1" applyFill="1" applyAlignment="1">
      <alignment horizontal="right" vertical="center"/>
    </xf>
    <xf numFmtId="7" fontId="15" fillId="12" borderId="89" xfId="1" applyNumberFormat="1" applyFont="1" applyFill="1" applyBorder="1" applyAlignment="1">
      <alignment horizontal="right" vertical="center"/>
    </xf>
    <xf numFmtId="165" fontId="48" fillId="12" borderId="0" xfId="0" applyNumberFormat="1" applyFont="1" applyFill="1" applyAlignment="1">
      <alignment horizontal="center" vertical="center"/>
    </xf>
    <xf numFmtId="9" fontId="15" fillId="12" borderId="76" xfId="0" applyNumberFormat="1" applyFont="1" applyFill="1" applyBorder="1" applyAlignment="1">
      <alignment horizontal="center" vertical="center"/>
    </xf>
    <xf numFmtId="1" fontId="52" fillId="12" borderId="76" xfId="0" applyNumberFormat="1" applyFont="1" applyFill="1" applyBorder="1" applyAlignment="1">
      <alignment horizontal="center" vertical="center"/>
    </xf>
    <xf numFmtId="164" fontId="15" fillId="12" borderId="11" xfId="1" applyNumberFormat="1" applyFont="1" applyFill="1" applyBorder="1" applyAlignment="1">
      <alignment horizontal="right" vertical="center"/>
    </xf>
    <xf numFmtId="1" fontId="52" fillId="12" borderId="6" xfId="0" applyNumberFormat="1" applyFont="1" applyFill="1" applyBorder="1" applyAlignment="1">
      <alignment horizontal="center" vertical="center"/>
    </xf>
    <xf numFmtId="164" fontId="15" fillId="12" borderId="12" xfId="1" applyNumberFormat="1" applyFont="1" applyFill="1" applyBorder="1" applyAlignment="1">
      <alignment horizontal="right" vertical="center"/>
    </xf>
    <xf numFmtId="164" fontId="15" fillId="12" borderId="19" xfId="1" applyNumberFormat="1" applyFont="1" applyFill="1" applyBorder="1" applyAlignment="1">
      <alignment horizontal="right" vertical="center"/>
    </xf>
    <xf numFmtId="1" fontId="52" fillId="12" borderId="113" xfId="0" applyNumberFormat="1" applyFont="1" applyFill="1" applyBorder="1" applyAlignment="1">
      <alignment horizontal="center" vertical="center"/>
    </xf>
    <xf numFmtId="165" fontId="48" fillId="12" borderId="15" xfId="0" applyNumberFormat="1" applyFont="1" applyFill="1" applyBorder="1" applyAlignment="1">
      <alignment horizontal="center" vertical="center"/>
    </xf>
    <xf numFmtId="164" fontId="16" fillId="13" borderId="307" xfId="1" applyNumberFormat="1" applyFont="1" applyFill="1" applyBorder="1" applyAlignment="1">
      <alignment horizontal="right" vertical="center"/>
    </xf>
    <xf numFmtId="0" fontId="15" fillId="13" borderId="307" xfId="1" applyFont="1" applyFill="1" applyBorder="1" applyAlignment="1">
      <alignment vertical="center"/>
    </xf>
    <xf numFmtId="164" fontId="15" fillId="13" borderId="307" xfId="1" applyNumberFormat="1" applyFont="1" applyFill="1" applyBorder="1" applyAlignment="1">
      <alignment vertical="center"/>
    </xf>
    <xf numFmtId="0" fontId="15" fillId="13" borderId="307" xfId="1" applyFont="1" applyFill="1" applyBorder="1" applyAlignment="1">
      <alignment horizontal="center" vertical="center"/>
    </xf>
    <xf numFmtId="0" fontId="48" fillId="13" borderId="308" xfId="0" applyFont="1" applyFill="1" applyBorder="1" applyAlignment="1">
      <alignment horizontal="center" vertical="center"/>
    </xf>
    <xf numFmtId="0" fontId="15" fillId="12" borderId="309" xfId="1" applyFont="1" applyFill="1" applyBorder="1" applyAlignment="1">
      <alignment vertical="center"/>
    </xf>
    <xf numFmtId="0" fontId="15" fillId="12" borderId="0" xfId="1" applyFont="1" applyFill="1" applyAlignment="1">
      <alignment vertical="center"/>
    </xf>
    <xf numFmtId="1" fontId="52" fillId="12" borderId="312" xfId="1" applyNumberFormat="1" applyFont="1" applyFill="1" applyBorder="1" applyAlignment="1">
      <alignment horizontal="center" vertical="center"/>
    </xf>
    <xf numFmtId="10" fontId="15" fillId="12" borderId="310" xfId="1" applyNumberFormat="1" applyFont="1" applyFill="1" applyBorder="1" applyAlignment="1">
      <alignment horizontal="right" vertical="center"/>
    </xf>
    <xf numFmtId="1" fontId="52" fillId="12" borderId="312" xfId="1" applyNumberFormat="1" applyFont="1" applyFill="1" applyBorder="1" applyAlignment="1" applyProtection="1">
      <alignment horizontal="center" vertical="center"/>
      <protection locked="0"/>
    </xf>
    <xf numFmtId="164" fontId="130" fillId="12" borderId="315" xfId="1" applyNumberFormat="1" applyFont="1" applyFill="1" applyBorder="1" applyAlignment="1">
      <alignment horizontal="right" vertical="center"/>
    </xf>
    <xf numFmtId="0" fontId="15" fillId="12" borderId="315" xfId="1" applyFont="1" applyFill="1" applyBorder="1" applyAlignment="1">
      <alignment vertical="center"/>
    </xf>
    <xf numFmtId="0" fontId="15" fillId="12" borderId="13" xfId="1" applyFont="1" applyFill="1" applyBorder="1" applyAlignment="1">
      <alignment vertical="center"/>
    </xf>
    <xf numFmtId="0" fontId="28" fillId="12" borderId="13" xfId="1" applyFont="1" applyFill="1" applyBorder="1" applyAlignment="1">
      <alignment horizontal="right" vertical="top"/>
    </xf>
    <xf numFmtId="0" fontId="16" fillId="12" borderId="13" xfId="0" applyFont="1" applyFill="1" applyBorder="1" applyAlignment="1" applyProtection="1">
      <alignment horizontal="center" vertical="center"/>
      <protection locked="0"/>
    </xf>
    <xf numFmtId="0" fontId="16" fillId="12" borderId="317" xfId="0" applyFont="1" applyFill="1" applyBorder="1" applyAlignment="1" applyProtection="1">
      <alignment horizontal="center" vertical="center"/>
      <protection locked="0"/>
    </xf>
    <xf numFmtId="0" fontId="15" fillId="12" borderId="316" xfId="1" applyFont="1" applyFill="1" applyBorder="1" applyAlignment="1">
      <alignment vertical="center"/>
    </xf>
    <xf numFmtId="0" fontId="16" fillId="12" borderId="0" xfId="0" applyFont="1" applyFill="1" applyAlignment="1" applyProtection="1">
      <alignment horizontal="center" vertical="center"/>
      <protection locked="0"/>
    </xf>
    <xf numFmtId="1" fontId="52" fillId="12" borderId="19" xfId="0" applyNumberFormat="1" applyFont="1" applyFill="1" applyBorder="1" applyAlignment="1">
      <alignment horizontal="center" vertical="center"/>
    </xf>
    <xf numFmtId="165" fontId="48" fillId="12" borderId="19" xfId="0" applyNumberFormat="1" applyFont="1" applyFill="1" applyBorder="1" applyAlignment="1">
      <alignment horizontal="center" vertical="center"/>
    </xf>
    <xf numFmtId="0" fontId="15" fillId="12" borderId="12" xfId="0" applyFont="1" applyFill="1" applyBorder="1" applyAlignment="1">
      <alignment horizontal="center" vertical="center"/>
    </xf>
    <xf numFmtId="1" fontId="52" fillId="12" borderId="12" xfId="0" applyNumberFormat="1" applyFont="1" applyFill="1" applyBorder="1" applyAlignment="1">
      <alignment horizontal="center" vertical="center"/>
    </xf>
    <xf numFmtId="0" fontId="28" fillId="12" borderId="111" xfId="1" applyFont="1" applyFill="1" applyBorder="1" applyAlignment="1">
      <alignment horizontal="right"/>
    </xf>
    <xf numFmtId="0" fontId="28" fillId="12" borderId="0" xfId="1" applyFont="1" applyFill="1" applyAlignment="1">
      <alignment horizontal="right" vertical="top"/>
    </xf>
    <xf numFmtId="164" fontId="15" fillId="13" borderId="307" xfId="1" applyNumberFormat="1" applyFont="1" applyFill="1" applyBorder="1" applyAlignment="1">
      <alignment horizontal="center" vertical="center"/>
    </xf>
    <xf numFmtId="0" fontId="19" fillId="13" borderId="307" xfId="1" applyFont="1" applyFill="1" applyBorder="1" applyAlignment="1">
      <alignment horizontal="center" vertical="center"/>
    </xf>
    <xf numFmtId="0" fontId="48" fillId="13" borderId="318" xfId="0" applyFont="1" applyFill="1" applyBorder="1" applyAlignment="1">
      <alignment horizontal="center" vertical="center"/>
    </xf>
    <xf numFmtId="1" fontId="52" fillId="12" borderId="319" xfId="1" applyNumberFormat="1" applyFont="1" applyFill="1" applyBorder="1" applyAlignment="1">
      <alignment horizontal="center" vertical="center"/>
    </xf>
    <xf numFmtId="1" fontId="52" fillId="12" borderId="320" xfId="1" applyNumberFormat="1" applyFont="1" applyFill="1" applyBorder="1" applyAlignment="1">
      <alignment horizontal="center" vertical="center"/>
    </xf>
    <xf numFmtId="1" fontId="52" fillId="12" borderId="320" xfId="1" applyNumberFormat="1" applyFont="1" applyFill="1" applyBorder="1" applyAlignment="1" applyProtection="1">
      <alignment horizontal="center" vertical="center"/>
      <protection locked="0"/>
    </xf>
    <xf numFmtId="0" fontId="52" fillId="12" borderId="320" xfId="0" applyFont="1" applyFill="1" applyBorder="1" applyAlignment="1">
      <alignment horizontal="center" vertical="center"/>
    </xf>
    <xf numFmtId="0" fontId="10" fillId="12" borderId="315" xfId="1" applyFont="1" applyFill="1" applyBorder="1" applyAlignment="1">
      <alignment horizontal="center" vertical="center"/>
    </xf>
    <xf numFmtId="0" fontId="15" fillId="12" borderId="315" xfId="1" applyFont="1" applyFill="1" applyBorder="1" applyAlignment="1">
      <alignment horizontal="center" vertical="center"/>
    </xf>
    <xf numFmtId="0" fontId="3" fillId="12" borderId="315" xfId="1" applyFont="1" applyFill="1" applyBorder="1" applyAlignment="1">
      <alignment horizontal="center" vertical="center"/>
    </xf>
    <xf numFmtId="0" fontId="15" fillId="12" borderId="316" xfId="1" applyFont="1" applyFill="1" applyBorder="1" applyAlignment="1">
      <alignment horizontal="center" vertical="center"/>
    </xf>
    <xf numFmtId="0" fontId="5" fillId="20" borderId="0" xfId="1" applyFont="1" applyFill="1" applyAlignment="1">
      <alignment horizontal="center"/>
    </xf>
    <xf numFmtId="164" fontId="16" fillId="3" borderId="321" xfId="1" applyNumberFormat="1" applyFont="1" applyFill="1" applyBorder="1" applyAlignment="1">
      <alignment horizontal="right" vertical="center"/>
    </xf>
    <xf numFmtId="0" fontId="15" fillId="12" borderId="6" xfId="1" applyFont="1" applyFill="1" applyBorder="1" applyAlignment="1">
      <alignment horizontal="center" vertical="center"/>
    </xf>
    <xf numFmtId="164" fontId="15" fillId="12" borderId="75" xfId="1" applyNumberFormat="1" applyFont="1" applyFill="1" applyBorder="1" applyAlignment="1">
      <alignment horizontal="right" vertical="center"/>
    </xf>
    <xf numFmtId="164" fontId="15" fillId="12" borderId="76" xfId="1" applyNumberFormat="1" applyFont="1" applyFill="1" applyBorder="1" applyAlignment="1">
      <alignment horizontal="right" vertical="center"/>
    </xf>
    <xf numFmtId="164" fontId="15" fillId="12" borderId="322" xfId="1" applyNumberFormat="1" applyFont="1" applyFill="1" applyBorder="1" applyAlignment="1">
      <alignment horizontal="right" vertical="center"/>
    </xf>
    <xf numFmtId="164" fontId="15" fillId="12" borderId="113" xfId="1" applyNumberFormat="1" applyFont="1" applyFill="1" applyBorder="1" applyAlignment="1">
      <alignment horizontal="right" vertical="center"/>
    </xf>
    <xf numFmtId="165" fontId="15" fillId="12" borderId="113" xfId="0" applyNumberFormat="1" applyFont="1" applyFill="1" applyBorder="1" applyAlignment="1">
      <alignment horizontal="center" vertical="center"/>
    </xf>
    <xf numFmtId="0" fontId="15" fillId="12" borderId="113" xfId="1" applyFont="1" applyFill="1" applyBorder="1" applyAlignment="1">
      <alignment horizontal="center" vertical="center"/>
    </xf>
    <xf numFmtId="1" fontId="52" fillId="12" borderId="0" xfId="0" applyNumberFormat="1" applyFont="1" applyFill="1" applyAlignment="1">
      <alignment horizontal="center" vertical="center"/>
    </xf>
    <xf numFmtId="2" fontId="16" fillId="12" borderId="12" xfId="1" applyNumberFormat="1" applyFont="1" applyFill="1" applyBorder="1" applyAlignment="1">
      <alignment horizontal="right" vertical="center"/>
    </xf>
    <xf numFmtId="1" fontId="16" fillId="12" borderId="0" xfId="0" applyNumberFormat="1" applyFont="1" applyFill="1" applyAlignment="1" applyProtection="1">
      <alignment horizontal="center" vertical="center"/>
      <protection locked="0"/>
    </xf>
    <xf numFmtId="0" fontId="16" fillId="12" borderId="0" xfId="1" applyFont="1" applyFill="1" applyAlignment="1" applyProtection="1">
      <alignment horizontal="center" vertical="center"/>
      <protection locked="0"/>
    </xf>
    <xf numFmtId="0" fontId="56" fillId="12" borderId="0" xfId="1" applyFont="1" applyFill="1"/>
    <xf numFmtId="0" fontId="58" fillId="3" borderId="321" xfId="1" applyFont="1" applyFill="1" applyBorder="1"/>
    <xf numFmtId="0" fontId="58" fillId="3" borderId="321" xfId="1" applyFont="1" applyFill="1" applyBorder="1" applyAlignment="1">
      <alignment horizontal="center"/>
    </xf>
    <xf numFmtId="0" fontId="58" fillId="3" borderId="324" xfId="1" applyFont="1" applyFill="1" applyBorder="1"/>
    <xf numFmtId="0" fontId="56" fillId="12" borderId="325" xfId="1" applyFont="1" applyFill="1" applyBorder="1"/>
    <xf numFmtId="1" fontId="58" fillId="12" borderId="326" xfId="1" applyNumberFormat="1" applyFont="1" applyFill="1" applyBorder="1"/>
    <xf numFmtId="1" fontId="52" fillId="12" borderId="327" xfId="1" applyNumberFormat="1" applyFont="1" applyFill="1" applyBorder="1" applyAlignment="1">
      <alignment horizontal="center" vertical="center"/>
    </xf>
    <xf numFmtId="1" fontId="52" fillId="12" borderId="330" xfId="1" applyNumberFormat="1" applyFont="1" applyFill="1" applyBorder="1" applyAlignment="1">
      <alignment horizontal="center" vertical="center"/>
    </xf>
    <xf numFmtId="164" fontId="15" fillId="12" borderId="328" xfId="1" applyNumberFormat="1" applyFont="1" applyFill="1" applyBorder="1" applyAlignment="1">
      <alignment horizontal="right" vertical="center"/>
    </xf>
    <xf numFmtId="1" fontId="16" fillId="12" borderId="326" xfId="1" applyNumberFormat="1" applyFont="1" applyFill="1" applyBorder="1" applyAlignment="1" applyProtection="1">
      <alignment horizontal="center" vertical="center"/>
      <protection locked="0"/>
    </xf>
    <xf numFmtId="164" fontId="16" fillId="12" borderId="332" xfId="1" applyNumberFormat="1" applyFont="1" applyFill="1" applyBorder="1" applyAlignment="1">
      <alignment horizontal="right" vertical="center"/>
    </xf>
    <xf numFmtId="164" fontId="16" fillId="12" borderId="332" xfId="1" applyNumberFormat="1" applyFont="1" applyFill="1" applyBorder="1" applyAlignment="1">
      <alignment horizontal="center" vertical="center"/>
    </xf>
    <xf numFmtId="164" fontId="61" fillId="12" borderId="332" xfId="1" applyNumberFormat="1" applyFont="1" applyFill="1" applyBorder="1" applyAlignment="1">
      <alignment horizontal="right" vertical="center"/>
    </xf>
    <xf numFmtId="1" fontId="61" fillId="12" borderId="333" xfId="1" applyNumberFormat="1" applyFont="1" applyFill="1" applyBorder="1" applyAlignment="1">
      <alignment horizontal="right" vertical="center"/>
    </xf>
    <xf numFmtId="164" fontId="15" fillId="12" borderId="134" xfId="1" applyNumberFormat="1" applyFont="1" applyFill="1" applyBorder="1" applyAlignment="1">
      <alignment horizontal="right" vertical="center"/>
    </xf>
    <xf numFmtId="164" fontId="15" fillId="12" borderId="329" xfId="1" applyNumberFormat="1" applyFont="1" applyFill="1" applyBorder="1" applyAlignment="1">
      <alignment horizontal="right" vertical="center"/>
    </xf>
    <xf numFmtId="0" fontId="5" fillId="12" borderId="0" xfId="0" applyFont="1" applyFill="1" applyAlignment="1">
      <alignment horizontal="left" vertical="center"/>
    </xf>
    <xf numFmtId="164" fontId="15" fillId="12" borderId="0" xfId="1" applyNumberFormat="1" applyFont="1" applyFill="1" applyAlignment="1">
      <alignment horizontal="center" vertical="center"/>
    </xf>
    <xf numFmtId="164" fontId="6" fillId="2" borderId="0" xfId="0" applyNumberFormat="1" applyFont="1" applyFill="1" applyAlignment="1">
      <alignment horizontal="left" vertical="center"/>
    </xf>
    <xf numFmtId="10" fontId="6" fillId="2" borderId="0" xfId="0" applyNumberFormat="1" applyFont="1" applyFill="1" applyAlignment="1">
      <alignment horizontal="left" vertical="center"/>
    </xf>
    <xf numFmtId="164" fontId="6" fillId="2" borderId="0" xfId="0" applyNumberFormat="1" applyFont="1" applyFill="1" applyAlignment="1">
      <alignment horizontal="left"/>
    </xf>
    <xf numFmtId="0" fontId="52" fillId="12" borderId="29" xfId="1" applyFont="1" applyFill="1" applyBorder="1" applyAlignment="1">
      <alignment horizontal="center" vertical="center"/>
    </xf>
    <xf numFmtId="0" fontId="52" fillId="12" borderId="89" xfId="1" applyFont="1" applyFill="1" applyBorder="1" applyAlignment="1">
      <alignment horizontal="center" vertical="center"/>
    </xf>
    <xf numFmtId="0" fontId="5" fillId="12" borderId="11" xfId="1" applyFont="1" applyFill="1" applyBorder="1" applyAlignment="1">
      <alignment vertical="center"/>
    </xf>
    <xf numFmtId="164" fontId="43" fillId="12" borderId="12" xfId="0" applyNumberFormat="1" applyFont="1" applyFill="1" applyBorder="1" applyAlignment="1">
      <alignment horizontal="right" vertical="center"/>
    </xf>
    <xf numFmtId="164" fontId="43" fillId="12" borderId="11" xfId="0" applyNumberFormat="1" applyFont="1" applyFill="1" applyBorder="1" applyAlignment="1">
      <alignment horizontal="right" vertical="center"/>
    </xf>
    <xf numFmtId="164" fontId="43" fillId="12" borderId="6" xfId="0" applyNumberFormat="1" applyFont="1" applyFill="1" applyBorder="1" applyAlignment="1">
      <alignment horizontal="right" vertical="center"/>
    </xf>
    <xf numFmtId="0" fontId="28" fillId="12" borderId="0" xfId="1" applyFont="1" applyFill="1" applyAlignment="1">
      <alignment horizontal="right"/>
    </xf>
    <xf numFmtId="1" fontId="52" fillId="12" borderId="11" xfId="0" applyNumberFormat="1" applyFont="1" applyFill="1" applyBorder="1" applyAlignment="1">
      <alignment horizontal="center" vertical="center"/>
    </xf>
    <xf numFmtId="0" fontId="15" fillId="12" borderId="0" xfId="0" applyFont="1" applyFill="1" applyAlignment="1">
      <alignment horizontal="center" vertical="center"/>
    </xf>
    <xf numFmtId="164" fontId="15" fillId="12" borderId="69" xfId="1" applyNumberFormat="1" applyFont="1" applyFill="1" applyBorder="1" applyAlignment="1">
      <alignment horizontal="right" vertical="center"/>
    </xf>
    <xf numFmtId="164" fontId="15" fillId="12" borderId="69" xfId="1" applyNumberFormat="1" applyFont="1" applyFill="1" applyBorder="1" applyAlignment="1">
      <alignment vertical="center"/>
    </xf>
    <xf numFmtId="0" fontId="5" fillId="12" borderId="313" xfId="1" applyFont="1" applyFill="1" applyBorder="1" applyAlignment="1">
      <alignment vertical="center"/>
    </xf>
    <xf numFmtId="0" fontId="15" fillId="12" borderId="317" xfId="1" applyFont="1" applyFill="1" applyBorder="1" applyAlignment="1">
      <alignment vertical="center"/>
    </xf>
    <xf numFmtId="0" fontId="43" fillId="12" borderId="311" xfId="1" applyFont="1" applyFill="1" applyBorder="1" applyAlignment="1">
      <alignment vertical="center"/>
    </xf>
    <xf numFmtId="0" fontId="43" fillId="12" borderId="313" xfId="1" applyFont="1" applyFill="1" applyBorder="1" applyAlignment="1">
      <alignment vertical="center"/>
    </xf>
    <xf numFmtId="0" fontId="43" fillId="12" borderId="310" xfId="1" applyFont="1" applyFill="1" applyBorder="1" applyAlignment="1">
      <alignment vertical="center"/>
    </xf>
    <xf numFmtId="1" fontId="52" fillId="12" borderId="317" xfId="1" applyNumberFormat="1" applyFont="1" applyFill="1" applyBorder="1" applyAlignment="1">
      <alignment horizontal="center" vertical="center"/>
    </xf>
    <xf numFmtId="0" fontId="3" fillId="12" borderId="315" xfId="1" applyFont="1" applyFill="1" applyBorder="1" applyAlignment="1">
      <alignment vertical="center"/>
    </xf>
    <xf numFmtId="0" fontId="3" fillId="12" borderId="316" xfId="1" applyFont="1" applyFill="1" applyBorder="1" applyAlignment="1">
      <alignment vertical="center"/>
    </xf>
    <xf numFmtId="0" fontId="3" fillId="12" borderId="0" xfId="0" applyFont="1" applyFill="1"/>
    <xf numFmtId="14" fontId="5" fillId="12" borderId="0" xfId="1" applyNumberFormat="1" applyFont="1" applyFill="1" applyAlignment="1">
      <alignment horizontal="left" vertical="center"/>
    </xf>
    <xf numFmtId="0" fontId="3" fillId="12" borderId="0" xfId="0" applyFont="1" applyFill="1" applyAlignment="1">
      <alignment horizontal="left"/>
    </xf>
    <xf numFmtId="0" fontId="5" fillId="22" borderId="0" xfId="1" applyFont="1" applyFill="1" applyAlignment="1">
      <alignment horizontal="left"/>
    </xf>
    <xf numFmtId="165" fontId="15" fillId="12" borderId="89" xfId="1" applyNumberFormat="1" applyFont="1" applyFill="1" applyBorder="1" applyAlignment="1">
      <alignment vertical="center"/>
    </xf>
    <xf numFmtId="164" fontId="61" fillId="12" borderId="326" xfId="1" applyNumberFormat="1" applyFont="1" applyFill="1" applyBorder="1" applyAlignment="1">
      <alignment horizontal="right" vertical="center"/>
    </xf>
    <xf numFmtId="0" fontId="15" fillId="12" borderId="11" xfId="1" applyFont="1" applyFill="1" applyBorder="1" applyAlignment="1">
      <alignment horizontal="center" vertical="center"/>
    </xf>
    <xf numFmtId="1" fontId="52" fillId="12" borderId="335" xfId="1" applyNumberFormat="1" applyFont="1" applyFill="1" applyBorder="1" applyAlignment="1">
      <alignment horizontal="center" vertical="center"/>
    </xf>
    <xf numFmtId="164" fontId="15" fillId="12" borderId="31" xfId="1" applyNumberFormat="1" applyFont="1" applyFill="1" applyBorder="1" applyAlignment="1">
      <alignment vertical="center"/>
    </xf>
    <xf numFmtId="164" fontId="15" fillId="12" borderId="336" xfId="1" applyNumberFormat="1" applyFont="1" applyFill="1" applyBorder="1" applyAlignment="1">
      <alignment horizontal="right" vertical="center"/>
    </xf>
    <xf numFmtId="165" fontId="15" fillId="12" borderId="125" xfId="0" applyNumberFormat="1" applyFont="1" applyFill="1" applyBorder="1" applyAlignment="1">
      <alignment horizontal="center" vertical="center"/>
    </xf>
    <xf numFmtId="1" fontId="52" fillId="12" borderId="125" xfId="0" applyNumberFormat="1" applyFont="1" applyFill="1" applyBorder="1" applyAlignment="1">
      <alignment horizontal="center" vertical="center"/>
    </xf>
    <xf numFmtId="0" fontId="48" fillId="12" borderId="125" xfId="1" applyFont="1" applyFill="1" applyBorder="1" applyAlignment="1">
      <alignment horizontal="center" vertical="center"/>
    </xf>
    <xf numFmtId="165" fontId="5" fillId="6" borderId="97" xfId="1" applyNumberFormat="1" applyFont="1" applyFill="1" applyBorder="1" applyAlignment="1">
      <alignment horizontal="center" vertical="center"/>
    </xf>
    <xf numFmtId="165" fontId="5" fillId="6" borderId="78" xfId="1" applyNumberFormat="1" applyFont="1" applyFill="1" applyBorder="1" applyAlignment="1">
      <alignment horizontal="center" vertical="center"/>
    </xf>
    <xf numFmtId="165" fontId="5" fillId="6" borderId="223" xfId="1" applyNumberFormat="1" applyFont="1" applyFill="1" applyBorder="1" applyAlignment="1">
      <alignment horizontal="center" vertical="center"/>
    </xf>
    <xf numFmtId="164" fontId="15" fillId="3" borderId="301" xfId="1" applyNumberFormat="1" applyFont="1" applyFill="1" applyBorder="1" applyAlignment="1">
      <alignment horizontal="right" vertical="center"/>
    </xf>
    <xf numFmtId="164" fontId="15" fillId="5" borderId="300" xfId="1" applyNumberFormat="1" applyFont="1" applyFill="1" applyBorder="1" applyAlignment="1">
      <alignment vertical="center"/>
    </xf>
    <xf numFmtId="164" fontId="36" fillId="12" borderId="0" xfId="1" applyNumberFormat="1" applyFont="1" applyFill="1" applyAlignment="1">
      <alignment vertical="center"/>
    </xf>
    <xf numFmtId="164" fontId="15" fillId="12" borderId="71" xfId="1" applyNumberFormat="1" applyFont="1" applyFill="1" applyBorder="1" applyAlignment="1">
      <alignment horizontal="right" vertical="center"/>
    </xf>
    <xf numFmtId="164" fontId="16" fillId="3" borderId="339" xfId="1" applyNumberFormat="1" applyFont="1" applyFill="1" applyBorder="1" applyAlignment="1">
      <alignment horizontal="right" vertical="center"/>
    </xf>
    <xf numFmtId="164" fontId="15" fillId="12" borderId="0" xfId="1" applyNumberFormat="1" applyFont="1" applyFill="1" applyAlignment="1">
      <alignment vertical="center"/>
    </xf>
    <xf numFmtId="0" fontId="16" fillId="12" borderId="12" xfId="0" applyFont="1" applyFill="1" applyBorder="1" applyAlignment="1" applyProtection="1">
      <alignment horizontal="center" vertical="center"/>
      <protection locked="0"/>
    </xf>
    <xf numFmtId="0" fontId="61" fillId="12" borderId="12" xfId="1" applyFont="1" applyFill="1" applyBorder="1" applyAlignment="1" applyProtection="1">
      <alignment horizontal="center" vertical="center"/>
      <protection locked="0"/>
    </xf>
    <xf numFmtId="164" fontId="15" fillId="12" borderId="33" xfId="1" applyNumberFormat="1" applyFont="1" applyFill="1" applyBorder="1" applyAlignment="1">
      <alignment vertical="center"/>
    </xf>
    <xf numFmtId="0" fontId="48" fillId="12" borderId="11" xfId="1" applyFont="1" applyFill="1" applyBorder="1" applyAlignment="1">
      <alignment horizontal="center" vertical="center"/>
    </xf>
    <xf numFmtId="9" fontId="15" fillId="12" borderId="125" xfId="0" applyNumberFormat="1" applyFont="1" applyFill="1" applyBorder="1" applyAlignment="1">
      <alignment horizontal="center" vertical="center"/>
    </xf>
    <xf numFmtId="164" fontId="15" fillId="12" borderId="336" xfId="1" applyNumberFormat="1" applyFont="1" applyFill="1" applyBorder="1" applyAlignment="1">
      <alignment vertical="center"/>
    </xf>
    <xf numFmtId="0" fontId="15" fillId="12" borderId="125" xfId="0" applyFont="1" applyFill="1" applyBorder="1" applyAlignment="1">
      <alignment horizontal="center" vertical="center"/>
    </xf>
    <xf numFmtId="0" fontId="128" fillId="12" borderId="0" xfId="1" applyFont="1" applyFill="1" applyAlignment="1">
      <alignment horizontal="center" vertical="center"/>
    </xf>
    <xf numFmtId="0" fontId="5" fillId="18" borderId="0" xfId="1" applyFont="1" applyFill="1" applyAlignment="1">
      <alignment horizontal="left"/>
    </xf>
    <xf numFmtId="0" fontId="43" fillId="12" borderId="11" xfId="1" applyFont="1" applyFill="1" applyBorder="1" applyAlignment="1">
      <alignment horizontal="center" vertical="center"/>
    </xf>
    <xf numFmtId="0" fontId="43" fillId="12" borderId="12" xfId="1" applyFont="1" applyFill="1" applyBorder="1" applyAlignment="1">
      <alignment horizontal="center" vertical="center"/>
    </xf>
    <xf numFmtId="0" fontId="43" fillId="12" borderId="6" xfId="1" applyFont="1" applyFill="1" applyBorder="1" applyAlignment="1">
      <alignment horizontal="center" vertical="center"/>
    </xf>
    <xf numFmtId="10" fontId="15" fillId="12" borderId="6" xfId="1" applyNumberFormat="1" applyFont="1" applyFill="1" applyBorder="1" applyAlignment="1">
      <alignment horizontal="center" vertical="center"/>
    </xf>
    <xf numFmtId="0" fontId="0" fillId="2" borderId="0" xfId="0" applyFill="1" applyAlignment="1">
      <alignment horizontal="center" vertical="center"/>
    </xf>
    <xf numFmtId="14" fontId="5" fillId="2" borderId="0" xfId="1" applyNumberFormat="1" applyFont="1" applyFill="1" applyAlignment="1">
      <alignment vertical="center"/>
    </xf>
    <xf numFmtId="164" fontId="5" fillId="2" borderId="0" xfId="1" applyNumberFormat="1" applyFont="1" applyFill="1" applyAlignment="1">
      <alignment vertical="center"/>
    </xf>
    <xf numFmtId="2" fontId="5" fillId="2" borderId="0" xfId="0" applyNumberFormat="1" applyFont="1" applyFill="1" applyAlignment="1">
      <alignment vertical="center"/>
    </xf>
    <xf numFmtId="10" fontId="5" fillId="2" borderId="0" xfId="0" applyNumberFormat="1" applyFont="1" applyFill="1" applyAlignment="1">
      <alignment vertical="top"/>
    </xf>
    <xf numFmtId="0" fontId="15" fillId="12" borderId="6" xfId="1" applyFont="1" applyFill="1" applyBorder="1" applyAlignment="1" applyProtection="1">
      <alignment vertical="center"/>
      <protection locked="0"/>
    </xf>
    <xf numFmtId="0" fontId="1" fillId="2" borderId="0" xfId="1" applyFill="1" applyAlignment="1">
      <alignment vertical="center"/>
    </xf>
    <xf numFmtId="164" fontId="10" fillId="2" borderId="0" xfId="1" applyNumberFormat="1" applyFont="1" applyFill="1" applyAlignment="1">
      <alignment vertical="center"/>
    </xf>
    <xf numFmtId="164" fontId="10" fillId="2" borderId="0" xfId="1" applyNumberFormat="1" applyFont="1" applyFill="1" applyAlignment="1">
      <alignment vertical="center" wrapText="1"/>
    </xf>
    <xf numFmtId="164" fontId="24" fillId="2" borderId="0" xfId="1" applyNumberFormat="1" applyFont="1" applyFill="1" applyAlignment="1">
      <alignment vertical="center"/>
    </xf>
    <xf numFmtId="164" fontId="15" fillId="2" borderId="0" xfId="1" applyNumberFormat="1" applyFont="1" applyFill="1" applyAlignment="1">
      <alignment vertical="top"/>
    </xf>
    <xf numFmtId="0" fontId="2" fillId="2" borderId="0" xfId="1" applyFont="1" applyFill="1" applyAlignment="1">
      <alignment vertical="center"/>
    </xf>
    <xf numFmtId="164" fontId="16" fillId="5" borderId="341" xfId="1" applyNumberFormat="1" applyFont="1" applyFill="1" applyBorder="1" applyAlignment="1">
      <alignment horizontal="right" vertical="center"/>
    </xf>
    <xf numFmtId="164" fontId="15" fillId="5" borderId="341" xfId="1" applyNumberFormat="1" applyFont="1" applyFill="1" applyBorder="1" applyAlignment="1">
      <alignment horizontal="center" vertical="center"/>
    </xf>
    <xf numFmtId="164" fontId="16" fillId="5" borderId="341" xfId="1" applyNumberFormat="1" applyFont="1" applyFill="1" applyBorder="1" applyAlignment="1">
      <alignment horizontal="center" vertical="center"/>
    </xf>
    <xf numFmtId="1" fontId="16" fillId="5" borderId="341" xfId="1" applyNumberFormat="1" applyFont="1" applyFill="1" applyBorder="1" applyAlignment="1">
      <alignment horizontal="center" vertical="center"/>
    </xf>
    <xf numFmtId="0" fontId="48" fillId="5" borderId="341" xfId="1" applyFont="1" applyFill="1" applyBorder="1" applyAlignment="1">
      <alignment horizontal="center" vertical="center"/>
    </xf>
    <xf numFmtId="1" fontId="48" fillId="5" borderId="342" xfId="1" applyNumberFormat="1" applyFont="1" applyFill="1" applyBorder="1" applyAlignment="1">
      <alignment horizontal="center" vertical="center"/>
    </xf>
    <xf numFmtId="164" fontId="37" fillId="12" borderId="343" xfId="1" applyNumberFormat="1" applyFont="1" applyFill="1" applyBorder="1" applyAlignment="1">
      <alignment horizontal="right" vertical="center"/>
    </xf>
    <xf numFmtId="164" fontId="37" fillId="12" borderId="0" xfId="1" applyNumberFormat="1" applyFont="1" applyFill="1" applyAlignment="1">
      <alignment horizontal="right" vertical="center"/>
    </xf>
    <xf numFmtId="164" fontId="16" fillId="12" borderId="0" xfId="1" applyNumberFormat="1" applyFont="1" applyFill="1" applyAlignment="1">
      <alignment vertical="center"/>
    </xf>
    <xf numFmtId="0" fontId="48" fillId="12" borderId="0" xfId="1" applyFont="1" applyFill="1" applyAlignment="1">
      <alignment horizontal="center" vertical="center"/>
    </xf>
    <xf numFmtId="1" fontId="48" fillId="12" borderId="344" xfId="1" applyNumberFormat="1" applyFont="1" applyFill="1" applyBorder="1" applyAlignment="1">
      <alignment horizontal="center" vertical="center"/>
    </xf>
    <xf numFmtId="164" fontId="61" fillId="12" borderId="344" xfId="1" applyNumberFormat="1" applyFont="1" applyFill="1" applyBorder="1" applyAlignment="1">
      <alignment horizontal="right" vertical="center"/>
    </xf>
    <xf numFmtId="164" fontId="15" fillId="12" borderId="345" xfId="1" applyNumberFormat="1" applyFont="1" applyFill="1" applyBorder="1" applyAlignment="1">
      <alignment horizontal="right" vertical="center"/>
    </xf>
    <xf numFmtId="1" fontId="52" fillId="12" borderId="346" xfId="1" applyNumberFormat="1" applyFont="1" applyFill="1" applyBorder="1" applyAlignment="1">
      <alignment horizontal="center" vertical="center"/>
    </xf>
    <xf numFmtId="169" fontId="15" fillId="12" borderId="0" xfId="1" applyNumberFormat="1" applyFont="1" applyFill="1" applyAlignment="1">
      <alignment vertical="center"/>
    </xf>
    <xf numFmtId="1" fontId="52" fillId="12" borderId="347" xfId="1" applyNumberFormat="1" applyFont="1" applyFill="1" applyBorder="1" applyAlignment="1">
      <alignment horizontal="center" vertical="center"/>
    </xf>
    <xf numFmtId="1" fontId="52" fillId="12" borderId="348" xfId="1" applyNumberFormat="1" applyFont="1" applyFill="1" applyBorder="1" applyAlignment="1">
      <alignment horizontal="center" vertical="center"/>
    </xf>
    <xf numFmtId="0" fontId="61" fillId="12" borderId="0" xfId="1" applyFont="1" applyFill="1" applyAlignment="1" applyProtection="1">
      <alignment horizontal="center" vertical="center"/>
      <protection locked="0"/>
    </xf>
    <xf numFmtId="1" fontId="61" fillId="12" borderId="344" xfId="1" applyNumberFormat="1" applyFont="1" applyFill="1" applyBorder="1" applyAlignment="1" applyProtection="1">
      <alignment horizontal="center" vertical="center"/>
      <protection locked="0"/>
    </xf>
    <xf numFmtId="164" fontId="16" fillId="5" borderId="352" xfId="1" applyNumberFormat="1" applyFont="1" applyFill="1" applyBorder="1" applyAlignment="1">
      <alignment horizontal="right" vertical="center"/>
    </xf>
    <xf numFmtId="164" fontId="15" fillId="12" borderId="351" xfId="1" applyNumberFormat="1" applyFont="1" applyFill="1" applyBorder="1" applyAlignment="1">
      <alignment horizontal="center" vertical="center"/>
    </xf>
    <xf numFmtId="0" fontId="16" fillId="12" borderId="351" xfId="1" applyFont="1" applyFill="1" applyBorder="1" applyAlignment="1">
      <alignment horizontal="center" vertical="center"/>
    </xf>
    <xf numFmtId="164" fontId="61" fillId="12" borderId="351" xfId="1" applyNumberFormat="1" applyFont="1" applyFill="1" applyBorder="1" applyAlignment="1">
      <alignment horizontal="right" vertical="center"/>
    </xf>
    <xf numFmtId="165" fontId="61" fillId="12" borderId="351" xfId="1" applyNumberFormat="1" applyFont="1" applyFill="1" applyBorder="1" applyAlignment="1">
      <alignment horizontal="center" vertical="center"/>
    </xf>
    <xf numFmtId="1" fontId="61" fillId="12" borderId="353" xfId="1" applyNumberFormat="1" applyFont="1" applyFill="1" applyBorder="1" applyAlignment="1">
      <alignment horizontal="center" vertical="center"/>
    </xf>
    <xf numFmtId="164" fontId="16" fillId="17" borderId="355" xfId="1" applyNumberFormat="1" applyFont="1" applyFill="1" applyBorder="1" applyAlignment="1">
      <alignment horizontal="right" vertical="center"/>
    </xf>
    <xf numFmtId="164" fontId="3" fillId="17" borderId="355" xfId="1" applyNumberFormat="1" applyFont="1" applyFill="1" applyBorder="1" applyAlignment="1">
      <alignment horizontal="center" vertical="center"/>
    </xf>
    <xf numFmtId="1" fontId="3" fillId="17" borderId="355" xfId="1" applyNumberFormat="1" applyFont="1" applyFill="1" applyBorder="1" applyAlignment="1">
      <alignment horizontal="center" vertical="center"/>
    </xf>
    <xf numFmtId="164" fontId="36" fillId="17" borderId="355" xfId="1" applyNumberFormat="1" applyFont="1" applyFill="1" applyBorder="1" applyAlignment="1">
      <alignment horizontal="center" vertical="center"/>
    </xf>
    <xf numFmtId="1" fontId="36" fillId="17" borderId="356" xfId="1" applyNumberFormat="1" applyFont="1" applyFill="1" applyBorder="1" applyAlignment="1">
      <alignment horizontal="center" vertical="center"/>
    </xf>
    <xf numFmtId="164" fontId="36" fillId="12" borderId="357" xfId="1" applyNumberFormat="1" applyFont="1" applyFill="1" applyBorder="1" applyAlignment="1">
      <alignment vertical="center"/>
    </xf>
    <xf numFmtId="1" fontId="128" fillId="12" borderId="358" xfId="1" applyNumberFormat="1" applyFont="1" applyFill="1" applyBorder="1" applyAlignment="1">
      <alignment horizontal="center" vertical="center"/>
    </xf>
    <xf numFmtId="2" fontId="15" fillId="12" borderId="359" xfId="1" applyNumberFormat="1" applyFont="1" applyFill="1" applyBorder="1" applyAlignment="1">
      <alignment horizontal="right" vertical="center"/>
    </xf>
    <xf numFmtId="164" fontId="48" fillId="12" borderId="0" xfId="1" applyNumberFormat="1" applyFont="1" applyFill="1"/>
    <xf numFmtId="164" fontId="48" fillId="12" borderId="358" xfId="1" applyNumberFormat="1" applyFont="1" applyFill="1" applyBorder="1"/>
    <xf numFmtId="1" fontId="53" fillId="12" borderId="360" xfId="1" applyNumberFormat="1" applyFont="1" applyFill="1" applyBorder="1" applyAlignment="1">
      <alignment horizontal="center" vertical="center"/>
    </xf>
    <xf numFmtId="1" fontId="53" fillId="12" borderId="361" xfId="1" applyNumberFormat="1" applyFont="1" applyFill="1" applyBorder="1" applyAlignment="1">
      <alignment horizontal="center" vertical="center"/>
    </xf>
    <xf numFmtId="164" fontId="48" fillId="12" borderId="364" xfId="1" applyNumberFormat="1" applyFont="1" applyFill="1" applyBorder="1" applyAlignment="1">
      <alignment horizontal="center" vertical="center"/>
    </xf>
    <xf numFmtId="164" fontId="61" fillId="12" borderId="364" xfId="1" applyNumberFormat="1" applyFont="1" applyFill="1" applyBorder="1" applyAlignment="1">
      <alignment horizontal="right" vertical="center"/>
    </xf>
    <xf numFmtId="164" fontId="15" fillId="12" borderId="364" xfId="1" applyNumberFormat="1" applyFont="1" applyFill="1" applyBorder="1" applyAlignment="1">
      <alignment horizontal="center" vertical="center"/>
    </xf>
    <xf numFmtId="1" fontId="15" fillId="12" borderId="364" xfId="1" applyNumberFormat="1" applyFont="1" applyFill="1" applyBorder="1" applyAlignment="1">
      <alignment horizontal="center" vertical="center"/>
    </xf>
    <xf numFmtId="1" fontId="61" fillId="12" borderId="365" xfId="1" applyNumberFormat="1" applyFont="1" applyFill="1" applyBorder="1" applyAlignment="1">
      <alignment horizontal="right" vertical="center"/>
    </xf>
    <xf numFmtId="2" fontId="16" fillId="12" borderId="367" xfId="1" applyNumberFormat="1" applyFont="1" applyFill="1" applyBorder="1" applyAlignment="1">
      <alignment horizontal="right" vertical="center"/>
    </xf>
    <xf numFmtId="164" fontId="16" fillId="17" borderId="366" xfId="1" applyNumberFormat="1" applyFont="1" applyFill="1" applyBorder="1" applyAlignment="1">
      <alignment horizontal="right" vertical="center"/>
    </xf>
    <xf numFmtId="164" fontId="15" fillId="17" borderId="338" xfId="1" applyNumberFormat="1" applyFont="1" applyFill="1" applyBorder="1" applyAlignment="1">
      <alignment vertical="center"/>
    </xf>
    <xf numFmtId="164" fontId="15" fillId="13" borderId="89" xfId="1" applyNumberFormat="1" applyFont="1" applyFill="1" applyBorder="1" applyAlignment="1">
      <alignment horizontal="right" vertical="center"/>
    </xf>
    <xf numFmtId="164" fontId="16" fillId="13" borderId="368" xfId="1" applyNumberFormat="1" applyFont="1" applyFill="1" applyBorder="1" applyAlignment="1">
      <alignment horizontal="right" vertical="center"/>
    </xf>
    <xf numFmtId="1" fontId="52" fillId="12" borderId="0" xfId="0" applyNumberFormat="1" applyFont="1" applyFill="1" applyAlignment="1">
      <alignment horizontal="left" vertical="center"/>
    </xf>
    <xf numFmtId="1" fontId="52" fillId="12" borderId="317" xfId="1" applyNumberFormat="1" applyFont="1" applyFill="1" applyBorder="1" applyAlignment="1">
      <alignment horizontal="left" vertical="center"/>
    </xf>
    <xf numFmtId="0" fontId="52" fillId="12" borderId="312" xfId="0" applyFont="1" applyFill="1" applyBorder="1" applyAlignment="1">
      <alignment horizontal="center" vertical="center"/>
    </xf>
    <xf numFmtId="164" fontId="19" fillId="12" borderId="6" xfId="1" applyNumberFormat="1" applyFont="1" applyFill="1" applyBorder="1" applyAlignment="1">
      <alignment horizontal="right" vertical="center"/>
    </xf>
    <xf numFmtId="164" fontId="19" fillId="12" borderId="6" xfId="1" applyNumberFormat="1" applyFont="1" applyFill="1" applyBorder="1" applyAlignment="1">
      <alignment vertical="center"/>
    </xf>
    <xf numFmtId="164" fontId="16" fillId="13" borderId="89" xfId="1" applyNumberFormat="1" applyFont="1" applyFill="1" applyBorder="1" applyAlignment="1">
      <alignment horizontal="right" vertical="center"/>
    </xf>
    <xf numFmtId="1" fontId="52" fillId="12" borderId="6" xfId="0" applyNumberFormat="1" applyFont="1" applyFill="1" applyBorder="1" applyAlignment="1">
      <alignment horizontal="left" vertical="center"/>
    </xf>
    <xf numFmtId="1" fontId="52" fillId="12" borderId="312" xfId="1" applyNumberFormat="1" applyFont="1" applyFill="1" applyBorder="1" applyAlignment="1">
      <alignment horizontal="left" vertical="center"/>
    </xf>
    <xf numFmtId="1" fontId="52" fillId="12" borderId="312" xfId="1" applyNumberFormat="1" applyFont="1" applyFill="1" applyBorder="1" applyAlignment="1" applyProtection="1">
      <alignment horizontal="left" vertical="center"/>
      <protection locked="0"/>
    </xf>
    <xf numFmtId="0" fontId="52" fillId="12" borderId="312" xfId="0" applyFont="1" applyFill="1" applyBorder="1" applyAlignment="1">
      <alignment horizontal="left" vertical="center"/>
    </xf>
    <xf numFmtId="10" fontId="15" fillId="12" borderId="370" xfId="1" applyNumberFormat="1" applyFont="1" applyFill="1" applyBorder="1" applyAlignment="1">
      <alignment horizontal="right" vertical="center"/>
    </xf>
    <xf numFmtId="0" fontId="15" fillId="12" borderId="371" xfId="1" applyFont="1" applyFill="1" applyBorder="1" applyAlignment="1" applyProtection="1">
      <alignment horizontal="center" vertical="center"/>
      <protection locked="0"/>
    </xf>
    <xf numFmtId="164" fontId="16" fillId="13" borderId="133" xfId="1" applyNumberFormat="1" applyFont="1" applyFill="1" applyBorder="1" applyAlignment="1">
      <alignment horizontal="right" vertical="center"/>
    </xf>
    <xf numFmtId="164" fontId="15" fillId="12" borderId="376" xfId="1" applyNumberFormat="1" applyFont="1" applyFill="1" applyBorder="1" applyAlignment="1">
      <alignment horizontal="right" vertical="center"/>
    </xf>
    <xf numFmtId="164" fontId="15" fillId="12" borderId="377" xfId="1" applyNumberFormat="1" applyFont="1" applyFill="1" applyBorder="1" applyAlignment="1">
      <alignment horizontal="right" vertical="center"/>
    </xf>
    <xf numFmtId="7" fontId="15" fillId="12" borderId="377" xfId="1" applyNumberFormat="1" applyFont="1" applyFill="1" applyBorder="1" applyAlignment="1">
      <alignment horizontal="right" vertical="center"/>
    </xf>
    <xf numFmtId="164" fontId="15" fillId="12" borderId="377" xfId="1" applyNumberFormat="1" applyFont="1" applyFill="1" applyBorder="1" applyAlignment="1">
      <alignment vertical="center"/>
    </xf>
    <xf numFmtId="2" fontId="16" fillId="12" borderId="378" xfId="0" applyNumberFormat="1" applyFont="1" applyFill="1" applyBorder="1" applyAlignment="1">
      <alignment horizontal="right" vertical="center"/>
    </xf>
    <xf numFmtId="164" fontId="16" fillId="13" borderId="375" xfId="0" applyNumberFormat="1" applyFont="1" applyFill="1" applyBorder="1" applyAlignment="1">
      <alignment horizontal="right" vertical="center"/>
    </xf>
    <xf numFmtId="0" fontId="48" fillId="13" borderId="379" xfId="0" applyFont="1" applyFill="1" applyBorder="1" applyAlignment="1">
      <alignment horizontal="center" vertical="center"/>
    </xf>
    <xf numFmtId="2" fontId="16" fillId="12" borderId="89" xfId="0" applyNumberFormat="1" applyFont="1" applyFill="1" applyBorder="1" applyAlignment="1">
      <alignment horizontal="right" vertical="center"/>
    </xf>
    <xf numFmtId="164" fontId="16" fillId="13" borderId="380" xfId="0" applyNumberFormat="1" applyFont="1" applyFill="1" applyBorder="1" applyAlignment="1">
      <alignment horizontal="right" vertical="center"/>
    </xf>
    <xf numFmtId="10" fontId="15" fillId="12" borderId="313" xfId="1" applyNumberFormat="1" applyFont="1" applyFill="1" applyBorder="1" applyAlignment="1">
      <alignment horizontal="right" vertical="center"/>
    </xf>
    <xf numFmtId="0" fontId="15" fillId="12" borderId="11" xfId="1" applyFont="1" applyFill="1" applyBorder="1" applyAlignment="1" applyProtection="1">
      <alignment horizontal="center" vertical="center"/>
      <protection locked="0"/>
    </xf>
    <xf numFmtId="0" fontId="5" fillId="7" borderId="0" xfId="1" applyFont="1" applyFill="1" applyAlignment="1">
      <alignment horizontal="left"/>
    </xf>
    <xf numFmtId="164" fontId="15" fillId="12" borderId="12" xfId="1" applyNumberFormat="1" applyFont="1" applyFill="1" applyBorder="1" applyAlignment="1">
      <alignment horizontal="center" vertical="center"/>
    </xf>
    <xf numFmtId="164" fontId="15" fillId="12" borderId="52" xfId="1" applyNumberFormat="1" applyFont="1" applyFill="1" applyBorder="1" applyAlignment="1">
      <alignment horizontal="right" vertical="center"/>
    </xf>
    <xf numFmtId="164" fontId="16" fillId="13" borderId="386" xfId="0" applyNumberFormat="1" applyFont="1" applyFill="1" applyBorder="1" applyAlignment="1">
      <alignment horizontal="right" vertical="center"/>
    </xf>
    <xf numFmtId="0" fontId="56" fillId="2" borderId="0" xfId="1" applyFont="1" applyFill="1" applyAlignment="1">
      <alignment horizontal="center"/>
    </xf>
    <xf numFmtId="0" fontId="56" fillId="12" borderId="0" xfId="1" applyFont="1" applyFill="1" applyAlignment="1">
      <alignment horizontal="center"/>
    </xf>
    <xf numFmtId="164" fontId="15" fillId="12" borderId="6" xfId="1" applyNumberFormat="1" applyFont="1" applyFill="1" applyBorder="1" applyAlignment="1" applyProtection="1">
      <alignment horizontal="center" vertical="center"/>
      <protection locked="0"/>
    </xf>
    <xf numFmtId="164" fontId="37" fillId="2" borderId="0" xfId="1" applyNumberFormat="1" applyFont="1" applyFill="1" applyAlignment="1">
      <alignment horizontal="center" vertical="center"/>
    </xf>
    <xf numFmtId="164" fontId="37" fillId="12" borderId="0" xfId="1" applyNumberFormat="1" applyFont="1" applyFill="1" applyAlignment="1">
      <alignment horizontal="center" vertical="center"/>
    </xf>
    <xf numFmtId="164" fontId="36" fillId="12" borderId="0" xfId="1" applyNumberFormat="1" applyFont="1" applyFill="1" applyAlignment="1">
      <alignment horizontal="center" vertical="center"/>
    </xf>
    <xf numFmtId="164" fontId="15" fillId="12" borderId="89" xfId="1" applyNumberFormat="1" applyFont="1" applyFill="1" applyBorder="1" applyAlignment="1" applyProtection="1">
      <alignment horizontal="center" vertical="center"/>
      <protection locked="0"/>
    </xf>
    <xf numFmtId="164" fontId="59" fillId="2" borderId="0" xfId="1" applyNumberFormat="1" applyFont="1" applyFill="1" applyAlignment="1">
      <alignment horizontal="center" vertical="center"/>
    </xf>
    <xf numFmtId="164" fontId="3" fillId="2" borderId="0" xfId="1" applyNumberFormat="1" applyFont="1" applyFill="1" applyAlignment="1">
      <alignment horizontal="center" vertical="center"/>
    </xf>
    <xf numFmtId="164" fontId="36" fillId="2" borderId="0" xfId="1" applyNumberFormat="1" applyFont="1" applyFill="1" applyAlignment="1">
      <alignment horizontal="center" vertical="center"/>
    </xf>
    <xf numFmtId="164" fontId="48" fillId="12" borderId="6" xfId="1" applyNumberFormat="1" applyFont="1" applyFill="1" applyBorder="1" applyAlignment="1" applyProtection="1">
      <alignment horizontal="center" vertical="center"/>
      <protection locked="0"/>
    </xf>
    <xf numFmtId="2" fontId="16" fillId="12" borderId="52" xfId="1" applyNumberFormat="1" applyFont="1" applyFill="1" applyBorder="1" applyAlignment="1">
      <alignment horizontal="right" vertical="center"/>
    </xf>
    <xf numFmtId="0" fontId="16" fillId="12" borderId="25" xfId="0" applyFont="1" applyFill="1" applyBorder="1" applyAlignment="1" applyProtection="1">
      <alignment horizontal="center" vertical="center"/>
      <protection locked="0"/>
    </xf>
    <xf numFmtId="1" fontId="16" fillId="12" borderId="12" xfId="0" applyNumberFormat="1" applyFont="1" applyFill="1" applyBorder="1" applyAlignment="1" applyProtection="1">
      <alignment horizontal="center" vertical="center"/>
      <protection locked="0"/>
    </xf>
    <xf numFmtId="0" fontId="16" fillId="12" borderId="25" xfId="1" applyFont="1" applyFill="1" applyBorder="1" applyAlignment="1" applyProtection="1">
      <alignment horizontal="center" vertical="center"/>
      <protection locked="0"/>
    </xf>
    <xf numFmtId="164" fontId="15" fillId="12" borderId="27" xfId="1" applyNumberFormat="1" applyFont="1" applyFill="1" applyBorder="1" applyAlignment="1">
      <alignment horizontal="right" vertical="center"/>
    </xf>
    <xf numFmtId="9" fontId="15" fillId="12" borderId="15" xfId="0" applyNumberFormat="1" applyFont="1" applyFill="1" applyBorder="1" applyAlignment="1">
      <alignment horizontal="center" vertical="center"/>
    </xf>
    <xf numFmtId="164" fontId="15" fillId="12" borderId="11" xfId="1" applyNumberFormat="1" applyFont="1" applyFill="1" applyBorder="1"/>
    <xf numFmtId="165" fontId="15" fillId="12" borderId="11" xfId="0" applyNumberFormat="1" applyFont="1" applyFill="1" applyBorder="1" applyAlignment="1">
      <alignment horizontal="center" vertical="center"/>
    </xf>
    <xf numFmtId="1" fontId="53" fillId="12" borderId="0" xfId="0" applyNumberFormat="1" applyFont="1" applyFill="1" applyAlignment="1">
      <alignment horizontal="center" vertical="center"/>
    </xf>
    <xf numFmtId="1" fontId="53" fillId="12" borderId="19" xfId="0" applyNumberFormat="1" applyFont="1" applyFill="1" applyBorder="1" applyAlignment="1">
      <alignment horizontal="center" vertical="center"/>
    </xf>
    <xf numFmtId="0" fontId="129" fillId="12" borderId="11" xfId="1" applyFont="1" applyFill="1" applyBorder="1" applyAlignment="1">
      <alignment horizontal="center" vertical="center"/>
    </xf>
    <xf numFmtId="1" fontId="53" fillId="12" borderId="389" xfId="1" applyNumberFormat="1" applyFont="1" applyFill="1" applyBorder="1" applyAlignment="1">
      <alignment horizontal="center" vertical="center"/>
    </xf>
    <xf numFmtId="164" fontId="15" fillId="12" borderId="25" xfId="1" applyNumberFormat="1" applyFont="1" applyFill="1" applyBorder="1" applyAlignment="1">
      <alignment vertical="center"/>
    </xf>
    <xf numFmtId="1" fontId="61" fillId="12" borderId="358" xfId="1" applyNumberFormat="1" applyFont="1" applyFill="1" applyBorder="1" applyAlignment="1" applyProtection="1">
      <alignment horizontal="center" vertical="center"/>
      <protection locked="0"/>
    </xf>
    <xf numFmtId="0" fontId="48" fillId="12" borderId="19" xfId="1" applyFont="1" applyFill="1" applyBorder="1" applyAlignment="1">
      <alignment horizontal="center" vertical="center"/>
    </xf>
    <xf numFmtId="1" fontId="53" fillId="12" borderId="390" xfId="1" applyNumberFormat="1" applyFont="1" applyFill="1" applyBorder="1" applyAlignment="1">
      <alignment horizontal="center" vertical="center"/>
    </xf>
    <xf numFmtId="1" fontId="53" fillId="12" borderId="13" xfId="0" applyNumberFormat="1" applyFont="1" applyFill="1" applyBorder="1" applyAlignment="1">
      <alignment horizontal="center" vertical="center"/>
    </xf>
    <xf numFmtId="164" fontId="36" fillId="12" borderId="0" xfId="1" applyNumberFormat="1" applyFont="1" applyFill="1"/>
    <xf numFmtId="164" fontId="61" fillId="12" borderId="0" xfId="1" applyNumberFormat="1" applyFont="1" applyFill="1"/>
    <xf numFmtId="164" fontId="16" fillId="8" borderId="392" xfId="1" applyNumberFormat="1" applyFont="1" applyFill="1" applyBorder="1" applyAlignment="1">
      <alignment horizontal="right" vertical="center"/>
    </xf>
    <xf numFmtId="164" fontId="48" fillId="8" borderId="392" xfId="1" applyNumberFormat="1" applyFont="1" applyFill="1" applyBorder="1" applyAlignment="1">
      <alignment horizontal="center" vertical="center"/>
    </xf>
    <xf numFmtId="0" fontId="61" fillId="8" borderId="392" xfId="1" applyFont="1" applyFill="1" applyBorder="1" applyAlignment="1">
      <alignment horizontal="center" vertical="center"/>
    </xf>
    <xf numFmtId="1" fontId="61" fillId="8" borderId="392" xfId="1" applyNumberFormat="1" applyFont="1" applyFill="1" applyBorder="1" applyAlignment="1">
      <alignment horizontal="center" vertical="center"/>
    </xf>
    <xf numFmtId="165" fontId="61" fillId="8" borderId="392" xfId="1" applyNumberFormat="1" applyFont="1" applyFill="1" applyBorder="1" applyAlignment="1">
      <alignment horizontal="center" vertical="center"/>
    </xf>
    <xf numFmtId="1" fontId="61" fillId="8" borderId="393" xfId="1" applyNumberFormat="1" applyFont="1" applyFill="1" applyBorder="1" applyAlignment="1">
      <alignment horizontal="center" vertical="center"/>
    </xf>
    <xf numFmtId="164" fontId="36" fillId="12" borderId="394" xfId="1" applyNumberFormat="1" applyFont="1" applyFill="1" applyBorder="1"/>
    <xf numFmtId="1" fontId="48" fillId="12" borderId="387" xfId="1" applyNumberFormat="1" applyFont="1" applyFill="1" applyBorder="1" applyAlignment="1">
      <alignment horizontal="center" vertical="center"/>
    </xf>
    <xf numFmtId="164" fontId="61" fillId="12" borderId="387" xfId="1" applyNumberFormat="1" applyFont="1" applyFill="1" applyBorder="1"/>
    <xf numFmtId="164" fontId="15" fillId="12" borderId="395" xfId="1" applyNumberFormat="1" applyFont="1" applyFill="1" applyBorder="1" applyAlignment="1">
      <alignment horizontal="right" vertical="center"/>
    </xf>
    <xf numFmtId="1" fontId="16" fillId="12" borderId="397" xfId="1" applyNumberFormat="1" applyFont="1" applyFill="1" applyBorder="1" applyAlignment="1" applyProtection="1">
      <alignment horizontal="center" vertical="center"/>
      <protection locked="0"/>
    </xf>
    <xf numFmtId="164" fontId="48" fillId="12" borderId="400" xfId="1" applyNumberFormat="1" applyFont="1" applyFill="1" applyBorder="1" applyAlignment="1">
      <alignment horizontal="center" vertical="center"/>
    </xf>
    <xf numFmtId="164" fontId="15" fillId="12" borderId="400" xfId="1" applyNumberFormat="1" applyFont="1" applyFill="1" applyBorder="1" applyAlignment="1">
      <alignment horizontal="center" vertical="center"/>
    </xf>
    <xf numFmtId="1" fontId="15" fillId="12" borderId="400" xfId="1" applyNumberFormat="1" applyFont="1" applyFill="1" applyBorder="1" applyAlignment="1">
      <alignment horizontal="center" vertical="center"/>
    </xf>
    <xf numFmtId="164" fontId="48" fillId="12" borderId="400" xfId="1" applyNumberFormat="1" applyFont="1" applyFill="1" applyBorder="1"/>
    <xf numFmtId="1" fontId="48" fillId="12" borderId="401" xfId="1" applyNumberFormat="1" applyFont="1" applyFill="1" applyBorder="1"/>
    <xf numFmtId="164" fontId="16" fillId="8" borderId="403" xfId="1" applyNumberFormat="1" applyFont="1" applyFill="1" applyBorder="1" applyAlignment="1">
      <alignment vertical="center"/>
    </xf>
    <xf numFmtId="164" fontId="16" fillId="8" borderId="404" xfId="1" applyNumberFormat="1" applyFont="1" applyFill="1" applyBorder="1" applyAlignment="1">
      <alignment horizontal="right" vertical="center"/>
    </xf>
    <xf numFmtId="0" fontId="5" fillId="21" borderId="0" xfId="1" applyFont="1" applyFill="1" applyAlignment="1">
      <alignment horizontal="left"/>
    </xf>
    <xf numFmtId="164" fontId="16" fillId="14" borderId="406" xfId="1" applyNumberFormat="1" applyFont="1" applyFill="1" applyBorder="1" applyAlignment="1">
      <alignment horizontal="right" vertical="center"/>
    </xf>
    <xf numFmtId="164" fontId="48" fillId="14" borderId="406" xfId="1" applyNumberFormat="1" applyFont="1" applyFill="1" applyBorder="1" applyAlignment="1">
      <alignment horizontal="center" vertical="center"/>
    </xf>
    <xf numFmtId="164" fontId="15" fillId="14" borderId="406" xfId="1" applyNumberFormat="1" applyFont="1" applyFill="1" applyBorder="1" applyAlignment="1">
      <alignment horizontal="center" vertical="center"/>
    </xf>
    <xf numFmtId="1" fontId="15" fillId="14" borderId="406" xfId="1" applyNumberFormat="1" applyFont="1" applyFill="1" applyBorder="1" applyAlignment="1">
      <alignment horizontal="center" vertical="center"/>
    </xf>
    <xf numFmtId="165" fontId="15" fillId="14" borderId="406" xfId="1" applyNumberFormat="1" applyFont="1" applyFill="1" applyBorder="1" applyAlignment="1">
      <alignment horizontal="center" vertical="center"/>
    </xf>
    <xf numFmtId="1" fontId="15" fillId="14" borderId="407" xfId="1" applyNumberFormat="1" applyFont="1" applyFill="1" applyBorder="1" applyAlignment="1">
      <alignment horizontal="center" vertical="center"/>
    </xf>
    <xf numFmtId="164" fontId="36" fillId="12" borderId="408" xfId="1" applyNumberFormat="1" applyFont="1" applyFill="1" applyBorder="1"/>
    <xf numFmtId="164" fontId="131" fillId="12" borderId="0" xfId="1" applyNumberFormat="1" applyFont="1" applyFill="1" applyAlignment="1">
      <alignment horizontal="right"/>
    </xf>
    <xf numFmtId="165" fontId="61" fillId="12" borderId="0" xfId="1" applyNumberFormat="1" applyFont="1" applyFill="1" applyAlignment="1">
      <alignment horizontal="center" vertical="center"/>
    </xf>
    <xf numFmtId="1" fontId="61" fillId="12" borderId="409" xfId="1" applyNumberFormat="1" applyFont="1" applyFill="1" applyBorder="1" applyAlignment="1">
      <alignment horizontal="center" vertical="center"/>
    </xf>
    <xf numFmtId="164" fontId="48" fillId="12" borderId="409" xfId="1" applyNumberFormat="1" applyFont="1" applyFill="1" applyBorder="1"/>
    <xf numFmtId="164" fontId="15" fillId="12" borderId="410" xfId="1" applyNumberFormat="1" applyFont="1" applyFill="1" applyBorder="1" applyAlignment="1">
      <alignment horizontal="right" vertical="center"/>
    </xf>
    <xf numFmtId="1" fontId="61" fillId="12" borderId="412" xfId="1" applyNumberFormat="1" applyFont="1" applyFill="1" applyBorder="1" applyAlignment="1" applyProtection="1">
      <alignment horizontal="center" vertical="center"/>
      <protection locked="0"/>
    </xf>
    <xf numFmtId="164" fontId="15" fillId="12" borderId="413" xfId="1" applyNumberFormat="1" applyFont="1" applyFill="1" applyBorder="1" applyAlignment="1">
      <alignment horizontal="center" vertical="center"/>
    </xf>
    <xf numFmtId="164" fontId="15" fillId="12" borderId="413" xfId="1" applyNumberFormat="1" applyFont="1" applyFill="1" applyBorder="1" applyAlignment="1">
      <alignment horizontal="right" vertical="center"/>
    </xf>
    <xf numFmtId="1" fontId="15" fillId="12" borderId="413" xfId="1" applyNumberFormat="1" applyFont="1" applyFill="1" applyBorder="1" applyAlignment="1">
      <alignment horizontal="center" vertical="center"/>
    </xf>
    <xf numFmtId="164" fontId="15" fillId="12" borderId="413" xfId="1" applyNumberFormat="1" applyFont="1" applyFill="1" applyBorder="1" applyAlignment="1">
      <alignment vertical="center"/>
    </xf>
    <xf numFmtId="1" fontId="15" fillId="12" borderId="414" xfId="1" applyNumberFormat="1" applyFont="1" applyFill="1" applyBorder="1" applyAlignment="1">
      <alignment vertical="center"/>
    </xf>
    <xf numFmtId="164" fontId="16" fillId="14" borderId="416" xfId="1" applyNumberFormat="1" applyFont="1" applyFill="1" applyBorder="1" applyAlignment="1">
      <alignment vertical="center"/>
    </xf>
    <xf numFmtId="164" fontId="16" fillId="14" borderId="417" xfId="1" applyNumberFormat="1" applyFont="1" applyFill="1" applyBorder="1" applyAlignment="1">
      <alignment horizontal="right" vertical="center"/>
    </xf>
    <xf numFmtId="1" fontId="61" fillId="12" borderId="293" xfId="1" applyNumberFormat="1" applyFont="1" applyFill="1" applyBorder="1" applyAlignment="1" applyProtection="1">
      <alignment horizontal="center" vertical="center"/>
      <protection locked="0"/>
    </xf>
    <xf numFmtId="164" fontId="16" fillId="11" borderId="11" xfId="1" applyNumberFormat="1" applyFont="1" applyFill="1" applyBorder="1" applyAlignment="1">
      <alignment horizontal="left" vertical="center"/>
    </xf>
    <xf numFmtId="10" fontId="16" fillId="11" borderId="146" xfId="1" applyNumberFormat="1" applyFont="1" applyFill="1" applyBorder="1" applyAlignment="1" applyProtection="1">
      <alignment horizontal="left" vertical="center"/>
      <protection locked="0"/>
    </xf>
    <xf numFmtId="164" fontId="16" fillId="11" borderId="30" xfId="1" applyNumberFormat="1" applyFont="1" applyFill="1" applyBorder="1" applyAlignment="1" applyProtection="1">
      <alignment horizontal="left" vertical="center"/>
      <protection locked="0"/>
    </xf>
    <xf numFmtId="164" fontId="16" fillId="11" borderId="65" xfId="1" applyNumberFormat="1" applyFont="1" applyFill="1" applyBorder="1" applyAlignment="1" applyProtection="1">
      <alignment horizontal="left" vertical="center"/>
      <protection locked="0"/>
    </xf>
    <xf numFmtId="164" fontId="16" fillId="11" borderId="30" xfId="1" applyNumberFormat="1" applyFont="1" applyFill="1" applyBorder="1" applyAlignment="1">
      <alignment horizontal="left" vertical="center"/>
    </xf>
    <xf numFmtId="10" fontId="16" fillId="11" borderId="13" xfId="1" applyNumberFormat="1" applyFont="1" applyFill="1" applyBorder="1" applyAlignment="1">
      <alignment horizontal="left" vertical="center"/>
    </xf>
    <xf numFmtId="164" fontId="16" fillId="11" borderId="78" xfId="1" applyNumberFormat="1" applyFont="1" applyFill="1" applyBorder="1" applyAlignment="1">
      <alignment horizontal="left" vertical="center"/>
    </xf>
    <xf numFmtId="164" fontId="16" fillId="11" borderId="69" xfId="1" applyNumberFormat="1" applyFont="1" applyFill="1" applyBorder="1" applyAlignment="1">
      <alignment horizontal="left" vertical="center"/>
    </xf>
    <xf numFmtId="164" fontId="5" fillId="11" borderId="230" xfId="1" applyNumberFormat="1" applyFont="1" applyFill="1" applyBorder="1" applyAlignment="1" applyProtection="1">
      <alignment horizontal="left" vertical="center"/>
      <protection locked="0"/>
    </xf>
    <xf numFmtId="2" fontId="5" fillId="11" borderId="52" xfId="1" applyNumberFormat="1" applyFont="1" applyFill="1" applyBorder="1" applyAlignment="1">
      <alignment horizontal="left" vertical="center"/>
    </xf>
    <xf numFmtId="164" fontId="5" fillId="11" borderId="56" xfId="1" applyNumberFormat="1" applyFont="1" applyFill="1" applyBorder="1" applyAlignment="1">
      <alignment horizontal="left" vertical="center"/>
    </xf>
    <xf numFmtId="2" fontId="15" fillId="9" borderId="34" xfId="1" applyNumberFormat="1" applyFont="1" applyFill="1" applyBorder="1" applyAlignment="1">
      <alignment horizontal="left" vertical="center"/>
    </xf>
    <xf numFmtId="164" fontId="15" fillId="9" borderId="56" xfId="1" applyNumberFormat="1" applyFont="1" applyFill="1" applyBorder="1" applyAlignment="1">
      <alignment horizontal="left" vertical="center"/>
    </xf>
    <xf numFmtId="164" fontId="5" fillId="11" borderId="11" xfId="1" applyNumberFormat="1" applyFont="1" applyFill="1" applyBorder="1" applyAlignment="1" applyProtection="1">
      <alignment horizontal="left" vertical="center" wrapText="1"/>
      <protection locked="0"/>
    </xf>
    <xf numFmtId="2" fontId="15" fillId="9" borderId="12" xfId="1" applyNumberFormat="1" applyFont="1" applyFill="1" applyBorder="1" applyAlignment="1">
      <alignment horizontal="left" vertical="center"/>
    </xf>
    <xf numFmtId="164" fontId="15" fillId="9" borderId="11" xfId="1" applyNumberFormat="1" applyFont="1" applyFill="1" applyBorder="1" applyAlignment="1">
      <alignment horizontal="left" vertical="center"/>
    </xf>
    <xf numFmtId="164" fontId="5" fillId="11" borderId="11" xfId="1" applyNumberFormat="1" applyFont="1" applyFill="1" applyBorder="1" applyAlignment="1">
      <alignment horizontal="left" vertical="center"/>
    </xf>
    <xf numFmtId="164" fontId="15" fillId="9" borderId="243" xfId="1" applyNumberFormat="1" applyFont="1" applyFill="1" applyBorder="1" applyAlignment="1">
      <alignment horizontal="left" vertical="center"/>
    </xf>
    <xf numFmtId="2" fontId="15" fillId="9" borderId="52" xfId="1" applyNumberFormat="1" applyFont="1" applyFill="1" applyBorder="1" applyAlignment="1">
      <alignment horizontal="left" vertical="center"/>
    </xf>
    <xf numFmtId="164" fontId="15" fillId="9" borderId="248" xfId="1" applyNumberFormat="1" applyFont="1" applyFill="1" applyBorder="1" applyAlignment="1">
      <alignment horizontal="left" vertical="center"/>
    </xf>
    <xf numFmtId="164" fontId="5" fillId="11" borderId="129" xfId="1" applyNumberFormat="1" applyFont="1" applyFill="1" applyBorder="1" applyAlignment="1" applyProtection="1">
      <alignment horizontal="left" vertical="center" wrapText="1"/>
      <protection locked="0"/>
    </xf>
    <xf numFmtId="2" fontId="15" fillId="9" borderId="52" xfId="1" applyNumberFormat="1" applyFont="1" applyFill="1" applyBorder="1" applyAlignment="1">
      <alignment horizontal="left" vertical="center" wrapText="1"/>
    </xf>
    <xf numFmtId="164" fontId="15" fillId="9" borderId="29" xfId="1" applyNumberFormat="1" applyFont="1" applyFill="1" applyBorder="1" applyAlignment="1">
      <alignment horizontal="left" vertical="center"/>
    </xf>
    <xf numFmtId="2" fontId="15" fillId="9" borderId="12" xfId="1" applyNumberFormat="1" applyFont="1" applyFill="1" applyBorder="1" applyAlignment="1">
      <alignment horizontal="left" vertical="center" wrapText="1"/>
    </xf>
    <xf numFmtId="0" fontId="5" fillId="11" borderId="0" xfId="1" applyFont="1" applyFill="1" applyAlignment="1">
      <alignment horizontal="left"/>
    </xf>
    <xf numFmtId="0" fontId="15" fillId="12" borderId="27" xfId="1" applyFont="1" applyFill="1" applyBorder="1" applyAlignment="1">
      <alignment horizontal="center" vertical="center"/>
    </xf>
    <xf numFmtId="164" fontId="48" fillId="11" borderId="420" xfId="1" applyNumberFormat="1" applyFont="1" applyFill="1" applyBorder="1" applyAlignment="1">
      <alignment horizontal="center" vertical="center"/>
    </xf>
    <xf numFmtId="164" fontId="48" fillId="11" borderId="420" xfId="1" applyNumberFormat="1" applyFont="1" applyFill="1" applyBorder="1" applyAlignment="1">
      <alignment horizontal="right"/>
    </xf>
    <xf numFmtId="164" fontId="15" fillId="11" borderId="420" xfId="1" applyNumberFormat="1" applyFont="1" applyFill="1" applyBorder="1" applyAlignment="1">
      <alignment horizontal="center" vertical="center"/>
    </xf>
    <xf numFmtId="164" fontId="48" fillId="11" borderId="420" xfId="1" applyNumberFormat="1" applyFont="1" applyFill="1" applyBorder="1"/>
    <xf numFmtId="164" fontId="48" fillId="11" borderId="421" xfId="1" applyNumberFormat="1" applyFont="1" applyFill="1" applyBorder="1"/>
    <xf numFmtId="164" fontId="16" fillId="11" borderId="420" xfId="1" applyNumberFormat="1" applyFont="1" applyFill="1" applyBorder="1" applyAlignment="1">
      <alignment horizontal="right" vertical="center"/>
    </xf>
    <xf numFmtId="164" fontId="15" fillId="12" borderId="296" xfId="1" applyNumberFormat="1" applyFont="1" applyFill="1" applyBorder="1" applyAlignment="1">
      <alignment horizontal="right" vertical="center"/>
    </xf>
    <xf numFmtId="164" fontId="15" fillId="12" borderId="6" xfId="1" applyNumberFormat="1" applyFont="1" applyFill="1" applyBorder="1" applyAlignment="1" applyProtection="1">
      <alignment horizontal="right" vertical="center"/>
      <protection locked="0"/>
    </xf>
    <xf numFmtId="164" fontId="131" fillId="12" borderId="15" xfId="1" applyNumberFormat="1" applyFont="1" applyFill="1" applyBorder="1" applyAlignment="1">
      <alignment horizontal="right"/>
    </xf>
    <xf numFmtId="164" fontId="48" fillId="12" borderId="69" xfId="1" applyNumberFormat="1" applyFont="1" applyFill="1" applyBorder="1" applyAlignment="1">
      <alignment horizontal="right" vertical="center"/>
    </xf>
    <xf numFmtId="9" fontId="15" fillId="12" borderId="19" xfId="0" applyNumberFormat="1" applyFont="1" applyFill="1" applyBorder="1" applyAlignment="1">
      <alignment horizontal="left" vertical="center"/>
    </xf>
    <xf numFmtId="0" fontId="15" fillId="12" borderId="19" xfId="0" applyFont="1" applyFill="1" applyBorder="1" applyAlignment="1">
      <alignment horizontal="left" vertical="center"/>
    </xf>
    <xf numFmtId="164" fontId="48" fillId="12" borderId="422" xfId="1" applyNumberFormat="1" applyFont="1" applyFill="1" applyBorder="1" applyAlignment="1">
      <alignment horizontal="right" vertical="center"/>
    </xf>
    <xf numFmtId="164" fontId="15" fillId="12" borderId="13" xfId="0" applyNumberFormat="1" applyFont="1" applyFill="1" applyBorder="1" applyAlignment="1">
      <alignment horizontal="right" vertical="center"/>
    </xf>
    <xf numFmtId="0" fontId="15" fillId="12" borderId="13" xfId="0" applyFont="1" applyFill="1" applyBorder="1" applyAlignment="1">
      <alignment horizontal="left" vertical="center"/>
    </xf>
    <xf numFmtId="0" fontId="129" fillId="12" borderId="0" xfId="1" applyFont="1" applyFill="1" applyAlignment="1">
      <alignment horizontal="center" vertical="center"/>
    </xf>
    <xf numFmtId="165" fontId="48" fillId="12" borderId="6" xfId="0" applyNumberFormat="1" applyFont="1" applyFill="1" applyBorder="1" applyAlignment="1">
      <alignment horizontal="left" vertical="center"/>
    </xf>
    <xf numFmtId="0" fontId="15" fillId="12" borderId="6" xfId="0" applyFont="1" applyFill="1" applyBorder="1" applyAlignment="1">
      <alignment horizontal="left" vertical="center"/>
    </xf>
    <xf numFmtId="164" fontId="15" fillId="12" borderId="6" xfId="0" applyNumberFormat="1" applyFont="1" applyFill="1" applyBorder="1" applyAlignment="1">
      <alignment horizontal="right" vertical="center"/>
    </xf>
    <xf numFmtId="164" fontId="15" fillId="11" borderId="423" xfId="1" applyNumberFormat="1" applyFont="1" applyFill="1" applyBorder="1" applyAlignment="1">
      <alignment vertical="center"/>
    </xf>
    <xf numFmtId="164" fontId="16" fillId="16" borderId="11" xfId="1" applyNumberFormat="1" applyFont="1" applyFill="1" applyBorder="1" applyAlignment="1">
      <alignment horizontal="left" vertical="center"/>
    </xf>
    <xf numFmtId="10" fontId="16" fillId="16" borderId="146" xfId="1" applyNumberFormat="1" applyFont="1" applyFill="1" applyBorder="1" applyAlignment="1" applyProtection="1">
      <alignment horizontal="left" vertical="center"/>
      <protection locked="0"/>
    </xf>
    <xf numFmtId="164" fontId="16" fillId="16" borderId="30" xfId="1" applyNumberFormat="1" applyFont="1" applyFill="1" applyBorder="1" applyAlignment="1" applyProtection="1">
      <alignment horizontal="left" vertical="center"/>
      <protection locked="0"/>
    </xf>
    <xf numFmtId="164" fontId="16" fillId="16" borderId="65" xfId="1" applyNumberFormat="1" applyFont="1" applyFill="1" applyBorder="1" applyAlignment="1" applyProtection="1">
      <alignment horizontal="left" vertical="center"/>
      <protection locked="0"/>
    </xf>
    <xf numFmtId="164" fontId="16" fillId="16" borderId="30" xfId="1" applyNumberFormat="1" applyFont="1" applyFill="1" applyBorder="1" applyAlignment="1">
      <alignment horizontal="left" vertical="center"/>
    </xf>
    <xf numFmtId="10" fontId="16" fillId="16" borderId="13" xfId="1" applyNumberFormat="1" applyFont="1" applyFill="1" applyBorder="1" applyAlignment="1">
      <alignment horizontal="left" vertical="center"/>
    </xf>
    <xf numFmtId="164" fontId="16" fillId="16" borderId="78" xfId="1" applyNumberFormat="1" applyFont="1" applyFill="1" applyBorder="1" applyAlignment="1">
      <alignment horizontal="left" vertical="center"/>
    </xf>
    <xf numFmtId="164" fontId="16" fillId="16" borderId="69" xfId="1" applyNumberFormat="1" applyFont="1" applyFill="1" applyBorder="1" applyAlignment="1">
      <alignment horizontal="left" vertical="center"/>
    </xf>
    <xf numFmtId="164" fontId="5" fillId="16" borderId="230" xfId="1" applyNumberFormat="1" applyFont="1" applyFill="1" applyBorder="1" applyAlignment="1" applyProtection="1">
      <alignment horizontal="left" vertical="center"/>
      <protection locked="0"/>
    </xf>
    <xf numFmtId="2" fontId="5" fillId="16" borderId="52" xfId="1" applyNumberFormat="1" applyFont="1" applyFill="1" applyBorder="1" applyAlignment="1">
      <alignment horizontal="left" vertical="center"/>
    </xf>
    <xf numFmtId="164" fontId="5" fillId="16" borderId="56" xfId="1" applyNumberFormat="1" applyFont="1" applyFill="1" applyBorder="1" applyAlignment="1">
      <alignment horizontal="left" vertical="center"/>
    </xf>
    <xf numFmtId="164" fontId="5" fillId="16" borderId="11" xfId="1" applyNumberFormat="1" applyFont="1" applyFill="1" applyBorder="1" applyAlignment="1" applyProtection="1">
      <alignment horizontal="left" vertical="center" wrapText="1"/>
      <protection locked="0"/>
    </xf>
    <xf numFmtId="164" fontId="5" fillId="16" borderId="11" xfId="1" applyNumberFormat="1" applyFont="1" applyFill="1" applyBorder="1" applyAlignment="1">
      <alignment horizontal="left" vertical="center"/>
    </xf>
    <xf numFmtId="164" fontId="5" fillId="16" borderId="129" xfId="1" applyNumberFormat="1" applyFont="1" applyFill="1" applyBorder="1" applyAlignment="1" applyProtection="1">
      <alignment horizontal="left" vertical="center" wrapText="1"/>
      <protection locked="0"/>
    </xf>
    <xf numFmtId="0" fontId="10" fillId="15" borderId="13" xfId="1" applyFont="1" applyFill="1" applyBorder="1" applyAlignment="1">
      <alignment horizontal="left" vertical="center"/>
    </xf>
    <xf numFmtId="164" fontId="5" fillId="15" borderId="11" xfId="1" applyNumberFormat="1" applyFont="1" applyFill="1" applyBorder="1" applyAlignment="1">
      <alignment horizontal="left" vertical="center"/>
    </xf>
    <xf numFmtId="10" fontId="5" fillId="15" borderId="17" xfId="1" applyNumberFormat="1" applyFont="1" applyFill="1" applyBorder="1" applyAlignment="1" applyProtection="1">
      <alignment horizontal="left" vertical="center"/>
      <protection locked="0"/>
    </xf>
    <xf numFmtId="164" fontId="5" fillId="15" borderId="150" xfId="1" applyNumberFormat="1" applyFont="1" applyFill="1" applyBorder="1" applyAlignment="1" applyProtection="1">
      <alignment horizontal="left" vertical="center"/>
      <protection locked="0"/>
    </xf>
    <xf numFmtId="164" fontId="5" fillId="15" borderId="151" xfId="1" applyNumberFormat="1" applyFont="1" applyFill="1" applyBorder="1" applyAlignment="1" applyProtection="1">
      <alignment horizontal="left" vertical="center"/>
      <protection locked="0"/>
    </xf>
    <xf numFmtId="164" fontId="15" fillId="15" borderId="151" xfId="1" applyNumberFormat="1" applyFont="1" applyFill="1" applyBorder="1" applyAlignment="1" applyProtection="1">
      <alignment horizontal="left" vertical="center"/>
      <protection locked="0"/>
    </xf>
    <xf numFmtId="10" fontId="5" fillId="15" borderId="13" xfId="1" applyNumberFormat="1" applyFont="1" applyFill="1" applyBorder="1" applyAlignment="1">
      <alignment horizontal="left" vertical="center"/>
    </xf>
    <xf numFmtId="164" fontId="5" fillId="15" borderId="120" xfId="1" applyNumberFormat="1" applyFont="1" applyFill="1" applyBorder="1" applyAlignment="1">
      <alignment horizontal="left" vertical="center"/>
    </xf>
    <xf numFmtId="164" fontId="5" fillId="15" borderId="0" xfId="1" applyNumberFormat="1" applyFont="1" applyFill="1" applyAlignment="1">
      <alignment horizontal="left" vertical="center"/>
    </xf>
    <xf numFmtId="164" fontId="10" fillId="15" borderId="0" xfId="1" applyNumberFormat="1" applyFont="1" applyFill="1" applyAlignment="1" applyProtection="1">
      <alignment horizontal="left" vertical="center"/>
      <protection locked="0"/>
    </xf>
    <xf numFmtId="2" fontId="5" fillId="15" borderId="94" xfId="1" applyNumberFormat="1" applyFont="1" applyFill="1" applyBorder="1" applyAlignment="1">
      <alignment horizontal="left" vertical="center"/>
    </xf>
    <xf numFmtId="164" fontId="5" fillId="15" borderId="30" xfId="1" applyNumberFormat="1" applyFont="1" applyFill="1" applyBorder="1" applyAlignment="1">
      <alignment horizontal="left" vertical="center"/>
    </xf>
    <xf numFmtId="164" fontId="5" fillId="15" borderId="56" xfId="1" applyNumberFormat="1" applyFont="1" applyFill="1" applyBorder="1" applyAlignment="1">
      <alignment horizontal="left" vertical="center"/>
    </xf>
    <xf numFmtId="164" fontId="10" fillId="15" borderId="129" xfId="1" applyNumberFormat="1" applyFont="1" applyFill="1" applyBorder="1" applyAlignment="1" applyProtection="1">
      <alignment horizontal="left" vertical="center"/>
      <protection locked="0"/>
    </xf>
    <xf numFmtId="164" fontId="10" fillId="15" borderId="89" xfId="1" applyNumberFormat="1" applyFont="1" applyFill="1" applyBorder="1" applyAlignment="1" applyProtection="1">
      <alignment horizontal="left" vertical="center"/>
      <protection locked="0"/>
    </xf>
    <xf numFmtId="164" fontId="5" fillId="15" borderId="29" xfId="1" applyNumberFormat="1" applyFont="1" applyFill="1" applyBorder="1" applyAlignment="1">
      <alignment horizontal="left" vertical="center"/>
    </xf>
    <xf numFmtId="0" fontId="5" fillId="16" borderId="0" xfId="1" applyFont="1" applyFill="1" applyAlignment="1">
      <alignment horizontal="left"/>
    </xf>
    <xf numFmtId="164" fontId="36" fillId="12" borderId="294" xfId="1" applyNumberFormat="1" applyFont="1" applyFill="1" applyBorder="1"/>
    <xf numFmtId="164" fontId="16" fillId="11" borderId="424" xfId="1" applyNumberFormat="1" applyFont="1" applyFill="1" applyBorder="1" applyAlignment="1">
      <alignment horizontal="right" vertical="center"/>
    </xf>
    <xf numFmtId="164" fontId="48" fillId="12" borderId="298" xfId="1" applyNumberFormat="1" applyFont="1" applyFill="1" applyBorder="1" applyAlignment="1">
      <alignment horizontal="right"/>
    </xf>
    <xf numFmtId="164" fontId="48" fillId="12" borderId="298" xfId="1" applyNumberFormat="1" applyFont="1" applyFill="1" applyBorder="1"/>
    <xf numFmtId="0" fontId="48" fillId="12" borderId="298" xfId="1" applyFont="1" applyFill="1" applyBorder="1" applyAlignment="1">
      <alignment horizontal="center" vertical="center"/>
    </xf>
    <xf numFmtId="0" fontId="48" fillId="12" borderId="299" xfId="1" applyFont="1" applyFill="1" applyBorder="1" applyAlignment="1">
      <alignment horizontal="center" vertical="center"/>
    </xf>
    <xf numFmtId="164" fontId="16" fillId="16" borderId="425" xfId="1" applyNumberFormat="1" applyFont="1" applyFill="1" applyBorder="1" applyAlignment="1">
      <alignment vertical="center"/>
    </xf>
    <xf numFmtId="164" fontId="61" fillId="12" borderId="0" xfId="1" applyNumberFormat="1" applyFont="1" applyFill="1" applyAlignment="1">
      <alignment vertical="center"/>
    </xf>
    <xf numFmtId="164" fontId="58" fillId="12" borderId="0" xfId="1" applyNumberFormat="1" applyFont="1" applyFill="1" applyAlignment="1">
      <alignment vertical="center"/>
    </xf>
    <xf numFmtId="164" fontId="48" fillId="12" borderId="25" xfId="1" applyNumberFormat="1" applyFont="1" applyFill="1" applyBorder="1" applyAlignment="1">
      <alignment horizontal="right" vertical="center"/>
    </xf>
    <xf numFmtId="0" fontId="15" fillId="12" borderId="12" xfId="0" applyFont="1" applyFill="1" applyBorder="1" applyAlignment="1">
      <alignment horizontal="left" vertical="center"/>
    </xf>
    <xf numFmtId="165" fontId="48" fillId="12" borderId="19" xfId="0" applyNumberFormat="1" applyFont="1" applyFill="1" applyBorder="1" applyAlignment="1">
      <alignment horizontal="left" vertical="center"/>
    </xf>
    <xf numFmtId="164" fontId="16" fillId="16" borderId="428" xfId="1" applyNumberFormat="1" applyFont="1" applyFill="1" applyBorder="1" applyAlignment="1">
      <alignment horizontal="right" vertical="center"/>
    </xf>
    <xf numFmtId="164" fontId="48" fillId="16" borderId="427" xfId="1" applyNumberFormat="1" applyFont="1" applyFill="1" applyBorder="1" applyAlignment="1">
      <alignment horizontal="center" vertical="center"/>
    </xf>
    <xf numFmtId="164" fontId="48" fillId="16" borderId="427" xfId="1" applyNumberFormat="1" applyFont="1" applyFill="1" applyBorder="1" applyAlignment="1">
      <alignment horizontal="right"/>
    </xf>
    <xf numFmtId="164" fontId="15" fillId="16" borderId="427" xfId="1" applyNumberFormat="1" applyFont="1" applyFill="1" applyBorder="1" applyAlignment="1">
      <alignment horizontal="center" vertical="center"/>
    </xf>
    <xf numFmtId="164" fontId="48" fillId="16" borderId="427" xfId="1" applyNumberFormat="1" applyFont="1" applyFill="1" applyBorder="1"/>
    <xf numFmtId="164" fontId="48" fillId="16" borderId="429" xfId="1" applyNumberFormat="1" applyFont="1" applyFill="1" applyBorder="1"/>
    <xf numFmtId="164" fontId="36" fillId="12" borderId="430" xfId="1" applyNumberFormat="1" applyFont="1" applyFill="1" applyBorder="1" applyAlignment="1">
      <alignment vertical="center"/>
    </xf>
    <xf numFmtId="164" fontId="61" fillId="12" borderId="431" xfId="1" applyNumberFormat="1" applyFont="1" applyFill="1" applyBorder="1" applyAlignment="1">
      <alignment vertical="center"/>
    </xf>
    <xf numFmtId="165" fontId="15" fillId="12" borderId="431" xfId="1" applyNumberFormat="1" applyFont="1" applyFill="1" applyBorder="1" applyAlignment="1">
      <alignment horizontal="center" vertical="center"/>
    </xf>
    <xf numFmtId="164" fontId="15" fillId="12" borderId="432" xfId="1" applyNumberFormat="1" applyFont="1" applyFill="1" applyBorder="1" applyAlignment="1">
      <alignment horizontal="right" vertical="center"/>
    </xf>
    <xf numFmtId="164" fontId="16" fillId="16" borderId="436" xfId="1" applyNumberFormat="1" applyFont="1" applyFill="1" applyBorder="1" applyAlignment="1">
      <alignment horizontal="right" vertical="center"/>
    </xf>
    <xf numFmtId="164" fontId="48" fillId="12" borderId="435" xfId="1" applyNumberFormat="1" applyFont="1" applyFill="1" applyBorder="1" applyAlignment="1">
      <alignment horizontal="center" vertical="center"/>
    </xf>
    <xf numFmtId="165" fontId="48" fillId="12" borderId="435" xfId="1" applyNumberFormat="1" applyFont="1" applyFill="1" applyBorder="1" applyAlignment="1">
      <alignment horizontal="right" vertical="center"/>
    </xf>
    <xf numFmtId="164" fontId="48" fillId="12" borderId="435" xfId="1" applyNumberFormat="1" applyFont="1" applyFill="1" applyBorder="1" applyAlignment="1">
      <alignment vertical="center"/>
    </xf>
    <xf numFmtId="0" fontId="48" fillId="12" borderId="435" xfId="1" applyFont="1" applyFill="1" applyBorder="1" applyAlignment="1">
      <alignment horizontal="center" vertical="center"/>
    </xf>
    <xf numFmtId="0" fontId="48" fillId="12" borderId="437" xfId="1" applyFont="1" applyFill="1" applyBorder="1" applyAlignment="1">
      <alignment horizontal="center" vertical="center"/>
    </xf>
    <xf numFmtId="164" fontId="48" fillId="12" borderId="13" xfId="1" applyNumberFormat="1" applyFont="1" applyFill="1" applyBorder="1" applyAlignment="1">
      <alignment horizontal="center" vertical="center"/>
    </xf>
    <xf numFmtId="1" fontId="16" fillId="12" borderId="13" xfId="0" applyNumberFormat="1" applyFont="1" applyFill="1" applyBorder="1" applyAlignment="1" applyProtection="1">
      <alignment horizontal="center" vertical="center"/>
      <protection locked="0"/>
    </xf>
    <xf numFmtId="0" fontId="61" fillId="12" borderId="13" xfId="1" applyFont="1" applyFill="1" applyBorder="1" applyAlignment="1" applyProtection="1">
      <alignment horizontal="center" vertical="center"/>
      <protection locked="0"/>
    </xf>
    <xf numFmtId="0" fontId="48" fillId="12" borderId="438" xfId="1" applyFont="1" applyFill="1" applyBorder="1" applyAlignment="1">
      <alignment horizontal="center" vertical="center"/>
    </xf>
    <xf numFmtId="164" fontId="48" fillId="12" borderId="12" xfId="1" applyNumberFormat="1" applyFont="1" applyFill="1" applyBorder="1" applyAlignment="1">
      <alignment horizontal="center" vertical="center"/>
    </xf>
    <xf numFmtId="0" fontId="10" fillId="15" borderId="0" xfId="1" applyFont="1" applyFill="1" applyAlignment="1">
      <alignment horizontal="left"/>
    </xf>
    <xf numFmtId="164" fontId="15" fillId="12" borderId="19" xfId="1" applyNumberFormat="1" applyFont="1" applyFill="1" applyBorder="1" applyAlignment="1" applyProtection="1">
      <alignment horizontal="center" vertical="center"/>
      <protection locked="0"/>
    </xf>
    <xf numFmtId="164" fontId="15" fillId="12" borderId="73" xfId="1" applyNumberFormat="1" applyFont="1" applyFill="1" applyBorder="1" applyAlignment="1">
      <alignment horizontal="right" vertical="center"/>
    </xf>
    <xf numFmtId="164" fontId="15" fillId="12" borderId="73" xfId="1" applyNumberFormat="1" applyFont="1" applyFill="1" applyBorder="1" applyAlignment="1">
      <alignment vertical="center"/>
    </xf>
    <xf numFmtId="2" fontId="15" fillId="12" borderId="70" xfId="1" applyNumberFormat="1" applyFont="1" applyFill="1" applyBorder="1" applyAlignment="1">
      <alignment horizontal="right" vertical="center"/>
    </xf>
    <xf numFmtId="164" fontId="48" fillId="12" borderId="0" xfId="1" applyNumberFormat="1" applyFont="1" applyFill="1" applyAlignment="1">
      <alignment vertical="center"/>
    </xf>
    <xf numFmtId="164" fontId="15" fillId="15" borderId="439" xfId="1" applyNumberFormat="1" applyFont="1" applyFill="1" applyBorder="1" applyAlignment="1">
      <alignment vertical="center"/>
    </xf>
    <xf numFmtId="164" fontId="15" fillId="15" borderId="442" xfId="1" applyNumberFormat="1" applyFont="1" applyFill="1" applyBorder="1" applyAlignment="1">
      <alignment horizontal="right" vertical="center"/>
    </xf>
    <xf numFmtId="164" fontId="48" fillId="15" borderId="441" xfId="1" applyNumberFormat="1" applyFont="1" applyFill="1" applyBorder="1" applyAlignment="1">
      <alignment horizontal="center" vertical="center"/>
    </xf>
    <xf numFmtId="164" fontId="48" fillId="15" borderId="441" xfId="1" applyNumberFormat="1" applyFont="1" applyFill="1" applyBorder="1" applyAlignment="1">
      <alignment horizontal="right" vertical="center"/>
    </xf>
    <xf numFmtId="164" fontId="48" fillId="15" borderId="441" xfId="1" applyNumberFormat="1" applyFont="1" applyFill="1" applyBorder="1" applyAlignment="1">
      <alignment vertical="center"/>
    </xf>
    <xf numFmtId="0" fontId="48" fillId="15" borderId="441" xfId="1" applyFont="1" applyFill="1" applyBorder="1" applyAlignment="1">
      <alignment horizontal="center" vertical="center"/>
    </xf>
    <xf numFmtId="0" fontId="48" fillId="15" borderId="443" xfId="1" applyFont="1" applyFill="1" applyBorder="1" applyAlignment="1">
      <alignment horizontal="center" vertical="center"/>
    </xf>
    <xf numFmtId="164" fontId="36" fillId="12" borderId="444" xfId="1" applyNumberFormat="1" applyFont="1" applyFill="1" applyBorder="1" applyAlignment="1">
      <alignment vertical="center"/>
    </xf>
    <xf numFmtId="164" fontId="48" fillId="12" borderId="445" xfId="1" applyNumberFormat="1" applyFont="1" applyFill="1" applyBorder="1" applyAlignment="1">
      <alignment vertical="center"/>
    </xf>
    <xf numFmtId="164" fontId="15" fillId="12" borderId="447" xfId="1" applyNumberFormat="1" applyFont="1" applyFill="1" applyBorder="1" applyAlignment="1">
      <alignment horizontal="right" vertical="center"/>
    </xf>
    <xf numFmtId="0" fontId="48" fillId="12" borderId="450" xfId="1" applyFont="1" applyFill="1" applyBorder="1" applyAlignment="1">
      <alignment horizontal="center" vertical="center"/>
    </xf>
    <xf numFmtId="164" fontId="15" fillId="15" borderId="453" xfId="1" applyNumberFormat="1" applyFont="1" applyFill="1" applyBorder="1" applyAlignment="1">
      <alignment horizontal="right" vertical="center"/>
    </xf>
    <xf numFmtId="164" fontId="48" fillId="12" borderId="452" xfId="1" applyNumberFormat="1" applyFont="1" applyFill="1" applyBorder="1" applyAlignment="1">
      <alignment horizontal="center" vertical="center"/>
    </xf>
    <xf numFmtId="164" fontId="48" fillId="12" borderId="452" xfId="1" applyNumberFormat="1" applyFont="1" applyFill="1" applyBorder="1" applyAlignment="1">
      <alignment horizontal="right" vertical="center"/>
    </xf>
    <xf numFmtId="164" fontId="15" fillId="12" borderId="452" xfId="1" applyNumberFormat="1" applyFont="1" applyFill="1" applyBorder="1" applyAlignment="1">
      <alignment horizontal="center" vertical="center"/>
    </xf>
    <xf numFmtId="164" fontId="48" fillId="12" borderId="452" xfId="1" applyNumberFormat="1" applyFont="1" applyFill="1" applyBorder="1" applyAlignment="1">
      <alignment vertical="center"/>
    </xf>
    <xf numFmtId="165" fontId="15" fillId="12" borderId="454" xfId="1" applyNumberFormat="1" applyFont="1" applyFill="1" applyBorder="1" applyAlignment="1">
      <alignment horizontal="center" vertical="center"/>
    </xf>
    <xf numFmtId="1" fontId="53" fillId="12" borderId="11" xfId="0" applyNumberFormat="1" applyFont="1" applyFill="1" applyBorder="1" applyAlignment="1">
      <alignment horizontal="center" vertical="center"/>
    </xf>
    <xf numFmtId="1" fontId="53" fillId="12" borderId="6" xfId="0" applyNumberFormat="1" applyFont="1" applyFill="1" applyBorder="1" applyAlignment="1">
      <alignment horizontal="center" vertical="center"/>
    </xf>
    <xf numFmtId="1" fontId="53" fillId="12" borderId="89" xfId="0" applyNumberFormat="1" applyFont="1" applyFill="1" applyBorder="1" applyAlignment="1">
      <alignment horizontal="center" vertical="center"/>
    </xf>
    <xf numFmtId="1" fontId="53" fillId="12" borderId="402" xfId="1" applyNumberFormat="1" applyFont="1" applyFill="1" applyBorder="1" applyAlignment="1">
      <alignment horizontal="center" vertical="center"/>
    </xf>
    <xf numFmtId="1" fontId="53" fillId="12" borderId="396" xfId="1" applyNumberFormat="1" applyFont="1" applyFill="1" applyBorder="1" applyAlignment="1">
      <alignment horizontal="center" vertical="center"/>
    </xf>
    <xf numFmtId="9" fontId="15" fillId="12" borderId="11" xfId="0" applyNumberFormat="1" applyFont="1" applyFill="1" applyBorder="1" applyAlignment="1">
      <alignment horizontal="left" vertical="center"/>
    </xf>
    <xf numFmtId="164" fontId="48" fillId="12" borderId="11" xfId="1" applyNumberFormat="1" applyFont="1" applyFill="1" applyBorder="1" applyAlignment="1">
      <alignment horizontal="center" vertical="center"/>
    </xf>
    <xf numFmtId="1" fontId="53" fillId="12" borderId="29" xfId="0" applyNumberFormat="1" applyFont="1" applyFill="1" applyBorder="1" applyAlignment="1">
      <alignment horizontal="center" vertical="center"/>
    </xf>
    <xf numFmtId="1" fontId="53" fillId="12" borderId="418" xfId="1" applyNumberFormat="1" applyFont="1" applyFill="1" applyBorder="1" applyAlignment="1">
      <alignment horizontal="center" vertical="center"/>
    </xf>
    <xf numFmtId="1" fontId="53" fillId="12" borderId="411" xfId="1" applyNumberFormat="1" applyFont="1" applyFill="1" applyBorder="1" applyAlignment="1">
      <alignment horizontal="center" vertical="center"/>
    </xf>
    <xf numFmtId="164" fontId="53" fillId="2" borderId="0" xfId="1" applyNumberFormat="1" applyFont="1" applyFill="1" applyAlignment="1">
      <alignment horizontal="center" vertical="center"/>
    </xf>
    <xf numFmtId="1" fontId="53" fillId="12" borderId="15" xfId="0" applyNumberFormat="1" applyFont="1" applyFill="1" applyBorder="1" applyAlignment="1">
      <alignment horizontal="center" vertical="center"/>
    </xf>
    <xf numFmtId="1" fontId="53" fillId="12" borderId="293" xfId="1" applyNumberFormat="1" applyFont="1" applyFill="1" applyBorder="1" applyAlignment="1">
      <alignment horizontal="center" vertical="center"/>
    </xf>
    <xf numFmtId="1" fontId="53" fillId="12" borderId="295" xfId="1" applyNumberFormat="1" applyFont="1" applyFill="1" applyBorder="1" applyAlignment="1">
      <alignment horizontal="center" vertical="center"/>
    </xf>
    <xf numFmtId="1" fontId="53" fillId="12" borderId="12" xfId="0" applyNumberFormat="1" applyFont="1" applyFill="1" applyBorder="1" applyAlignment="1">
      <alignment horizontal="center" vertical="center"/>
    </xf>
    <xf numFmtId="1" fontId="53" fillId="12" borderId="431" xfId="1" applyNumberFormat="1" applyFont="1" applyFill="1" applyBorder="1" applyAlignment="1">
      <alignment horizontal="center" vertical="center"/>
    </xf>
    <xf numFmtId="1" fontId="53" fillId="12" borderId="433" xfId="1" applyNumberFormat="1" applyFont="1" applyFill="1" applyBorder="1" applyAlignment="1">
      <alignment horizontal="center" vertical="center"/>
    </xf>
    <xf numFmtId="1" fontId="53" fillId="12" borderId="448" xfId="1" applyNumberFormat="1" applyFont="1" applyFill="1" applyBorder="1" applyAlignment="1">
      <alignment horizontal="center" vertical="center"/>
    </xf>
    <xf numFmtId="1" fontId="53" fillId="12" borderId="449" xfId="1" applyNumberFormat="1" applyFont="1" applyFill="1" applyBorder="1" applyAlignment="1">
      <alignment horizontal="center" vertical="center"/>
    </xf>
    <xf numFmtId="1" fontId="53" fillId="12" borderId="450" xfId="1" applyNumberFormat="1" applyFont="1" applyFill="1" applyBorder="1" applyAlignment="1">
      <alignment horizontal="center" vertical="center"/>
    </xf>
    <xf numFmtId="0" fontId="145" fillId="2" borderId="0" xfId="1" applyFont="1" applyFill="1"/>
    <xf numFmtId="0" fontId="48" fillId="3" borderId="321" xfId="1" applyFont="1" applyFill="1" applyBorder="1" applyAlignment="1">
      <alignment horizontal="right"/>
    </xf>
    <xf numFmtId="164" fontId="28" fillId="12" borderId="0" xfId="1" applyNumberFormat="1" applyFont="1" applyFill="1" applyAlignment="1">
      <alignment horizontal="right" vertical="top"/>
    </xf>
    <xf numFmtId="0" fontId="28" fillId="12" borderId="0" xfId="0" applyFont="1" applyFill="1" applyAlignment="1">
      <alignment horizontal="right"/>
    </xf>
    <xf numFmtId="164" fontId="15" fillId="12" borderId="125" xfId="1" applyNumberFormat="1" applyFont="1" applyFill="1" applyBorder="1" applyAlignment="1">
      <alignment horizontal="right" vertical="center"/>
    </xf>
    <xf numFmtId="165" fontId="28" fillId="12" borderId="0" xfId="1" applyNumberFormat="1" applyFont="1" applyFill="1" applyAlignment="1">
      <alignment horizontal="right" vertical="top"/>
    </xf>
    <xf numFmtId="165" fontId="16" fillId="12" borderId="351" xfId="1" applyNumberFormat="1" applyFont="1" applyFill="1" applyBorder="1" applyAlignment="1">
      <alignment horizontal="right" vertical="center"/>
    </xf>
    <xf numFmtId="165" fontId="3" fillId="17" borderId="355" xfId="0" applyNumberFormat="1" applyFont="1" applyFill="1" applyBorder="1" applyAlignment="1">
      <alignment horizontal="right" vertical="center"/>
    </xf>
    <xf numFmtId="165" fontId="28" fillId="12" borderId="11" xfId="0" applyNumberFormat="1" applyFont="1" applyFill="1" applyBorder="1" applyAlignment="1">
      <alignment horizontal="right"/>
    </xf>
    <xf numFmtId="164" fontId="48" fillId="8" borderId="392" xfId="1" applyNumberFormat="1" applyFont="1" applyFill="1" applyBorder="1" applyAlignment="1">
      <alignment horizontal="right" vertical="center"/>
    </xf>
    <xf numFmtId="0" fontId="28" fillId="12" borderId="11" xfId="0" applyFont="1" applyFill="1" applyBorder="1" applyAlignment="1">
      <alignment horizontal="right"/>
    </xf>
    <xf numFmtId="164" fontId="15" fillId="12" borderId="56" xfId="1" applyNumberFormat="1" applyFont="1" applyFill="1" applyBorder="1" applyAlignment="1">
      <alignment horizontal="right" vertical="center"/>
    </xf>
    <xf numFmtId="164" fontId="48" fillId="12" borderId="29" xfId="0" applyNumberFormat="1" applyFont="1" applyFill="1" applyBorder="1" applyAlignment="1">
      <alignment horizontal="right" vertical="center"/>
    </xf>
    <xf numFmtId="164" fontId="48" fillId="12" borderId="89" xfId="0" applyNumberFormat="1" applyFont="1" applyFill="1" applyBorder="1" applyAlignment="1">
      <alignment horizontal="right" vertical="center"/>
    </xf>
    <xf numFmtId="164" fontId="48" fillId="12" borderId="52" xfId="0" applyNumberFormat="1" applyFont="1" applyFill="1" applyBorder="1" applyAlignment="1">
      <alignment horizontal="right" vertical="center"/>
    </xf>
    <xf numFmtId="164" fontId="15" fillId="12" borderId="227" xfId="1" applyNumberFormat="1" applyFont="1" applyFill="1" applyBorder="1" applyAlignment="1">
      <alignment horizontal="right" vertical="center"/>
    </xf>
    <xf numFmtId="164" fontId="28" fillId="12" borderId="388" xfId="1" applyNumberFormat="1" applyFont="1" applyFill="1" applyBorder="1" applyAlignment="1">
      <alignment horizontal="right" vertical="top"/>
    </xf>
    <xf numFmtId="164" fontId="48" fillId="12" borderId="400" xfId="1" applyNumberFormat="1" applyFont="1" applyFill="1" applyBorder="1" applyAlignment="1">
      <alignment horizontal="right"/>
    </xf>
    <xf numFmtId="164" fontId="48" fillId="14" borderId="406" xfId="1" applyNumberFormat="1" applyFont="1" applyFill="1" applyBorder="1" applyAlignment="1">
      <alignment horizontal="right"/>
    </xf>
    <xf numFmtId="164" fontId="28" fillId="12" borderId="30" xfId="1" applyNumberFormat="1" applyFont="1" applyFill="1" applyBorder="1" applyAlignment="1">
      <alignment horizontal="right"/>
    </xf>
    <xf numFmtId="164" fontId="28" fillId="12" borderId="15" xfId="1" applyNumberFormat="1" applyFont="1" applyFill="1" applyBorder="1" applyAlignment="1">
      <alignment horizontal="right"/>
    </xf>
    <xf numFmtId="165" fontId="28" fillId="12" borderId="0" xfId="1" applyNumberFormat="1" applyFont="1" applyFill="1" applyAlignment="1">
      <alignment horizontal="right"/>
    </xf>
    <xf numFmtId="165" fontId="28" fillId="12" borderId="13" xfId="1" applyNumberFormat="1" applyFont="1" applyFill="1" applyBorder="1" applyAlignment="1">
      <alignment horizontal="right" vertical="top"/>
    </xf>
    <xf numFmtId="164" fontId="28" fillId="12" borderId="0" xfId="1" applyNumberFormat="1" applyFont="1" applyFill="1" applyAlignment="1">
      <alignment horizontal="right"/>
    </xf>
    <xf numFmtId="0" fontId="28" fillId="12" borderId="12" xfId="0" applyFont="1" applyFill="1" applyBorder="1" applyAlignment="1">
      <alignment horizontal="right" vertical="top"/>
    </xf>
    <xf numFmtId="0" fontId="1" fillId="2" borderId="0" xfId="0" applyFont="1" applyFill="1"/>
    <xf numFmtId="164" fontId="15" fillId="12" borderId="19" xfId="1" applyNumberFormat="1" applyFont="1" applyFill="1" applyBorder="1" applyAlignment="1">
      <alignment vertical="center"/>
    </xf>
    <xf numFmtId="164" fontId="146" fillId="2" borderId="0" xfId="1" applyNumberFormat="1" applyFont="1" applyFill="1"/>
    <xf numFmtId="164" fontId="146" fillId="2" borderId="0" xfId="1" applyNumberFormat="1" applyFont="1" applyFill="1" applyAlignment="1">
      <alignment vertical="center"/>
    </xf>
    <xf numFmtId="49" fontId="15" fillId="12" borderId="34" xfId="1" applyNumberFormat="1" applyFont="1" applyFill="1" applyBorder="1" applyAlignment="1">
      <alignment horizontal="center" vertical="center"/>
    </xf>
    <xf numFmtId="49" fontId="5" fillId="20" borderId="12" xfId="1" applyNumberFormat="1" applyFont="1" applyFill="1" applyBorder="1" applyAlignment="1">
      <alignment horizontal="left" vertical="center"/>
    </xf>
    <xf numFmtId="49" fontId="5" fillId="22" borderId="74" xfId="1" applyNumberFormat="1" applyFont="1" applyFill="1" applyBorder="1" applyAlignment="1">
      <alignment horizontal="left" vertical="center"/>
    </xf>
    <xf numFmtId="49" fontId="5" fillId="18" borderId="74" xfId="1" applyNumberFormat="1" applyFont="1" applyFill="1" applyBorder="1" applyAlignment="1">
      <alignment horizontal="center" vertical="center"/>
    </xf>
    <xf numFmtId="49" fontId="5" fillId="7" borderId="74" xfId="1" applyNumberFormat="1" applyFont="1" applyFill="1" applyBorder="1" applyAlignment="1">
      <alignment horizontal="left" vertical="center"/>
    </xf>
    <xf numFmtId="49" fontId="5" fillId="21" borderId="74" xfId="1" applyNumberFormat="1" applyFont="1" applyFill="1" applyBorder="1" applyAlignment="1">
      <alignment horizontal="left" vertical="center"/>
    </xf>
    <xf numFmtId="49" fontId="5" fillId="11" borderId="12" xfId="1" applyNumberFormat="1" applyFont="1" applyFill="1" applyBorder="1" applyAlignment="1">
      <alignment horizontal="left" vertical="center"/>
    </xf>
    <xf numFmtId="49" fontId="5" fillId="16" borderId="12" xfId="1" applyNumberFormat="1" applyFont="1" applyFill="1" applyBorder="1" applyAlignment="1">
      <alignment horizontal="left" vertical="center"/>
    </xf>
    <xf numFmtId="164" fontId="5" fillId="12" borderId="83" xfId="1" applyNumberFormat="1" applyFont="1" applyFill="1" applyBorder="1" applyAlignment="1">
      <alignment horizontal="right" vertical="center" wrapText="1"/>
    </xf>
    <xf numFmtId="2" fontId="5" fillId="12" borderId="78" xfId="1" applyNumberFormat="1" applyFont="1" applyFill="1" applyBorder="1" applyAlignment="1">
      <alignment horizontal="center" vertical="center"/>
    </xf>
    <xf numFmtId="2" fontId="5" fillId="12" borderId="65" xfId="1" applyNumberFormat="1" applyFont="1" applyFill="1" applyBorder="1" applyAlignment="1">
      <alignment horizontal="center" vertical="center"/>
    </xf>
    <xf numFmtId="0" fontId="16" fillId="12" borderId="334" xfId="0" applyFont="1" applyFill="1" applyBorder="1" applyAlignment="1" applyProtection="1">
      <alignment horizontal="center" vertical="center"/>
      <protection locked="0"/>
    </xf>
    <xf numFmtId="164" fontId="10" fillId="5" borderId="0" xfId="1" applyNumberFormat="1" applyFont="1" applyFill="1" applyAlignment="1" applyProtection="1">
      <alignment vertical="center"/>
      <protection locked="0"/>
    </xf>
    <xf numFmtId="0" fontId="10" fillId="6" borderId="8" xfId="1" applyFont="1" applyFill="1" applyBorder="1" applyAlignment="1">
      <alignment vertical="center"/>
    </xf>
    <xf numFmtId="0" fontId="3" fillId="6" borderId="0" xfId="0" applyFont="1" applyFill="1" applyAlignment="1">
      <alignment vertical="top"/>
    </xf>
    <xf numFmtId="0" fontId="82" fillId="6" borderId="0" xfId="1" applyFont="1" applyFill="1" applyAlignment="1">
      <alignment vertical="top" wrapText="1"/>
    </xf>
    <xf numFmtId="0" fontId="31" fillId="6" borderId="0" xfId="1" applyFont="1" applyFill="1" applyAlignment="1">
      <alignment vertical="top"/>
    </xf>
    <xf numFmtId="164" fontId="34" fillId="28" borderId="0" xfId="1" applyNumberFormat="1" applyFont="1" applyFill="1" applyAlignment="1">
      <alignment horizontal="center" vertical="center"/>
    </xf>
    <xf numFmtId="2" fontId="10" fillId="2" borderId="0" xfId="1" applyNumberFormat="1" applyFont="1" applyFill="1" applyAlignment="1">
      <alignment vertical="center"/>
    </xf>
    <xf numFmtId="0" fontId="5" fillId="2" borderId="0" xfId="1" applyFont="1" applyFill="1" applyAlignment="1">
      <alignment vertical="center" wrapText="1"/>
    </xf>
    <xf numFmtId="2" fontId="15" fillId="2" borderId="0" xfId="1" applyNumberFormat="1" applyFont="1" applyFill="1" applyAlignment="1">
      <alignment horizontal="center" vertical="center"/>
    </xf>
    <xf numFmtId="0" fontId="6" fillId="2" borderId="0" xfId="1" applyFont="1" applyFill="1" applyAlignment="1">
      <alignment horizontal="right" vertical="center" wrapText="1"/>
    </xf>
    <xf numFmtId="10" fontId="16" fillId="2" borderId="0" xfId="1" applyNumberFormat="1" applyFont="1" applyFill="1" applyAlignment="1">
      <alignment horizontal="center" vertical="center"/>
    </xf>
    <xf numFmtId="164" fontId="16" fillId="2" borderId="0" xfId="1" applyNumberFormat="1" applyFont="1" applyFill="1" applyAlignment="1">
      <alignment horizontal="right" vertical="center" wrapText="1"/>
    </xf>
    <xf numFmtId="0" fontId="16" fillId="2" borderId="0" xfId="1" applyFont="1" applyFill="1" applyAlignment="1">
      <alignment horizontal="left" vertical="top"/>
    </xf>
    <xf numFmtId="0" fontId="15" fillId="2" borderId="0" xfId="1" applyFont="1" applyFill="1" applyAlignment="1">
      <alignment horizontal="left" vertical="center" wrapText="1"/>
    </xf>
    <xf numFmtId="10" fontId="15" fillId="2" borderId="0" xfId="1" applyNumberFormat="1" applyFont="1" applyFill="1" applyAlignment="1">
      <alignment horizontal="center" vertical="center" wrapText="1"/>
    </xf>
    <xf numFmtId="0" fontId="5" fillId="12" borderId="146" xfId="0" applyFont="1" applyFill="1" applyBorder="1" applyAlignment="1">
      <alignment vertical="center"/>
    </xf>
    <xf numFmtId="164" fontId="15" fillId="17" borderId="0" xfId="0" applyNumberFormat="1" applyFont="1" applyFill="1" applyAlignment="1">
      <alignment horizontal="center" vertical="center"/>
    </xf>
    <xf numFmtId="2" fontId="102" fillId="2" borderId="0" xfId="1" applyNumberFormat="1" applyFont="1" applyFill="1" applyAlignment="1">
      <alignment horizontal="center" vertical="center" wrapText="1"/>
    </xf>
    <xf numFmtId="0" fontId="15" fillId="6" borderId="0" xfId="1" applyFont="1" applyFill="1" applyBorder="1" applyAlignment="1" applyProtection="1">
      <alignment vertical="top" wrapText="1"/>
      <protection locked="0"/>
    </xf>
    <xf numFmtId="0" fontId="3" fillId="2" borderId="0" xfId="0" applyFont="1" applyFill="1" applyProtection="1"/>
    <xf numFmtId="0" fontId="3" fillId="6" borderId="0" xfId="0" applyFont="1" applyFill="1" applyAlignment="1" applyProtection="1">
      <alignment horizontal="left" vertical="center"/>
    </xf>
    <xf numFmtId="0" fontId="10" fillId="6" borderId="8" xfId="1" applyFont="1" applyFill="1" applyBorder="1" applyAlignment="1" applyProtection="1">
      <alignment vertical="center"/>
    </xf>
    <xf numFmtId="2" fontId="102" fillId="2" borderId="0" xfId="1" applyNumberFormat="1" applyFont="1" applyFill="1" applyAlignment="1" applyProtection="1">
      <alignment horizontal="center" vertical="center"/>
    </xf>
    <xf numFmtId="0" fontId="5" fillId="2" borderId="0" xfId="0" applyFont="1" applyFill="1" applyAlignment="1" applyProtection="1">
      <alignment horizontal="center" vertical="center"/>
    </xf>
    <xf numFmtId="0" fontId="3" fillId="2" borderId="0" xfId="0" applyFont="1" applyFill="1" applyAlignment="1" applyProtection="1">
      <alignment horizontal="center" vertical="center"/>
    </xf>
    <xf numFmtId="0" fontId="3" fillId="13" borderId="0" xfId="0" applyFont="1" applyFill="1" applyProtection="1"/>
    <xf numFmtId="0" fontId="5" fillId="12" borderId="0" xfId="0" applyFont="1" applyFill="1" applyAlignment="1" applyProtection="1">
      <alignment horizontal="left" vertical="center"/>
    </xf>
    <xf numFmtId="0" fontId="3" fillId="12" borderId="0" xfId="0" applyFont="1" applyFill="1" applyAlignment="1" applyProtection="1">
      <alignment horizontal="left"/>
    </xf>
    <xf numFmtId="0" fontId="3" fillId="2" borderId="0" xfId="0" applyFont="1" applyFill="1" applyAlignment="1" applyProtection="1">
      <alignment vertical="center"/>
    </xf>
    <xf numFmtId="0" fontId="5" fillId="6" borderId="0" xfId="1" applyFont="1" applyFill="1" applyAlignment="1" applyProtection="1">
      <alignment vertical="center"/>
    </xf>
    <xf numFmtId="0" fontId="3" fillId="13" borderId="0" xfId="0" applyFont="1" applyFill="1" applyAlignment="1" applyProtection="1">
      <alignment vertical="center"/>
    </xf>
    <xf numFmtId="2" fontId="115" fillId="2" borderId="0" xfId="0" applyNumberFormat="1" applyFont="1" applyFill="1" applyAlignment="1" applyProtection="1">
      <alignment horizontal="center" vertical="center"/>
    </xf>
    <xf numFmtId="0" fontId="5" fillId="12" borderId="146" xfId="0" applyFont="1" applyFill="1" applyBorder="1" applyAlignment="1" applyProtection="1">
      <alignment vertical="center"/>
    </xf>
    <xf numFmtId="165" fontId="148" fillId="5" borderId="0" xfId="1" applyNumberFormat="1" applyFont="1" applyFill="1" applyAlignment="1" applyProtection="1">
      <alignment horizontal="center" vertical="center"/>
    </xf>
    <xf numFmtId="0" fontId="3" fillId="2" borderId="0" xfId="0" applyFont="1" applyFill="1" applyAlignment="1" applyProtection="1">
      <alignment vertical="top"/>
    </xf>
    <xf numFmtId="0" fontId="3" fillId="6" borderId="0" xfId="0" applyFont="1" applyFill="1" applyAlignment="1" applyProtection="1">
      <alignment vertical="top"/>
    </xf>
    <xf numFmtId="0" fontId="82" fillId="6" borderId="0" xfId="1" applyFont="1" applyFill="1" applyAlignment="1" applyProtection="1">
      <alignment vertical="top" wrapText="1"/>
    </xf>
    <xf numFmtId="0" fontId="31" fillId="6" borderId="0" xfId="1" applyFont="1" applyFill="1" applyAlignment="1" applyProtection="1">
      <alignment vertical="top"/>
    </xf>
    <xf numFmtId="2" fontId="102" fillId="2" borderId="0" xfId="1" applyNumberFormat="1" applyFont="1" applyFill="1" applyAlignment="1" applyProtection="1">
      <alignment horizontal="center" vertical="top"/>
    </xf>
    <xf numFmtId="10" fontId="5" fillId="2" borderId="0" xfId="0" applyNumberFormat="1" applyFont="1" applyFill="1" applyAlignment="1" applyProtection="1">
      <alignment horizontal="center" vertical="top"/>
    </xf>
    <xf numFmtId="164" fontId="5" fillId="2" borderId="0" xfId="0" applyNumberFormat="1" applyFont="1" applyFill="1" applyAlignment="1" applyProtection="1">
      <alignment horizontal="center" vertical="top"/>
    </xf>
    <xf numFmtId="0" fontId="3" fillId="13" borderId="0" xfId="0" applyFont="1" applyFill="1" applyAlignment="1" applyProtection="1">
      <alignment vertical="top"/>
    </xf>
    <xf numFmtId="0" fontId="15" fillId="2" borderId="0" xfId="1" applyFont="1" applyFill="1" applyAlignment="1" applyProtection="1">
      <alignment vertical="center"/>
    </xf>
    <xf numFmtId="2" fontId="115" fillId="2" borderId="0" xfId="1" applyNumberFormat="1" applyFont="1" applyFill="1" applyAlignment="1" applyProtection="1">
      <alignment horizontal="center" vertical="center"/>
    </xf>
    <xf numFmtId="164" fontId="6" fillId="2" borderId="0" xfId="1" applyNumberFormat="1" applyFont="1" applyFill="1" applyAlignment="1" applyProtection="1">
      <alignment horizontal="center" vertical="center"/>
    </xf>
    <xf numFmtId="167" fontId="15" fillId="2" borderId="0" xfId="1" applyNumberFormat="1" applyFont="1" applyFill="1" applyAlignment="1" applyProtection="1">
      <alignment horizontal="center" vertical="center"/>
    </xf>
    <xf numFmtId="0" fontId="15" fillId="6" borderId="0" xfId="1" applyFont="1" applyFill="1" applyAlignment="1" applyProtection="1">
      <alignment vertical="center"/>
    </xf>
    <xf numFmtId="164" fontId="28" fillId="2" borderId="0" xfId="1" applyNumberFormat="1" applyFont="1" applyFill="1" applyAlignment="1" applyProtection="1">
      <alignment horizontal="center" vertical="center"/>
    </xf>
    <xf numFmtId="164" fontId="15" fillId="2" borderId="0" xfId="1" applyNumberFormat="1" applyFont="1" applyFill="1" applyAlignment="1" applyProtection="1">
      <alignment horizontal="center" vertical="center"/>
    </xf>
    <xf numFmtId="0" fontId="15" fillId="6" borderId="88" xfId="1" applyFont="1" applyFill="1" applyBorder="1" applyAlignment="1" applyProtection="1">
      <alignment vertical="center" wrapText="1"/>
    </xf>
    <xf numFmtId="0" fontId="15" fillId="6" borderId="6" xfId="1" applyFont="1" applyFill="1" applyBorder="1" applyAlignment="1" applyProtection="1">
      <alignment vertical="center" wrapText="1"/>
    </xf>
    <xf numFmtId="0" fontId="93" fillId="6" borderId="6" xfId="1" applyFont="1" applyFill="1" applyBorder="1" applyAlignment="1" applyProtection="1">
      <alignment horizontal="right" vertical="center" wrapText="1"/>
    </xf>
    <xf numFmtId="164" fontId="34" fillId="5" borderId="0" xfId="1" applyNumberFormat="1" applyFont="1" applyFill="1" applyAlignment="1" applyProtection="1">
      <alignment horizontal="center" vertical="center"/>
    </xf>
    <xf numFmtId="164" fontId="5" fillId="2" borderId="0" xfId="1" applyNumberFormat="1" applyFont="1" applyFill="1" applyAlignment="1" applyProtection="1">
      <alignment horizontal="center" vertical="center"/>
    </xf>
    <xf numFmtId="2" fontId="102" fillId="2" borderId="0" xfId="1" applyNumberFormat="1" applyFont="1" applyFill="1" applyAlignment="1" applyProtection="1">
      <alignment vertical="center" wrapText="1"/>
    </xf>
    <xf numFmtId="2" fontId="10" fillId="2" borderId="0" xfId="1" applyNumberFormat="1" applyFont="1" applyFill="1" applyAlignment="1" applyProtection="1">
      <alignment vertical="center"/>
    </xf>
    <xf numFmtId="0" fontId="3" fillId="2" borderId="0" xfId="1" applyFont="1" applyFill="1" applyAlignment="1" applyProtection="1">
      <alignment vertical="center"/>
    </xf>
    <xf numFmtId="0" fontId="5" fillId="2" borderId="0" xfId="1" applyFont="1" applyFill="1" applyAlignment="1" applyProtection="1">
      <alignment vertical="center" wrapText="1"/>
    </xf>
    <xf numFmtId="2" fontId="102" fillId="2" borderId="0" xfId="1" applyNumberFormat="1" applyFont="1" applyFill="1" applyAlignment="1" applyProtection="1">
      <alignment horizontal="center" vertical="center" wrapText="1"/>
    </xf>
    <xf numFmtId="2" fontId="10" fillId="2" borderId="0" xfId="1" applyNumberFormat="1" applyFont="1" applyFill="1" applyAlignment="1" applyProtection="1">
      <alignment horizontal="center" vertical="center"/>
    </xf>
    <xf numFmtId="164" fontId="10" fillId="2" borderId="0" xfId="1" applyNumberFormat="1" applyFont="1" applyFill="1" applyAlignment="1" applyProtection="1">
      <alignment horizontal="center" vertical="center"/>
    </xf>
    <xf numFmtId="2" fontId="15" fillId="2" borderId="0" xfId="1" applyNumberFormat="1" applyFont="1" applyFill="1" applyAlignment="1" applyProtection="1">
      <alignment horizontal="center" vertical="center"/>
    </xf>
    <xf numFmtId="0" fontId="3" fillId="2" borderId="0" xfId="1" applyFont="1" applyFill="1" applyAlignment="1" applyProtection="1">
      <alignment horizontal="left" vertical="center"/>
    </xf>
    <xf numFmtId="0" fontId="6" fillId="2" borderId="0" xfId="1" applyFont="1" applyFill="1" applyAlignment="1" applyProtection="1">
      <alignment horizontal="right" vertical="center" wrapText="1"/>
    </xf>
    <xf numFmtId="10" fontId="16" fillId="2" borderId="0" xfId="1" applyNumberFormat="1" applyFont="1" applyFill="1" applyAlignment="1" applyProtection="1">
      <alignment horizontal="center" vertical="center"/>
    </xf>
    <xf numFmtId="164" fontId="16" fillId="2" borderId="0" xfId="1" applyNumberFormat="1" applyFont="1" applyFill="1" applyAlignment="1" applyProtection="1">
      <alignment horizontal="right" vertical="center" wrapText="1"/>
    </xf>
    <xf numFmtId="2" fontId="116" fillId="2" borderId="0" xfId="1" applyNumberFormat="1" applyFont="1" applyFill="1" applyAlignment="1" applyProtection="1">
      <alignment horizontal="center" vertical="center" wrapText="1"/>
    </xf>
    <xf numFmtId="2" fontId="102" fillId="2" borderId="0" xfId="1" applyNumberFormat="1" applyFont="1" applyFill="1" applyAlignment="1" applyProtection="1">
      <alignment horizontal="center" wrapText="1"/>
    </xf>
    <xf numFmtId="164" fontId="10" fillId="2" borderId="0" xfId="1" applyNumberFormat="1" applyFont="1" applyFill="1" applyAlignment="1" applyProtection="1">
      <alignment vertical="center"/>
    </xf>
    <xf numFmtId="10" fontId="5" fillId="2" borderId="0" xfId="1" applyNumberFormat="1" applyFont="1" applyFill="1" applyAlignment="1" applyProtection="1">
      <alignment horizontal="center" vertical="center"/>
    </xf>
    <xf numFmtId="0" fontId="16" fillId="2" borderId="0" xfId="1" applyFont="1" applyFill="1" applyAlignment="1" applyProtection="1">
      <alignment horizontal="left" vertical="top"/>
    </xf>
    <xf numFmtId="164" fontId="15" fillId="2" borderId="0" xfId="1" applyNumberFormat="1" applyFont="1" applyFill="1" applyAlignment="1" applyProtection="1">
      <alignment horizontal="right" vertical="top"/>
    </xf>
    <xf numFmtId="10" fontId="5" fillId="2" borderId="0" xfId="1" applyNumberFormat="1" applyFont="1" applyFill="1" applyAlignment="1" applyProtection="1">
      <alignment horizontal="center" vertical="top"/>
    </xf>
    <xf numFmtId="164" fontId="15" fillId="2" borderId="0" xfId="1" applyNumberFormat="1" applyFont="1" applyFill="1" applyAlignment="1" applyProtection="1">
      <alignment horizontal="center" vertical="top"/>
    </xf>
    <xf numFmtId="0" fontId="3" fillId="2" borderId="0" xfId="1" applyFont="1" applyFill="1" applyAlignment="1" applyProtection="1">
      <alignment vertical="top"/>
    </xf>
    <xf numFmtId="0" fontId="15" fillId="2" borderId="0" xfId="1" applyFont="1" applyFill="1" applyAlignment="1" applyProtection="1">
      <alignment horizontal="left" vertical="center" wrapText="1"/>
    </xf>
    <xf numFmtId="10" fontId="15" fillId="2" borderId="0" xfId="1" applyNumberFormat="1" applyFont="1" applyFill="1" applyAlignment="1" applyProtection="1">
      <alignment horizontal="center" vertical="center" wrapText="1"/>
    </xf>
    <xf numFmtId="164" fontId="15" fillId="2" borderId="0" xfId="1" applyNumberFormat="1" applyFont="1" applyFill="1" applyAlignment="1" applyProtection="1">
      <alignment horizontal="right" vertical="center"/>
    </xf>
    <xf numFmtId="10" fontId="15" fillId="2" borderId="0" xfId="1" applyNumberFormat="1" applyFont="1" applyFill="1" applyAlignment="1" applyProtection="1">
      <alignment horizontal="center" vertical="center"/>
    </xf>
    <xf numFmtId="2" fontId="116" fillId="2" borderId="0" xfId="1" applyNumberFormat="1" applyFont="1" applyFill="1" applyAlignment="1" applyProtection="1">
      <alignment horizontal="center" vertical="center"/>
    </xf>
    <xf numFmtId="0" fontId="1" fillId="2" borderId="0" xfId="1" applyFill="1" applyProtection="1"/>
    <xf numFmtId="0" fontId="1" fillId="2" borderId="0" xfId="1" applyFill="1" applyAlignment="1" applyProtection="1">
      <alignment horizontal="left" vertical="center"/>
    </xf>
    <xf numFmtId="0" fontId="1" fillId="2" borderId="0" xfId="1" applyFill="1" applyAlignment="1" applyProtection="1">
      <alignment horizontal="right" vertical="center"/>
    </xf>
    <xf numFmtId="2" fontId="102" fillId="2" borderId="0" xfId="1" applyNumberFormat="1" applyFont="1" applyFill="1" applyAlignment="1" applyProtection="1">
      <alignment horizontal="center"/>
    </xf>
    <xf numFmtId="0" fontId="2" fillId="2" borderId="0" xfId="1" applyFont="1" applyFill="1" applyAlignment="1" applyProtection="1">
      <alignment horizontal="center" vertical="center"/>
    </xf>
    <xf numFmtId="0" fontId="1" fillId="2" borderId="0" xfId="1" applyFill="1" applyAlignment="1" applyProtection="1">
      <alignment horizontal="center" vertical="center"/>
    </xf>
    <xf numFmtId="14" fontId="5" fillId="12" borderId="0" xfId="1" applyNumberFormat="1" applyFont="1" applyFill="1" applyAlignment="1" applyProtection="1">
      <alignment horizontal="left" vertical="center"/>
      <protection locked="0"/>
    </xf>
    <xf numFmtId="0" fontId="15" fillId="6" borderId="6" xfId="1" applyFont="1" applyFill="1" applyBorder="1" applyAlignment="1" applyProtection="1">
      <alignment vertical="center" wrapText="1"/>
      <protection locked="0"/>
    </xf>
    <xf numFmtId="164" fontId="15" fillId="17" borderId="0" xfId="0" applyNumberFormat="1" applyFont="1" applyFill="1" applyAlignment="1" applyProtection="1">
      <alignment horizontal="center" vertical="center"/>
    </xf>
    <xf numFmtId="164" fontId="15" fillId="5" borderId="0" xfId="1" applyNumberFormat="1" applyFont="1" applyFill="1" applyAlignment="1" applyProtection="1">
      <alignment vertical="center"/>
    </xf>
    <xf numFmtId="0" fontId="15" fillId="2" borderId="0" xfId="1" applyFont="1" applyFill="1" applyAlignment="1" applyProtection="1">
      <alignment horizontal="left" vertical="top"/>
    </xf>
    <xf numFmtId="0" fontId="15" fillId="6" borderId="0" xfId="1" applyFont="1" applyFill="1" applyAlignment="1" applyProtection="1">
      <alignment horizontal="left" vertical="top"/>
    </xf>
    <xf numFmtId="0" fontId="19" fillId="6" borderId="6" xfId="1" applyFont="1" applyFill="1" applyBorder="1" applyAlignment="1" applyProtection="1">
      <alignment vertical="center"/>
    </xf>
    <xf numFmtId="10" fontId="15" fillId="6" borderId="6" xfId="1" applyNumberFormat="1" applyFont="1" applyFill="1" applyBorder="1" applyAlignment="1" applyProtection="1">
      <alignment vertical="center"/>
    </xf>
    <xf numFmtId="164" fontId="15" fillId="5" borderId="0" xfId="1" applyNumberFormat="1" applyFont="1" applyFill="1" applyAlignment="1" applyProtection="1">
      <alignment horizontal="center" vertical="center"/>
    </xf>
    <xf numFmtId="164" fontId="15" fillId="22" borderId="0" xfId="1" applyNumberFormat="1" applyFont="1" applyFill="1" applyAlignment="1" applyProtection="1">
      <alignment horizontal="center" vertical="center"/>
    </xf>
    <xf numFmtId="164" fontId="15" fillId="3" borderId="0" xfId="1" applyNumberFormat="1" applyFont="1" applyFill="1" applyAlignment="1" applyProtection="1">
      <alignment horizontal="center" vertical="center"/>
    </xf>
    <xf numFmtId="164" fontId="15" fillId="37" borderId="0" xfId="1" applyNumberFormat="1" applyFont="1" applyFill="1" applyAlignment="1" applyProtection="1">
      <alignment horizontal="center" vertical="center"/>
    </xf>
    <xf numFmtId="0" fontId="15" fillId="2" borderId="0" xfId="1" applyFont="1" applyFill="1" applyAlignment="1" applyProtection="1"/>
    <xf numFmtId="164" fontId="28" fillId="2" borderId="0" xfId="1" applyNumberFormat="1" applyFont="1" applyFill="1" applyAlignment="1" applyProtection="1">
      <alignment horizontal="center"/>
    </xf>
    <xf numFmtId="164" fontId="10" fillId="2" borderId="0" xfId="1" applyNumberFormat="1" applyFont="1" applyFill="1" applyAlignment="1" applyProtection="1"/>
    <xf numFmtId="0" fontId="15" fillId="6" borderId="0" xfId="1" applyFont="1" applyFill="1" applyAlignment="1" applyProtection="1"/>
    <xf numFmtId="164" fontId="34" fillId="2" borderId="0" xfId="1" applyNumberFormat="1" applyFont="1" applyFill="1" applyAlignment="1" applyProtection="1">
      <alignment horizontal="center" vertical="center"/>
    </xf>
    <xf numFmtId="0" fontId="15" fillId="5" borderId="0" xfId="1" applyFont="1" applyFill="1" applyAlignment="1" applyProtection="1">
      <alignment vertical="center"/>
      <protection locked="0"/>
    </xf>
    <xf numFmtId="0" fontId="15" fillId="3" borderId="0" xfId="1" applyFont="1" applyFill="1" applyAlignment="1" applyProtection="1">
      <alignment vertical="center"/>
      <protection locked="0"/>
    </xf>
    <xf numFmtId="0" fontId="15" fillId="6" borderId="0" xfId="1" applyFont="1" applyFill="1" applyBorder="1" applyAlignment="1" applyProtection="1">
      <alignment vertical="center" wrapText="1"/>
    </xf>
    <xf numFmtId="0" fontId="15" fillId="6" borderId="0" xfId="1" applyFont="1" applyFill="1" applyBorder="1" applyAlignment="1" applyProtection="1">
      <alignment vertical="top" wrapText="1"/>
    </xf>
    <xf numFmtId="0" fontId="3" fillId="2" borderId="0" xfId="0" applyFont="1" applyFill="1" applyBorder="1"/>
    <xf numFmtId="0" fontId="3" fillId="2" borderId="0" xfId="0" applyFont="1" applyFill="1" applyBorder="1" applyAlignment="1">
      <alignment vertical="center"/>
    </xf>
    <xf numFmtId="0" fontId="18"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3" fillId="2" borderId="0" xfId="0" applyFont="1" applyFill="1" applyBorder="1" applyAlignment="1">
      <alignment horizontal="left" vertical="center"/>
    </xf>
    <xf numFmtId="0" fontId="26" fillId="6" borderId="48" xfId="1" applyFont="1" applyFill="1" applyBorder="1" applyAlignment="1">
      <alignment horizontal="right" vertical="center"/>
    </xf>
    <xf numFmtId="0" fontId="10" fillId="6" borderId="6" xfId="1" applyFont="1" applyFill="1" applyBorder="1" applyAlignment="1">
      <alignment vertical="center"/>
    </xf>
    <xf numFmtId="0" fontId="10" fillId="6" borderId="6" xfId="1" applyFont="1" applyFill="1" applyBorder="1" applyAlignment="1">
      <alignment horizontal="right" vertical="center"/>
    </xf>
    <xf numFmtId="14" fontId="10" fillId="6" borderId="6" xfId="1" applyNumberFormat="1" applyFont="1" applyFill="1" applyBorder="1" applyAlignment="1">
      <alignment vertical="center"/>
    </xf>
    <xf numFmtId="164" fontId="15" fillId="2" borderId="0" xfId="0" applyNumberFormat="1" applyFont="1" applyFill="1" applyAlignment="1">
      <alignment horizontal="center" vertical="center"/>
    </xf>
    <xf numFmtId="0" fontId="5" fillId="6" borderId="0" xfId="0" applyFont="1" applyFill="1" applyBorder="1" applyAlignment="1">
      <alignment vertical="center" wrapText="1"/>
    </xf>
    <xf numFmtId="0" fontId="9" fillId="6" borderId="0" xfId="0" applyFont="1" applyFill="1" applyBorder="1" applyAlignment="1">
      <alignment vertical="center" wrapText="1"/>
    </xf>
    <xf numFmtId="164" fontId="5" fillId="6" borderId="0" xfId="0" applyNumberFormat="1" applyFont="1" applyFill="1" applyBorder="1" applyAlignment="1">
      <alignment vertical="center" wrapText="1"/>
    </xf>
    <xf numFmtId="164" fontId="5" fillId="6" borderId="0" xfId="1" applyNumberFormat="1" applyFont="1" applyFill="1" applyBorder="1" applyAlignment="1">
      <alignment horizontal="right" vertical="center"/>
    </xf>
    <xf numFmtId="10" fontId="5" fillId="6" borderId="0" xfId="1" applyNumberFormat="1" applyFont="1" applyFill="1" applyBorder="1" applyAlignment="1">
      <alignment horizontal="right" vertical="center"/>
    </xf>
    <xf numFmtId="164" fontId="5" fillId="6" borderId="0" xfId="1" applyNumberFormat="1" applyFont="1" applyFill="1" applyBorder="1" applyAlignment="1">
      <alignment vertical="center"/>
    </xf>
    <xf numFmtId="164" fontId="9" fillId="6" borderId="0" xfId="0" applyNumberFormat="1" applyFont="1" applyFill="1" applyBorder="1" applyAlignment="1">
      <alignment vertical="center"/>
    </xf>
    <xf numFmtId="164" fontId="15" fillId="2" borderId="0" xfId="1" applyNumberFormat="1" applyFont="1" applyFill="1" applyAlignment="1">
      <alignment horizontal="center" vertical="center"/>
    </xf>
    <xf numFmtId="164" fontId="10" fillId="2" borderId="0" xfId="1" applyNumberFormat="1" applyFont="1" applyFill="1" applyAlignment="1">
      <alignment horizontal="center" vertical="center"/>
    </xf>
    <xf numFmtId="166" fontId="113" fillId="2" borderId="0" xfId="0" applyNumberFormat="1" applyFont="1" applyFill="1" applyAlignment="1">
      <alignment horizontal="center" vertical="center" wrapText="1"/>
    </xf>
    <xf numFmtId="166" fontId="113" fillId="2" borderId="0" xfId="0" applyNumberFormat="1" applyFont="1" applyFill="1" applyAlignment="1">
      <alignment horizontal="center" vertical="center"/>
    </xf>
    <xf numFmtId="0" fontId="15" fillId="6" borderId="8" xfId="0" applyFont="1" applyFill="1" applyBorder="1" applyAlignment="1">
      <alignment horizontal="left" vertical="center" wrapText="1"/>
    </xf>
    <xf numFmtId="0" fontId="15" fillId="6" borderId="53" xfId="0" applyFont="1" applyFill="1" applyBorder="1" applyAlignment="1">
      <alignment horizontal="left" vertical="center"/>
    </xf>
    <xf numFmtId="164" fontId="15" fillId="29" borderId="6" xfId="0" applyNumberFormat="1" applyFont="1" applyFill="1" applyBorder="1" applyAlignment="1">
      <alignment horizontal="right" vertical="center" wrapText="1"/>
    </xf>
    <xf numFmtId="10" fontId="15" fillId="17" borderId="179" xfId="0" applyNumberFormat="1" applyFont="1" applyFill="1" applyBorder="1" applyAlignment="1" applyProtection="1">
      <alignment horizontal="center" vertical="center"/>
      <protection locked="0"/>
    </xf>
    <xf numFmtId="10" fontId="15" fillId="17" borderId="62" xfId="0" applyNumberFormat="1" applyFont="1" applyFill="1" applyBorder="1" applyAlignment="1" applyProtection="1">
      <alignment horizontal="center" vertical="center"/>
      <protection locked="0"/>
    </xf>
    <xf numFmtId="10" fontId="15" fillId="17" borderId="180" xfId="0" applyNumberFormat="1" applyFont="1" applyFill="1" applyBorder="1" applyAlignment="1" applyProtection="1">
      <alignment horizontal="center" vertical="center"/>
      <protection locked="0"/>
    </xf>
    <xf numFmtId="0" fontId="107" fillId="29" borderId="113" xfId="0" applyFont="1" applyFill="1" applyBorder="1" applyAlignment="1">
      <alignment horizontal="left" vertical="center"/>
    </xf>
    <xf numFmtId="0" fontId="107" fillId="29" borderId="19" xfId="0" applyFont="1" applyFill="1" applyBorder="1" applyAlignment="1">
      <alignment horizontal="left" vertical="center"/>
    </xf>
    <xf numFmtId="0" fontId="120" fillId="2" borderId="0" xfId="0" applyFont="1" applyFill="1" applyAlignment="1">
      <alignment horizontal="left"/>
    </xf>
    <xf numFmtId="0" fontId="120" fillId="2" borderId="0" xfId="0" applyFont="1" applyFill="1" applyAlignment="1">
      <alignment horizontal="left" vertical="center"/>
    </xf>
    <xf numFmtId="164" fontId="5" fillId="6" borderId="43" xfId="1" applyNumberFormat="1" applyFont="1" applyFill="1" applyBorder="1" applyAlignment="1">
      <alignment horizontal="left" vertical="center"/>
    </xf>
    <xf numFmtId="164" fontId="5" fillId="6" borderId="176" xfId="1" applyNumberFormat="1" applyFont="1" applyFill="1" applyBorder="1" applyAlignment="1">
      <alignment horizontal="left" vertical="center"/>
    </xf>
    <xf numFmtId="166" fontId="5" fillId="2" borderId="0" xfId="0" applyNumberFormat="1" applyFont="1" applyFill="1" applyAlignment="1">
      <alignment horizontal="center" vertical="center"/>
    </xf>
    <xf numFmtId="0" fontId="122" fillId="2" borderId="0" xfId="0" applyFont="1" applyFill="1" applyAlignment="1">
      <alignment horizontal="left" vertical="center" wrapText="1"/>
    </xf>
    <xf numFmtId="164" fontId="15" fillId="2" borderId="0" xfId="0" applyNumberFormat="1" applyFont="1" applyFill="1" applyAlignment="1">
      <alignment horizontal="center" vertical="center"/>
    </xf>
    <xf numFmtId="166" fontId="49" fillId="2" borderId="0" xfId="0" applyNumberFormat="1" applyFont="1" applyFill="1" applyAlignment="1">
      <alignment horizontal="center" vertical="center"/>
    </xf>
    <xf numFmtId="0" fontId="121" fillId="2" borderId="0" xfId="0" applyFont="1" applyFill="1" applyAlignment="1">
      <alignment horizontal="left"/>
    </xf>
    <xf numFmtId="0" fontId="5" fillId="6" borderId="41" xfId="0" applyFont="1" applyFill="1" applyBorder="1" applyAlignment="1">
      <alignment horizontal="center" vertical="center" wrapText="1"/>
    </xf>
    <xf numFmtId="10" fontId="5" fillId="19" borderId="72" xfId="1" applyNumberFormat="1" applyFont="1" applyFill="1" applyBorder="1" applyAlignment="1" applyProtection="1">
      <alignment horizontal="center" vertical="center"/>
      <protection locked="0"/>
    </xf>
    <xf numFmtId="10" fontId="5" fillId="19" borderId="19" xfId="1" applyNumberFormat="1" applyFont="1" applyFill="1" applyBorder="1" applyAlignment="1" applyProtection="1">
      <alignment horizontal="center" vertical="center"/>
      <protection locked="0"/>
    </xf>
    <xf numFmtId="10" fontId="5" fillId="19" borderId="73" xfId="1" applyNumberFormat="1" applyFont="1" applyFill="1" applyBorder="1" applyAlignment="1" applyProtection="1">
      <alignment horizontal="center" vertical="center"/>
      <protection locked="0"/>
    </xf>
    <xf numFmtId="0" fontId="10" fillId="17" borderId="464" xfId="1" applyFont="1" applyFill="1" applyBorder="1" applyAlignment="1" applyProtection="1">
      <alignment horizontal="left" vertical="center"/>
      <protection locked="0"/>
    </xf>
    <xf numFmtId="0" fontId="10" fillId="17" borderId="465" xfId="1" applyFont="1" applyFill="1" applyBorder="1" applyAlignment="1" applyProtection="1">
      <alignment horizontal="left" vertical="center"/>
      <protection locked="0"/>
    </xf>
    <xf numFmtId="0" fontId="10" fillId="17" borderId="466" xfId="1" applyFont="1" applyFill="1" applyBorder="1" applyAlignment="1" applyProtection="1">
      <alignment horizontal="left" vertical="center"/>
      <protection locked="0"/>
    </xf>
    <xf numFmtId="0" fontId="26" fillId="6" borderId="0" xfId="1" applyFont="1" applyFill="1" applyAlignment="1">
      <alignment horizontal="right" vertical="center"/>
    </xf>
    <xf numFmtId="10" fontId="5" fillId="19" borderId="88" xfId="1" applyNumberFormat="1" applyFont="1" applyFill="1" applyBorder="1" applyAlignment="1" applyProtection="1">
      <alignment horizontal="center" vertical="center"/>
      <protection locked="0"/>
    </xf>
    <xf numFmtId="10" fontId="5" fillId="19" borderId="6" xfId="1" applyNumberFormat="1" applyFont="1" applyFill="1" applyBorder="1" applyAlignment="1" applyProtection="1">
      <alignment horizontal="center" vertical="center"/>
      <protection locked="0"/>
    </xf>
    <xf numFmtId="10" fontId="5" fillId="19" borderId="89" xfId="1" applyNumberFormat="1" applyFont="1" applyFill="1" applyBorder="1" applyAlignment="1" applyProtection="1">
      <alignment horizontal="center" vertical="center"/>
      <protection locked="0"/>
    </xf>
    <xf numFmtId="10" fontId="19" fillId="19" borderId="167" xfId="1" applyNumberFormat="1" applyFont="1" applyFill="1" applyBorder="1" applyAlignment="1" applyProtection="1">
      <alignment horizontal="center" vertical="center"/>
      <protection locked="0"/>
    </xf>
    <xf numFmtId="10" fontId="19" fillId="19" borderId="161" xfId="1" applyNumberFormat="1" applyFont="1" applyFill="1" applyBorder="1" applyAlignment="1" applyProtection="1">
      <alignment horizontal="center" vertical="center"/>
      <protection locked="0"/>
    </xf>
    <xf numFmtId="10" fontId="19" fillId="19" borderId="168" xfId="1" applyNumberFormat="1" applyFont="1" applyFill="1" applyBorder="1" applyAlignment="1" applyProtection="1">
      <alignment horizontal="center" vertical="center"/>
      <protection locked="0"/>
    </xf>
    <xf numFmtId="0" fontId="6" fillId="6" borderId="11" xfId="0" applyFont="1" applyFill="1" applyBorder="1" applyAlignment="1">
      <alignment horizontal="left" vertical="center" wrapText="1"/>
    </xf>
    <xf numFmtId="0" fontId="6" fillId="6" borderId="0" xfId="0" applyFont="1" applyFill="1" applyAlignment="1">
      <alignment horizontal="left" vertical="center" wrapText="1"/>
    </xf>
    <xf numFmtId="0" fontId="15" fillId="6" borderId="4" xfId="0" applyFont="1" applyFill="1" applyBorder="1" applyAlignment="1">
      <alignment horizontal="center" vertical="center" wrapText="1"/>
    </xf>
    <xf numFmtId="164" fontId="15" fillId="29" borderId="459" xfId="0" applyNumberFormat="1" applyFont="1" applyFill="1" applyBorder="1" applyAlignment="1">
      <alignment horizontal="right" vertical="center"/>
    </xf>
    <xf numFmtId="164" fontId="15" fillId="29" borderId="6" xfId="0" applyNumberFormat="1" applyFont="1" applyFill="1" applyBorder="1" applyAlignment="1">
      <alignment horizontal="right" vertical="center"/>
    </xf>
    <xf numFmtId="0" fontId="107" fillId="29" borderId="6" xfId="0" applyFont="1" applyFill="1" applyBorder="1" applyAlignment="1">
      <alignment horizontal="left" vertical="center"/>
    </xf>
    <xf numFmtId="164" fontId="19" fillId="6" borderId="5" xfId="0" applyNumberFormat="1" applyFont="1" applyFill="1" applyBorder="1" applyAlignment="1">
      <alignment horizontal="right" vertical="center"/>
    </xf>
    <xf numFmtId="164" fontId="19" fillId="19" borderId="72" xfId="0" applyNumberFormat="1" applyFont="1" applyFill="1" applyBorder="1" applyAlignment="1" applyProtection="1">
      <alignment horizontal="right" vertical="center"/>
      <protection locked="0"/>
    </xf>
    <xf numFmtId="164" fontId="19" fillId="19" borderId="19" xfId="0" applyNumberFormat="1" applyFont="1" applyFill="1" applyBorder="1" applyAlignment="1" applyProtection="1">
      <alignment horizontal="right" vertical="center"/>
      <protection locked="0"/>
    </xf>
    <xf numFmtId="164" fontId="19" fillId="19" borderId="73" xfId="0" applyNumberFormat="1" applyFont="1" applyFill="1" applyBorder="1" applyAlignment="1" applyProtection="1">
      <alignment horizontal="right" vertical="center"/>
      <protection locked="0"/>
    </xf>
    <xf numFmtId="164" fontId="19" fillId="19" borderId="72" xfId="0" applyNumberFormat="1" applyFont="1" applyFill="1" applyBorder="1" applyAlignment="1" applyProtection="1">
      <alignment horizontal="right" vertical="center" wrapText="1"/>
      <protection locked="0"/>
    </xf>
    <xf numFmtId="164" fontId="19" fillId="19" borderId="19" xfId="0" applyNumberFormat="1" applyFont="1" applyFill="1" applyBorder="1" applyAlignment="1" applyProtection="1">
      <alignment horizontal="right" vertical="center" wrapText="1"/>
      <protection locked="0"/>
    </xf>
    <xf numFmtId="164" fontId="19" fillId="19" borderId="73" xfId="0" applyNumberFormat="1" applyFont="1" applyFill="1" applyBorder="1" applyAlignment="1" applyProtection="1">
      <alignment horizontal="right" vertical="center" wrapText="1"/>
      <protection locked="0"/>
    </xf>
    <xf numFmtId="0" fontId="19" fillId="6" borderId="6" xfId="0" applyFont="1" applyFill="1" applyBorder="1" applyAlignment="1">
      <alignment horizontal="left" vertical="center" wrapText="1"/>
    </xf>
    <xf numFmtId="0" fontId="19" fillId="6" borderId="133" xfId="0" applyFont="1" applyFill="1" applyBorder="1" applyAlignment="1">
      <alignment horizontal="left" vertical="center" wrapText="1"/>
    </xf>
    <xf numFmtId="164" fontId="15" fillId="19" borderId="177" xfId="0" applyNumberFormat="1" applyFont="1" applyFill="1" applyBorder="1" applyAlignment="1" applyProtection="1">
      <alignment horizontal="right" vertical="center" wrapText="1"/>
      <protection locked="0"/>
    </xf>
    <xf numFmtId="164" fontId="15" fillId="19" borderId="3" xfId="0" applyNumberFormat="1" applyFont="1" applyFill="1" applyBorder="1" applyAlignment="1" applyProtection="1">
      <alignment horizontal="right" vertical="center" wrapText="1"/>
      <protection locked="0"/>
    </xf>
    <xf numFmtId="164" fontId="15" fillId="19" borderId="178" xfId="0" applyNumberFormat="1" applyFont="1" applyFill="1" applyBorder="1" applyAlignment="1" applyProtection="1">
      <alignment horizontal="right" vertical="center" wrapText="1"/>
      <protection locked="0"/>
    </xf>
    <xf numFmtId="0" fontId="15" fillId="6" borderId="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15" fillId="6" borderId="3" xfId="0" applyFont="1" applyFill="1" applyBorder="1" applyAlignment="1">
      <alignment horizontal="center" vertical="center" wrapText="1"/>
    </xf>
    <xf numFmtId="164" fontId="15" fillId="6" borderId="9" xfId="0" applyNumberFormat="1" applyFont="1" applyFill="1" applyBorder="1" applyAlignment="1">
      <alignment horizontal="right" vertical="center"/>
    </xf>
    <xf numFmtId="0" fontId="15" fillId="6" borderId="8" xfId="0" applyFont="1" applyFill="1" applyBorder="1" applyAlignment="1">
      <alignment horizontal="left" vertical="center"/>
    </xf>
    <xf numFmtId="0" fontId="15" fillId="6" borderId="0" xfId="0" applyFont="1" applyFill="1" applyAlignment="1">
      <alignment horizontal="left" vertical="center"/>
    </xf>
    <xf numFmtId="164" fontId="15" fillId="6" borderId="47" xfId="0" applyNumberFormat="1" applyFont="1" applyFill="1" applyBorder="1" applyAlignment="1">
      <alignment horizontal="right" vertical="center"/>
    </xf>
    <xf numFmtId="164" fontId="5" fillId="6" borderId="6" xfId="1" applyNumberFormat="1" applyFont="1" applyFill="1" applyBorder="1" applyAlignment="1">
      <alignment horizontal="left" vertical="center"/>
    </xf>
    <xf numFmtId="164" fontId="5" fillId="6" borderId="133" xfId="1" applyNumberFormat="1" applyFont="1" applyFill="1" applyBorder="1" applyAlignment="1">
      <alignment horizontal="left" vertical="center"/>
    </xf>
    <xf numFmtId="164" fontId="5" fillId="6" borderId="12" xfId="1" applyNumberFormat="1" applyFont="1" applyFill="1" applyBorder="1" applyAlignment="1">
      <alignment horizontal="left" vertical="center"/>
    </xf>
    <xf numFmtId="164" fontId="5" fillId="6" borderId="57" xfId="1" applyNumberFormat="1" applyFont="1" applyFill="1" applyBorder="1" applyAlignment="1">
      <alignment horizontal="left" vertical="center"/>
    </xf>
    <xf numFmtId="0" fontId="6" fillId="6" borderId="41" xfId="0" applyFont="1" applyFill="1" applyBorder="1" applyAlignment="1">
      <alignment horizontal="left" vertical="center" wrapText="1"/>
    </xf>
    <xf numFmtId="164" fontId="5" fillId="19" borderId="173" xfId="1" applyNumberFormat="1" applyFont="1" applyFill="1" applyBorder="1" applyAlignment="1" applyProtection="1">
      <alignment horizontal="right" vertical="center"/>
      <protection locked="0"/>
    </xf>
    <xf numFmtId="164" fontId="5" fillId="19" borderId="174" xfId="1" applyNumberFormat="1" applyFont="1" applyFill="1" applyBorder="1" applyAlignment="1" applyProtection="1">
      <alignment horizontal="right" vertical="center"/>
      <protection locked="0"/>
    </xf>
    <xf numFmtId="164" fontId="5" fillId="19" borderId="175" xfId="1" applyNumberFormat="1" applyFont="1" applyFill="1" applyBorder="1" applyAlignment="1" applyProtection="1">
      <alignment horizontal="right" vertical="center"/>
      <protection locked="0"/>
    </xf>
    <xf numFmtId="0" fontId="24" fillId="6" borderId="0" xfId="0" applyFont="1" applyFill="1" applyAlignment="1">
      <alignment vertical="center" wrapText="1"/>
    </xf>
    <xf numFmtId="0" fontId="5" fillId="6" borderId="48" xfId="1" applyFont="1" applyFill="1" applyBorder="1" applyAlignment="1">
      <alignment horizontal="right" vertical="center"/>
    </xf>
    <xf numFmtId="0" fontId="5" fillId="6" borderId="2"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6" borderId="6" xfId="0" applyFont="1" applyFill="1" applyBorder="1" applyAlignment="1">
      <alignment horizontal="left" vertical="center" wrapText="1"/>
    </xf>
    <xf numFmtId="164" fontId="5" fillId="19" borderId="124" xfId="1" applyNumberFormat="1" applyFont="1" applyFill="1" applyBorder="1" applyAlignment="1" applyProtection="1">
      <alignment horizontal="center" vertical="center"/>
      <protection locked="0"/>
    </xf>
    <xf numFmtId="164" fontId="5" fillId="19" borderId="125" xfId="1" applyNumberFormat="1" applyFont="1" applyFill="1" applyBorder="1" applyAlignment="1" applyProtection="1">
      <alignment horizontal="center" vertical="center"/>
      <protection locked="0"/>
    </xf>
    <xf numFmtId="164" fontId="5" fillId="19" borderId="126" xfId="1" applyNumberFormat="1" applyFont="1" applyFill="1" applyBorder="1" applyAlignment="1" applyProtection="1">
      <alignment horizontal="center" vertical="center"/>
      <protection locked="0"/>
    </xf>
    <xf numFmtId="0" fontId="6" fillId="6" borderId="2" xfId="0" applyFont="1" applyFill="1" applyBorder="1" applyAlignment="1">
      <alignment horizontal="left" vertical="center" wrapText="1"/>
    </xf>
    <xf numFmtId="0" fontId="5" fillId="6" borderId="41" xfId="0" applyFont="1" applyFill="1" applyBorder="1" applyAlignment="1">
      <alignment horizontal="center" wrapText="1"/>
    </xf>
    <xf numFmtId="0" fontId="5" fillId="6" borderId="0" xfId="0" applyFont="1" applyFill="1" applyAlignment="1">
      <alignment horizontal="center" wrapText="1"/>
    </xf>
    <xf numFmtId="14" fontId="10" fillId="17" borderId="464" xfId="1" applyNumberFormat="1" applyFont="1" applyFill="1" applyBorder="1" applyAlignment="1" applyProtection="1">
      <alignment horizontal="center" vertical="center"/>
      <protection locked="0"/>
    </xf>
    <xf numFmtId="14" fontId="10" fillId="17" borderId="465" xfId="1" applyNumberFormat="1" applyFont="1" applyFill="1" applyBorder="1" applyAlignment="1" applyProtection="1">
      <alignment horizontal="center" vertical="center"/>
      <protection locked="0"/>
    </xf>
    <xf numFmtId="14" fontId="10" fillId="17" borderId="466" xfId="1" applyNumberFormat="1" applyFont="1" applyFill="1" applyBorder="1" applyAlignment="1" applyProtection="1">
      <alignment horizontal="center" vertical="center"/>
      <protection locked="0"/>
    </xf>
    <xf numFmtId="0" fontId="5" fillId="6" borderId="0" xfId="1" applyFont="1" applyFill="1" applyAlignment="1">
      <alignment horizontal="left" vertical="center"/>
    </xf>
    <xf numFmtId="0" fontId="5" fillId="6" borderId="63" xfId="1" applyFont="1" applyFill="1" applyBorder="1" applyAlignment="1">
      <alignment horizontal="left" vertical="center"/>
    </xf>
    <xf numFmtId="0" fontId="10" fillId="19" borderId="460" xfId="1" applyFont="1" applyFill="1" applyBorder="1" applyAlignment="1" applyProtection="1">
      <alignment horizontal="left" vertical="center"/>
      <protection locked="0"/>
    </xf>
    <xf numFmtId="0" fontId="10" fillId="19" borderId="461" xfId="1" applyFont="1" applyFill="1" applyBorder="1" applyAlignment="1" applyProtection="1">
      <alignment horizontal="left" vertical="center"/>
      <protection locked="0"/>
    </xf>
    <xf numFmtId="0" fontId="10" fillId="19" borderId="462" xfId="1" applyFont="1" applyFill="1" applyBorder="1" applyAlignment="1" applyProtection="1">
      <alignment horizontal="left" vertical="center"/>
      <protection locked="0"/>
    </xf>
    <xf numFmtId="0" fontId="10" fillId="19" borderId="463" xfId="1" applyFont="1" applyFill="1" applyBorder="1" applyAlignment="1" applyProtection="1">
      <alignment horizontal="left" vertical="center"/>
      <protection locked="0"/>
    </xf>
    <xf numFmtId="0" fontId="15" fillId="6" borderId="163" xfId="0" applyFont="1" applyFill="1" applyBorder="1" applyAlignment="1">
      <alignment horizontal="center" vertical="center" wrapText="1"/>
    </xf>
    <xf numFmtId="164" fontId="5" fillId="6" borderId="11" xfId="0" applyNumberFormat="1" applyFont="1" applyFill="1" applyBorder="1" applyAlignment="1">
      <alignment horizontal="right" vertical="center"/>
    </xf>
    <xf numFmtId="164" fontId="5" fillId="19" borderId="72" xfId="1" applyNumberFormat="1" applyFont="1" applyFill="1" applyBorder="1" applyAlignment="1" applyProtection="1">
      <alignment horizontal="right" vertical="center"/>
      <protection locked="0"/>
    </xf>
    <xf numFmtId="164" fontId="5" fillId="19" borderId="19" xfId="1" applyNumberFormat="1" applyFont="1" applyFill="1" applyBorder="1" applyAlignment="1" applyProtection="1">
      <alignment horizontal="right" vertical="center"/>
      <protection locked="0"/>
    </xf>
    <xf numFmtId="164" fontId="5" fillId="19" borderId="73" xfId="1" applyNumberFormat="1" applyFont="1" applyFill="1" applyBorder="1" applyAlignment="1" applyProtection="1">
      <alignment horizontal="right" vertical="center"/>
      <protection locked="0"/>
    </xf>
    <xf numFmtId="164" fontId="15" fillId="6" borderId="8" xfId="0" applyNumberFormat="1" applyFont="1" applyFill="1" applyBorder="1" applyAlignment="1">
      <alignment horizontal="right" vertical="center"/>
    </xf>
    <xf numFmtId="0" fontId="24" fillId="6" borderId="5" xfId="0" applyFont="1" applyFill="1" applyBorder="1" applyAlignment="1">
      <alignment horizontal="right" vertical="center" wrapText="1"/>
    </xf>
    <xf numFmtId="0" fontId="24" fillId="6" borderId="5" xfId="0" applyFont="1" applyFill="1" applyBorder="1" applyAlignment="1">
      <alignment horizontal="center" vertical="center" wrapText="1"/>
    </xf>
    <xf numFmtId="164" fontId="24" fillId="6" borderId="5" xfId="0" applyNumberFormat="1" applyFont="1" applyFill="1" applyBorder="1" applyAlignment="1">
      <alignment horizontal="right" vertical="center" wrapText="1"/>
    </xf>
    <xf numFmtId="0" fontId="6" fillId="6" borderId="49" xfId="0" applyFont="1" applyFill="1" applyBorder="1" applyAlignment="1">
      <alignment horizontal="left" vertical="center" wrapText="1"/>
    </xf>
    <xf numFmtId="0" fontId="5" fillId="6" borderId="133" xfId="0" applyFont="1" applyFill="1" applyBorder="1" applyAlignment="1">
      <alignment horizontal="left" vertical="center" wrapText="1"/>
    </xf>
    <xf numFmtId="0" fontId="5" fillId="6" borderId="113" xfId="0" applyFont="1" applyFill="1" applyBorder="1" applyAlignment="1">
      <alignment horizontal="left" vertical="center" wrapText="1"/>
    </xf>
    <xf numFmtId="0" fontId="5" fillId="6" borderId="115" xfId="0" applyFont="1" applyFill="1" applyBorder="1" applyAlignment="1">
      <alignment horizontal="left" vertical="center" wrapText="1"/>
    </xf>
    <xf numFmtId="164" fontId="5" fillId="6" borderId="171" xfId="1" applyNumberFormat="1" applyFont="1" applyFill="1" applyBorder="1" applyAlignment="1">
      <alignment horizontal="left" vertical="center"/>
    </xf>
    <xf numFmtId="164" fontId="5" fillId="6" borderId="172" xfId="1" applyNumberFormat="1" applyFont="1" applyFill="1" applyBorder="1" applyAlignment="1">
      <alignment horizontal="left" vertical="center"/>
    </xf>
    <xf numFmtId="164" fontId="5" fillId="6" borderId="7" xfId="1" applyNumberFormat="1" applyFont="1" applyFill="1" applyBorder="1" applyAlignment="1">
      <alignment horizontal="left" vertical="center"/>
    </xf>
    <xf numFmtId="164" fontId="5" fillId="6" borderId="166" xfId="1" applyNumberFormat="1" applyFont="1" applyFill="1" applyBorder="1" applyAlignment="1">
      <alignment horizontal="left" vertical="center"/>
    </xf>
    <xf numFmtId="164" fontId="5" fillId="6" borderId="1" xfId="1" applyNumberFormat="1" applyFont="1" applyFill="1" applyBorder="1" applyAlignment="1">
      <alignment horizontal="left" vertical="center"/>
    </xf>
    <xf numFmtId="164" fontId="5" fillId="19" borderId="72" xfId="0" applyNumberFormat="1" applyFont="1" applyFill="1" applyBorder="1" applyAlignment="1" applyProtection="1">
      <alignment horizontal="right" vertical="center" wrapText="1"/>
      <protection locked="0"/>
    </xf>
    <xf numFmtId="164" fontId="5" fillId="19" borderId="19" xfId="0" applyNumberFormat="1" applyFont="1" applyFill="1" applyBorder="1" applyAlignment="1" applyProtection="1">
      <alignment horizontal="right" vertical="center" wrapText="1"/>
      <protection locked="0"/>
    </xf>
    <xf numFmtId="164" fontId="5" fillId="19" borderId="73" xfId="0" applyNumberFormat="1" applyFont="1" applyFill="1" applyBorder="1" applyAlignment="1" applyProtection="1">
      <alignment horizontal="right" vertical="center" wrapText="1"/>
      <protection locked="0"/>
    </xf>
    <xf numFmtId="164" fontId="5" fillId="19" borderId="26" xfId="1" applyNumberFormat="1" applyFont="1" applyFill="1" applyBorder="1" applyAlignment="1" applyProtection="1">
      <alignment horizontal="right" vertical="center"/>
      <protection locked="0"/>
    </xf>
    <xf numFmtId="164" fontId="5" fillId="19" borderId="0" xfId="1" applyNumberFormat="1" applyFont="1" applyFill="1" applyAlignment="1" applyProtection="1">
      <alignment horizontal="right" vertical="center"/>
      <protection locked="0"/>
    </xf>
    <xf numFmtId="164" fontId="5" fillId="19" borderId="28" xfId="1" applyNumberFormat="1" applyFont="1" applyFill="1" applyBorder="1" applyAlignment="1" applyProtection="1">
      <alignment horizontal="right" vertical="center"/>
      <protection locked="0"/>
    </xf>
    <xf numFmtId="164" fontId="104" fillId="12" borderId="53" xfId="0" applyNumberFormat="1" applyFont="1" applyFill="1" applyBorder="1" applyAlignment="1">
      <alignment horizontal="right" vertical="center"/>
    </xf>
    <xf numFmtId="0" fontId="31" fillId="6" borderId="0" xfId="0" applyFont="1" applyFill="1" applyAlignment="1">
      <alignment horizontal="left" wrapText="1"/>
    </xf>
    <xf numFmtId="0" fontId="19" fillId="6" borderId="0" xfId="0" applyFont="1" applyFill="1" applyAlignment="1">
      <alignment horizontal="left" wrapText="1"/>
    </xf>
    <xf numFmtId="0" fontId="15" fillId="6" borderId="0" xfId="0" applyFont="1" applyFill="1" applyAlignment="1">
      <alignment horizontal="right" vertical="center"/>
    </xf>
    <xf numFmtId="0" fontId="15" fillId="6" borderId="5" xfId="0" applyFont="1" applyFill="1" applyBorder="1" applyAlignment="1">
      <alignment horizontal="center" vertical="center" wrapText="1"/>
    </xf>
    <xf numFmtId="0" fontId="15" fillId="6" borderId="8" xfId="0" applyFont="1" applyFill="1" applyBorder="1" applyAlignment="1">
      <alignment horizontal="right" vertical="center" wrapText="1"/>
    </xf>
    <xf numFmtId="0" fontId="16" fillId="12" borderId="53" xfId="0" applyFont="1" applyFill="1" applyBorder="1" applyAlignment="1">
      <alignment horizontal="right" vertical="center" wrapText="1"/>
    </xf>
    <xf numFmtId="0" fontId="15" fillId="6" borderId="9" xfId="0" applyFont="1" applyFill="1" applyBorder="1" applyAlignment="1">
      <alignment horizontal="right" vertical="center" wrapText="1"/>
    </xf>
    <xf numFmtId="164" fontId="24" fillId="6" borderId="9" xfId="0" applyNumberFormat="1" applyFont="1" applyFill="1" applyBorder="1" applyAlignment="1">
      <alignment horizontal="right" vertical="center"/>
    </xf>
    <xf numFmtId="0" fontId="15" fillId="6" borderId="161" xfId="0" applyFont="1" applyFill="1" applyBorder="1" applyAlignment="1">
      <alignment horizontal="left" vertical="center" wrapText="1"/>
    </xf>
    <xf numFmtId="164" fontId="15" fillId="6" borderId="53" xfId="0" applyNumberFormat="1" applyFont="1" applyFill="1" applyBorder="1" applyAlignment="1">
      <alignment horizontal="right" vertical="center"/>
    </xf>
    <xf numFmtId="164" fontId="24" fillId="6" borderId="0" xfId="0" applyNumberFormat="1" applyFont="1" applyFill="1" applyAlignment="1">
      <alignment horizontal="right" vertical="center"/>
    </xf>
    <xf numFmtId="164" fontId="5" fillId="6" borderId="19" xfId="1" applyNumberFormat="1" applyFont="1" applyFill="1" applyBorder="1" applyAlignment="1">
      <alignment horizontal="left" vertical="center"/>
    </xf>
    <xf numFmtId="164" fontId="5" fillId="6" borderId="152" xfId="1" applyNumberFormat="1" applyFont="1" applyFill="1" applyBorder="1" applyAlignment="1">
      <alignment horizontal="left" vertical="center"/>
    </xf>
    <xf numFmtId="164" fontId="5" fillId="19" borderId="72" xfId="1" applyNumberFormat="1" applyFont="1" applyFill="1" applyBorder="1" applyAlignment="1" applyProtection="1">
      <alignment horizontal="center" vertical="center"/>
      <protection locked="0"/>
    </xf>
    <xf numFmtId="164" fontId="5" fillId="19" borderId="19" xfId="1" applyNumberFormat="1" applyFont="1" applyFill="1" applyBorder="1" applyAlignment="1" applyProtection="1">
      <alignment horizontal="center" vertical="center"/>
      <protection locked="0"/>
    </xf>
    <xf numFmtId="164" fontId="5" fillId="19" borderId="73" xfId="1" applyNumberFormat="1" applyFont="1" applyFill="1" applyBorder="1" applyAlignment="1" applyProtection="1">
      <alignment horizontal="center" vertical="center"/>
      <protection locked="0"/>
    </xf>
    <xf numFmtId="0" fontId="24" fillId="6" borderId="5" xfId="0" applyFont="1" applyFill="1" applyBorder="1" applyAlignment="1">
      <alignment horizontal="left" vertical="center"/>
    </xf>
    <xf numFmtId="164" fontId="5" fillId="19" borderId="31" xfId="0" applyNumberFormat="1" applyFont="1" applyFill="1" applyBorder="1" applyAlignment="1" applyProtection="1">
      <alignment horizontal="right" vertical="center" wrapText="1"/>
      <protection locked="0"/>
    </xf>
    <xf numFmtId="164" fontId="5" fillId="19" borderId="13" xfId="0" applyNumberFormat="1" applyFont="1" applyFill="1" applyBorder="1" applyAlignment="1" applyProtection="1">
      <alignment horizontal="right" vertical="center" wrapText="1"/>
      <protection locked="0"/>
    </xf>
    <xf numFmtId="164" fontId="5" fillId="19" borderId="70" xfId="0" applyNumberFormat="1" applyFont="1" applyFill="1" applyBorder="1" applyAlignment="1" applyProtection="1">
      <alignment horizontal="right" vertical="center" wrapText="1"/>
      <protection locked="0"/>
    </xf>
    <xf numFmtId="0" fontId="15" fillId="6" borderId="0" xfId="0" applyFont="1" applyFill="1" applyAlignment="1">
      <alignment horizontal="center" vertical="center"/>
    </xf>
    <xf numFmtId="164" fontId="19" fillId="19" borderId="25" xfId="0" applyNumberFormat="1" applyFont="1" applyFill="1" applyBorder="1" applyAlignment="1" applyProtection="1">
      <alignment horizontal="right" vertical="center" wrapText="1"/>
      <protection locked="0"/>
    </xf>
    <xf numFmtId="164" fontId="19" fillId="19" borderId="12" xfId="0" applyNumberFormat="1" applyFont="1" applyFill="1" applyBorder="1" applyAlignment="1" applyProtection="1">
      <alignment horizontal="right" vertical="center" wrapText="1"/>
      <protection locked="0"/>
    </xf>
    <xf numFmtId="164" fontId="19" fillId="19" borderId="52" xfId="0" applyNumberFormat="1" applyFont="1" applyFill="1" applyBorder="1" applyAlignment="1" applyProtection="1">
      <alignment horizontal="right" vertical="center" wrapText="1"/>
      <protection locked="0"/>
    </xf>
    <xf numFmtId="164" fontId="15" fillId="19" borderId="72" xfId="0" applyNumberFormat="1" applyFont="1" applyFill="1" applyBorder="1" applyAlignment="1" applyProtection="1">
      <alignment horizontal="right" vertical="center"/>
      <protection locked="0"/>
    </xf>
    <xf numFmtId="164" fontId="15" fillId="19" borderId="19" xfId="0" applyNumberFormat="1" applyFont="1" applyFill="1" applyBorder="1" applyAlignment="1" applyProtection="1">
      <alignment horizontal="right" vertical="center"/>
      <protection locked="0"/>
    </xf>
    <xf numFmtId="164" fontId="15" fillId="19" borderId="73" xfId="0" applyNumberFormat="1" applyFont="1" applyFill="1" applyBorder="1" applyAlignment="1" applyProtection="1">
      <alignment horizontal="right" vertical="center"/>
      <protection locked="0"/>
    </xf>
    <xf numFmtId="0" fontId="15" fillId="6" borderId="4" xfId="0" applyFont="1" applyFill="1" applyBorder="1" applyAlignment="1">
      <alignment horizontal="left" vertical="center" wrapText="1"/>
    </xf>
    <xf numFmtId="164" fontId="5" fillId="6" borderId="152" xfId="0" applyNumberFormat="1" applyFont="1" applyFill="1" applyBorder="1" applyAlignment="1">
      <alignment horizontal="right" vertical="center"/>
    </xf>
    <xf numFmtId="0" fontId="15" fillId="6" borderId="3" xfId="0" applyFont="1" applyFill="1" applyBorder="1" applyAlignment="1">
      <alignment horizontal="left" vertical="center"/>
    </xf>
    <xf numFmtId="0" fontId="15" fillId="6" borderId="178" xfId="0" applyFont="1" applyFill="1" applyBorder="1" applyAlignment="1">
      <alignment horizontal="left" vertical="center"/>
    </xf>
    <xf numFmtId="164" fontId="5" fillId="19" borderId="72" xfId="0" applyNumberFormat="1" applyFont="1" applyFill="1" applyBorder="1" applyAlignment="1" applyProtection="1">
      <alignment vertical="center" wrapText="1"/>
      <protection locked="0"/>
    </xf>
    <xf numFmtId="164" fontId="5" fillId="19" borderId="19" xfId="0" applyNumberFormat="1" applyFont="1" applyFill="1" applyBorder="1" applyAlignment="1" applyProtection="1">
      <alignment vertical="center" wrapText="1"/>
      <protection locked="0"/>
    </xf>
    <xf numFmtId="164" fontId="5" fillId="19" borderId="73" xfId="0" applyNumberFormat="1" applyFont="1" applyFill="1" applyBorder="1" applyAlignment="1" applyProtection="1">
      <alignment vertical="center" wrapText="1"/>
      <protection locked="0"/>
    </xf>
    <xf numFmtId="0" fontId="15" fillId="6" borderId="163" xfId="0" applyFont="1" applyFill="1" applyBorder="1" applyAlignment="1">
      <alignment horizontal="left" vertical="center" wrapText="1"/>
    </xf>
    <xf numFmtId="0" fontId="15" fillId="6" borderId="4" xfId="0" applyFont="1" applyFill="1" applyBorder="1" applyAlignment="1">
      <alignment horizontal="center" vertical="center"/>
    </xf>
    <xf numFmtId="164" fontId="5" fillId="19" borderId="72" xfId="1" applyNumberFormat="1" applyFont="1" applyFill="1" applyBorder="1" applyAlignment="1" applyProtection="1">
      <alignment vertical="center"/>
      <protection locked="0"/>
    </xf>
    <xf numFmtId="164" fontId="5" fillId="19" borderId="19" xfId="1" applyNumberFormat="1" applyFont="1" applyFill="1" applyBorder="1" applyAlignment="1" applyProtection="1">
      <alignment vertical="center"/>
      <protection locked="0"/>
    </xf>
    <xf numFmtId="164" fontId="5" fillId="19" borderId="73" xfId="1" applyNumberFormat="1" applyFont="1" applyFill="1" applyBorder="1" applyAlignment="1" applyProtection="1">
      <alignment vertical="center"/>
      <protection locked="0"/>
    </xf>
    <xf numFmtId="164" fontId="52" fillId="6" borderId="6" xfId="1" applyNumberFormat="1" applyFont="1" applyFill="1" applyBorder="1" applyAlignment="1">
      <alignment horizontal="right" vertical="center"/>
    </xf>
    <xf numFmtId="164" fontId="5" fillId="19" borderId="165" xfId="1" applyNumberFormat="1" applyFont="1" applyFill="1" applyBorder="1" applyAlignment="1" applyProtection="1">
      <alignment vertical="center"/>
      <protection locked="0"/>
    </xf>
    <xf numFmtId="164" fontId="5" fillId="19" borderId="7" xfId="1" applyNumberFormat="1" applyFont="1" applyFill="1" applyBorder="1" applyAlignment="1" applyProtection="1">
      <alignment vertical="center"/>
      <protection locked="0"/>
    </xf>
    <xf numFmtId="164" fontId="5" fillId="19" borderId="166" xfId="1" applyNumberFormat="1" applyFont="1" applyFill="1" applyBorder="1" applyAlignment="1" applyProtection="1">
      <alignment vertical="center"/>
      <protection locked="0"/>
    </xf>
    <xf numFmtId="164" fontId="52" fillId="6" borderId="0" xfId="1" applyNumberFormat="1" applyFont="1" applyFill="1" applyAlignment="1">
      <alignment horizontal="right" vertical="center"/>
    </xf>
    <xf numFmtId="164" fontId="5" fillId="6" borderId="6" xfId="0" applyNumberFormat="1" applyFont="1" applyFill="1" applyBorder="1" applyAlignment="1">
      <alignment vertical="center"/>
    </xf>
    <xf numFmtId="164" fontId="5" fillId="6" borderId="11" xfId="0" applyNumberFormat="1" applyFont="1" applyFill="1" applyBorder="1" applyAlignment="1">
      <alignment vertical="center"/>
    </xf>
    <xf numFmtId="164" fontId="19" fillId="6" borderId="6" xfId="1" applyNumberFormat="1" applyFont="1" applyFill="1" applyBorder="1" applyAlignment="1">
      <alignment horizontal="left" vertical="center"/>
    </xf>
    <xf numFmtId="164" fontId="19" fillId="6" borderId="49" xfId="0" applyNumberFormat="1" applyFont="1" applyFill="1" applyBorder="1" applyAlignment="1">
      <alignment horizontal="right" vertical="center"/>
    </xf>
    <xf numFmtId="164" fontId="19" fillId="6" borderId="6" xfId="0" applyNumberFormat="1" applyFont="1" applyFill="1" applyBorder="1" applyAlignment="1">
      <alignment horizontal="right" vertical="center"/>
    </xf>
    <xf numFmtId="164" fontId="19" fillId="6" borderId="11" xfId="1" applyNumberFormat="1" applyFont="1" applyFill="1" applyBorder="1" applyAlignment="1">
      <alignment horizontal="left" vertical="center"/>
    </xf>
    <xf numFmtId="164" fontId="5" fillId="19" borderId="165" xfId="1" applyNumberFormat="1" applyFont="1" applyFill="1" applyBorder="1" applyAlignment="1" applyProtection="1">
      <alignment horizontal="right" vertical="center"/>
      <protection locked="0"/>
    </xf>
    <xf numFmtId="164" fontId="5" fillId="19" borderId="7" xfId="1" applyNumberFormat="1" applyFont="1" applyFill="1" applyBorder="1" applyAlignment="1" applyProtection="1">
      <alignment horizontal="right" vertical="center"/>
      <protection locked="0"/>
    </xf>
    <xf numFmtId="164" fontId="5" fillId="19" borderId="166" xfId="1" applyNumberFormat="1" applyFont="1" applyFill="1" applyBorder="1" applyAlignment="1" applyProtection="1">
      <alignment horizontal="right" vertical="center"/>
      <protection locked="0"/>
    </xf>
    <xf numFmtId="10" fontId="5" fillId="19" borderId="169" xfId="1" applyNumberFormat="1" applyFont="1" applyFill="1" applyBorder="1" applyAlignment="1" applyProtection="1">
      <alignment horizontal="center" vertical="center"/>
      <protection locked="0"/>
    </xf>
    <xf numFmtId="10" fontId="5" fillId="19" borderId="152" xfId="1" applyNumberFormat="1" applyFont="1" applyFill="1" applyBorder="1" applyAlignment="1" applyProtection="1">
      <alignment horizontal="center" vertical="center"/>
      <protection locked="0"/>
    </xf>
    <xf numFmtId="10" fontId="5" fillId="19" borderId="170" xfId="1" applyNumberFormat="1" applyFont="1" applyFill="1" applyBorder="1" applyAlignment="1" applyProtection="1">
      <alignment horizontal="center" vertical="center"/>
      <protection locked="0"/>
    </xf>
    <xf numFmtId="0" fontId="119" fillId="2" borderId="0" xfId="0" applyFont="1" applyFill="1" applyAlignment="1">
      <alignment horizontal="left"/>
    </xf>
    <xf numFmtId="164" fontId="5" fillId="19" borderId="165" xfId="0" applyNumberFormat="1" applyFont="1" applyFill="1" applyBorder="1" applyAlignment="1" applyProtection="1">
      <alignment horizontal="right" vertical="center"/>
      <protection locked="0"/>
    </xf>
    <xf numFmtId="164" fontId="5" fillId="19" borderId="7" xfId="0" applyNumberFormat="1" applyFont="1" applyFill="1" applyBorder="1" applyAlignment="1" applyProtection="1">
      <alignment horizontal="right" vertical="center"/>
      <protection locked="0"/>
    </xf>
    <xf numFmtId="164" fontId="5" fillId="19" borderId="166" xfId="0" applyNumberFormat="1" applyFont="1" applyFill="1" applyBorder="1" applyAlignment="1" applyProtection="1">
      <alignment horizontal="right" vertical="center"/>
      <protection locked="0"/>
    </xf>
    <xf numFmtId="0" fontId="15" fillId="12" borderId="88" xfId="1" applyFont="1" applyFill="1" applyBorder="1" applyAlignment="1">
      <alignment horizontal="left" vertical="center" wrapText="1"/>
    </xf>
    <xf numFmtId="0" fontId="15" fillId="12" borderId="6" xfId="1" applyFont="1" applyFill="1" applyBorder="1" applyAlignment="1">
      <alignment horizontal="left" vertical="center" wrapText="1"/>
    </xf>
    <xf numFmtId="0" fontId="15" fillId="12" borderId="89" xfId="1" applyFont="1" applyFill="1" applyBorder="1" applyAlignment="1">
      <alignment horizontal="left" vertical="center" wrapText="1"/>
    </xf>
    <xf numFmtId="2" fontId="16" fillId="12" borderId="88" xfId="1" applyNumberFormat="1" applyFont="1" applyFill="1" applyBorder="1" applyAlignment="1">
      <alignment horizontal="center" vertical="center" wrapText="1"/>
    </xf>
    <xf numFmtId="2" fontId="16" fillId="12" borderId="6" xfId="1" applyNumberFormat="1" applyFont="1" applyFill="1" applyBorder="1" applyAlignment="1">
      <alignment horizontal="center" vertical="center" wrapText="1"/>
    </xf>
    <xf numFmtId="2" fontId="16" fillId="12" borderId="89" xfId="1" applyNumberFormat="1" applyFont="1" applyFill="1" applyBorder="1" applyAlignment="1">
      <alignment horizontal="center" vertical="center" wrapText="1"/>
    </xf>
    <xf numFmtId="164" fontId="15" fillId="12" borderId="88" xfId="1" applyNumberFormat="1" applyFont="1" applyFill="1" applyBorder="1" applyAlignment="1">
      <alignment horizontal="right" vertical="center"/>
    </xf>
    <xf numFmtId="164" fontId="15" fillId="12" borderId="6" xfId="1" applyNumberFormat="1" applyFont="1" applyFill="1" applyBorder="1" applyAlignment="1">
      <alignment horizontal="right" vertical="center"/>
    </xf>
    <xf numFmtId="164" fontId="15" fillId="12" borderId="89" xfId="1" applyNumberFormat="1" applyFont="1" applyFill="1" applyBorder="1" applyAlignment="1">
      <alignment horizontal="right" vertical="center"/>
    </xf>
    <xf numFmtId="164" fontId="5" fillId="6" borderId="88" xfId="1" applyNumberFormat="1" applyFont="1" applyFill="1" applyBorder="1" applyAlignment="1">
      <alignment horizontal="right" vertical="center" wrapText="1"/>
    </xf>
    <xf numFmtId="164" fontId="5" fillId="6" borderId="6" xfId="1" applyNumberFormat="1" applyFont="1" applyFill="1" applyBorder="1" applyAlignment="1">
      <alignment horizontal="right" vertical="center" wrapText="1"/>
    </xf>
    <xf numFmtId="164" fontId="5" fillId="6" borderId="89" xfId="1" applyNumberFormat="1" applyFont="1" applyFill="1" applyBorder="1" applyAlignment="1">
      <alignment horizontal="right" vertical="center" wrapText="1"/>
    </xf>
    <xf numFmtId="0" fontId="5" fillId="6" borderId="6" xfId="1" applyFont="1" applyFill="1" applyBorder="1" applyAlignment="1">
      <alignment horizontal="left" vertical="center" wrapText="1"/>
    </xf>
    <xf numFmtId="0" fontId="5" fillId="6" borderId="89" xfId="1" applyFont="1" applyFill="1" applyBorder="1" applyAlignment="1">
      <alignment horizontal="left" vertical="center" wrapText="1"/>
    </xf>
    <xf numFmtId="2" fontId="5" fillId="19" borderId="88" xfId="1" applyNumberFormat="1" applyFont="1" applyFill="1" applyBorder="1" applyAlignment="1" applyProtection="1">
      <alignment horizontal="center" vertical="center"/>
      <protection locked="0"/>
    </xf>
    <xf numFmtId="2" fontId="5" fillId="19" borderId="6" xfId="1" applyNumberFormat="1" applyFont="1" applyFill="1" applyBorder="1" applyAlignment="1" applyProtection="1">
      <alignment horizontal="center" vertical="center"/>
      <protection locked="0"/>
    </xf>
    <xf numFmtId="2" fontId="5" fillId="19" borderId="89" xfId="1" applyNumberFormat="1" applyFont="1" applyFill="1" applyBorder="1" applyAlignment="1" applyProtection="1">
      <alignment horizontal="center" vertical="center"/>
      <protection locked="0"/>
    </xf>
    <xf numFmtId="0" fontId="5" fillId="12" borderId="6" xfId="1" applyFont="1" applyFill="1" applyBorder="1" applyAlignment="1">
      <alignment horizontal="left" vertical="center" wrapText="1"/>
    </xf>
    <xf numFmtId="0" fontId="5" fillId="12" borderId="89" xfId="1" applyFont="1" applyFill="1" applyBorder="1" applyAlignment="1">
      <alignment horizontal="left" vertical="center" wrapText="1"/>
    </xf>
    <xf numFmtId="164" fontId="5" fillId="6" borderId="25" xfId="1" applyNumberFormat="1" applyFont="1" applyFill="1" applyBorder="1" applyAlignment="1">
      <alignment horizontal="right" vertical="center" wrapText="1"/>
    </xf>
    <xf numFmtId="164" fontId="5" fillId="6" borderId="12" xfId="1" applyNumberFormat="1" applyFont="1" applyFill="1" applyBorder="1" applyAlignment="1">
      <alignment horizontal="right" vertical="center" wrapText="1"/>
    </xf>
    <xf numFmtId="164" fontId="5" fillId="6" borderId="52" xfId="1" applyNumberFormat="1" applyFont="1" applyFill="1" applyBorder="1" applyAlignment="1">
      <alignment horizontal="right" vertical="center" wrapText="1"/>
    </xf>
    <xf numFmtId="0" fontId="16" fillId="6" borderId="0" xfId="1" applyFont="1" applyFill="1" applyAlignment="1">
      <alignment horizontal="left" vertical="center"/>
    </xf>
    <xf numFmtId="0" fontId="24" fillId="19" borderId="31" xfId="1" applyFont="1" applyFill="1" applyBorder="1" applyAlignment="1">
      <alignment horizontal="left" vertical="center"/>
    </xf>
    <xf numFmtId="0" fontId="24" fillId="19" borderId="13" xfId="1" applyFont="1" applyFill="1" applyBorder="1" applyAlignment="1">
      <alignment horizontal="left" vertical="center"/>
    </xf>
    <xf numFmtId="0" fontId="24" fillId="19" borderId="70" xfId="1" applyFont="1" applyFill="1" applyBorder="1" applyAlignment="1">
      <alignment horizontal="left" vertical="center"/>
    </xf>
    <xf numFmtId="2" fontId="5" fillId="19" borderId="88" xfId="1" applyNumberFormat="1" applyFont="1" applyFill="1" applyBorder="1" applyAlignment="1" applyProtection="1">
      <alignment horizontal="center" vertical="center" wrapText="1"/>
      <protection locked="0"/>
    </xf>
    <xf numFmtId="2" fontId="5" fillId="19" borderId="6" xfId="1" applyNumberFormat="1" applyFont="1" applyFill="1" applyBorder="1" applyAlignment="1" applyProtection="1">
      <alignment horizontal="center" vertical="center" wrapText="1"/>
      <protection locked="0"/>
    </xf>
    <xf numFmtId="2" fontId="5" fillId="19" borderId="89" xfId="1" applyNumberFormat="1" applyFont="1" applyFill="1" applyBorder="1" applyAlignment="1" applyProtection="1">
      <alignment horizontal="center" vertical="center" wrapText="1"/>
      <protection locked="0"/>
    </xf>
    <xf numFmtId="164" fontId="5" fillId="6" borderId="27" xfId="1" applyNumberFormat="1" applyFont="1" applyFill="1" applyBorder="1" applyAlignment="1">
      <alignment horizontal="right" vertical="center" wrapText="1"/>
    </xf>
    <xf numFmtId="164" fontId="5" fillId="6" borderId="11" xfId="1" applyNumberFormat="1" applyFont="1" applyFill="1" applyBorder="1" applyAlignment="1">
      <alignment horizontal="right" vertical="center" wrapText="1"/>
    </xf>
    <xf numFmtId="164" fontId="5" fillId="6" borderId="29" xfId="1" applyNumberFormat="1" applyFont="1" applyFill="1" applyBorder="1" applyAlignment="1">
      <alignment horizontal="right" vertical="center" wrapText="1"/>
    </xf>
    <xf numFmtId="164" fontId="5" fillId="6" borderId="72" xfId="1" applyNumberFormat="1" applyFont="1" applyFill="1" applyBorder="1" applyAlignment="1">
      <alignment horizontal="right" vertical="center" wrapText="1"/>
    </xf>
    <xf numFmtId="164" fontId="5" fillId="6" borderId="19" xfId="1" applyNumberFormat="1" applyFont="1" applyFill="1" applyBorder="1" applyAlignment="1">
      <alignment horizontal="right" vertical="center" wrapText="1"/>
    </xf>
    <xf numFmtId="164" fontId="5" fillId="6" borderId="73" xfId="1" applyNumberFormat="1" applyFont="1" applyFill="1" applyBorder="1" applyAlignment="1">
      <alignment horizontal="right" vertical="center" wrapText="1"/>
    </xf>
    <xf numFmtId="0" fontId="5" fillId="6" borderId="250" xfId="1" applyFont="1" applyFill="1" applyBorder="1" applyAlignment="1">
      <alignment horizontal="center" vertical="center"/>
    </xf>
    <xf numFmtId="0" fontId="5" fillId="6" borderId="79" xfId="1" applyFont="1" applyFill="1" applyBorder="1" applyAlignment="1">
      <alignment horizontal="center" vertical="center"/>
    </xf>
    <xf numFmtId="0" fontId="5" fillId="6" borderId="105" xfId="1" applyFont="1" applyFill="1" applyBorder="1" applyAlignment="1">
      <alignment horizontal="center" vertical="center"/>
    </xf>
    <xf numFmtId="0" fontId="114" fillId="19" borderId="33" xfId="1" applyFont="1" applyFill="1" applyBorder="1" applyAlignment="1">
      <alignment horizontal="center" vertical="center"/>
    </xf>
    <xf numFmtId="0" fontId="114" fillId="19" borderId="15" xfId="1" applyFont="1" applyFill="1" applyBorder="1" applyAlignment="1">
      <alignment horizontal="center" vertical="center"/>
    </xf>
    <xf numFmtId="0" fontId="114" fillId="19" borderId="71" xfId="1" applyFont="1" applyFill="1" applyBorder="1" applyAlignment="1">
      <alignment horizontal="center" vertical="center"/>
    </xf>
    <xf numFmtId="0" fontId="5" fillId="6" borderId="11" xfId="1" applyFont="1" applyFill="1" applyBorder="1" applyAlignment="1">
      <alignment horizontal="left" vertical="center" wrapText="1"/>
    </xf>
    <xf numFmtId="0" fontId="5" fillId="6" borderId="29" xfId="1" applyFont="1" applyFill="1" applyBorder="1" applyAlignment="1">
      <alignment horizontal="left" vertical="center" wrapText="1"/>
    </xf>
    <xf numFmtId="2" fontId="5" fillId="19" borderId="27" xfId="1" applyNumberFormat="1" applyFont="1" applyFill="1" applyBorder="1" applyAlignment="1" applyProtection="1">
      <alignment horizontal="center" vertical="center" wrapText="1"/>
      <protection locked="0"/>
    </xf>
    <xf numFmtId="2" fontId="5" fillId="19" borderId="11" xfId="1" applyNumberFormat="1" applyFont="1" applyFill="1" applyBorder="1" applyAlignment="1" applyProtection="1">
      <alignment horizontal="center" vertical="center" wrapText="1"/>
      <protection locked="0"/>
    </xf>
    <xf numFmtId="2" fontId="5" fillId="19" borderId="29" xfId="1" applyNumberFormat="1" applyFont="1" applyFill="1" applyBorder="1" applyAlignment="1" applyProtection="1">
      <alignment horizontal="center" vertical="center" wrapText="1"/>
      <protection locked="0"/>
    </xf>
    <xf numFmtId="2" fontId="5" fillId="19" borderId="25" xfId="1" applyNumberFormat="1" applyFont="1" applyFill="1" applyBorder="1" applyAlignment="1" applyProtection="1">
      <alignment horizontal="center" vertical="center" wrapText="1"/>
      <protection locked="0"/>
    </xf>
    <xf numFmtId="2" fontId="5" fillId="19" borderId="12" xfId="1" applyNumberFormat="1" applyFont="1" applyFill="1" applyBorder="1" applyAlignment="1" applyProtection="1">
      <alignment horizontal="center" vertical="center" wrapText="1"/>
      <protection locked="0"/>
    </xf>
    <xf numFmtId="2" fontId="5" fillId="19" borderId="52" xfId="1" applyNumberFormat="1" applyFont="1" applyFill="1" applyBorder="1" applyAlignment="1" applyProtection="1">
      <alignment horizontal="center" vertical="center" wrapText="1"/>
      <protection locked="0"/>
    </xf>
    <xf numFmtId="2" fontId="16" fillId="12" borderId="72" xfId="1" applyNumberFormat="1" applyFont="1" applyFill="1" applyBorder="1" applyAlignment="1">
      <alignment horizontal="center" vertical="center" wrapText="1"/>
    </xf>
    <xf numFmtId="2" fontId="16" fillId="12" borderId="19" xfId="1" applyNumberFormat="1" applyFont="1" applyFill="1" applyBorder="1" applyAlignment="1">
      <alignment horizontal="center" vertical="center" wrapText="1"/>
    </xf>
    <xf numFmtId="2" fontId="16" fillId="12" borderId="73" xfId="1" applyNumberFormat="1" applyFont="1" applyFill="1" applyBorder="1" applyAlignment="1">
      <alignment horizontal="center" vertical="center" wrapText="1"/>
    </xf>
    <xf numFmtId="0" fontId="16" fillId="19" borderId="31" xfId="1" applyFont="1" applyFill="1" applyBorder="1" applyAlignment="1">
      <alignment horizontal="center" vertical="center"/>
    </xf>
    <xf numFmtId="0" fontId="16" fillId="19" borderId="13" xfId="1" applyFont="1" applyFill="1" applyBorder="1" applyAlignment="1">
      <alignment horizontal="center" vertical="center"/>
    </xf>
    <xf numFmtId="0" fontId="16" fillId="19" borderId="70" xfId="1" applyFont="1" applyFill="1" applyBorder="1" applyAlignment="1">
      <alignment horizontal="center" vertical="center"/>
    </xf>
    <xf numFmtId="164" fontId="24" fillId="19" borderId="31" xfId="1" applyNumberFormat="1" applyFont="1" applyFill="1" applyBorder="1" applyAlignment="1">
      <alignment horizontal="right" vertical="center" wrapText="1"/>
    </xf>
    <xf numFmtId="164" fontId="24" fillId="19" borderId="13" xfId="1" applyNumberFormat="1" applyFont="1" applyFill="1" applyBorder="1" applyAlignment="1">
      <alignment horizontal="right" vertical="center" wrapText="1"/>
    </xf>
    <xf numFmtId="164" fontId="24" fillId="19" borderId="70" xfId="1" applyNumberFormat="1" applyFont="1" applyFill="1" applyBorder="1" applyAlignment="1">
      <alignment horizontal="right" vertical="center" wrapText="1"/>
    </xf>
    <xf numFmtId="2" fontId="5" fillId="19" borderId="27" xfId="1" applyNumberFormat="1" applyFont="1" applyFill="1" applyBorder="1" applyAlignment="1" applyProtection="1">
      <alignment horizontal="center" vertical="center"/>
      <protection locked="0"/>
    </xf>
    <xf numFmtId="2" fontId="5" fillId="19" borderId="11" xfId="1" applyNumberFormat="1" applyFont="1" applyFill="1" applyBorder="1" applyAlignment="1" applyProtection="1">
      <alignment horizontal="center" vertical="center"/>
      <protection locked="0"/>
    </xf>
    <xf numFmtId="2" fontId="5" fillId="19" borderId="29" xfId="1" applyNumberFormat="1" applyFont="1" applyFill="1" applyBorder="1" applyAlignment="1" applyProtection="1">
      <alignment horizontal="center" vertical="center"/>
      <protection locked="0"/>
    </xf>
    <xf numFmtId="164" fontId="15" fillId="12" borderId="15" xfId="1" applyNumberFormat="1" applyFont="1" applyFill="1" applyBorder="1" applyAlignment="1">
      <alignment horizontal="right" vertical="center"/>
    </xf>
    <xf numFmtId="164" fontId="15" fillId="12" borderId="71" xfId="1" applyNumberFormat="1" applyFont="1" applyFill="1" applyBorder="1" applyAlignment="1">
      <alignment horizontal="right" vertical="center"/>
    </xf>
    <xf numFmtId="0" fontId="16" fillId="6" borderId="0" xfId="1" applyFont="1" applyFill="1" applyAlignment="1">
      <alignment horizontal="left" vertical="top"/>
    </xf>
    <xf numFmtId="0" fontId="16" fillId="19" borderId="31" xfId="1" applyFont="1" applyFill="1" applyBorder="1" applyAlignment="1">
      <alignment horizontal="center" vertical="top"/>
    </xf>
    <xf numFmtId="0" fontId="16" fillId="19" borderId="13" xfId="1" applyFont="1" applyFill="1" applyBorder="1" applyAlignment="1">
      <alignment horizontal="center" vertical="top"/>
    </xf>
    <xf numFmtId="0" fontId="16" fillId="19" borderId="70" xfId="1" applyFont="1" applyFill="1" applyBorder="1" applyAlignment="1">
      <alignment horizontal="center" vertical="top"/>
    </xf>
    <xf numFmtId="0" fontId="15" fillId="12" borderId="114" xfId="1" applyFont="1" applyFill="1" applyBorder="1" applyAlignment="1">
      <alignment horizontal="center" vertical="center" wrapText="1"/>
    </xf>
    <xf numFmtId="0" fontId="15" fillId="12" borderId="113" xfId="1" applyFont="1" applyFill="1" applyBorder="1" applyAlignment="1">
      <alignment horizontal="center" vertical="center" wrapText="1"/>
    </xf>
    <xf numFmtId="0" fontId="15" fillId="12" borderId="113" xfId="1" applyFont="1" applyFill="1" applyBorder="1" applyAlignment="1">
      <alignment horizontal="left" vertical="center" wrapText="1"/>
    </xf>
    <xf numFmtId="0" fontId="15" fillId="12" borderId="115" xfId="1" applyFont="1" applyFill="1" applyBorder="1" applyAlignment="1">
      <alignment horizontal="left" vertical="center" wrapText="1"/>
    </xf>
    <xf numFmtId="0" fontId="24" fillId="19" borderId="31" xfId="1" applyFont="1" applyFill="1" applyBorder="1" applyAlignment="1">
      <alignment horizontal="left" vertical="center" wrapText="1"/>
    </xf>
    <xf numFmtId="0" fontId="24" fillId="19" borderId="13" xfId="1" applyFont="1" applyFill="1" applyBorder="1" applyAlignment="1">
      <alignment horizontal="left" vertical="center" wrapText="1"/>
    </xf>
    <xf numFmtId="10" fontId="16" fillId="19" borderId="104" xfId="1" applyNumberFormat="1" applyFont="1" applyFill="1" applyBorder="1" applyAlignment="1">
      <alignment horizontal="center" vertical="center"/>
    </xf>
    <xf numFmtId="10" fontId="16" fillId="19" borderId="111" xfId="1" applyNumberFormat="1" applyFont="1" applyFill="1" applyBorder="1" applyAlignment="1">
      <alignment horizontal="center" vertical="center"/>
    </xf>
    <xf numFmtId="10" fontId="16" fillId="19" borderId="194" xfId="1" applyNumberFormat="1" applyFont="1" applyFill="1" applyBorder="1" applyAlignment="1">
      <alignment horizontal="center" vertical="center"/>
    </xf>
    <xf numFmtId="0" fontId="114" fillId="19" borderId="81" xfId="1" applyFont="1" applyFill="1" applyBorder="1" applyAlignment="1">
      <alignment horizontal="center" vertical="center" wrapText="1"/>
    </xf>
    <xf numFmtId="0" fontId="114" fillId="19" borderId="66" xfId="1" applyFont="1" applyFill="1" applyBorder="1" applyAlignment="1">
      <alignment horizontal="center" vertical="center" wrapText="1"/>
    </xf>
    <xf numFmtId="0" fontId="114" fillId="19" borderId="188" xfId="1" applyFont="1" applyFill="1" applyBorder="1" applyAlignment="1">
      <alignment horizontal="center" vertical="center" wrapText="1"/>
    </xf>
    <xf numFmtId="0" fontId="15" fillId="12" borderId="88" xfId="1" applyFont="1" applyFill="1" applyBorder="1" applyAlignment="1">
      <alignment horizontal="center" vertical="center" wrapText="1"/>
    </xf>
    <xf numFmtId="0" fontId="15" fillId="12" borderId="6" xfId="1" applyFont="1" applyFill="1" applyBorder="1" applyAlignment="1">
      <alignment horizontal="center" vertical="center" wrapText="1"/>
    </xf>
    <xf numFmtId="10" fontId="114" fillId="19" borderId="0" xfId="1" applyNumberFormat="1" applyFont="1" applyFill="1" applyAlignment="1">
      <alignment horizontal="center"/>
    </xf>
    <xf numFmtId="2" fontId="16" fillId="12" borderId="33" xfId="1" applyNumberFormat="1" applyFont="1" applyFill="1" applyBorder="1" applyAlignment="1">
      <alignment horizontal="center" vertical="center" wrapText="1"/>
    </xf>
    <xf numFmtId="2" fontId="16" fillId="12" borderId="15" xfId="1" applyNumberFormat="1" applyFont="1" applyFill="1" applyBorder="1" applyAlignment="1">
      <alignment horizontal="center" vertical="center" wrapText="1"/>
    </xf>
    <xf numFmtId="2" fontId="16" fillId="12" borderId="71" xfId="1" applyNumberFormat="1" applyFont="1" applyFill="1" applyBorder="1" applyAlignment="1">
      <alignment horizontal="center" vertical="center" wrapText="1"/>
    </xf>
    <xf numFmtId="0" fontId="15" fillId="19" borderId="31" xfId="1" applyFont="1" applyFill="1" applyBorder="1" applyAlignment="1">
      <alignment horizontal="left" vertical="center"/>
    </xf>
    <xf numFmtId="0" fontId="15" fillId="19" borderId="13" xfId="1" applyFont="1" applyFill="1" applyBorder="1" applyAlignment="1">
      <alignment horizontal="left" vertical="center"/>
    </xf>
    <xf numFmtId="0" fontId="16" fillId="19" borderId="104" xfId="1" applyFont="1" applyFill="1" applyBorder="1" applyAlignment="1">
      <alignment horizontal="center" vertical="top"/>
    </xf>
    <xf numFmtId="0" fontId="16" fillId="19" borderId="111" xfId="1" applyFont="1" applyFill="1" applyBorder="1" applyAlignment="1">
      <alignment horizontal="center" vertical="top"/>
    </xf>
    <xf numFmtId="0" fontId="16" fillId="19" borderId="194" xfId="1" applyFont="1" applyFill="1" applyBorder="1" applyAlignment="1">
      <alignment horizontal="center" vertical="top"/>
    </xf>
    <xf numFmtId="164" fontId="15" fillId="19" borderId="13" xfId="1" applyNumberFormat="1" applyFont="1" applyFill="1" applyBorder="1" applyAlignment="1">
      <alignment horizontal="right" vertical="center" wrapText="1"/>
    </xf>
    <xf numFmtId="164" fontId="15" fillId="19" borderId="70" xfId="1" applyNumberFormat="1" applyFont="1" applyFill="1" applyBorder="1" applyAlignment="1">
      <alignment horizontal="right" vertical="center" wrapText="1"/>
    </xf>
    <xf numFmtId="2" fontId="5" fillId="19" borderId="132" xfId="1" applyNumberFormat="1" applyFont="1" applyFill="1" applyBorder="1" applyAlignment="1" applyProtection="1">
      <alignment horizontal="center" vertical="center" wrapText="1"/>
      <protection locked="0"/>
    </xf>
    <xf numFmtId="2" fontId="5" fillId="19" borderId="133" xfId="1" applyNumberFormat="1" applyFont="1" applyFill="1" applyBorder="1" applyAlignment="1" applyProtection="1">
      <alignment horizontal="center" vertical="center" wrapText="1"/>
      <protection locked="0"/>
    </xf>
    <xf numFmtId="164" fontId="5" fillId="6" borderId="133" xfId="1" applyNumberFormat="1" applyFont="1" applyFill="1" applyBorder="1" applyAlignment="1">
      <alignment horizontal="right" vertical="center" wrapText="1"/>
    </xf>
    <xf numFmtId="0" fontId="15" fillId="12" borderId="143" xfId="1" applyFont="1" applyFill="1" applyBorder="1" applyAlignment="1">
      <alignment horizontal="center" vertical="center" wrapText="1"/>
    </xf>
    <xf numFmtId="0" fontId="15" fillId="12" borderId="141" xfId="1" applyFont="1" applyFill="1" applyBorder="1" applyAlignment="1">
      <alignment horizontal="center" vertical="center" wrapText="1"/>
    </xf>
    <xf numFmtId="0" fontId="15" fillId="12" borderId="141" xfId="1" applyFont="1" applyFill="1" applyBorder="1" applyAlignment="1">
      <alignment horizontal="left" vertical="center" wrapText="1"/>
    </xf>
    <xf numFmtId="0" fontId="15" fillId="12" borderId="142" xfId="1" applyFont="1" applyFill="1" applyBorder="1" applyAlignment="1">
      <alignment horizontal="left" vertical="center" wrapText="1"/>
    </xf>
    <xf numFmtId="2" fontId="5" fillId="19" borderId="103" xfId="1" applyNumberFormat="1" applyFont="1" applyFill="1" applyBorder="1" applyAlignment="1" applyProtection="1">
      <alignment horizontal="center" vertical="center" wrapText="1"/>
      <protection locked="0"/>
    </xf>
    <xf numFmtId="2" fontId="5" fillId="19" borderId="134" xfId="1" applyNumberFormat="1" applyFont="1" applyFill="1" applyBorder="1" applyAlignment="1" applyProtection="1">
      <alignment horizontal="center" vertical="center" wrapText="1"/>
      <protection locked="0"/>
    </xf>
    <xf numFmtId="0" fontId="24" fillId="19" borderId="104" xfId="1" applyFont="1" applyFill="1" applyBorder="1" applyAlignment="1">
      <alignment horizontal="left" vertical="center"/>
    </xf>
    <xf numFmtId="0" fontId="24" fillId="19" borderId="111" xfId="1" applyFont="1" applyFill="1" applyBorder="1" applyAlignment="1">
      <alignment horizontal="left" vertical="center"/>
    </xf>
    <xf numFmtId="0" fontId="16" fillId="19" borderId="195" xfId="1" applyFont="1" applyFill="1" applyBorder="1" applyAlignment="1">
      <alignment horizontal="center" vertical="top"/>
    </xf>
    <xf numFmtId="0" fontId="16" fillId="19" borderId="119" xfId="1" applyFont="1" applyFill="1" applyBorder="1" applyAlignment="1">
      <alignment horizontal="center" vertical="top"/>
    </xf>
    <xf numFmtId="0" fontId="16" fillId="19" borderId="153" xfId="1" applyFont="1" applyFill="1" applyBorder="1" applyAlignment="1">
      <alignment horizontal="center" vertical="top"/>
    </xf>
    <xf numFmtId="0" fontId="24" fillId="19" borderId="111" xfId="1" applyFont="1" applyFill="1" applyBorder="1" applyAlignment="1">
      <alignment horizontal="right" vertical="center"/>
    </xf>
    <xf numFmtId="0" fontId="24" fillId="19" borderId="194" xfId="1" applyFont="1" applyFill="1" applyBorder="1" applyAlignment="1">
      <alignment horizontal="right" vertical="center"/>
    </xf>
    <xf numFmtId="0" fontId="15" fillId="19" borderId="103" xfId="1" applyFont="1" applyFill="1" applyBorder="1" applyAlignment="1">
      <alignment horizontal="left" vertical="center"/>
    </xf>
    <xf numFmtId="0" fontId="15" fillId="19" borderId="11" xfId="1" applyFont="1" applyFill="1" applyBorder="1" applyAlignment="1">
      <alignment horizontal="left" vertical="center"/>
    </xf>
    <xf numFmtId="10" fontId="114" fillId="19" borderId="156" xfId="1" applyNumberFormat="1" applyFont="1" applyFill="1" applyBorder="1" applyAlignment="1">
      <alignment horizontal="center" vertical="center"/>
    </xf>
    <xf numFmtId="10" fontId="114" fillId="19" borderId="116" xfId="1" applyNumberFormat="1" applyFont="1" applyFill="1" applyBorder="1" applyAlignment="1">
      <alignment horizontal="center" vertical="center"/>
    </xf>
    <xf numFmtId="10" fontId="114" fillId="19" borderId="160" xfId="1" applyNumberFormat="1" applyFont="1" applyFill="1" applyBorder="1" applyAlignment="1">
      <alignment horizontal="center" vertical="center"/>
    </xf>
    <xf numFmtId="164" fontId="15" fillId="19" borderId="11" xfId="1" applyNumberFormat="1" applyFont="1" applyFill="1" applyBorder="1" applyAlignment="1">
      <alignment horizontal="right" vertical="center" wrapText="1"/>
    </xf>
    <xf numFmtId="164" fontId="15" fillId="19" borderId="134" xfId="1" applyNumberFormat="1" applyFont="1" applyFill="1" applyBorder="1" applyAlignment="1">
      <alignment horizontal="right" vertical="center" wrapText="1"/>
    </xf>
    <xf numFmtId="2" fontId="16" fillId="12" borderId="31" xfId="1" applyNumberFormat="1" applyFont="1" applyFill="1" applyBorder="1" applyAlignment="1">
      <alignment horizontal="center" vertical="center"/>
    </xf>
    <xf numFmtId="2" fontId="16" fillId="12" borderId="13" xfId="1" applyNumberFormat="1" applyFont="1" applyFill="1" applyBorder="1" applyAlignment="1">
      <alignment horizontal="center" vertical="center"/>
    </xf>
    <xf numFmtId="2" fontId="16" fillId="12" borderId="70" xfId="1" applyNumberFormat="1" applyFont="1" applyFill="1" applyBorder="1" applyAlignment="1">
      <alignment horizontal="center" vertical="center"/>
    </xf>
    <xf numFmtId="164" fontId="15" fillId="12" borderId="0" xfId="1" applyNumberFormat="1" applyFont="1" applyFill="1" applyAlignment="1">
      <alignment horizontal="right" vertical="center"/>
    </xf>
    <xf numFmtId="164" fontId="15" fillId="12" borderId="59" xfId="1" applyNumberFormat="1" applyFont="1" applyFill="1" applyBorder="1" applyAlignment="1">
      <alignment horizontal="right" vertical="center"/>
    </xf>
    <xf numFmtId="0" fontId="15" fillId="12" borderId="12" xfId="1" applyFont="1" applyFill="1" applyBorder="1" applyAlignment="1">
      <alignment horizontal="center" vertical="center" wrapText="1"/>
    </xf>
    <xf numFmtId="0" fontId="15" fillId="12" borderId="12" xfId="1" applyFont="1" applyFill="1" applyBorder="1" applyAlignment="1">
      <alignment horizontal="left" vertical="center" wrapText="1"/>
    </xf>
    <xf numFmtId="0" fontId="15" fillId="12" borderId="57" xfId="1" applyFont="1" applyFill="1" applyBorder="1" applyAlignment="1">
      <alignment horizontal="left" vertical="center" wrapText="1"/>
    </xf>
    <xf numFmtId="0" fontId="15" fillId="12" borderId="156" xfId="1" applyFont="1" applyFill="1" applyBorder="1" applyAlignment="1">
      <alignment horizontal="left" vertical="center" wrapText="1"/>
    </xf>
    <xf numFmtId="0" fontId="5" fillId="12" borderId="116" xfId="1" applyFont="1" applyFill="1" applyBorder="1" applyAlignment="1">
      <alignment horizontal="left" vertical="center" wrapText="1"/>
    </xf>
    <xf numFmtId="2" fontId="16" fillId="12" borderId="157" xfId="1" applyNumberFormat="1" applyFont="1" applyFill="1" applyBorder="1" applyAlignment="1">
      <alignment horizontal="center" vertical="center"/>
    </xf>
    <xf numFmtId="2" fontId="16" fillId="12" borderId="158" xfId="1" applyNumberFormat="1" applyFont="1" applyFill="1" applyBorder="1" applyAlignment="1">
      <alignment horizontal="center" vertical="center"/>
    </xf>
    <xf numFmtId="2" fontId="16" fillId="12" borderId="159" xfId="1" applyNumberFormat="1" applyFont="1" applyFill="1" applyBorder="1" applyAlignment="1">
      <alignment horizontal="center" vertical="center"/>
    </xf>
    <xf numFmtId="164" fontId="15" fillId="12" borderId="116" xfId="1" applyNumberFormat="1" applyFont="1" applyFill="1" applyBorder="1" applyAlignment="1">
      <alignment horizontal="right" vertical="center"/>
    </xf>
    <xf numFmtId="164" fontId="15" fillId="12" borderId="160" xfId="1" applyNumberFormat="1" applyFont="1" applyFill="1" applyBorder="1" applyAlignment="1">
      <alignment horizontal="right" vertical="center"/>
    </xf>
    <xf numFmtId="0" fontId="24" fillId="19" borderId="196" xfId="1" applyFont="1" applyFill="1" applyBorder="1" applyAlignment="1">
      <alignment horizontal="left" vertical="center"/>
    </xf>
    <xf numFmtId="0" fontId="24" fillId="19" borderId="197" xfId="1" applyFont="1" applyFill="1" applyBorder="1" applyAlignment="1">
      <alignment horizontal="right" vertical="center"/>
    </xf>
    <xf numFmtId="10" fontId="26" fillId="19" borderId="156" xfId="1" applyNumberFormat="1" applyFont="1" applyFill="1" applyBorder="1" applyAlignment="1">
      <alignment horizontal="center" vertical="center"/>
    </xf>
    <xf numFmtId="10" fontId="26" fillId="19" borderId="116" xfId="1" applyNumberFormat="1" applyFont="1" applyFill="1" applyBorder="1" applyAlignment="1">
      <alignment horizontal="center" vertical="center"/>
    </xf>
    <xf numFmtId="10" fontId="26" fillId="19" borderId="160" xfId="1" applyNumberFormat="1" applyFont="1" applyFill="1" applyBorder="1" applyAlignment="1">
      <alignment horizontal="center" vertical="center"/>
    </xf>
    <xf numFmtId="164" fontId="5" fillId="6" borderId="155" xfId="1" applyNumberFormat="1" applyFont="1" applyFill="1" applyBorder="1" applyAlignment="1">
      <alignment horizontal="right" vertical="center" wrapText="1"/>
    </xf>
    <xf numFmtId="0" fontId="15" fillId="19" borderId="189" xfId="1" applyFont="1" applyFill="1" applyBorder="1" applyAlignment="1">
      <alignment horizontal="left" vertical="center"/>
    </xf>
    <xf numFmtId="0" fontId="15" fillId="19" borderId="134" xfId="1" applyFont="1" applyFill="1" applyBorder="1" applyAlignment="1">
      <alignment horizontal="left" vertical="center"/>
    </xf>
    <xf numFmtId="10" fontId="34" fillId="19" borderId="33" xfId="1" applyNumberFormat="1" applyFont="1" applyFill="1" applyBorder="1" applyAlignment="1">
      <alignment horizontal="center" vertical="center"/>
    </xf>
    <xf numFmtId="10" fontId="114" fillId="19" borderId="15" xfId="1" applyNumberFormat="1" applyFont="1" applyFill="1" applyBorder="1" applyAlignment="1">
      <alignment horizontal="center" vertical="center"/>
    </xf>
    <xf numFmtId="10" fontId="114" fillId="19" borderId="71" xfId="1" applyNumberFormat="1" applyFont="1" applyFill="1" applyBorder="1" applyAlignment="1">
      <alignment horizontal="center" vertical="center"/>
    </xf>
    <xf numFmtId="164" fontId="15" fillId="19" borderId="0" xfId="1" applyNumberFormat="1" applyFont="1" applyFill="1" applyAlignment="1">
      <alignment horizontal="right" vertical="center" wrapText="1"/>
    </xf>
    <xf numFmtId="164" fontId="15" fillId="19" borderId="190" xfId="1" applyNumberFormat="1" applyFont="1" applyFill="1" applyBorder="1" applyAlignment="1">
      <alignment horizontal="right" vertical="center" wrapText="1"/>
    </xf>
    <xf numFmtId="164" fontId="10" fillId="13" borderId="40" xfId="1" applyNumberFormat="1" applyFont="1" applyFill="1" applyBorder="1" applyAlignment="1">
      <alignment horizontal="center" vertical="center"/>
    </xf>
    <xf numFmtId="164" fontId="10" fillId="13" borderId="0" xfId="1" applyNumberFormat="1" applyFont="1" applyFill="1" applyAlignment="1">
      <alignment horizontal="center" vertical="center"/>
    </xf>
    <xf numFmtId="164" fontId="10" fillId="13" borderId="38" xfId="1" applyNumberFormat="1" applyFont="1" applyFill="1" applyBorder="1" applyAlignment="1">
      <alignment horizontal="center" vertical="center"/>
    </xf>
    <xf numFmtId="2" fontId="102" fillId="2" borderId="0" xfId="1" applyNumberFormat="1" applyFont="1" applyFill="1" applyAlignment="1">
      <alignment horizontal="center" vertical="center" wrapText="1"/>
    </xf>
    <xf numFmtId="2" fontId="102" fillId="2" borderId="79" xfId="1" applyNumberFormat="1" applyFont="1" applyFill="1" applyBorder="1" applyAlignment="1">
      <alignment horizontal="center" vertical="center" wrapText="1"/>
    </xf>
    <xf numFmtId="164" fontId="5" fillId="6" borderId="252" xfId="1" applyNumberFormat="1" applyFont="1" applyFill="1" applyBorder="1" applyAlignment="1">
      <alignment horizontal="right" vertical="center" wrapText="1"/>
    </xf>
    <xf numFmtId="164" fontId="5" fillId="6" borderId="119" xfId="1" applyNumberFormat="1" applyFont="1" applyFill="1" applyBorder="1" applyAlignment="1">
      <alignment horizontal="right" vertical="center" wrapText="1"/>
    </xf>
    <xf numFmtId="164" fontId="5" fillId="6" borderId="253" xfId="1" applyNumberFormat="1" applyFont="1" applyFill="1" applyBorder="1" applyAlignment="1">
      <alignment horizontal="right" vertical="center" wrapText="1"/>
    </xf>
    <xf numFmtId="164" fontId="5" fillId="6" borderId="26" xfId="1" applyNumberFormat="1" applyFont="1" applyFill="1" applyBorder="1" applyAlignment="1">
      <alignment horizontal="right" vertical="center" wrapText="1"/>
    </xf>
    <xf numFmtId="164" fontId="5" fillId="6" borderId="0" xfId="1" applyNumberFormat="1" applyFont="1" applyFill="1" applyAlignment="1">
      <alignment horizontal="right" vertical="center" wrapText="1"/>
    </xf>
    <xf numFmtId="164" fontId="5" fillId="6" borderId="80" xfId="1" applyNumberFormat="1" applyFont="1" applyFill="1" applyBorder="1" applyAlignment="1">
      <alignment horizontal="right" vertical="center" wrapText="1"/>
    </xf>
    <xf numFmtId="164" fontId="5" fillId="6" borderId="201" xfId="1" applyNumberFormat="1" applyFont="1" applyFill="1" applyBorder="1" applyAlignment="1">
      <alignment horizontal="right" vertical="center" wrapText="1"/>
    </xf>
    <xf numFmtId="2" fontId="5" fillId="19" borderId="26" xfId="1" applyNumberFormat="1" applyFont="1" applyFill="1" applyBorder="1" applyAlignment="1" applyProtection="1">
      <alignment horizontal="center" vertical="center" wrapText="1"/>
      <protection locked="0"/>
    </xf>
    <xf numFmtId="2" fontId="5" fillId="19" borderId="0" xfId="1" applyNumberFormat="1" applyFont="1" applyFill="1" applyAlignment="1" applyProtection="1">
      <alignment horizontal="center" vertical="center" wrapText="1"/>
      <protection locked="0"/>
    </xf>
    <xf numFmtId="2" fontId="5" fillId="19" borderId="28" xfId="1" applyNumberFormat="1" applyFont="1" applyFill="1" applyBorder="1" applyAlignment="1" applyProtection="1">
      <alignment horizontal="center" vertical="center" wrapText="1"/>
      <protection locked="0"/>
    </xf>
    <xf numFmtId="164" fontId="5" fillId="6" borderId="200" xfId="1" applyNumberFormat="1" applyFont="1" applyFill="1" applyBorder="1" applyAlignment="1">
      <alignment horizontal="right" vertical="center" wrapText="1"/>
    </xf>
    <xf numFmtId="164" fontId="5" fillId="6" borderId="138" xfId="1" applyNumberFormat="1" applyFont="1" applyFill="1" applyBorder="1" applyAlignment="1">
      <alignment horizontal="right" vertical="center" wrapText="1"/>
    </xf>
    <xf numFmtId="0" fontId="5" fillId="6" borderId="119" xfId="1" applyFont="1" applyFill="1" applyBorder="1" applyAlignment="1">
      <alignment horizontal="left" vertical="center" wrapText="1"/>
    </xf>
    <xf numFmtId="0" fontId="5" fillId="6" borderId="251" xfId="1" applyFont="1" applyFill="1" applyBorder="1" applyAlignment="1">
      <alignment horizontal="left" vertical="center" wrapText="1"/>
    </xf>
    <xf numFmtId="0" fontId="5" fillId="6" borderId="0" xfId="1" applyFont="1" applyFill="1" applyAlignment="1">
      <alignment horizontal="left" vertical="center" wrapText="1"/>
    </xf>
    <xf numFmtId="0" fontId="5" fillId="6" borderId="28" xfId="1" applyFont="1" applyFill="1" applyBorder="1" applyAlignment="1">
      <alignment horizontal="left" vertical="center" wrapText="1"/>
    </xf>
    <xf numFmtId="2" fontId="10" fillId="2" borderId="40" xfId="1" applyNumberFormat="1" applyFont="1" applyFill="1" applyBorder="1" applyAlignment="1">
      <alignment horizontal="center" vertical="center"/>
    </xf>
    <xf numFmtId="2" fontId="10" fillId="2" borderId="0" xfId="1" applyNumberFormat="1" applyFont="1" applyFill="1" applyAlignment="1">
      <alignment horizontal="center" vertical="center"/>
    </xf>
    <xf numFmtId="2" fontId="10" fillId="2" borderId="38" xfId="1" applyNumberFormat="1" applyFont="1" applyFill="1" applyBorder="1" applyAlignment="1">
      <alignment horizontal="center" vertical="center"/>
    </xf>
    <xf numFmtId="0" fontId="5" fillId="6" borderId="12" xfId="1" applyFont="1" applyFill="1" applyBorder="1" applyAlignment="1">
      <alignment horizontal="left" vertical="center" wrapText="1"/>
    </xf>
    <xf numFmtId="0" fontId="5" fillId="6" borderId="52" xfId="1" applyFont="1" applyFill="1" applyBorder="1" applyAlignment="1">
      <alignment horizontal="left" vertical="center" wrapText="1"/>
    </xf>
    <xf numFmtId="0" fontId="15" fillId="12" borderId="81" xfId="1" applyFont="1" applyFill="1" applyBorder="1" applyAlignment="1">
      <alignment horizontal="left" vertical="center" wrapText="1"/>
    </xf>
    <xf numFmtId="0" fontId="9" fillId="12" borderId="66" xfId="1" applyFont="1" applyFill="1" applyBorder="1" applyAlignment="1">
      <alignment horizontal="left" vertical="center"/>
    </xf>
    <xf numFmtId="2" fontId="16" fillId="12" borderId="254" xfId="1" applyNumberFormat="1" applyFont="1" applyFill="1" applyBorder="1" applyAlignment="1">
      <alignment horizontal="center" vertical="center"/>
    </xf>
    <xf numFmtId="2" fontId="16" fillId="12" borderId="66" xfId="1" applyNumberFormat="1" applyFont="1" applyFill="1" applyBorder="1" applyAlignment="1">
      <alignment horizontal="center" vertical="center"/>
    </xf>
    <xf numFmtId="2" fontId="16" fillId="12" borderId="255" xfId="1" applyNumberFormat="1" applyFont="1" applyFill="1" applyBorder="1" applyAlignment="1">
      <alignment horizontal="center" vertical="center"/>
    </xf>
    <xf numFmtId="164" fontId="15" fillId="12" borderId="66" xfId="1" applyNumberFormat="1" applyFont="1" applyFill="1" applyBorder="1" applyAlignment="1">
      <alignment horizontal="right" vertical="center"/>
    </xf>
    <xf numFmtId="164" fontId="15" fillId="12" borderId="188" xfId="1" applyNumberFormat="1" applyFont="1" applyFill="1" applyBorder="1" applyAlignment="1">
      <alignment horizontal="right" vertical="center"/>
    </xf>
    <xf numFmtId="0" fontId="98" fillId="6" borderId="0" xfId="1" applyFont="1" applyFill="1" applyAlignment="1">
      <alignment horizontal="right" vertical="center"/>
    </xf>
    <xf numFmtId="0" fontId="24" fillId="19" borderId="191" xfId="1" applyFont="1" applyFill="1" applyBorder="1" applyAlignment="1">
      <alignment horizontal="left" vertical="center"/>
    </xf>
    <xf numFmtId="0" fontId="24" fillId="19" borderId="192" xfId="1" applyFont="1" applyFill="1" applyBorder="1" applyAlignment="1">
      <alignment horizontal="left" vertical="center"/>
    </xf>
    <xf numFmtId="0" fontId="24" fillId="19" borderId="193" xfId="1" applyFont="1" applyFill="1" applyBorder="1" applyAlignment="1">
      <alignment horizontal="left" vertical="center"/>
    </xf>
    <xf numFmtId="0" fontId="98" fillId="19" borderId="191" xfId="1" applyFont="1" applyFill="1" applyBorder="1" applyAlignment="1">
      <alignment horizontal="center" vertical="center"/>
    </xf>
    <xf numFmtId="0" fontId="98" fillId="19" borderId="192" xfId="1" applyFont="1" applyFill="1" applyBorder="1" applyAlignment="1">
      <alignment horizontal="center" vertical="center"/>
    </xf>
    <xf numFmtId="0" fontId="98" fillId="19" borderId="193" xfId="1" applyFont="1" applyFill="1" applyBorder="1" applyAlignment="1">
      <alignment horizontal="center" vertical="center"/>
    </xf>
    <xf numFmtId="0" fontId="24" fillId="19" borderId="191" xfId="1" applyFont="1" applyFill="1" applyBorder="1" applyAlignment="1">
      <alignment horizontal="right" vertical="center"/>
    </xf>
    <xf numFmtId="0" fontId="24" fillId="19" borderId="192" xfId="1" applyFont="1" applyFill="1" applyBorder="1" applyAlignment="1">
      <alignment horizontal="right" vertical="center"/>
    </xf>
    <xf numFmtId="0" fontId="24" fillId="19" borderId="193" xfId="1" applyFont="1" applyFill="1" applyBorder="1" applyAlignment="1">
      <alignment horizontal="right" vertical="center"/>
    </xf>
    <xf numFmtId="2" fontId="5" fillId="19" borderId="90" xfId="1" applyNumberFormat="1" applyFont="1" applyFill="1" applyBorder="1" applyAlignment="1" applyProtection="1">
      <alignment horizontal="center" vertical="center" wrapText="1"/>
      <protection locked="0"/>
    </xf>
    <xf numFmtId="2" fontId="5" fillId="19" borderId="47" xfId="1" applyNumberFormat="1" applyFont="1" applyFill="1" applyBorder="1" applyAlignment="1" applyProtection="1">
      <alignment horizontal="center" vertical="center" wrapText="1"/>
      <protection locked="0"/>
    </xf>
    <xf numFmtId="2" fontId="5" fillId="19" borderId="86" xfId="1" applyNumberFormat="1" applyFont="1" applyFill="1" applyBorder="1" applyAlignment="1" applyProtection="1">
      <alignment horizontal="center" vertical="center" wrapText="1"/>
      <protection locked="0"/>
    </xf>
    <xf numFmtId="164" fontId="5" fillId="6" borderId="90" xfId="1" applyNumberFormat="1" applyFont="1" applyFill="1" applyBorder="1" applyAlignment="1">
      <alignment horizontal="right" vertical="center" wrapText="1"/>
    </xf>
    <xf numFmtId="164" fontId="5" fillId="6" borderId="47" xfId="1" applyNumberFormat="1" applyFont="1" applyFill="1" applyBorder="1" applyAlignment="1">
      <alignment horizontal="right" vertical="center" wrapText="1"/>
    </xf>
    <xf numFmtId="164" fontId="5" fillId="6" borderId="139" xfId="1" applyNumberFormat="1" applyFont="1" applyFill="1" applyBorder="1" applyAlignment="1">
      <alignment horizontal="right" vertical="center" wrapText="1"/>
    </xf>
    <xf numFmtId="0" fontId="5" fillId="6" borderId="12" xfId="1" applyFont="1" applyFill="1" applyBorder="1" applyAlignment="1">
      <alignment horizontal="center" vertical="center"/>
    </xf>
    <xf numFmtId="0" fontId="5" fillId="6" borderId="0" xfId="1" applyFont="1" applyFill="1" applyAlignment="1">
      <alignment horizontal="center" vertical="center"/>
    </xf>
    <xf numFmtId="164" fontId="10" fillId="13" borderId="40" xfId="1" applyNumberFormat="1" applyFont="1" applyFill="1" applyBorder="1" applyAlignment="1">
      <alignment horizontal="center" vertical="center" wrapText="1"/>
    </xf>
    <xf numFmtId="164" fontId="10" fillId="13" borderId="0" xfId="1" applyNumberFormat="1" applyFont="1" applyFill="1" applyAlignment="1">
      <alignment horizontal="center" vertical="center" wrapText="1"/>
    </xf>
    <xf numFmtId="164" fontId="10" fillId="13" borderId="38" xfId="1" applyNumberFormat="1" applyFont="1" applyFill="1" applyBorder="1" applyAlignment="1">
      <alignment horizontal="center" vertical="center" wrapText="1"/>
    </xf>
    <xf numFmtId="2" fontId="5" fillId="19" borderId="31" xfId="1" applyNumberFormat="1" applyFont="1" applyFill="1" applyBorder="1" applyAlignment="1" applyProtection="1">
      <alignment horizontal="center" vertical="center" wrapText="1"/>
      <protection locked="0"/>
    </xf>
    <xf numFmtId="2" fontId="5" fillId="19" borderId="13" xfId="1" applyNumberFormat="1" applyFont="1" applyFill="1" applyBorder="1" applyAlignment="1" applyProtection="1">
      <alignment horizontal="center" vertical="center" wrapText="1"/>
      <protection locked="0"/>
    </xf>
    <xf numFmtId="2" fontId="5" fillId="19" borderId="70" xfId="1" applyNumberFormat="1" applyFont="1" applyFill="1" applyBorder="1" applyAlignment="1" applyProtection="1">
      <alignment horizontal="center" vertical="center" wrapText="1"/>
      <protection locked="0"/>
    </xf>
    <xf numFmtId="2" fontId="5" fillId="19" borderId="32" xfId="1" applyNumberFormat="1" applyFont="1" applyFill="1" applyBorder="1" applyAlignment="1" applyProtection="1">
      <alignment horizontal="center" vertical="center" wrapText="1"/>
      <protection locked="0"/>
    </xf>
    <xf numFmtId="2" fontId="5" fillId="19" borderId="59" xfId="1" applyNumberFormat="1" applyFont="1" applyFill="1" applyBorder="1" applyAlignment="1" applyProtection="1">
      <alignment horizontal="center" vertical="center" wrapText="1"/>
      <protection locked="0"/>
    </xf>
    <xf numFmtId="2" fontId="5" fillId="19" borderId="33" xfId="1" applyNumberFormat="1" applyFont="1" applyFill="1" applyBorder="1" applyAlignment="1" applyProtection="1">
      <alignment horizontal="center" vertical="center" wrapText="1"/>
      <protection locked="0"/>
    </xf>
    <xf numFmtId="2" fontId="5" fillId="19" borderId="15" xfId="1" applyNumberFormat="1" applyFont="1" applyFill="1" applyBorder="1" applyAlignment="1" applyProtection="1">
      <alignment horizontal="center" vertical="center" wrapText="1"/>
      <protection locked="0"/>
    </xf>
    <xf numFmtId="2" fontId="5" fillId="19" borderId="71" xfId="1" applyNumberFormat="1" applyFont="1" applyFill="1" applyBorder="1" applyAlignment="1" applyProtection="1">
      <alignment horizontal="center" vertical="center" wrapText="1"/>
      <protection locked="0"/>
    </xf>
    <xf numFmtId="0" fontId="5" fillId="6" borderId="106" xfId="1" applyFont="1" applyFill="1" applyBorder="1" applyAlignment="1">
      <alignment horizontal="left" vertical="center"/>
    </xf>
    <xf numFmtId="0" fontId="5" fillId="6" borderId="105" xfId="1" applyFont="1" applyFill="1" applyBorder="1" applyAlignment="1">
      <alignment horizontal="left" vertical="center"/>
    </xf>
    <xf numFmtId="0" fontId="5" fillId="6" borderId="79" xfId="1" applyFont="1" applyFill="1" applyBorder="1" applyAlignment="1">
      <alignment horizontal="left" vertical="center"/>
    </xf>
    <xf numFmtId="2" fontId="5" fillId="19" borderId="130" xfId="1" applyNumberFormat="1" applyFont="1" applyFill="1" applyBorder="1" applyAlignment="1" applyProtection="1">
      <alignment horizontal="center" vertical="center"/>
      <protection locked="0"/>
    </xf>
    <xf numFmtId="2" fontId="5" fillId="19" borderId="9" xfId="1" applyNumberFormat="1" applyFont="1" applyFill="1" applyBorder="1" applyAlignment="1" applyProtection="1">
      <alignment horizontal="center" vertical="center"/>
      <protection locked="0"/>
    </xf>
    <xf numFmtId="2" fontId="5" fillId="19" borderId="131" xfId="1" applyNumberFormat="1" applyFont="1" applyFill="1" applyBorder="1" applyAlignment="1" applyProtection="1">
      <alignment horizontal="center" vertical="center"/>
      <protection locked="0"/>
    </xf>
    <xf numFmtId="2" fontId="5" fillId="19" borderId="198" xfId="1" applyNumberFormat="1" applyFont="1" applyFill="1" applyBorder="1" applyAlignment="1" applyProtection="1">
      <alignment horizontal="center" vertical="center"/>
      <protection locked="0"/>
    </xf>
    <xf numFmtId="2" fontId="5" fillId="19" borderId="53" xfId="1" applyNumberFormat="1" applyFont="1" applyFill="1" applyBorder="1" applyAlignment="1" applyProtection="1">
      <alignment horizontal="center" vertical="center"/>
      <protection locked="0"/>
    </xf>
    <xf numFmtId="2" fontId="5" fillId="19" borderId="199" xfId="1" applyNumberFormat="1" applyFont="1" applyFill="1" applyBorder="1" applyAlignment="1" applyProtection="1">
      <alignment horizontal="center" vertical="center"/>
      <protection locked="0"/>
    </xf>
    <xf numFmtId="164" fontId="5" fillId="6" borderId="91" xfId="1" applyNumberFormat="1" applyFont="1" applyFill="1" applyBorder="1" applyAlignment="1">
      <alignment horizontal="right" vertical="center" wrapText="1"/>
    </xf>
    <xf numFmtId="164" fontId="5" fillId="6" borderId="48" xfId="1" applyNumberFormat="1" applyFont="1" applyFill="1" applyBorder="1" applyAlignment="1">
      <alignment horizontal="right" vertical="center" wrapText="1"/>
    </xf>
    <xf numFmtId="164" fontId="5" fillId="6" borderId="136" xfId="1" applyNumberFormat="1" applyFont="1" applyFill="1" applyBorder="1" applyAlignment="1">
      <alignment horizontal="right" vertical="center" wrapText="1"/>
    </xf>
    <xf numFmtId="2" fontId="10" fillId="2" borderId="40" xfId="1" applyNumberFormat="1" applyFont="1" applyFill="1" applyBorder="1" applyAlignment="1">
      <alignment horizontal="center" vertical="center" wrapText="1"/>
    </xf>
    <xf numFmtId="2" fontId="10" fillId="2" borderId="0" xfId="1" applyNumberFormat="1" applyFont="1" applyFill="1" applyAlignment="1">
      <alignment horizontal="center" vertical="center" wrapText="1"/>
    </xf>
    <xf numFmtId="2" fontId="10" fillId="2" borderId="38" xfId="1" applyNumberFormat="1" applyFont="1" applyFill="1" applyBorder="1" applyAlignment="1">
      <alignment horizontal="center" vertical="center" wrapText="1"/>
    </xf>
    <xf numFmtId="2" fontId="5" fillId="19" borderId="130" xfId="1" applyNumberFormat="1" applyFont="1" applyFill="1" applyBorder="1" applyAlignment="1" applyProtection="1">
      <alignment horizontal="center" vertical="center" wrapText="1"/>
      <protection locked="0"/>
    </xf>
    <xf numFmtId="2" fontId="5" fillId="19" borderId="9" xfId="1" applyNumberFormat="1" applyFont="1" applyFill="1" applyBorder="1" applyAlignment="1" applyProtection="1">
      <alignment horizontal="center" vertical="center" wrapText="1"/>
      <protection locked="0"/>
    </xf>
    <xf numFmtId="2" fontId="5" fillId="19" borderId="131" xfId="1" applyNumberFormat="1" applyFont="1" applyFill="1" applyBorder="1" applyAlignment="1" applyProtection="1">
      <alignment horizontal="center" vertical="center" wrapText="1"/>
      <protection locked="0"/>
    </xf>
    <xf numFmtId="2" fontId="5" fillId="19" borderId="91" xfId="1" applyNumberFormat="1" applyFont="1" applyFill="1" applyBorder="1" applyAlignment="1" applyProtection="1">
      <alignment horizontal="center" vertical="center" wrapText="1"/>
      <protection locked="0"/>
    </xf>
    <xf numFmtId="2" fontId="5" fillId="19" borderId="48" xfId="1" applyNumberFormat="1" applyFont="1" applyFill="1" applyBorder="1" applyAlignment="1" applyProtection="1">
      <alignment horizontal="center" vertical="center" wrapText="1"/>
      <protection locked="0"/>
    </xf>
    <xf numFmtId="2" fontId="5" fillId="19" borderId="87" xfId="1" applyNumberFormat="1" applyFont="1" applyFill="1" applyBorder="1" applyAlignment="1" applyProtection="1">
      <alignment horizontal="center" vertical="center" wrapText="1"/>
      <protection locked="0"/>
    </xf>
    <xf numFmtId="2" fontId="5" fillId="19" borderId="90" xfId="1" applyNumberFormat="1" applyFont="1" applyFill="1" applyBorder="1" applyAlignment="1" applyProtection="1">
      <alignment horizontal="center" vertical="center"/>
      <protection locked="0"/>
    </xf>
    <xf numFmtId="2" fontId="5" fillId="19" borderId="47" xfId="1" applyNumberFormat="1" applyFont="1" applyFill="1" applyBorder="1" applyAlignment="1" applyProtection="1">
      <alignment horizontal="center" vertical="center"/>
      <protection locked="0"/>
    </xf>
    <xf numFmtId="2" fontId="5" fillId="19" borderId="86" xfId="1" applyNumberFormat="1" applyFont="1" applyFill="1" applyBorder="1" applyAlignment="1" applyProtection="1">
      <alignment horizontal="center" vertical="center"/>
      <protection locked="0"/>
    </xf>
    <xf numFmtId="2" fontId="5" fillId="19" borderId="91" xfId="1" applyNumberFormat="1" applyFont="1" applyFill="1" applyBorder="1" applyAlignment="1" applyProtection="1">
      <alignment horizontal="center" vertical="center"/>
      <protection locked="0"/>
    </xf>
    <xf numFmtId="2" fontId="5" fillId="19" borderId="48" xfId="1" applyNumberFormat="1" applyFont="1" applyFill="1" applyBorder="1" applyAlignment="1" applyProtection="1">
      <alignment horizontal="center" vertical="center"/>
      <protection locked="0"/>
    </xf>
    <xf numFmtId="2" fontId="5" fillId="19" borderId="87" xfId="1" applyNumberFormat="1" applyFont="1" applyFill="1" applyBorder="1" applyAlignment="1" applyProtection="1">
      <alignment horizontal="center" vertical="center"/>
      <protection locked="0"/>
    </xf>
    <xf numFmtId="0" fontId="52" fillId="2" borderId="270" xfId="1" applyFont="1" applyFill="1" applyBorder="1" applyAlignment="1">
      <alignment horizontal="center" wrapText="1"/>
    </xf>
    <xf numFmtId="0" fontId="52" fillId="2" borderId="289" xfId="1" applyFont="1" applyFill="1" applyBorder="1" applyAlignment="1">
      <alignment horizontal="center" wrapText="1"/>
    </xf>
    <xf numFmtId="165" fontId="52" fillId="2" borderId="269" xfId="1" applyNumberFormat="1" applyFont="1" applyFill="1" applyBorder="1" applyAlignment="1">
      <alignment horizontal="center" wrapText="1"/>
    </xf>
    <xf numFmtId="165" fontId="52" fillId="2" borderId="276" xfId="1" applyNumberFormat="1" applyFont="1" applyFill="1" applyBorder="1" applyAlignment="1">
      <alignment horizontal="center" wrapText="1"/>
    </xf>
    <xf numFmtId="164" fontId="5" fillId="6" borderId="0" xfId="1" applyNumberFormat="1" applyFont="1" applyFill="1" applyAlignment="1">
      <alignment horizontal="right" vertical="center"/>
    </xf>
    <xf numFmtId="0" fontId="9" fillId="6" borderId="0" xfId="1" applyFont="1" applyFill="1" applyAlignment="1">
      <alignment horizontal="right" vertical="center"/>
    </xf>
    <xf numFmtId="0" fontId="15" fillId="6" borderId="79" xfId="1" applyFont="1" applyFill="1" applyBorder="1" applyAlignment="1">
      <alignment horizontal="left" vertical="center" wrapText="1"/>
    </xf>
    <xf numFmtId="0" fontId="15" fillId="6" borderId="0" xfId="1" applyFont="1" applyFill="1" applyAlignment="1">
      <alignment horizontal="left" vertical="center" wrapText="1"/>
    </xf>
    <xf numFmtId="164" fontId="15" fillId="6" borderId="0" xfId="1" applyNumberFormat="1" applyFont="1" applyFill="1" applyAlignment="1">
      <alignment horizontal="right" vertical="center"/>
    </xf>
    <xf numFmtId="0" fontId="107" fillId="29" borderId="124" xfId="1" applyFont="1" applyFill="1" applyBorder="1" applyAlignment="1">
      <alignment horizontal="left" vertical="center"/>
    </xf>
    <xf numFmtId="0" fontId="107" fillId="29" borderId="125" xfId="1" applyFont="1" applyFill="1" applyBorder="1" applyAlignment="1">
      <alignment horizontal="left" vertical="center"/>
    </xf>
    <xf numFmtId="0" fontId="107" fillId="29" borderId="186" xfId="1" applyFont="1" applyFill="1" applyBorder="1" applyAlignment="1">
      <alignment horizontal="left" vertical="center"/>
    </xf>
    <xf numFmtId="10" fontId="5" fillId="17" borderId="183" xfId="1" applyNumberFormat="1" applyFont="1" applyFill="1" applyBorder="1" applyAlignment="1" applyProtection="1">
      <alignment horizontal="center" vertical="center"/>
      <protection locked="0"/>
    </xf>
    <xf numFmtId="10" fontId="5" fillId="17" borderId="184" xfId="1" applyNumberFormat="1" applyFont="1" applyFill="1" applyBorder="1" applyAlignment="1" applyProtection="1">
      <alignment horizontal="center" vertical="center"/>
      <protection locked="0"/>
    </xf>
    <xf numFmtId="10" fontId="5" fillId="17" borderId="185" xfId="1" applyNumberFormat="1" applyFont="1" applyFill="1" applyBorder="1" applyAlignment="1" applyProtection="1">
      <alignment horizontal="center" vertical="center"/>
      <protection locked="0"/>
    </xf>
    <xf numFmtId="164" fontId="15" fillId="29" borderId="60" xfId="1" applyNumberFormat="1" applyFont="1" applyFill="1" applyBorder="1" applyAlignment="1">
      <alignment horizontal="right" vertical="center"/>
    </xf>
    <xf numFmtId="164" fontId="15" fillId="29" borderId="61" xfId="1" applyNumberFormat="1" applyFont="1" applyFill="1" applyBorder="1" applyAlignment="1">
      <alignment horizontal="right" vertical="center"/>
    </xf>
    <xf numFmtId="164" fontId="15" fillId="29" borderId="264" xfId="1" applyNumberFormat="1" applyFont="1" applyFill="1" applyBorder="1" applyAlignment="1">
      <alignment horizontal="right" vertical="center"/>
    </xf>
    <xf numFmtId="0" fontId="15" fillId="6" borderId="121" xfId="1" applyFont="1" applyFill="1" applyBorder="1" applyAlignment="1">
      <alignment horizontal="left" vertical="center"/>
    </xf>
    <xf numFmtId="0" fontId="15" fillId="6" borderId="122" xfId="1" applyFont="1" applyFill="1" applyBorder="1" applyAlignment="1">
      <alignment horizontal="left" vertical="center"/>
    </xf>
    <xf numFmtId="0" fontId="5" fillId="6" borderId="122" xfId="1" applyFont="1" applyFill="1" applyBorder="1" applyAlignment="1">
      <alignment horizontal="left" vertical="center"/>
    </xf>
    <xf numFmtId="0" fontId="5" fillId="6" borderId="206" xfId="1" applyFont="1" applyFill="1" applyBorder="1" applyAlignment="1">
      <alignment horizontal="left" vertical="center"/>
    </xf>
    <xf numFmtId="0" fontId="107" fillId="29" borderId="121" xfId="1" applyFont="1" applyFill="1" applyBorder="1" applyAlignment="1">
      <alignment horizontal="left" vertical="center"/>
    </xf>
    <xf numFmtId="0" fontId="107" fillId="29" borderId="122" xfId="1" applyFont="1" applyFill="1" applyBorder="1" applyAlignment="1">
      <alignment horizontal="left" vertical="center"/>
    </xf>
    <xf numFmtId="164" fontId="5" fillId="29" borderId="207" xfId="1" applyNumberFormat="1" applyFont="1" applyFill="1" applyBorder="1" applyAlignment="1">
      <alignment horizontal="center" vertical="center"/>
    </xf>
    <xf numFmtId="164" fontId="5" fillId="29" borderId="116" xfId="1" applyNumberFormat="1" applyFont="1" applyFill="1" applyBorder="1" applyAlignment="1">
      <alignment horizontal="center" vertical="center"/>
    </xf>
    <xf numFmtId="2" fontId="102" fillId="2" borderId="32" xfId="0" applyNumberFormat="1" applyFont="1" applyFill="1" applyBorder="1" applyAlignment="1">
      <alignment horizontal="center" vertical="center"/>
    </xf>
    <xf numFmtId="2" fontId="102" fillId="2" borderId="0" xfId="0" applyNumberFormat="1" applyFont="1" applyFill="1" applyAlignment="1">
      <alignment horizontal="center" vertical="center"/>
    </xf>
    <xf numFmtId="0" fontId="10" fillId="6" borderId="8" xfId="1" applyFont="1" applyFill="1" applyBorder="1" applyAlignment="1">
      <alignment horizontal="left" vertical="center"/>
    </xf>
    <xf numFmtId="0" fontId="5" fillId="6" borderId="0" xfId="1" applyFont="1" applyFill="1" applyAlignment="1">
      <alignment horizontal="right" vertical="center"/>
    </xf>
    <xf numFmtId="0" fontId="10" fillId="6" borderId="0" xfId="1" applyFont="1" applyFill="1" applyAlignment="1">
      <alignment horizontal="left" vertical="center"/>
    </xf>
    <xf numFmtId="0" fontId="52" fillId="2" borderId="267" xfId="0" applyFont="1" applyFill="1" applyBorder="1" applyAlignment="1">
      <alignment horizontal="center" vertical="center"/>
    </xf>
    <xf numFmtId="0" fontId="52" fillId="2" borderId="22" xfId="0" applyFont="1" applyFill="1" applyBorder="1" applyAlignment="1">
      <alignment horizontal="center" vertical="center"/>
    </xf>
    <xf numFmtId="0" fontId="52" fillId="2" borderId="268" xfId="0" applyFont="1" applyFill="1" applyBorder="1" applyAlignment="1">
      <alignment horizontal="center" vertical="center"/>
    </xf>
    <xf numFmtId="0" fontId="5" fillId="12" borderId="33" xfId="0" applyFont="1" applyFill="1" applyBorder="1" applyAlignment="1">
      <alignment horizontal="left" vertical="center"/>
    </xf>
    <xf numFmtId="0" fontId="5" fillId="12" borderId="15" xfId="0" applyFont="1" applyFill="1" applyBorder="1" applyAlignment="1">
      <alignment horizontal="left" vertical="center"/>
    </xf>
    <xf numFmtId="164" fontId="6" fillId="12" borderId="15" xfId="0" applyNumberFormat="1" applyFont="1" applyFill="1" applyBorder="1" applyAlignment="1">
      <alignment horizontal="right" vertical="center"/>
    </xf>
    <xf numFmtId="164" fontId="6" fillId="12" borderId="71" xfId="0" applyNumberFormat="1" applyFont="1" applyFill="1" applyBorder="1" applyAlignment="1">
      <alignment horizontal="right" vertical="center"/>
    </xf>
    <xf numFmtId="0" fontId="5" fillId="12" borderId="102" xfId="0" applyFont="1" applyFill="1" applyBorder="1" applyAlignment="1">
      <alignment horizontal="left" vertical="center"/>
    </xf>
    <xf numFmtId="0" fontId="5" fillId="12" borderId="17" xfId="0" applyFont="1" applyFill="1" applyBorder="1" applyAlignment="1">
      <alignment horizontal="left" vertical="center"/>
    </xf>
    <xf numFmtId="2" fontId="6" fillId="12" borderId="17" xfId="0" applyNumberFormat="1" applyFont="1" applyFill="1" applyBorder="1" applyAlignment="1">
      <alignment horizontal="right" vertical="center"/>
    </xf>
    <xf numFmtId="0" fontId="52" fillId="2" borderId="290" xfId="1" applyFont="1" applyFill="1" applyBorder="1" applyAlignment="1">
      <alignment horizontal="center" wrapText="1"/>
    </xf>
    <xf numFmtId="0" fontId="52" fillId="2" borderId="291" xfId="1" applyFont="1" applyFill="1" applyBorder="1" applyAlignment="1">
      <alignment horizontal="center" wrapText="1"/>
    </xf>
    <xf numFmtId="0" fontId="82" fillId="6" borderId="0" xfId="1" applyFont="1" applyFill="1" applyAlignment="1">
      <alignment horizontal="left" vertical="top" wrapText="1"/>
    </xf>
    <xf numFmtId="0" fontId="24" fillId="19" borderId="106" xfId="1" applyFont="1" applyFill="1" applyBorder="1" applyAlignment="1">
      <alignment horizontal="left" vertical="center"/>
    </xf>
    <xf numFmtId="0" fontId="24" fillId="19" borderId="12" xfId="1" applyFont="1" applyFill="1" applyBorder="1" applyAlignment="1">
      <alignment horizontal="left" vertical="center"/>
    </xf>
    <xf numFmtId="10" fontId="5" fillId="19" borderId="31" xfId="1" applyNumberFormat="1" applyFont="1" applyFill="1" applyBorder="1" applyAlignment="1">
      <alignment horizontal="center" vertical="center"/>
    </xf>
    <xf numFmtId="10" fontId="5" fillId="19" borderId="13" xfId="1" applyNumberFormat="1" applyFont="1" applyFill="1" applyBorder="1" applyAlignment="1">
      <alignment horizontal="center" vertical="center"/>
    </xf>
    <xf numFmtId="10" fontId="5" fillId="19" borderId="70" xfId="1" applyNumberFormat="1" applyFont="1" applyFill="1" applyBorder="1" applyAlignment="1">
      <alignment horizontal="center" vertical="center"/>
    </xf>
    <xf numFmtId="0" fontId="24" fillId="19" borderId="58" xfId="1" applyFont="1" applyFill="1" applyBorder="1" applyAlignment="1">
      <alignment horizontal="right" vertical="center"/>
    </xf>
    <xf numFmtId="0" fontId="24" fillId="19" borderId="12" xfId="1" applyFont="1" applyFill="1" applyBorder="1" applyAlignment="1">
      <alignment horizontal="right" vertical="center"/>
    </xf>
    <xf numFmtId="0" fontId="24" fillId="19" borderId="200" xfId="1" applyFont="1" applyFill="1" applyBorder="1" applyAlignment="1">
      <alignment horizontal="right" vertical="center"/>
    </xf>
    <xf numFmtId="2" fontId="102" fillId="2" borderId="0" xfId="1" applyNumberFormat="1" applyFont="1" applyFill="1" applyAlignment="1">
      <alignment horizontal="center" wrapText="1"/>
    </xf>
    <xf numFmtId="0" fontId="15" fillId="19" borderId="81" xfId="1" applyFont="1" applyFill="1" applyBorder="1" applyAlignment="1">
      <alignment horizontal="left" vertical="center"/>
    </xf>
    <xf numFmtId="0" fontId="15" fillId="19" borderId="66" xfId="1" applyFont="1" applyFill="1" applyBorder="1" applyAlignment="1">
      <alignment horizontal="left" vertical="center"/>
    </xf>
    <xf numFmtId="164" fontId="15" fillId="19" borderId="0" xfId="1" applyNumberFormat="1" applyFont="1" applyFill="1" applyAlignment="1">
      <alignment horizontal="center" vertical="center" wrapText="1"/>
    </xf>
    <xf numFmtId="164" fontId="15" fillId="19" borderId="80" xfId="1" applyNumberFormat="1" applyFont="1" applyFill="1" applyBorder="1" applyAlignment="1">
      <alignment horizontal="center" vertical="center" wrapText="1"/>
    </xf>
    <xf numFmtId="14" fontId="5" fillId="6" borderId="0" xfId="1" applyNumberFormat="1" applyFont="1" applyFill="1" applyAlignment="1">
      <alignment horizontal="right" vertical="center"/>
    </xf>
    <xf numFmtId="0" fontId="24" fillId="12" borderId="31" xfId="0" applyFont="1" applyFill="1" applyBorder="1" applyAlignment="1">
      <alignment horizontal="left" vertical="center"/>
    </xf>
    <xf numFmtId="0" fontId="24" fillId="12" borderId="13" xfId="0" applyFont="1" applyFill="1" applyBorder="1" applyAlignment="1">
      <alignment horizontal="left" vertical="center"/>
    </xf>
    <xf numFmtId="0" fontId="24" fillId="12" borderId="70" xfId="0" applyFont="1" applyFill="1" applyBorder="1" applyAlignment="1">
      <alignment horizontal="left" vertical="center"/>
    </xf>
    <xf numFmtId="0" fontId="5" fillId="6" borderId="6" xfId="1" applyFont="1" applyFill="1" applyBorder="1" applyAlignment="1">
      <alignment horizontal="left" vertical="center"/>
    </xf>
    <xf numFmtId="0" fontId="5" fillId="6" borderId="89" xfId="1" applyFont="1" applyFill="1" applyBorder="1" applyAlignment="1">
      <alignment horizontal="left" vertical="center"/>
    </xf>
    <xf numFmtId="164" fontId="5" fillId="6" borderId="9" xfId="1" applyNumberFormat="1" applyFont="1" applyFill="1" applyBorder="1" applyAlignment="1">
      <alignment horizontal="right" vertical="center" wrapText="1"/>
    </xf>
    <xf numFmtId="164" fontId="5" fillId="6" borderId="135" xfId="1" applyNumberFormat="1" applyFont="1" applyFill="1" applyBorder="1" applyAlignment="1">
      <alignment horizontal="right" vertical="center" wrapText="1"/>
    </xf>
    <xf numFmtId="0" fontId="107" fillId="29" borderId="124" xfId="1" applyFont="1" applyFill="1" applyBorder="1" applyAlignment="1">
      <alignment horizontal="left" vertical="center" wrapText="1"/>
    </xf>
    <xf numFmtId="0" fontId="107" fillId="29" borderId="125" xfId="1" applyFont="1" applyFill="1" applyBorder="1" applyAlignment="1">
      <alignment horizontal="left" vertical="center" wrapText="1"/>
    </xf>
    <xf numFmtId="10" fontId="110" fillId="29" borderId="88" xfId="1" applyNumberFormat="1" applyFont="1" applyFill="1" applyBorder="1" applyAlignment="1" applyProtection="1">
      <alignment horizontal="center" vertical="center" wrapText="1"/>
      <protection locked="0"/>
    </xf>
    <xf numFmtId="10" fontId="110" fillId="29" borderId="6" xfId="1" applyNumberFormat="1" applyFont="1" applyFill="1" applyBorder="1" applyAlignment="1" applyProtection="1">
      <alignment horizontal="center" vertical="center" wrapText="1"/>
      <protection locked="0"/>
    </xf>
    <xf numFmtId="10" fontId="110" fillId="29" borderId="89" xfId="1" applyNumberFormat="1" applyFont="1" applyFill="1" applyBorder="1" applyAlignment="1" applyProtection="1">
      <alignment horizontal="center" vertical="center" wrapText="1"/>
      <protection locked="0"/>
    </xf>
    <xf numFmtId="7" fontId="107" fillId="29" borderId="6" xfId="1" applyNumberFormat="1" applyFont="1" applyFill="1" applyBorder="1" applyAlignment="1" applyProtection="1">
      <alignment horizontal="right" vertical="center"/>
      <protection locked="0"/>
    </xf>
    <xf numFmtId="0" fontId="15" fillId="6" borderId="79" xfId="1" applyFont="1" applyFill="1" applyBorder="1" applyAlignment="1">
      <alignment horizontal="left" vertical="center"/>
    </xf>
    <xf numFmtId="0" fontId="15" fillId="6" borderId="0" xfId="1" applyFont="1" applyFill="1" applyAlignment="1">
      <alignment horizontal="left" vertical="center"/>
    </xf>
    <xf numFmtId="2" fontId="5" fillId="19" borderId="25" xfId="1" applyNumberFormat="1" applyFont="1" applyFill="1" applyBorder="1" applyAlignment="1" applyProtection="1">
      <alignment horizontal="center" vertical="center"/>
      <protection locked="0"/>
    </xf>
    <xf numFmtId="2" fontId="5" fillId="19" borderId="12" xfId="1" applyNumberFormat="1" applyFont="1" applyFill="1" applyBorder="1" applyAlignment="1" applyProtection="1">
      <alignment horizontal="center" vertical="center"/>
      <protection locked="0"/>
    </xf>
    <xf numFmtId="2" fontId="5" fillId="19" borderId="52" xfId="1" applyNumberFormat="1" applyFont="1" applyFill="1" applyBorder="1" applyAlignment="1" applyProtection="1">
      <alignment horizontal="center" vertical="center"/>
      <protection locked="0"/>
    </xf>
    <xf numFmtId="0" fontId="15" fillId="12" borderId="140" xfId="1" applyFont="1" applyFill="1" applyBorder="1" applyAlignment="1">
      <alignment horizontal="left" vertical="center" wrapText="1"/>
    </xf>
    <xf numFmtId="2" fontId="16" fillId="12" borderId="143" xfId="1" applyNumberFormat="1" applyFont="1" applyFill="1" applyBorder="1" applyAlignment="1">
      <alignment horizontal="center" vertical="center"/>
    </xf>
    <xf numFmtId="2" fontId="16" fillId="12" borderId="141" xfId="1" applyNumberFormat="1" applyFont="1" applyFill="1" applyBorder="1" applyAlignment="1">
      <alignment horizontal="center" vertical="center"/>
    </xf>
    <xf numFmtId="2" fontId="16" fillId="12" borderId="142" xfId="1" applyNumberFormat="1" applyFont="1" applyFill="1" applyBorder="1" applyAlignment="1">
      <alignment horizontal="center" vertical="center"/>
    </xf>
    <xf numFmtId="164" fontId="15" fillId="12" borderId="141" xfId="1" applyNumberFormat="1" applyFont="1" applyFill="1" applyBorder="1" applyAlignment="1">
      <alignment horizontal="right" vertical="center"/>
    </xf>
    <xf numFmtId="164" fontId="15" fillId="12" borderId="144" xfId="1" applyNumberFormat="1" applyFont="1" applyFill="1" applyBorder="1" applyAlignment="1">
      <alignment horizontal="right" vertical="center"/>
    </xf>
    <xf numFmtId="0" fontId="69" fillId="2" borderId="0" xfId="0" applyFont="1" applyFill="1" applyAlignment="1">
      <alignment horizontal="left" vertical="center"/>
    </xf>
    <xf numFmtId="0" fontId="5" fillId="12" borderId="92" xfId="0" applyFont="1" applyFill="1" applyBorder="1" applyAlignment="1">
      <alignment horizontal="left" vertical="center"/>
    </xf>
    <xf numFmtId="0" fontId="5" fillId="12" borderId="40" xfId="0" applyFont="1" applyFill="1" applyBorder="1" applyAlignment="1">
      <alignment horizontal="left" vertical="center"/>
    </xf>
    <xf numFmtId="164" fontId="6" fillId="12" borderId="40" xfId="1" applyNumberFormat="1" applyFont="1" applyFill="1" applyBorder="1" applyAlignment="1">
      <alignment horizontal="right" vertical="center"/>
    </xf>
    <xf numFmtId="164" fontId="6" fillId="12" borderId="93" xfId="1" applyNumberFormat="1" applyFont="1" applyFill="1" applyBorder="1" applyAlignment="1">
      <alignment horizontal="right" vertical="center"/>
    </xf>
    <xf numFmtId="0" fontId="24" fillId="19" borderId="25" xfId="1" applyFont="1" applyFill="1" applyBorder="1" applyAlignment="1">
      <alignment horizontal="left"/>
    </xf>
    <xf numFmtId="0" fontId="24" fillId="19" borderId="12" xfId="1" applyFont="1" applyFill="1" applyBorder="1" applyAlignment="1">
      <alignment horizontal="left"/>
    </xf>
    <xf numFmtId="0" fontId="24" fillId="19" borderId="57" xfId="1" applyFont="1" applyFill="1" applyBorder="1" applyAlignment="1">
      <alignment horizontal="left"/>
    </xf>
    <xf numFmtId="10" fontId="26" fillId="19" borderId="31" xfId="1" applyNumberFormat="1" applyFont="1" applyFill="1" applyBorder="1" applyAlignment="1">
      <alignment horizontal="center"/>
    </xf>
    <xf numFmtId="10" fontId="26" fillId="19" borderId="13" xfId="1" applyNumberFormat="1" applyFont="1" applyFill="1" applyBorder="1" applyAlignment="1">
      <alignment horizontal="center"/>
    </xf>
    <xf numFmtId="10" fontId="26" fillId="19" borderId="70" xfId="1" applyNumberFormat="1" applyFont="1" applyFill="1" applyBorder="1" applyAlignment="1">
      <alignment horizontal="center"/>
    </xf>
    <xf numFmtId="0" fontId="24" fillId="19" borderId="52" xfId="1" applyFont="1" applyFill="1" applyBorder="1" applyAlignment="1">
      <alignment horizontal="right" vertical="center"/>
    </xf>
    <xf numFmtId="0" fontId="15" fillId="19" borderId="156" xfId="1" applyFont="1" applyFill="1" applyBorder="1" applyAlignment="1">
      <alignment horizontal="left" vertical="center"/>
    </xf>
    <xf numFmtId="0" fontId="15" fillId="19" borderId="116" xfId="1" applyFont="1" applyFill="1" applyBorder="1" applyAlignment="1">
      <alignment horizontal="left" vertical="center"/>
    </xf>
    <xf numFmtId="164" fontId="15" fillId="19" borderId="116" xfId="1" applyNumberFormat="1" applyFont="1" applyFill="1" applyBorder="1" applyAlignment="1">
      <alignment horizontal="right" vertical="center" wrapText="1"/>
    </xf>
    <xf numFmtId="164" fontId="15" fillId="19" borderId="117" xfId="1" applyNumberFormat="1" applyFont="1" applyFill="1" applyBorder="1" applyAlignment="1">
      <alignment horizontal="right" vertical="center" wrapText="1"/>
    </xf>
    <xf numFmtId="0" fontId="15" fillId="6" borderId="105" xfId="1" applyFont="1" applyFill="1" applyBorder="1" applyAlignment="1">
      <alignment horizontal="left" vertical="center"/>
    </xf>
    <xf numFmtId="0" fontId="15" fillId="6" borderId="11" xfId="1" applyFont="1" applyFill="1" applyBorder="1" applyAlignment="1">
      <alignment horizontal="left" vertical="center"/>
    </xf>
    <xf numFmtId="0" fontId="15" fillId="6" borderId="140" xfId="1" applyFont="1" applyFill="1" applyBorder="1" applyAlignment="1">
      <alignment horizontal="left" vertical="center"/>
    </xf>
    <xf numFmtId="0" fontId="15" fillId="6" borderId="141" xfId="1" applyFont="1" applyFill="1" applyBorder="1" applyAlignment="1">
      <alignment horizontal="left" vertical="center"/>
    </xf>
    <xf numFmtId="164" fontId="16" fillId="6" borderId="11" xfId="1" applyNumberFormat="1" applyFont="1" applyFill="1" applyBorder="1" applyAlignment="1">
      <alignment horizontal="right" vertical="center"/>
    </xf>
    <xf numFmtId="164" fontId="16" fillId="6" borderId="141" xfId="1" applyNumberFormat="1" applyFont="1" applyFill="1" applyBorder="1" applyAlignment="1">
      <alignment horizontal="right" vertical="center"/>
    </xf>
    <xf numFmtId="0" fontId="31" fillId="6" borderId="0" xfId="1" applyFont="1" applyFill="1" applyAlignment="1">
      <alignment horizontal="left" vertical="top"/>
    </xf>
    <xf numFmtId="0" fontId="3" fillId="13" borderId="306" xfId="1" applyFont="1" applyFill="1" applyBorder="1" applyAlignment="1">
      <alignment horizontal="right" vertical="center"/>
    </xf>
    <xf numFmtId="0" fontId="3" fillId="13" borderId="307" xfId="1" applyFont="1" applyFill="1" applyBorder="1" applyAlignment="1">
      <alignment horizontal="right" vertical="center"/>
    </xf>
    <xf numFmtId="0" fontId="15" fillId="12" borderId="374" xfId="1" applyFont="1" applyFill="1" applyBorder="1" applyAlignment="1">
      <alignment horizontal="right" vertical="center"/>
    </xf>
    <xf numFmtId="0" fontId="15" fillId="12" borderId="369" xfId="1" applyFont="1" applyFill="1" applyBorder="1" applyAlignment="1">
      <alignment horizontal="right" vertical="center"/>
    </xf>
    <xf numFmtId="10" fontId="15" fillId="12" borderId="310" xfId="1" applyNumberFormat="1" applyFont="1" applyFill="1" applyBorder="1" applyAlignment="1">
      <alignment horizontal="right" vertical="center"/>
    </xf>
    <xf numFmtId="10" fontId="15" fillId="12" borderId="6" xfId="1" applyNumberFormat="1" applyFont="1" applyFill="1" applyBorder="1" applyAlignment="1">
      <alignment horizontal="right" vertical="center"/>
    </xf>
    <xf numFmtId="0" fontId="15" fillId="12" borderId="310" xfId="1" applyFont="1" applyFill="1" applyBorder="1" applyAlignment="1">
      <alignment horizontal="right" vertical="center"/>
    </xf>
    <xf numFmtId="0" fontId="15" fillId="12" borderId="6" xfId="1" applyFont="1" applyFill="1" applyBorder="1" applyAlignment="1">
      <alignment horizontal="right" vertical="center"/>
    </xf>
    <xf numFmtId="0" fontId="16" fillId="6" borderId="0" xfId="1" applyFont="1" applyFill="1" applyAlignment="1">
      <alignment horizontal="left" vertical="center" wrapText="1"/>
    </xf>
    <xf numFmtId="0" fontId="62" fillId="2" borderId="0" xfId="0" applyFont="1" applyFill="1" applyAlignment="1">
      <alignment horizontal="left" vertical="center"/>
    </xf>
    <xf numFmtId="164" fontId="5" fillId="29" borderId="117" xfId="1" applyNumberFormat="1" applyFont="1" applyFill="1" applyBorder="1" applyAlignment="1">
      <alignment horizontal="center" vertical="center"/>
    </xf>
    <xf numFmtId="164" fontId="15" fillId="6" borderId="80" xfId="1" applyNumberFormat="1" applyFont="1" applyFill="1" applyBorder="1" applyAlignment="1">
      <alignment horizontal="right" vertical="center"/>
    </xf>
    <xf numFmtId="0" fontId="52" fillId="2" borderId="292" xfId="1" applyFont="1" applyFill="1" applyBorder="1" applyAlignment="1">
      <alignment horizontal="center" wrapText="1"/>
    </xf>
    <xf numFmtId="164" fontId="15" fillId="29" borderId="205" xfId="1" applyNumberFormat="1" applyFont="1" applyFill="1" applyBorder="1" applyAlignment="1">
      <alignment horizontal="right" vertical="center"/>
    </xf>
    <xf numFmtId="164" fontId="34" fillId="2" borderId="0" xfId="1" applyNumberFormat="1" applyFont="1" applyFill="1" applyAlignment="1">
      <alignment horizontal="center" vertical="center"/>
    </xf>
    <xf numFmtId="164" fontId="10" fillId="2" borderId="18" xfId="1" applyNumberFormat="1" applyFont="1" applyFill="1" applyBorder="1" applyAlignment="1" applyProtection="1">
      <alignment horizontal="center" vertical="center"/>
      <protection locked="0"/>
    </xf>
    <xf numFmtId="164" fontId="10" fillId="2" borderId="44" xfId="1" applyNumberFormat="1" applyFont="1" applyFill="1" applyBorder="1" applyAlignment="1" applyProtection="1">
      <alignment horizontal="center" vertical="center"/>
      <protection locked="0"/>
    </xf>
    <xf numFmtId="7" fontId="107" fillId="29" borderId="138" xfId="1" applyNumberFormat="1" applyFont="1" applyFill="1" applyBorder="1" applyAlignment="1" applyProtection="1">
      <alignment horizontal="right" vertical="center"/>
      <protection locked="0"/>
    </xf>
    <xf numFmtId="164" fontId="16" fillId="6" borderId="201" xfId="1" applyNumberFormat="1" applyFont="1" applyFill="1" applyBorder="1" applyAlignment="1">
      <alignment horizontal="right" vertical="center"/>
    </xf>
    <xf numFmtId="164" fontId="16" fillId="6" borderId="144" xfId="1" applyNumberFormat="1" applyFont="1" applyFill="1" applyBorder="1" applyAlignment="1">
      <alignment horizontal="right" vertical="center"/>
    </xf>
    <xf numFmtId="2" fontId="10" fillId="2" borderId="18" xfId="1" applyNumberFormat="1" applyFont="1" applyFill="1" applyBorder="1" applyAlignment="1">
      <alignment horizontal="center" vertical="center"/>
    </xf>
    <xf numFmtId="2" fontId="10" fillId="2" borderId="44" xfId="1" applyNumberFormat="1" applyFont="1" applyFill="1" applyBorder="1" applyAlignment="1">
      <alignment horizontal="center" vertical="center"/>
    </xf>
    <xf numFmtId="164" fontId="10" fillId="13" borderId="39" xfId="1" applyNumberFormat="1" applyFont="1" applyFill="1" applyBorder="1" applyAlignment="1">
      <alignment horizontal="center" vertical="center"/>
    </xf>
    <xf numFmtId="164" fontId="10" fillId="13" borderId="45" xfId="1" applyNumberFormat="1" applyFont="1" applyFill="1" applyBorder="1" applyAlignment="1">
      <alignment horizontal="center" vertical="center"/>
    </xf>
    <xf numFmtId="164" fontId="10" fillId="13" borderId="46" xfId="1" applyNumberFormat="1" applyFont="1" applyFill="1" applyBorder="1" applyAlignment="1">
      <alignment horizontal="center" vertical="center"/>
    </xf>
    <xf numFmtId="0" fontId="5" fillId="6" borderId="106" xfId="1" applyFont="1" applyFill="1" applyBorder="1" applyAlignment="1">
      <alignment horizontal="center" vertical="center"/>
    </xf>
    <xf numFmtId="2" fontId="10" fillId="2" borderId="21" xfId="1" applyNumberFormat="1" applyFont="1" applyFill="1" applyBorder="1" applyAlignment="1">
      <alignment horizontal="center" vertical="center"/>
    </xf>
    <xf numFmtId="164" fontId="10" fillId="13" borderId="18" xfId="1" applyNumberFormat="1" applyFont="1" applyFill="1" applyBorder="1" applyAlignment="1">
      <alignment horizontal="center" vertical="center"/>
    </xf>
    <xf numFmtId="164" fontId="10" fillId="13" borderId="44" xfId="1" applyNumberFormat="1" applyFont="1" applyFill="1" applyBorder="1" applyAlignment="1">
      <alignment horizontal="center" vertical="center"/>
    </xf>
    <xf numFmtId="2" fontId="10" fillId="2" borderId="18" xfId="1" applyNumberFormat="1" applyFont="1" applyFill="1" applyBorder="1" applyAlignment="1">
      <alignment horizontal="center" vertical="center" wrapText="1"/>
    </xf>
    <xf numFmtId="2" fontId="10" fillId="2" borderId="21" xfId="1" applyNumberFormat="1" applyFont="1" applyFill="1" applyBorder="1" applyAlignment="1">
      <alignment horizontal="center" vertical="center" wrapText="1"/>
    </xf>
    <xf numFmtId="2" fontId="10" fillId="2" borderId="44" xfId="1" applyNumberFormat="1" applyFont="1" applyFill="1" applyBorder="1" applyAlignment="1">
      <alignment horizontal="center" vertical="center" wrapText="1"/>
    </xf>
    <xf numFmtId="164" fontId="10" fillId="13" borderId="39" xfId="1" applyNumberFormat="1" applyFont="1" applyFill="1" applyBorder="1" applyAlignment="1">
      <alignment horizontal="center" vertical="center" wrapText="1"/>
    </xf>
    <xf numFmtId="164" fontId="10" fillId="13" borderId="46" xfId="1" applyNumberFormat="1" applyFont="1" applyFill="1" applyBorder="1" applyAlignment="1">
      <alignment horizontal="center" vertical="center" wrapText="1"/>
    </xf>
    <xf numFmtId="164" fontId="10" fillId="13" borderId="45" xfId="1" applyNumberFormat="1" applyFont="1" applyFill="1" applyBorder="1" applyAlignment="1">
      <alignment horizontal="center" vertical="center" wrapText="1"/>
    </xf>
    <xf numFmtId="2" fontId="5" fillId="19" borderId="100" xfId="1" applyNumberFormat="1" applyFont="1" applyFill="1" applyBorder="1" applyAlignment="1" applyProtection="1">
      <alignment horizontal="center" vertical="center" wrapText="1"/>
      <protection locked="0"/>
    </xf>
    <xf numFmtId="2" fontId="5" fillId="19" borderId="8" xfId="1" applyNumberFormat="1" applyFont="1" applyFill="1" applyBorder="1" applyAlignment="1" applyProtection="1">
      <alignment horizontal="center" vertical="center" wrapText="1"/>
      <protection locked="0"/>
    </xf>
    <xf numFmtId="2" fontId="5" fillId="19" borderId="145" xfId="1" applyNumberFormat="1" applyFont="1" applyFill="1" applyBorder="1" applyAlignment="1" applyProtection="1">
      <alignment horizontal="center" vertical="center" wrapText="1"/>
      <protection locked="0"/>
    </xf>
    <xf numFmtId="164" fontId="5" fillId="6" borderId="100" xfId="1" applyNumberFormat="1" applyFont="1" applyFill="1" applyBorder="1" applyAlignment="1">
      <alignment horizontal="right" vertical="center" wrapText="1"/>
    </xf>
    <xf numFmtId="164" fontId="5" fillId="6" borderId="8" xfId="1" applyNumberFormat="1" applyFont="1" applyFill="1" applyBorder="1" applyAlignment="1">
      <alignment horizontal="right" vertical="center" wrapText="1"/>
    </xf>
    <xf numFmtId="164" fontId="5" fillId="6" borderId="202" xfId="1" applyNumberFormat="1" applyFont="1" applyFill="1" applyBorder="1" applyAlignment="1">
      <alignment horizontal="right" vertical="center" wrapText="1"/>
    </xf>
    <xf numFmtId="2" fontId="16" fillId="12" borderId="203" xfId="1" applyNumberFormat="1" applyFont="1" applyFill="1" applyBorder="1" applyAlignment="1">
      <alignment horizontal="center" vertical="center"/>
    </xf>
    <xf numFmtId="2" fontId="16" fillId="12" borderId="152" xfId="1" applyNumberFormat="1" applyFont="1" applyFill="1" applyBorder="1" applyAlignment="1">
      <alignment horizontal="center" vertical="center"/>
    </xf>
    <xf numFmtId="2" fontId="16" fillId="12" borderId="204" xfId="1" applyNumberFormat="1" applyFont="1" applyFill="1" applyBorder="1" applyAlignment="1">
      <alignment horizontal="center" vertical="center"/>
    </xf>
    <xf numFmtId="0" fontId="15" fillId="12" borderId="33" xfId="1" applyFont="1" applyFill="1" applyBorder="1" applyAlignment="1">
      <alignment horizontal="left" vertical="center" wrapText="1"/>
    </xf>
    <xf numFmtId="0" fontId="5" fillId="12" borderId="15" xfId="1" applyFont="1" applyFill="1" applyBorder="1" applyAlignment="1">
      <alignment horizontal="left" vertical="center" wrapText="1"/>
    </xf>
    <xf numFmtId="2" fontId="16" fillId="12" borderId="72" xfId="1" applyNumberFormat="1" applyFont="1" applyFill="1" applyBorder="1" applyAlignment="1">
      <alignment horizontal="center" vertical="center"/>
    </xf>
    <xf numFmtId="2" fontId="16" fillId="12" borderId="19" xfId="1" applyNumberFormat="1" applyFont="1" applyFill="1" applyBorder="1" applyAlignment="1">
      <alignment horizontal="center" vertical="center"/>
    </xf>
    <xf numFmtId="2" fontId="16" fillId="12" borderId="73" xfId="1" applyNumberFormat="1" applyFont="1" applyFill="1" applyBorder="1" applyAlignment="1">
      <alignment horizontal="center" vertical="center"/>
    </xf>
    <xf numFmtId="10" fontId="15" fillId="12" borderId="372" xfId="1" applyNumberFormat="1" applyFont="1" applyFill="1" applyBorder="1" applyAlignment="1">
      <alignment horizontal="right" vertical="center"/>
    </xf>
    <xf numFmtId="10" fontId="15" fillId="12" borderId="373" xfId="1" applyNumberFormat="1" applyFont="1" applyFill="1" applyBorder="1" applyAlignment="1">
      <alignment horizontal="right" vertical="center"/>
    </xf>
    <xf numFmtId="10" fontId="15" fillId="12" borderId="370" xfId="1" applyNumberFormat="1" applyFont="1" applyFill="1" applyBorder="1" applyAlignment="1">
      <alignment horizontal="right" vertical="center"/>
    </xf>
    <xf numFmtId="10" fontId="15" fillId="12" borderId="371" xfId="1" applyNumberFormat="1" applyFont="1" applyFill="1" applyBorder="1" applyAlignment="1">
      <alignment horizontal="right" vertical="center"/>
    </xf>
    <xf numFmtId="0" fontId="15" fillId="12" borderId="370" xfId="1" applyFont="1" applyFill="1" applyBorder="1" applyAlignment="1">
      <alignment horizontal="right" vertical="center"/>
    </xf>
    <xf numFmtId="0" fontId="15" fillId="12" borderId="371" xfId="1" applyFont="1" applyFill="1" applyBorder="1" applyAlignment="1">
      <alignment horizontal="right" vertical="center"/>
    </xf>
    <xf numFmtId="0" fontId="15" fillId="13" borderId="306" xfId="1" applyFont="1" applyFill="1" applyBorder="1" applyAlignment="1">
      <alignment horizontal="right" vertical="center"/>
    </xf>
    <xf numFmtId="0" fontId="15" fillId="13" borderId="307" xfId="1" applyFont="1" applyFill="1" applyBorder="1" applyAlignment="1">
      <alignment horizontal="right" vertical="center"/>
    </xf>
    <xf numFmtId="164" fontId="5" fillId="6" borderId="30" xfId="1" applyNumberFormat="1" applyFont="1" applyFill="1" applyBorder="1" applyAlignment="1">
      <alignment horizontal="center" vertical="center"/>
    </xf>
    <xf numFmtId="164" fontId="5" fillId="6" borderId="56" xfId="1" applyNumberFormat="1" applyFont="1" applyFill="1" applyBorder="1" applyAlignment="1">
      <alignment horizontal="center" vertical="center"/>
    </xf>
    <xf numFmtId="164" fontId="5" fillId="23" borderId="30" xfId="1" applyNumberFormat="1" applyFont="1" applyFill="1" applyBorder="1" applyAlignment="1">
      <alignment horizontal="left" vertical="center"/>
    </xf>
    <xf numFmtId="164" fontId="5" fillId="23" borderId="56" xfId="1" applyNumberFormat="1" applyFont="1" applyFill="1" applyBorder="1" applyAlignment="1">
      <alignment horizontal="left" vertical="center"/>
    </xf>
    <xf numFmtId="164" fontId="5" fillId="6" borderId="213" xfId="1" applyNumberFormat="1" applyFont="1" applyFill="1" applyBorder="1" applyAlignment="1">
      <alignment horizontal="center" vertical="center"/>
    </xf>
    <xf numFmtId="164" fontId="5" fillId="11" borderId="30" xfId="1" applyNumberFormat="1" applyFont="1" applyFill="1" applyBorder="1" applyAlignment="1">
      <alignment horizontal="left" vertical="center"/>
    </xf>
    <xf numFmtId="164" fontId="5" fillId="11" borderId="56" xfId="1" applyNumberFormat="1" applyFont="1" applyFill="1" applyBorder="1" applyAlignment="1">
      <alignment horizontal="left" vertical="center"/>
    </xf>
    <xf numFmtId="165" fontId="5" fillId="2" borderId="267" xfId="1" applyNumberFormat="1" applyFont="1" applyFill="1" applyBorder="1" applyAlignment="1">
      <alignment horizontal="center" vertical="center"/>
    </xf>
    <xf numFmtId="165" fontId="5" fillId="2" borderId="22" xfId="1" applyNumberFormat="1" applyFont="1" applyFill="1" applyBorder="1" applyAlignment="1">
      <alignment horizontal="center" vertical="center"/>
    </xf>
    <xf numFmtId="165" fontId="5" fillId="2" borderId="268" xfId="1" applyNumberFormat="1" applyFont="1" applyFill="1" applyBorder="1" applyAlignment="1">
      <alignment horizontal="center" vertical="center"/>
    </xf>
    <xf numFmtId="164" fontId="5" fillId="15" borderId="30" xfId="1" applyNumberFormat="1" applyFont="1" applyFill="1" applyBorder="1" applyAlignment="1">
      <alignment horizontal="left" vertical="center"/>
    </xf>
    <xf numFmtId="164" fontId="5" fillId="15" borderId="78" xfId="1" applyNumberFormat="1" applyFont="1" applyFill="1" applyBorder="1" applyAlignment="1">
      <alignment horizontal="left" vertical="center"/>
    </xf>
    <xf numFmtId="164" fontId="15" fillId="2" borderId="26" xfId="1" applyNumberFormat="1" applyFont="1" applyFill="1" applyBorder="1" applyAlignment="1">
      <alignment horizontal="center" vertical="center"/>
    </xf>
    <xf numFmtId="164" fontId="15" fillId="2" borderId="0" xfId="1" applyNumberFormat="1" applyFont="1" applyFill="1" applyAlignment="1">
      <alignment horizontal="center" vertical="center"/>
    </xf>
    <xf numFmtId="164" fontId="5" fillId="15" borderId="56" xfId="1" applyNumberFormat="1" applyFont="1" applyFill="1" applyBorder="1" applyAlignment="1">
      <alignment horizontal="left" vertical="center"/>
    </xf>
    <xf numFmtId="164" fontId="15" fillId="2" borderId="128" xfId="1" applyNumberFormat="1" applyFont="1" applyFill="1" applyBorder="1" applyAlignment="1">
      <alignment horizontal="center" vertical="center"/>
    </xf>
    <xf numFmtId="164" fontId="5" fillId="7" borderId="30" xfId="1" applyNumberFormat="1" applyFont="1" applyFill="1" applyBorder="1" applyAlignment="1">
      <alignment horizontal="left" vertical="center"/>
    </xf>
    <xf numFmtId="164" fontId="5" fillId="7" borderId="56" xfId="1" applyNumberFormat="1" applyFont="1" applyFill="1" applyBorder="1" applyAlignment="1">
      <alignment horizontal="left" vertical="center"/>
    </xf>
    <xf numFmtId="164" fontId="5" fillId="18" borderId="30" xfId="1" applyNumberFormat="1" applyFont="1" applyFill="1" applyBorder="1" applyAlignment="1">
      <alignment horizontal="left" vertical="center"/>
    </xf>
    <xf numFmtId="164" fontId="5" fillId="18" borderId="56" xfId="1" applyNumberFormat="1" applyFont="1" applyFill="1" applyBorder="1" applyAlignment="1">
      <alignment horizontal="left" vertical="center"/>
    </xf>
    <xf numFmtId="164" fontId="5" fillId="16" borderId="30" xfId="1" applyNumberFormat="1" applyFont="1" applyFill="1" applyBorder="1" applyAlignment="1">
      <alignment horizontal="left" vertical="center"/>
    </xf>
    <xf numFmtId="164" fontId="5" fillId="16" borderId="56" xfId="1" applyNumberFormat="1" applyFont="1" applyFill="1" applyBorder="1" applyAlignment="1">
      <alignment horizontal="left" vertical="center"/>
    </xf>
    <xf numFmtId="164" fontId="5" fillId="15" borderId="208" xfId="1" applyNumberFormat="1" applyFont="1" applyFill="1" applyBorder="1" applyAlignment="1">
      <alignment horizontal="left" vertical="center"/>
    </xf>
    <xf numFmtId="164" fontId="5" fillId="15" borderId="209" xfId="1" applyNumberFormat="1" applyFont="1" applyFill="1" applyBorder="1" applyAlignment="1">
      <alignment horizontal="left" vertical="center"/>
    </xf>
    <xf numFmtId="164" fontId="5" fillId="15" borderId="112" xfId="1" applyNumberFormat="1" applyFont="1" applyFill="1" applyBorder="1" applyAlignment="1">
      <alignment horizontal="left" vertical="center"/>
    </xf>
    <xf numFmtId="164" fontId="5" fillId="16" borderId="208" xfId="1" applyNumberFormat="1" applyFont="1" applyFill="1" applyBorder="1" applyAlignment="1">
      <alignment horizontal="left" vertical="center"/>
    </xf>
    <xf numFmtId="164" fontId="5" fillId="16" borderId="240" xfId="1" applyNumberFormat="1" applyFont="1" applyFill="1" applyBorder="1" applyAlignment="1">
      <alignment horizontal="left" vertical="center"/>
    </xf>
    <xf numFmtId="164" fontId="5" fillId="6" borderId="208" xfId="1" applyNumberFormat="1" applyFont="1" applyFill="1" applyBorder="1" applyAlignment="1">
      <alignment horizontal="center" vertical="center"/>
    </xf>
    <xf numFmtId="164" fontId="5" fillId="6" borderId="240" xfId="1" applyNumberFormat="1" applyFont="1" applyFill="1" applyBorder="1" applyAlignment="1">
      <alignment horizontal="center" vertical="center"/>
    </xf>
    <xf numFmtId="164" fontId="16" fillId="6" borderId="0" xfId="1" applyNumberFormat="1" applyFont="1" applyFill="1" applyAlignment="1">
      <alignment horizontal="left" wrapText="1"/>
    </xf>
    <xf numFmtId="164" fontId="5" fillId="20" borderId="30" xfId="1" applyNumberFormat="1" applyFont="1" applyFill="1" applyBorder="1" applyAlignment="1">
      <alignment horizontal="left" vertical="center"/>
    </xf>
    <xf numFmtId="164" fontId="5" fillId="20" borderId="56" xfId="1" applyNumberFormat="1" applyFont="1" applyFill="1" applyBorder="1" applyAlignment="1">
      <alignment horizontal="left" vertical="center"/>
    </xf>
    <xf numFmtId="164" fontId="5" fillId="36" borderId="30" xfId="1" applyNumberFormat="1" applyFont="1" applyFill="1" applyBorder="1" applyAlignment="1">
      <alignment horizontal="left" vertical="center"/>
    </xf>
    <xf numFmtId="164" fontId="5" fillId="36" borderId="56" xfId="1" applyNumberFormat="1" applyFont="1" applyFill="1" applyBorder="1" applyAlignment="1">
      <alignment horizontal="left" vertical="center"/>
    </xf>
    <xf numFmtId="164" fontId="15" fillId="19" borderId="25" xfId="1" applyNumberFormat="1" applyFont="1" applyFill="1" applyBorder="1" applyAlignment="1">
      <alignment horizontal="left" vertical="center"/>
    </xf>
    <xf numFmtId="164" fontId="15" fillId="19" borderId="12" xfId="1" applyNumberFormat="1" applyFont="1" applyFill="1" applyBorder="1" applyAlignment="1">
      <alignment horizontal="left" vertical="center"/>
    </xf>
    <xf numFmtId="164" fontId="15" fillId="19" borderId="57" xfId="1" applyNumberFormat="1" applyFont="1" applyFill="1" applyBorder="1" applyAlignment="1">
      <alignment horizontal="left" vertical="center"/>
    </xf>
    <xf numFmtId="164" fontId="5" fillId="6" borderId="25" xfId="1" applyNumberFormat="1" applyFont="1" applyFill="1" applyBorder="1" applyAlignment="1">
      <alignment horizontal="center" vertical="center"/>
    </xf>
    <xf numFmtId="164" fontId="5" fillId="6" borderId="26" xfId="1" applyNumberFormat="1" applyFont="1" applyFill="1" applyBorder="1" applyAlignment="1">
      <alignment horizontal="center" vertical="center"/>
    </xf>
    <xf numFmtId="164" fontId="5" fillId="6" borderId="27" xfId="1" applyNumberFormat="1" applyFont="1" applyFill="1" applyBorder="1" applyAlignment="1">
      <alignment horizontal="center" vertical="center"/>
    </xf>
    <xf numFmtId="164" fontId="5" fillId="6" borderId="12" xfId="1" applyNumberFormat="1" applyFont="1" applyFill="1" applyBorder="1" applyAlignment="1">
      <alignment horizontal="left" vertical="center" wrapText="1"/>
    </xf>
    <xf numFmtId="164" fontId="5" fillId="6" borderId="52" xfId="1" applyNumberFormat="1" applyFont="1" applyFill="1" applyBorder="1" applyAlignment="1">
      <alignment horizontal="left" vertical="center" wrapText="1"/>
    </xf>
    <xf numFmtId="164" fontId="5" fillId="6" borderId="0" xfId="1" applyNumberFormat="1" applyFont="1" applyFill="1" applyAlignment="1">
      <alignment horizontal="left" vertical="center" wrapText="1"/>
    </xf>
    <xf numFmtId="164" fontId="5" fillId="6" borderId="28" xfId="1" applyNumberFormat="1" applyFont="1" applyFill="1" applyBorder="1" applyAlignment="1">
      <alignment horizontal="left" vertical="center" wrapText="1"/>
    </xf>
    <xf numFmtId="164" fontId="5" fillId="6" borderId="11" xfId="1" applyNumberFormat="1" applyFont="1" applyFill="1" applyBorder="1" applyAlignment="1">
      <alignment horizontal="left" vertical="center" wrapText="1"/>
    </xf>
    <xf numFmtId="164" fontId="5" fillId="6" borderId="29" xfId="1" applyNumberFormat="1" applyFont="1" applyFill="1" applyBorder="1" applyAlignment="1">
      <alignment horizontal="left" vertical="center" wrapText="1"/>
    </xf>
    <xf numFmtId="164" fontId="5" fillId="6" borderId="68" xfId="1" applyNumberFormat="1" applyFont="1" applyFill="1" applyBorder="1" applyAlignment="1">
      <alignment horizontal="center" vertical="center"/>
    </xf>
    <xf numFmtId="164" fontId="5" fillId="6" borderId="239" xfId="1" applyNumberFormat="1" applyFont="1" applyFill="1" applyBorder="1" applyAlignment="1">
      <alignment horizontal="center" vertical="center"/>
    </xf>
    <xf numFmtId="164" fontId="5" fillId="12" borderId="69" xfId="1" applyNumberFormat="1" applyFont="1" applyFill="1" applyBorder="1" applyAlignment="1">
      <alignment horizontal="left" vertical="center" wrapText="1"/>
    </xf>
    <xf numFmtId="164" fontId="5" fillId="12" borderId="19" xfId="1" applyNumberFormat="1" applyFont="1" applyFill="1" applyBorder="1" applyAlignment="1">
      <alignment horizontal="left" vertical="center" wrapText="1"/>
    </xf>
    <xf numFmtId="164" fontId="48" fillId="19" borderId="27" xfId="1" applyNumberFormat="1" applyFont="1" applyFill="1" applyBorder="1" applyAlignment="1">
      <alignment horizontal="center" vertical="center"/>
    </xf>
    <xf numFmtId="164" fontId="48" fillId="19" borderId="11" xfId="1" applyNumberFormat="1" applyFont="1" applyFill="1" applyBorder="1" applyAlignment="1">
      <alignment horizontal="center" vertical="center"/>
    </xf>
    <xf numFmtId="164" fontId="48" fillId="19" borderId="228" xfId="1" applyNumberFormat="1" applyFont="1" applyFill="1" applyBorder="1" applyAlignment="1">
      <alignment horizontal="center" vertical="center"/>
    </xf>
    <xf numFmtId="164" fontId="15" fillId="19" borderId="52" xfId="1" applyNumberFormat="1" applyFont="1" applyFill="1" applyBorder="1" applyAlignment="1">
      <alignment horizontal="left" vertical="center"/>
    </xf>
    <xf numFmtId="164" fontId="15" fillId="19" borderId="25" xfId="1" applyNumberFormat="1" applyFont="1" applyFill="1" applyBorder="1" applyAlignment="1">
      <alignment horizontal="left" vertical="center" wrapText="1"/>
    </xf>
    <xf numFmtId="164" fontId="15" fillId="19" borderId="12" xfId="1" applyNumberFormat="1" applyFont="1" applyFill="1" applyBorder="1" applyAlignment="1">
      <alignment horizontal="left" vertical="center" wrapText="1"/>
    </xf>
    <xf numFmtId="164" fontId="15" fillId="19" borderId="52" xfId="1" applyNumberFormat="1" applyFont="1" applyFill="1" applyBorder="1" applyAlignment="1">
      <alignment horizontal="left" vertical="center" wrapText="1"/>
    </xf>
    <xf numFmtId="164" fontId="5" fillId="7" borderId="208" xfId="1" applyNumberFormat="1" applyFont="1" applyFill="1" applyBorder="1" applyAlignment="1">
      <alignment horizontal="left" vertical="center"/>
    </xf>
    <xf numFmtId="164" fontId="5" fillId="7" borderId="240" xfId="1" applyNumberFormat="1" applyFont="1" applyFill="1" applyBorder="1" applyAlignment="1">
      <alignment horizontal="left" vertical="center"/>
    </xf>
    <xf numFmtId="164" fontId="5" fillId="18" borderId="68" xfId="1" applyNumberFormat="1" applyFont="1" applyFill="1" applyBorder="1" applyAlignment="1">
      <alignment horizontal="left" vertical="center"/>
    </xf>
    <xf numFmtId="164" fontId="5" fillId="18" borderId="239" xfId="1" applyNumberFormat="1" applyFont="1" applyFill="1" applyBorder="1" applyAlignment="1">
      <alignment horizontal="left" vertical="center"/>
    </xf>
    <xf numFmtId="164" fontId="5" fillId="36" borderId="68" xfId="1" applyNumberFormat="1" applyFont="1" applyFill="1" applyBorder="1" applyAlignment="1">
      <alignment horizontal="left" vertical="center"/>
    </xf>
    <xf numFmtId="164" fontId="5" fillId="36" borderId="239" xfId="1" applyNumberFormat="1" applyFont="1" applyFill="1" applyBorder="1" applyAlignment="1">
      <alignment horizontal="left" vertical="center"/>
    </xf>
    <xf numFmtId="164" fontId="5" fillId="20" borderId="208" xfId="1" applyNumberFormat="1" applyFont="1" applyFill="1" applyBorder="1" applyAlignment="1">
      <alignment horizontal="left" vertical="center"/>
    </xf>
    <xf numFmtId="164" fontId="5" fillId="20" borderId="240" xfId="1" applyNumberFormat="1" applyFont="1" applyFill="1" applyBorder="1" applyAlignment="1">
      <alignment horizontal="left" vertical="center"/>
    </xf>
    <xf numFmtId="164" fontId="15" fillId="19" borderId="56" xfId="1" applyNumberFormat="1" applyFont="1" applyFill="1" applyBorder="1" applyAlignment="1">
      <alignment horizontal="left" vertical="center" wrapText="1"/>
    </xf>
    <xf numFmtId="164" fontId="15" fillId="19" borderId="27" xfId="1" applyNumberFormat="1" applyFont="1" applyFill="1" applyBorder="1" applyAlignment="1">
      <alignment horizontal="left" vertical="center" wrapText="1"/>
    </xf>
    <xf numFmtId="164" fontId="5" fillId="15" borderId="28" xfId="1" applyNumberFormat="1" applyFont="1" applyFill="1" applyBorder="1" applyAlignment="1">
      <alignment horizontal="left" vertical="center"/>
    </xf>
    <xf numFmtId="164" fontId="5" fillId="15" borderId="29" xfId="1" applyNumberFormat="1" applyFont="1" applyFill="1" applyBorder="1" applyAlignment="1">
      <alignment horizontal="left" vertical="center"/>
    </xf>
    <xf numFmtId="164" fontId="15" fillId="12" borderId="25" xfId="1" applyNumberFormat="1" applyFont="1" applyFill="1" applyBorder="1" applyAlignment="1">
      <alignment horizontal="left" vertical="center" wrapText="1"/>
    </xf>
    <xf numFmtId="164" fontId="15" fillId="12" borderId="12" xfId="1" applyNumberFormat="1" applyFont="1" applyFill="1" applyBorder="1" applyAlignment="1">
      <alignment horizontal="left" vertical="center" wrapText="1"/>
    </xf>
    <xf numFmtId="164" fontId="15" fillId="12" borderId="57" xfId="1" applyNumberFormat="1" applyFont="1" applyFill="1" applyBorder="1" applyAlignment="1">
      <alignment horizontal="left" vertical="center" wrapText="1"/>
    </xf>
    <xf numFmtId="164" fontId="15" fillId="19" borderId="11" xfId="1" applyNumberFormat="1" applyFont="1" applyFill="1" applyBorder="1" applyAlignment="1">
      <alignment horizontal="left" vertical="center" wrapText="1"/>
    </xf>
    <xf numFmtId="164" fontId="15" fillId="19" borderId="244" xfId="1" applyNumberFormat="1" applyFont="1" applyFill="1" applyBorder="1" applyAlignment="1">
      <alignment horizontal="left" vertical="center"/>
    </xf>
    <xf numFmtId="164" fontId="16" fillId="6" borderId="0" xfId="1" applyNumberFormat="1" applyFont="1" applyFill="1" applyAlignment="1">
      <alignment horizontal="left" vertical="center"/>
    </xf>
    <xf numFmtId="164" fontId="15" fillId="12" borderId="27" xfId="1" applyNumberFormat="1" applyFont="1" applyFill="1" applyBorder="1" applyAlignment="1">
      <alignment horizontal="left" vertical="center" wrapText="1"/>
    </xf>
    <xf numFmtId="164" fontId="15" fillId="12" borderId="11" xfId="1" applyNumberFormat="1" applyFont="1" applyFill="1" applyBorder="1" applyAlignment="1">
      <alignment horizontal="left" vertical="center" wrapText="1"/>
    </xf>
    <xf numFmtId="164" fontId="15" fillId="12" borderId="134" xfId="1" applyNumberFormat="1" applyFont="1" applyFill="1" applyBorder="1" applyAlignment="1">
      <alignment horizontal="left" vertical="center" wrapText="1"/>
    </xf>
    <xf numFmtId="164" fontId="5" fillId="11" borderId="208" xfId="1" applyNumberFormat="1" applyFont="1" applyFill="1" applyBorder="1" applyAlignment="1">
      <alignment horizontal="left" vertical="center"/>
    </xf>
    <xf numFmtId="164" fontId="5" fillId="11" borderId="240" xfId="1" applyNumberFormat="1" applyFont="1" applyFill="1" applyBorder="1" applyAlignment="1">
      <alignment horizontal="left" vertical="center"/>
    </xf>
    <xf numFmtId="164" fontId="5" fillId="23" borderId="208" xfId="1" applyNumberFormat="1" applyFont="1" applyFill="1" applyBorder="1" applyAlignment="1">
      <alignment horizontal="left" vertical="center"/>
    </xf>
    <xf numFmtId="164" fontId="5" fillId="23" borderId="240" xfId="1" applyNumberFormat="1" applyFont="1" applyFill="1" applyBorder="1" applyAlignment="1">
      <alignment horizontal="left" vertical="center"/>
    </xf>
    <xf numFmtId="164" fontId="15" fillId="12" borderId="109" xfId="1" applyNumberFormat="1" applyFont="1" applyFill="1" applyBorder="1" applyAlignment="1">
      <alignment horizontal="left" vertical="center" wrapText="1"/>
    </xf>
    <xf numFmtId="164" fontId="15" fillId="12" borderId="52" xfId="1" applyNumberFormat="1" applyFont="1" applyFill="1" applyBorder="1" applyAlignment="1">
      <alignment horizontal="left" vertical="center" wrapText="1"/>
    </xf>
    <xf numFmtId="164" fontId="15" fillId="12" borderId="238" xfId="1" applyNumberFormat="1" applyFont="1" applyFill="1" applyBorder="1" applyAlignment="1">
      <alignment horizontal="left" vertical="center" wrapText="1"/>
    </xf>
    <xf numFmtId="164" fontId="5" fillId="6" borderId="235" xfId="1" applyNumberFormat="1" applyFont="1" applyFill="1" applyBorder="1" applyAlignment="1">
      <alignment horizontal="left" vertical="center" wrapText="1"/>
    </xf>
    <xf numFmtId="164" fontId="5" fillId="6" borderId="118" xfId="1" applyNumberFormat="1" applyFont="1" applyFill="1" applyBorder="1" applyAlignment="1">
      <alignment horizontal="left" vertical="center" wrapText="1"/>
    </xf>
    <xf numFmtId="164" fontId="5" fillId="6" borderId="238" xfId="1" applyNumberFormat="1" applyFont="1" applyFill="1" applyBorder="1" applyAlignment="1">
      <alignment horizontal="left" vertical="center" wrapText="1"/>
    </xf>
    <xf numFmtId="165" fontId="5" fillId="2" borderId="279" xfId="1" applyNumberFormat="1" applyFont="1" applyFill="1" applyBorder="1" applyAlignment="1">
      <alignment horizontal="center"/>
    </xf>
    <xf numFmtId="165" fontId="5" fillId="2" borderId="280" xfId="1" applyNumberFormat="1" applyFont="1" applyFill="1" applyBorder="1" applyAlignment="1">
      <alignment horizontal="center"/>
    </xf>
    <xf numFmtId="165" fontId="5" fillId="2" borderId="281" xfId="1" applyNumberFormat="1" applyFont="1" applyFill="1" applyBorder="1" applyAlignment="1">
      <alignment horizontal="center"/>
    </xf>
    <xf numFmtId="165" fontId="5" fillId="2" borderId="0" xfId="1" applyNumberFormat="1" applyFont="1" applyFill="1" applyAlignment="1">
      <alignment horizontal="center"/>
    </xf>
    <xf numFmtId="165" fontId="5" fillId="2" borderId="282" xfId="1" applyNumberFormat="1" applyFont="1" applyFill="1" applyBorder="1" applyAlignment="1">
      <alignment horizontal="center" vertical="center" wrapText="1"/>
    </xf>
    <xf numFmtId="164" fontId="16" fillId="11" borderId="54" xfId="1" applyNumberFormat="1" applyFont="1" applyFill="1" applyBorder="1" applyAlignment="1">
      <alignment horizontal="left" vertical="center"/>
    </xf>
    <xf numFmtId="164" fontId="16" fillId="11" borderId="226" xfId="1" applyNumberFormat="1" applyFont="1" applyFill="1" applyBorder="1" applyAlignment="1">
      <alignment horizontal="left" vertical="center"/>
    </xf>
    <xf numFmtId="164" fontId="16" fillId="16" borderId="54" xfId="1" applyNumberFormat="1" applyFont="1" applyFill="1" applyBorder="1" applyAlignment="1">
      <alignment horizontal="left" vertical="center"/>
    </xf>
    <xf numFmtId="164" fontId="16" fillId="16" borderId="226" xfId="1" applyNumberFormat="1" applyFont="1" applyFill="1" applyBorder="1" applyAlignment="1">
      <alignment horizontal="left" vertical="center"/>
    </xf>
    <xf numFmtId="164" fontId="15" fillId="6" borderId="67" xfId="1" applyNumberFormat="1" applyFont="1" applyFill="1" applyBorder="1" applyAlignment="1">
      <alignment horizontal="center" vertical="center"/>
    </xf>
    <xf numFmtId="164" fontId="15" fillId="6" borderId="225" xfId="1" applyNumberFormat="1" applyFont="1" applyFill="1" applyBorder="1" applyAlignment="1">
      <alignment horizontal="center" vertical="center"/>
    </xf>
    <xf numFmtId="164" fontId="24" fillId="6" borderId="0" xfId="1" applyNumberFormat="1" applyFont="1" applyFill="1" applyAlignment="1">
      <alignment horizontal="right" vertical="center"/>
    </xf>
    <xf numFmtId="164" fontId="15" fillId="6" borderId="82" xfId="1" applyNumberFormat="1" applyFont="1" applyFill="1" applyBorder="1" applyAlignment="1">
      <alignment horizontal="center" vertical="center"/>
    </xf>
    <xf numFmtId="164" fontId="15" fillId="6" borderId="210" xfId="1" applyNumberFormat="1" applyFont="1" applyFill="1" applyBorder="1" applyAlignment="1">
      <alignment horizontal="center" vertical="center"/>
    </xf>
    <xf numFmtId="164" fontId="5" fillId="6" borderId="0" xfId="1" applyNumberFormat="1" applyFont="1" applyFill="1" applyAlignment="1">
      <alignment horizontal="left" vertical="top"/>
    </xf>
    <xf numFmtId="164" fontId="15" fillId="12" borderId="29" xfId="1" applyNumberFormat="1" applyFont="1" applyFill="1" applyBorder="1" applyAlignment="1">
      <alignment horizontal="left" vertical="center" wrapText="1"/>
    </xf>
    <xf numFmtId="164" fontId="4" fillId="6" borderId="0" xfId="1" applyNumberFormat="1" applyFont="1" applyFill="1" applyAlignment="1">
      <alignment horizontal="left" vertical="center" wrapText="1"/>
    </xf>
    <xf numFmtId="165" fontId="5" fillId="2" borderId="270" xfId="1" applyNumberFormat="1" applyFont="1" applyFill="1" applyBorder="1" applyAlignment="1">
      <alignment horizontal="center" vertical="center" wrapText="1"/>
    </xf>
    <xf numFmtId="165" fontId="5" fillId="2" borderId="270" xfId="1" applyNumberFormat="1" applyFont="1" applyFill="1" applyBorder="1" applyAlignment="1">
      <alignment horizontal="center" vertical="center"/>
    </xf>
    <xf numFmtId="165" fontId="5" fillId="2" borderId="269" xfId="1" applyNumberFormat="1" applyFont="1" applyFill="1" applyBorder="1" applyAlignment="1">
      <alignment horizontal="center" vertical="center" wrapText="1"/>
    </xf>
    <xf numFmtId="165" fontId="5" fillId="2" borderId="269" xfId="1" applyNumberFormat="1" applyFont="1" applyFill="1" applyBorder="1" applyAlignment="1">
      <alignment horizontal="center" vertical="center"/>
    </xf>
    <xf numFmtId="164" fontId="15" fillId="15" borderId="59" xfId="1" applyNumberFormat="1" applyFont="1" applyFill="1" applyBorder="1" applyAlignment="1">
      <alignment horizontal="left" vertical="center"/>
    </xf>
    <xf numFmtId="164" fontId="15" fillId="15" borderId="134" xfId="1" applyNumberFormat="1" applyFont="1" applyFill="1" applyBorder="1" applyAlignment="1">
      <alignment horizontal="left" vertical="center"/>
    </xf>
    <xf numFmtId="165" fontId="5" fillId="2" borderId="0" xfId="1" applyNumberFormat="1" applyFont="1" applyFill="1" applyAlignment="1">
      <alignment horizontal="center" vertical="center" wrapText="1"/>
    </xf>
    <xf numFmtId="165" fontId="5" fillId="2" borderId="84" xfId="1" applyNumberFormat="1" applyFont="1" applyFill="1" applyBorder="1" applyAlignment="1">
      <alignment horizontal="center" vertical="center" wrapText="1"/>
    </xf>
    <xf numFmtId="164" fontId="15" fillId="12" borderId="331" xfId="1" applyNumberFormat="1" applyFont="1" applyFill="1" applyBorder="1" applyAlignment="1">
      <alignment horizontal="right" vertical="center"/>
    </xf>
    <xf numFmtId="164" fontId="15" fillId="12" borderId="381" xfId="1" applyNumberFormat="1" applyFont="1" applyFill="1" applyBorder="1" applyAlignment="1">
      <alignment horizontal="right" vertical="center"/>
    </xf>
    <xf numFmtId="2" fontId="15" fillId="12" borderId="329" xfId="1" applyNumberFormat="1" applyFont="1" applyFill="1" applyBorder="1" applyAlignment="1">
      <alignment horizontal="right" vertical="center"/>
    </xf>
    <xf numFmtId="2" fontId="15" fillId="12" borderId="6" xfId="1" applyNumberFormat="1" applyFont="1" applyFill="1" applyBorder="1" applyAlignment="1">
      <alignment horizontal="right" vertical="center"/>
    </xf>
    <xf numFmtId="2" fontId="15" fillId="3" borderId="323" xfId="1" applyNumberFormat="1" applyFont="1" applyFill="1" applyBorder="1" applyAlignment="1">
      <alignment horizontal="right" vertical="center"/>
    </xf>
    <xf numFmtId="2" fontId="15" fillId="3" borderId="321" xfId="1" applyNumberFormat="1" applyFont="1" applyFill="1" applyBorder="1" applyAlignment="1">
      <alignment horizontal="right" vertical="center"/>
    </xf>
    <xf numFmtId="2" fontId="15" fillId="12" borderId="337" xfId="1" applyNumberFormat="1" applyFont="1" applyFill="1" applyBorder="1" applyAlignment="1">
      <alignment horizontal="right" vertical="center"/>
    </xf>
    <xf numFmtId="164" fontId="15" fillId="12" borderId="350" xfId="1" applyNumberFormat="1" applyFont="1" applyFill="1" applyBorder="1" applyAlignment="1">
      <alignment horizontal="right" vertical="center"/>
    </xf>
    <xf numFmtId="164" fontId="15" fillId="12" borderId="382" xfId="1" applyNumberFormat="1" applyFont="1" applyFill="1" applyBorder="1" applyAlignment="1">
      <alignment horizontal="right" vertical="center"/>
    </xf>
    <xf numFmtId="164" fontId="15" fillId="12" borderId="349" xfId="1" applyNumberFormat="1" applyFont="1" applyFill="1" applyBorder="1" applyAlignment="1">
      <alignment horizontal="right" vertical="center"/>
    </xf>
    <xf numFmtId="164" fontId="15" fillId="12" borderId="12" xfId="1" applyNumberFormat="1" applyFont="1" applyFill="1" applyBorder="1" applyAlignment="1">
      <alignment horizontal="right" vertical="center"/>
    </xf>
    <xf numFmtId="2" fontId="15" fillId="12" borderId="345" xfId="1" applyNumberFormat="1" applyFont="1" applyFill="1" applyBorder="1" applyAlignment="1">
      <alignment horizontal="right" vertical="center"/>
    </xf>
    <xf numFmtId="164" fontId="15" fillId="12" borderId="345" xfId="1" applyNumberFormat="1" applyFont="1" applyFill="1" applyBorder="1" applyAlignment="1">
      <alignment horizontal="right" vertical="center"/>
    </xf>
    <xf numFmtId="2" fontId="15" fillId="12" borderId="383" xfId="1" applyNumberFormat="1" applyFont="1" applyFill="1" applyBorder="1" applyAlignment="1">
      <alignment horizontal="right" vertical="center"/>
    </xf>
    <xf numFmtId="2" fontId="15" fillId="5" borderId="340" xfId="1" applyNumberFormat="1" applyFont="1" applyFill="1" applyBorder="1" applyAlignment="1">
      <alignment horizontal="right" vertical="center"/>
    </xf>
    <xf numFmtId="2" fontId="15" fillId="5" borderId="341" xfId="1" applyNumberFormat="1" applyFont="1" applyFill="1" applyBorder="1" applyAlignment="1">
      <alignment horizontal="right" vertical="center"/>
    </xf>
    <xf numFmtId="164" fontId="16" fillId="23" borderId="54" xfId="1" applyNumberFormat="1" applyFont="1" applyFill="1" applyBorder="1" applyAlignment="1">
      <alignment horizontal="left" vertical="center"/>
    </xf>
    <xf numFmtId="164" fontId="16" fillId="23" borderId="226" xfId="1" applyNumberFormat="1" applyFont="1" applyFill="1" applyBorder="1" applyAlignment="1">
      <alignment horizontal="left" vertical="center"/>
    </xf>
    <xf numFmtId="164" fontId="15" fillId="12" borderId="200" xfId="1" applyNumberFormat="1" applyFont="1" applyFill="1" applyBorder="1" applyAlignment="1">
      <alignment horizontal="left" vertical="center" wrapText="1"/>
    </xf>
    <xf numFmtId="164" fontId="15" fillId="19" borderId="200" xfId="1" applyNumberFormat="1" applyFont="1" applyFill="1" applyBorder="1" applyAlignment="1">
      <alignment horizontal="left" vertical="center"/>
    </xf>
    <xf numFmtId="164" fontId="15" fillId="19" borderId="201" xfId="1" applyNumberFormat="1" applyFont="1" applyFill="1" applyBorder="1" applyAlignment="1">
      <alignment horizontal="left" vertical="center" wrapText="1"/>
    </xf>
    <xf numFmtId="164" fontId="15" fillId="12" borderId="201" xfId="1" applyNumberFormat="1" applyFont="1" applyFill="1" applyBorder="1" applyAlignment="1">
      <alignment horizontal="left" vertical="center" wrapText="1"/>
    </xf>
    <xf numFmtId="164" fontId="5" fillId="6" borderId="25" xfId="1" applyNumberFormat="1" applyFont="1" applyFill="1" applyBorder="1" applyAlignment="1">
      <alignment vertical="center"/>
    </xf>
    <xf numFmtId="164" fontId="5" fillId="6" borderId="26" xfId="1" applyNumberFormat="1" applyFont="1" applyFill="1" applyBorder="1" applyAlignment="1">
      <alignment vertical="center"/>
    </xf>
    <xf numFmtId="164" fontId="5" fillId="6" borderId="27" xfId="1" applyNumberFormat="1" applyFont="1" applyFill="1" applyBorder="1" applyAlignment="1">
      <alignment vertical="center"/>
    </xf>
    <xf numFmtId="164" fontId="15" fillId="12" borderId="247" xfId="1" applyNumberFormat="1" applyFont="1" applyFill="1" applyBorder="1" applyAlignment="1">
      <alignment horizontal="left" vertical="center" wrapText="1"/>
    </xf>
    <xf numFmtId="164" fontId="15" fillId="19" borderId="25" xfId="1" applyNumberFormat="1" applyFont="1" applyFill="1" applyBorder="1" applyAlignment="1">
      <alignment horizontal="left" wrapText="1"/>
    </xf>
    <xf numFmtId="164" fontId="15" fillId="19" borderId="12" xfId="1" applyNumberFormat="1" applyFont="1" applyFill="1" applyBorder="1" applyAlignment="1">
      <alignment horizontal="left" wrapText="1"/>
    </xf>
    <xf numFmtId="164" fontId="15" fillId="19" borderId="57" xfId="1" applyNumberFormat="1" applyFont="1" applyFill="1" applyBorder="1" applyAlignment="1">
      <alignment horizontal="left" wrapText="1"/>
    </xf>
    <xf numFmtId="164" fontId="16" fillId="6" borderId="0" xfId="1" applyNumberFormat="1" applyFont="1" applyFill="1" applyAlignment="1">
      <alignment horizontal="left" vertical="center" wrapText="1"/>
    </xf>
    <xf numFmtId="164" fontId="5" fillId="6" borderId="25" xfId="1" applyNumberFormat="1" applyFont="1" applyFill="1" applyBorder="1" applyAlignment="1">
      <alignment horizontal="left" vertical="center"/>
    </xf>
    <xf numFmtId="164" fontId="5" fillId="6" borderId="27" xfId="1" applyNumberFormat="1" applyFont="1" applyFill="1" applyBorder="1" applyAlignment="1">
      <alignment horizontal="left" vertical="center"/>
    </xf>
    <xf numFmtId="0" fontId="31" fillId="6" borderId="0" xfId="1" applyFont="1" applyFill="1" applyAlignment="1">
      <alignment horizontal="center" vertical="center"/>
    </xf>
    <xf numFmtId="164" fontId="28" fillId="6" borderId="25" xfId="1" applyNumberFormat="1" applyFont="1" applyFill="1" applyBorder="1" applyAlignment="1">
      <alignment horizontal="center" vertical="center"/>
    </xf>
    <xf numFmtId="164" fontId="28" fillId="6" borderId="26" xfId="1" applyNumberFormat="1" applyFont="1" applyFill="1" applyBorder="1" applyAlignment="1">
      <alignment horizontal="center" vertical="center"/>
    </xf>
    <xf numFmtId="164" fontId="28" fillId="6" borderId="27" xfId="1" applyNumberFormat="1" applyFont="1" applyFill="1" applyBorder="1" applyAlignment="1">
      <alignment horizontal="center" vertical="center"/>
    </xf>
    <xf numFmtId="164" fontId="16" fillId="18" borderId="54" xfId="1" applyNumberFormat="1" applyFont="1" applyFill="1" applyBorder="1" applyAlignment="1">
      <alignment horizontal="left" vertical="center"/>
    </xf>
    <xf numFmtId="164" fontId="16" fillId="18" borderId="226" xfId="1" applyNumberFormat="1" applyFont="1" applyFill="1" applyBorder="1" applyAlignment="1">
      <alignment horizontal="left" vertical="center"/>
    </xf>
    <xf numFmtId="164" fontId="54" fillId="29" borderId="219" xfId="1" applyNumberFormat="1" applyFont="1" applyFill="1" applyBorder="1" applyAlignment="1">
      <alignment horizontal="left" vertical="center"/>
    </xf>
    <xf numFmtId="164" fontId="54" fillId="29" borderId="113" xfId="1" applyNumberFormat="1" applyFont="1" applyFill="1" applyBorder="1" applyAlignment="1">
      <alignment horizontal="left" vertical="center"/>
    </xf>
    <xf numFmtId="164" fontId="15" fillId="6" borderId="28" xfId="1" applyNumberFormat="1" applyFont="1" applyFill="1" applyBorder="1" applyAlignment="1">
      <alignment horizontal="center" vertical="center"/>
    </xf>
    <xf numFmtId="164" fontId="15" fillId="6" borderId="265" xfId="1" applyNumberFormat="1" applyFont="1" applyFill="1" applyBorder="1" applyAlignment="1">
      <alignment horizontal="center" vertical="center"/>
    </xf>
    <xf numFmtId="164" fontId="54" fillId="29" borderId="96" xfId="1" applyNumberFormat="1" applyFont="1" applyFill="1" applyBorder="1" applyAlignment="1">
      <alignment horizontal="left" vertical="center" wrapText="1"/>
    </xf>
    <xf numFmtId="164" fontId="54" fillId="29" borderId="13" xfId="1" applyNumberFormat="1" applyFont="1" applyFill="1" applyBorder="1" applyAlignment="1">
      <alignment horizontal="left" vertical="center" wrapText="1"/>
    </xf>
    <xf numFmtId="164" fontId="15" fillId="6" borderId="79" xfId="1" applyNumberFormat="1" applyFont="1" applyFill="1" applyBorder="1" applyAlignment="1">
      <alignment horizontal="left" vertical="center" wrapText="1"/>
    </xf>
    <xf numFmtId="164" fontId="15" fillId="6" borderId="0" xfId="1" applyNumberFormat="1" applyFont="1" applyFill="1" applyAlignment="1">
      <alignment horizontal="left" vertical="center" wrapText="1"/>
    </xf>
    <xf numFmtId="164" fontId="15" fillId="6" borderId="81" xfId="1" applyNumberFormat="1" applyFont="1" applyFill="1" applyBorder="1" applyAlignment="1">
      <alignment horizontal="left" vertical="center" wrapText="1"/>
    </xf>
    <xf numFmtId="164" fontId="15" fillId="6" borderId="66" xfId="1" applyNumberFormat="1" applyFont="1" applyFill="1" applyBorder="1" applyAlignment="1">
      <alignment horizontal="left" vertical="center" wrapText="1"/>
    </xf>
    <xf numFmtId="164" fontId="15" fillId="6" borderId="266" xfId="1" applyNumberFormat="1" applyFont="1" applyFill="1" applyBorder="1" applyAlignment="1">
      <alignment horizontal="center" vertical="center"/>
    </xf>
    <xf numFmtId="0" fontId="111" fillId="6" borderId="0" xfId="1" applyFont="1" applyFill="1" applyAlignment="1">
      <alignment horizontal="left" vertical="center"/>
    </xf>
    <xf numFmtId="164" fontId="15" fillId="6" borderId="96" xfId="1" applyNumberFormat="1" applyFont="1" applyFill="1" applyBorder="1" applyAlignment="1">
      <alignment horizontal="left" vertical="center" wrapText="1"/>
    </xf>
    <xf numFmtId="164" fontId="15" fillId="6" borderId="13" xfId="1" applyNumberFormat="1" applyFont="1" applyFill="1" applyBorder="1" applyAlignment="1">
      <alignment horizontal="left" vertical="center" wrapText="1"/>
    </xf>
    <xf numFmtId="164" fontId="16" fillId="7" borderId="54" xfId="1" applyNumberFormat="1" applyFont="1" applyFill="1" applyBorder="1" applyAlignment="1">
      <alignment horizontal="left" vertical="center"/>
    </xf>
    <xf numFmtId="164" fontId="16" fillId="7" borderId="226" xfId="1" applyNumberFormat="1" applyFont="1" applyFill="1" applyBorder="1" applyAlignment="1">
      <alignment horizontal="left" vertical="center"/>
    </xf>
    <xf numFmtId="164" fontId="15" fillId="19" borderId="57" xfId="1" applyNumberFormat="1" applyFont="1" applyFill="1" applyBorder="1" applyAlignment="1">
      <alignment horizontal="left" vertical="center" wrapText="1"/>
    </xf>
    <xf numFmtId="164" fontId="5" fillId="12" borderId="75" xfId="1" applyNumberFormat="1" applyFont="1" applyFill="1" applyBorder="1" applyAlignment="1">
      <alignment horizontal="left" vertical="center"/>
    </xf>
    <xf numFmtId="164" fontId="5" fillId="12" borderId="76" xfId="1" applyNumberFormat="1" applyFont="1" applyFill="1" applyBorder="1" applyAlignment="1">
      <alignment horizontal="left" vertical="center"/>
    </xf>
    <xf numFmtId="164" fontId="24" fillId="6" borderId="0" xfId="1" applyNumberFormat="1" applyFont="1" applyFill="1" applyAlignment="1">
      <alignment horizontal="left" vertical="center"/>
    </xf>
    <xf numFmtId="164" fontId="16" fillId="36" borderId="54" xfId="1" applyNumberFormat="1" applyFont="1" applyFill="1" applyBorder="1" applyAlignment="1">
      <alignment horizontal="left" vertical="center"/>
    </xf>
    <xf numFmtId="164" fontId="5" fillId="12" borderId="27" xfId="1" applyNumberFormat="1" applyFont="1" applyFill="1" applyBorder="1" applyAlignment="1">
      <alignment horizontal="left" vertical="center" wrapText="1"/>
    </xf>
    <xf numFmtId="164" fontId="5" fillId="12" borderId="11" xfId="1" applyNumberFormat="1" applyFont="1" applyFill="1" applyBorder="1" applyAlignment="1">
      <alignment horizontal="left" vertical="center" wrapText="1"/>
    </xf>
    <xf numFmtId="164" fontId="5" fillId="12" borderId="29" xfId="1" applyNumberFormat="1" applyFont="1" applyFill="1" applyBorder="1" applyAlignment="1">
      <alignment horizontal="left" vertical="center" wrapText="1"/>
    </xf>
    <xf numFmtId="0" fontId="10" fillId="6" borderId="6" xfId="1" applyFont="1" applyFill="1" applyBorder="1" applyAlignment="1">
      <alignment horizontal="left" vertical="center"/>
    </xf>
    <xf numFmtId="0" fontId="24" fillId="6" borderId="12" xfId="1" applyFont="1" applyFill="1" applyBorder="1" applyAlignment="1">
      <alignment horizontal="left" vertical="center"/>
    </xf>
    <xf numFmtId="0" fontId="5" fillId="12" borderId="69" xfId="1" applyFont="1" applyFill="1" applyBorder="1" applyAlignment="1">
      <alignment horizontal="left" vertical="center"/>
    </xf>
    <xf numFmtId="0" fontId="5" fillId="12" borderId="19" xfId="1" applyFont="1" applyFill="1" applyBorder="1" applyAlignment="1">
      <alignment horizontal="left" vertical="center"/>
    </xf>
    <xf numFmtId="0" fontId="15" fillId="12" borderId="12" xfId="1" applyFont="1" applyFill="1" applyBorder="1" applyAlignment="1">
      <alignment horizontal="right" vertical="center"/>
    </xf>
    <xf numFmtId="0" fontId="16" fillId="12" borderId="25" xfId="1" applyFont="1" applyFill="1" applyBorder="1" applyAlignment="1">
      <alignment horizontal="left" vertical="center"/>
    </xf>
    <xf numFmtId="0" fontId="16" fillId="12" borderId="12" xfId="1" applyFont="1" applyFill="1" applyBorder="1" applyAlignment="1">
      <alignment horizontal="left" vertical="center"/>
    </xf>
    <xf numFmtId="164" fontId="15" fillId="6" borderId="104" xfId="1" applyNumberFormat="1" applyFont="1" applyFill="1" applyBorder="1" applyAlignment="1">
      <alignment horizontal="left" vertical="center"/>
    </xf>
    <xf numFmtId="164" fontId="15" fillId="6" borderId="111" xfId="1" applyNumberFormat="1" applyFont="1" applyFill="1" applyBorder="1" applyAlignment="1">
      <alignment horizontal="left" vertical="center"/>
    </xf>
    <xf numFmtId="164" fontId="107" fillId="29" borderId="216" xfId="1" applyNumberFormat="1" applyFont="1" applyFill="1" applyBorder="1" applyAlignment="1">
      <alignment horizontal="left" vertical="center"/>
    </xf>
    <xf numFmtId="164" fontId="107" fillId="29" borderId="19" xfId="1" applyNumberFormat="1" applyFont="1" applyFill="1" applyBorder="1" applyAlignment="1">
      <alignment horizontal="left" vertical="center"/>
    </xf>
    <xf numFmtId="164" fontId="15" fillId="6" borderId="105" xfId="1" applyNumberFormat="1" applyFont="1" applyFill="1" applyBorder="1" applyAlignment="1">
      <alignment horizontal="left" vertical="center" wrapText="1"/>
    </xf>
    <xf numFmtId="164" fontId="15" fillId="6" borderId="11" xfId="1" applyNumberFormat="1" applyFont="1" applyFill="1" applyBorder="1" applyAlignment="1">
      <alignment horizontal="left" vertical="center" wrapText="1"/>
    </xf>
    <xf numFmtId="164" fontId="16" fillId="20" borderId="30" xfId="1" applyNumberFormat="1" applyFont="1" applyFill="1" applyBorder="1" applyAlignment="1">
      <alignment horizontal="left" vertical="center"/>
    </xf>
    <xf numFmtId="164" fontId="15" fillId="12" borderId="363" xfId="1" applyNumberFormat="1" applyFont="1" applyFill="1" applyBorder="1" applyAlignment="1">
      <alignment horizontal="right" vertical="center"/>
    </xf>
    <xf numFmtId="164" fontId="15" fillId="12" borderId="384" xfId="1" applyNumberFormat="1" applyFont="1" applyFill="1" applyBorder="1" applyAlignment="1">
      <alignment horizontal="right" vertical="center"/>
    </xf>
    <xf numFmtId="164" fontId="15" fillId="12" borderId="362" xfId="1" applyNumberFormat="1" applyFont="1" applyFill="1" applyBorder="1" applyAlignment="1">
      <alignment horizontal="right" vertical="center"/>
    </xf>
    <xf numFmtId="164" fontId="15" fillId="12" borderId="52" xfId="1" applyNumberFormat="1" applyFont="1" applyFill="1" applyBorder="1" applyAlignment="1">
      <alignment horizontal="right" vertical="center"/>
    </xf>
    <xf numFmtId="2" fontId="15" fillId="12" borderId="359" xfId="1" applyNumberFormat="1" applyFont="1" applyFill="1" applyBorder="1" applyAlignment="1">
      <alignment horizontal="right" vertical="center"/>
    </xf>
    <xf numFmtId="2" fontId="15" fillId="12" borderId="385" xfId="1" applyNumberFormat="1" applyFont="1" applyFill="1" applyBorder="1" applyAlignment="1">
      <alignment horizontal="right" vertical="center"/>
    </xf>
    <xf numFmtId="2" fontId="15" fillId="17" borderId="354" xfId="1" applyNumberFormat="1" applyFont="1" applyFill="1" applyBorder="1" applyAlignment="1">
      <alignment horizontal="right" vertical="center"/>
    </xf>
    <xf numFmtId="2" fontId="15" fillId="17" borderId="355" xfId="1" applyNumberFormat="1" applyFont="1" applyFill="1" applyBorder="1" applyAlignment="1">
      <alignment horizontal="right" vertical="center"/>
    </xf>
    <xf numFmtId="2" fontId="15" fillId="12" borderId="395" xfId="1" applyNumberFormat="1" applyFont="1" applyFill="1" applyBorder="1" applyAlignment="1">
      <alignment horizontal="right" vertical="center"/>
    </xf>
    <xf numFmtId="2" fontId="3" fillId="8" borderId="391" xfId="1" applyNumberFormat="1" applyFont="1" applyFill="1" applyBorder="1" applyAlignment="1">
      <alignment horizontal="right" vertical="center"/>
    </xf>
    <xf numFmtId="2" fontId="3" fillId="8" borderId="392" xfId="1" applyNumberFormat="1" applyFont="1" applyFill="1" applyBorder="1" applyAlignment="1">
      <alignment horizontal="right" vertical="center"/>
    </xf>
    <xf numFmtId="2" fontId="15" fillId="12" borderId="398" xfId="1" applyNumberFormat="1" applyFont="1" applyFill="1" applyBorder="1" applyAlignment="1">
      <alignment horizontal="right" vertical="center"/>
    </xf>
    <xf numFmtId="2" fontId="15" fillId="12" borderId="399" xfId="1" applyNumberFormat="1" applyFont="1" applyFill="1" applyBorder="1" applyAlignment="1">
      <alignment horizontal="right" vertical="center"/>
    </xf>
    <xf numFmtId="2" fontId="15" fillId="14" borderId="405" xfId="1" applyNumberFormat="1" applyFont="1" applyFill="1" applyBorder="1" applyAlignment="1">
      <alignment horizontal="right" vertical="center"/>
    </xf>
    <xf numFmtId="2" fontId="15" fillId="14" borderId="406" xfId="1" applyNumberFormat="1" applyFont="1" applyFill="1" applyBorder="1" applyAlignment="1">
      <alignment horizontal="right" vertical="center"/>
    </xf>
    <xf numFmtId="2" fontId="15" fillId="12" borderId="410" xfId="1" applyNumberFormat="1" applyFont="1" applyFill="1" applyBorder="1" applyAlignment="1">
      <alignment horizontal="right" vertical="center"/>
    </xf>
    <xf numFmtId="2" fontId="15" fillId="12" borderId="415" xfId="1" applyNumberFormat="1" applyFont="1" applyFill="1" applyBorder="1" applyAlignment="1">
      <alignment horizontal="right" vertical="center"/>
    </xf>
    <xf numFmtId="2" fontId="15" fillId="12" borderId="413" xfId="1" applyNumberFormat="1" applyFont="1" applyFill="1" applyBorder="1" applyAlignment="1">
      <alignment horizontal="right" vertical="center"/>
    </xf>
    <xf numFmtId="2" fontId="15" fillId="12" borderId="296" xfId="1" applyNumberFormat="1" applyFont="1" applyFill="1" applyBorder="1" applyAlignment="1">
      <alignment horizontal="right" vertical="center"/>
    </xf>
    <xf numFmtId="2" fontId="15" fillId="12" borderId="447" xfId="1" applyNumberFormat="1" applyFont="1" applyFill="1" applyBorder="1" applyAlignment="1">
      <alignment horizontal="right" vertical="center"/>
    </xf>
    <xf numFmtId="2" fontId="15" fillId="12" borderId="19" xfId="1" applyNumberFormat="1" applyFont="1" applyFill="1" applyBorder="1" applyAlignment="1">
      <alignment horizontal="right" vertical="center"/>
    </xf>
    <xf numFmtId="164" fontId="15" fillId="12" borderId="447" xfId="1" applyNumberFormat="1" applyFont="1" applyFill="1" applyBorder="1" applyAlignment="1">
      <alignment horizontal="right" vertical="center"/>
    </xf>
    <xf numFmtId="164" fontId="15" fillId="12" borderId="19" xfId="1" applyNumberFormat="1" applyFont="1" applyFill="1" applyBorder="1" applyAlignment="1">
      <alignment horizontal="right" vertical="center"/>
    </xf>
    <xf numFmtId="2" fontId="15" fillId="12" borderId="446" xfId="1" applyNumberFormat="1" applyFont="1" applyFill="1" applyBorder="1" applyAlignment="1">
      <alignment horizontal="right" vertical="center"/>
    </xf>
    <xf numFmtId="2" fontId="15" fillId="12" borderId="113" xfId="1" applyNumberFormat="1" applyFont="1" applyFill="1" applyBorder="1" applyAlignment="1">
      <alignment horizontal="right" vertical="center"/>
    </xf>
    <xf numFmtId="2" fontId="15" fillId="15" borderId="440" xfId="1" applyNumberFormat="1" applyFont="1" applyFill="1" applyBorder="1" applyAlignment="1">
      <alignment horizontal="right" vertical="center"/>
    </xf>
    <xf numFmtId="2" fontId="15" fillId="15" borderId="441" xfId="1" applyNumberFormat="1" applyFont="1" applyFill="1" applyBorder="1" applyAlignment="1">
      <alignment horizontal="right" vertical="center"/>
    </xf>
    <xf numFmtId="2" fontId="15" fillId="12" borderId="451" xfId="1" applyNumberFormat="1" applyFont="1" applyFill="1" applyBorder="1" applyAlignment="1">
      <alignment horizontal="right" vertical="center"/>
    </xf>
    <xf numFmtId="2" fontId="15" fillId="12" borderId="452" xfId="1" applyNumberFormat="1" applyFont="1" applyFill="1" applyBorder="1" applyAlignment="1">
      <alignment horizontal="right" vertical="center"/>
    </xf>
    <xf numFmtId="2" fontId="15" fillId="12" borderId="297" xfId="1" applyNumberFormat="1" applyFont="1" applyFill="1" applyBorder="1" applyAlignment="1">
      <alignment horizontal="right" vertical="center"/>
    </xf>
    <xf numFmtId="2" fontId="15" fillId="12" borderId="298" xfId="1" applyNumberFormat="1" applyFont="1" applyFill="1" applyBorder="1" applyAlignment="1">
      <alignment horizontal="right" vertical="center"/>
    </xf>
    <xf numFmtId="2" fontId="15" fillId="11" borderId="419" xfId="1" applyNumberFormat="1" applyFont="1" applyFill="1" applyBorder="1" applyAlignment="1">
      <alignment horizontal="right" vertical="center"/>
    </xf>
    <xf numFmtId="2" fontId="15" fillId="11" borderId="420" xfId="1" applyNumberFormat="1" applyFont="1" applyFill="1" applyBorder="1" applyAlignment="1">
      <alignment horizontal="right" vertical="center"/>
    </xf>
    <xf numFmtId="2" fontId="15" fillId="12" borderId="434" xfId="1" applyNumberFormat="1" applyFont="1" applyFill="1" applyBorder="1" applyAlignment="1">
      <alignment horizontal="right" vertical="center"/>
    </xf>
    <xf numFmtId="2" fontId="15" fillId="12" borderId="435" xfId="1" applyNumberFormat="1" applyFont="1" applyFill="1" applyBorder="1" applyAlignment="1">
      <alignment horizontal="right" vertical="center"/>
    </xf>
    <xf numFmtId="2" fontId="15" fillId="12" borderId="432" xfId="1" applyNumberFormat="1" applyFont="1" applyFill="1" applyBorder="1" applyAlignment="1">
      <alignment horizontal="right" vertical="center"/>
    </xf>
    <xf numFmtId="2" fontId="15" fillId="16" borderId="426" xfId="1" applyNumberFormat="1" applyFont="1" applyFill="1" applyBorder="1" applyAlignment="1">
      <alignment horizontal="right" vertical="center"/>
    </xf>
    <xf numFmtId="2" fontId="15" fillId="16" borderId="427" xfId="1" applyNumberFormat="1" applyFont="1" applyFill="1" applyBorder="1" applyAlignment="1">
      <alignment horizontal="right" vertical="center"/>
    </xf>
    <xf numFmtId="164" fontId="5" fillId="6" borderId="57" xfId="1" applyNumberFormat="1" applyFont="1" applyFill="1" applyBorder="1" applyAlignment="1">
      <alignment horizontal="right" vertical="center" wrapText="1"/>
    </xf>
    <xf numFmtId="2" fontId="16" fillId="12" borderId="33" xfId="1" applyNumberFormat="1" applyFont="1" applyFill="1" applyBorder="1" applyAlignment="1">
      <alignment horizontal="center" vertical="center"/>
    </xf>
    <xf numFmtId="2" fontId="16" fillId="12" borderId="15" xfId="1" applyNumberFormat="1" applyFont="1" applyFill="1" applyBorder="1" applyAlignment="1">
      <alignment horizontal="center" vertical="center"/>
    </xf>
    <xf numFmtId="2" fontId="16" fillId="12" borderId="71" xfId="1" applyNumberFormat="1" applyFont="1" applyFill="1" applyBorder="1" applyAlignment="1">
      <alignment horizontal="center" vertical="center"/>
    </xf>
    <xf numFmtId="2" fontId="16" fillId="12" borderId="258" xfId="1" applyNumberFormat="1" applyFont="1" applyFill="1" applyBorder="1" applyAlignment="1">
      <alignment horizontal="center" vertical="center"/>
    </xf>
    <xf numFmtId="2" fontId="16" fillId="12" borderId="116" xfId="1" applyNumberFormat="1" applyFont="1" applyFill="1" applyBorder="1" applyAlignment="1">
      <alignment horizontal="center" vertical="center"/>
    </xf>
    <xf numFmtId="2" fontId="16" fillId="12" borderId="259" xfId="1" applyNumberFormat="1" applyFont="1" applyFill="1" applyBorder="1" applyAlignment="1">
      <alignment horizontal="center" vertical="center"/>
    </xf>
    <xf numFmtId="164" fontId="5" fillId="6" borderId="244" xfId="1" applyNumberFormat="1" applyFont="1" applyFill="1" applyBorder="1" applyAlignment="1">
      <alignment horizontal="right" vertical="center" wrapText="1"/>
    </xf>
    <xf numFmtId="164" fontId="10" fillId="13" borderId="18" xfId="1" applyNumberFormat="1" applyFont="1" applyFill="1" applyBorder="1" applyAlignment="1">
      <alignment horizontal="center" vertical="center" wrapText="1"/>
    </xf>
    <xf numFmtId="164" fontId="10" fillId="13" borderId="21" xfId="1" applyNumberFormat="1" applyFont="1" applyFill="1" applyBorder="1" applyAlignment="1">
      <alignment horizontal="center" vertical="center" wrapText="1"/>
    </xf>
    <xf numFmtId="0" fontId="5" fillId="6" borderId="13" xfId="1" applyFont="1" applyFill="1" applyBorder="1" applyAlignment="1">
      <alignment horizontal="left" vertical="center" wrapText="1"/>
    </xf>
    <xf numFmtId="0" fontId="5" fillId="6" borderId="15" xfId="1" applyFont="1" applyFill="1" applyBorder="1" applyAlignment="1">
      <alignment horizontal="left" vertical="center" wrapText="1"/>
    </xf>
    <xf numFmtId="0" fontId="5" fillId="6" borderId="31" xfId="1" applyFont="1" applyFill="1" applyBorder="1" applyAlignment="1">
      <alignment horizontal="center" vertical="center"/>
    </xf>
    <xf numFmtId="0" fontId="5" fillId="6" borderId="32" xfId="1" applyFont="1" applyFill="1" applyBorder="1" applyAlignment="1">
      <alignment horizontal="center" vertical="center"/>
    </xf>
    <xf numFmtId="0" fontId="5" fillId="6" borderId="33" xfId="1" applyFont="1" applyFill="1" applyBorder="1" applyAlignment="1">
      <alignment horizontal="center" vertical="center"/>
    </xf>
    <xf numFmtId="164" fontId="10" fillId="13" borderId="21" xfId="1" applyNumberFormat="1" applyFont="1" applyFill="1" applyBorder="1" applyAlignment="1">
      <alignment horizontal="center" vertical="center"/>
    </xf>
    <xf numFmtId="164" fontId="5" fillId="6" borderId="28" xfId="1" applyNumberFormat="1" applyFont="1" applyFill="1" applyBorder="1" applyAlignment="1">
      <alignment horizontal="right" vertical="center" wrapText="1"/>
    </xf>
    <xf numFmtId="2" fontId="5" fillId="19" borderId="104" xfId="1" applyNumberFormat="1" applyFont="1" applyFill="1" applyBorder="1" applyAlignment="1" applyProtection="1">
      <alignment horizontal="center" vertical="center" wrapText="1"/>
      <protection locked="0"/>
    </xf>
    <xf numFmtId="2" fontId="5" fillId="19" borderId="111" xfId="1" applyNumberFormat="1" applyFont="1" applyFill="1" applyBorder="1" applyAlignment="1" applyProtection="1">
      <alignment horizontal="center" vertical="center" wrapText="1"/>
      <protection locked="0"/>
    </xf>
    <xf numFmtId="2" fontId="5" fillId="19" borderId="194" xfId="1" applyNumberFormat="1" applyFont="1" applyFill="1" applyBorder="1" applyAlignment="1" applyProtection="1">
      <alignment horizontal="center" vertical="center" wrapText="1"/>
      <protection locked="0"/>
    </xf>
    <xf numFmtId="2" fontId="5" fillId="19" borderId="79" xfId="1" applyNumberFormat="1" applyFont="1" applyFill="1" applyBorder="1" applyAlignment="1" applyProtection="1">
      <alignment horizontal="center" vertical="center" wrapText="1"/>
      <protection locked="0"/>
    </xf>
    <xf numFmtId="2" fontId="5" fillId="19" borderId="80" xfId="1" applyNumberFormat="1" applyFont="1" applyFill="1" applyBorder="1" applyAlignment="1" applyProtection="1">
      <alignment horizontal="center" vertical="center" wrapText="1"/>
      <protection locked="0"/>
    </xf>
    <xf numFmtId="0" fontId="52" fillId="2" borderId="302" xfId="0" applyFont="1" applyFill="1" applyBorder="1" applyAlignment="1">
      <alignment horizontal="center" vertical="center"/>
    </xf>
    <xf numFmtId="0" fontId="52" fillId="2" borderId="303" xfId="0" applyFont="1" applyFill="1" applyBorder="1" applyAlignment="1">
      <alignment horizontal="center" vertical="center"/>
    </xf>
    <xf numFmtId="0" fontId="52" fillId="2" borderId="304" xfId="0" applyFont="1" applyFill="1" applyBorder="1" applyAlignment="1">
      <alignment horizontal="center" vertical="center"/>
    </xf>
    <xf numFmtId="165" fontId="52" fillId="2" borderId="282" xfId="1" applyNumberFormat="1" applyFont="1" applyFill="1" applyBorder="1" applyAlignment="1">
      <alignment horizontal="center" wrapText="1"/>
    </xf>
    <xf numFmtId="0" fontId="52" fillId="2" borderId="84" xfId="1" applyFont="1" applyFill="1" applyBorder="1" applyAlignment="1">
      <alignment horizontal="center" wrapText="1"/>
    </xf>
    <xf numFmtId="0" fontId="6" fillId="12" borderId="102" xfId="0" applyFont="1" applyFill="1" applyBorder="1" applyAlignment="1">
      <alignment horizontal="left" vertical="center"/>
    </xf>
    <xf numFmtId="0" fontId="6" fillId="12" borderId="17" xfId="0" applyFont="1" applyFill="1" applyBorder="1" applyAlignment="1">
      <alignment horizontal="left" vertical="center"/>
    </xf>
    <xf numFmtId="0" fontId="6" fillId="12" borderId="38" xfId="0" applyFont="1" applyFill="1" applyBorder="1" applyAlignment="1">
      <alignment horizontal="left" vertical="center"/>
    </xf>
    <xf numFmtId="2" fontId="6" fillId="12" borderId="38" xfId="0" applyNumberFormat="1" applyFont="1" applyFill="1" applyBorder="1" applyAlignment="1">
      <alignment horizontal="right" vertical="center"/>
    </xf>
    <xf numFmtId="0" fontId="52" fillId="2" borderId="302" xfId="1" applyFont="1" applyFill="1" applyBorder="1" applyAlignment="1">
      <alignment horizontal="center" wrapText="1"/>
    </xf>
    <xf numFmtId="0" fontId="52" fillId="2" borderId="282" xfId="1" applyFont="1" applyFill="1" applyBorder="1" applyAlignment="1">
      <alignment horizontal="center" wrapText="1"/>
    </xf>
    <xf numFmtId="0" fontId="52" fillId="12" borderId="52" xfId="1" applyFont="1" applyFill="1" applyBorder="1" applyAlignment="1">
      <alignment horizontal="center" vertical="center"/>
    </xf>
    <xf numFmtId="0" fontId="52" fillId="12" borderId="29" xfId="1" applyFont="1" applyFill="1" applyBorder="1" applyAlignment="1">
      <alignment horizontal="center" vertical="center"/>
    </xf>
    <xf numFmtId="164" fontId="5" fillId="12" borderId="17" xfId="0" applyNumberFormat="1" applyFont="1" applyFill="1" applyBorder="1" applyAlignment="1">
      <alignment horizontal="center" vertical="center"/>
    </xf>
    <xf numFmtId="164" fontId="147" fillId="12" borderId="40" xfId="0" applyNumberFormat="1" applyFont="1" applyFill="1" applyBorder="1" applyAlignment="1">
      <alignment horizontal="right" vertical="center"/>
    </xf>
    <xf numFmtId="164" fontId="147" fillId="12" borderId="93" xfId="0" applyNumberFormat="1" applyFont="1" applyFill="1" applyBorder="1" applyAlignment="1">
      <alignment horizontal="right" vertical="center"/>
    </xf>
    <xf numFmtId="164" fontId="147" fillId="12" borderId="17" xfId="0" applyNumberFormat="1" applyFont="1" applyFill="1" applyBorder="1" applyAlignment="1" applyProtection="1">
      <alignment horizontal="right" vertical="center"/>
      <protection locked="0"/>
    </xf>
    <xf numFmtId="164" fontId="5" fillId="2" borderId="0" xfId="0" applyNumberFormat="1" applyFont="1" applyFill="1" applyAlignment="1">
      <alignment horizontal="left" vertical="center"/>
    </xf>
    <xf numFmtId="7" fontId="15" fillId="29" borderId="6" xfId="1" applyNumberFormat="1" applyFont="1" applyFill="1" applyBorder="1" applyAlignment="1" applyProtection="1">
      <alignment horizontal="right" vertical="center"/>
      <protection locked="0"/>
    </xf>
    <xf numFmtId="7" fontId="15" fillId="29" borderId="138" xfId="1" applyNumberFormat="1" applyFont="1" applyFill="1" applyBorder="1" applyAlignment="1" applyProtection="1">
      <alignment horizontal="right" vertical="center"/>
      <protection locked="0"/>
    </xf>
    <xf numFmtId="0" fontId="15" fillId="12" borderId="314" xfId="1" applyFont="1" applyFill="1" applyBorder="1" applyAlignment="1">
      <alignment horizontal="right" vertical="center"/>
    </xf>
    <xf numFmtId="0" fontId="15" fillId="12" borderId="315" xfId="1" applyFont="1" applyFill="1" applyBorder="1" applyAlignment="1">
      <alignment horizontal="right" vertical="center"/>
    </xf>
    <xf numFmtId="0" fontId="16" fillId="6" borderId="0" xfId="1" applyFont="1" applyFill="1" applyAlignment="1" applyProtection="1">
      <alignment horizontal="left" vertical="center"/>
    </xf>
    <xf numFmtId="0" fontId="5" fillId="6" borderId="0" xfId="1" applyFont="1" applyFill="1" applyAlignment="1" applyProtection="1">
      <alignment horizontal="right" vertical="center"/>
    </xf>
    <xf numFmtId="14" fontId="5" fillId="6" borderId="0" xfId="1" applyNumberFormat="1" applyFont="1" applyFill="1" applyAlignment="1" applyProtection="1">
      <alignment horizontal="right" vertical="center"/>
    </xf>
    <xf numFmtId="0" fontId="24" fillId="12" borderId="104" xfId="0" applyFont="1" applyFill="1" applyBorder="1" applyAlignment="1" applyProtection="1">
      <alignment horizontal="left" vertical="center"/>
    </xf>
    <xf numFmtId="0" fontId="24" fillId="12" borderId="111" xfId="0" applyFont="1" applyFill="1" applyBorder="1" applyAlignment="1" applyProtection="1">
      <alignment horizontal="left" vertical="center"/>
    </xf>
    <xf numFmtId="0" fontId="24" fillId="12" borderId="194" xfId="0" applyFont="1" applyFill="1" applyBorder="1" applyAlignment="1" applyProtection="1">
      <alignment horizontal="left" vertical="center"/>
    </xf>
    <xf numFmtId="0" fontId="5" fillId="12" borderId="455" xfId="0" applyFont="1" applyFill="1" applyBorder="1" applyAlignment="1" applyProtection="1">
      <alignment horizontal="left" vertical="center"/>
    </xf>
    <xf numFmtId="0" fontId="5" fillId="12" borderId="146" xfId="0" applyFont="1" applyFill="1" applyBorder="1" applyAlignment="1" applyProtection="1">
      <alignment horizontal="left" vertical="center"/>
    </xf>
    <xf numFmtId="164" fontId="6" fillId="12" borderId="146" xfId="0" applyNumberFormat="1" applyFont="1" applyFill="1" applyBorder="1" applyAlignment="1" applyProtection="1">
      <alignment horizontal="right" vertical="center"/>
    </xf>
    <xf numFmtId="164" fontId="6" fillId="12" borderId="456" xfId="0" applyNumberFormat="1" applyFont="1" applyFill="1" applyBorder="1" applyAlignment="1" applyProtection="1">
      <alignment horizontal="right" vertical="center"/>
    </xf>
    <xf numFmtId="164" fontId="10" fillId="2" borderId="0" xfId="1" applyNumberFormat="1" applyFont="1" applyFill="1" applyAlignment="1" applyProtection="1">
      <alignment horizontal="center" vertical="center"/>
    </xf>
    <xf numFmtId="0" fontId="25" fillId="6" borderId="0" xfId="1" applyFont="1" applyFill="1" applyBorder="1" applyAlignment="1" applyProtection="1">
      <alignment horizontal="left"/>
    </xf>
    <xf numFmtId="0" fontId="5" fillId="6" borderId="0" xfId="1" applyFont="1" applyFill="1" applyAlignment="1" applyProtection="1">
      <alignment horizontal="left" vertical="center"/>
    </xf>
    <xf numFmtId="0" fontId="10" fillId="6" borderId="8" xfId="1" applyFont="1" applyFill="1" applyBorder="1" applyAlignment="1" applyProtection="1">
      <alignment horizontal="left" vertical="center"/>
    </xf>
    <xf numFmtId="0" fontId="26" fillId="6" borderId="0" xfId="1" applyFont="1" applyFill="1" applyAlignment="1" applyProtection="1">
      <alignment horizontal="right" vertical="center"/>
    </xf>
    <xf numFmtId="0" fontId="10" fillId="6" borderId="0" xfId="1" applyFont="1" applyFill="1" applyAlignment="1" applyProtection="1">
      <alignment horizontal="left" vertical="center"/>
    </xf>
    <xf numFmtId="0" fontId="82" fillId="6" borderId="111" xfId="1" applyFont="1" applyFill="1" applyBorder="1" applyAlignment="1" applyProtection="1">
      <alignment horizontal="left" vertical="top" wrapText="1"/>
    </xf>
    <xf numFmtId="0" fontId="31" fillId="6" borderId="111" xfId="1" applyFont="1" applyFill="1" applyBorder="1" applyAlignment="1" applyProtection="1">
      <alignment horizontal="left" vertical="top"/>
    </xf>
    <xf numFmtId="0" fontId="15" fillId="6" borderId="6" xfId="1" applyFont="1" applyFill="1" applyBorder="1" applyAlignment="1" applyProtection="1">
      <alignment horizontal="left" vertical="center" wrapText="1"/>
    </xf>
    <xf numFmtId="164" fontId="15" fillId="17" borderId="88" xfId="1" applyNumberFormat="1" applyFont="1" applyFill="1" applyBorder="1" applyAlignment="1" applyProtection="1">
      <alignment horizontal="right" vertical="center"/>
      <protection locked="0"/>
    </xf>
    <xf numFmtId="164" fontId="15" fillId="17" borderId="6" xfId="1" applyNumberFormat="1" applyFont="1" applyFill="1" applyBorder="1" applyAlignment="1" applyProtection="1">
      <alignment horizontal="right" vertical="center"/>
      <protection locked="0"/>
    </xf>
    <xf numFmtId="164" fontId="15" fillId="17" borderId="89" xfId="1" applyNumberFormat="1" applyFont="1" applyFill="1" applyBorder="1" applyAlignment="1" applyProtection="1">
      <alignment horizontal="right" vertical="center"/>
      <protection locked="0"/>
    </xf>
    <xf numFmtId="0" fontId="15" fillId="19" borderId="88" xfId="1" applyFont="1" applyFill="1" applyBorder="1" applyAlignment="1" applyProtection="1">
      <alignment horizontal="left" vertical="top" wrapText="1"/>
      <protection locked="0"/>
    </xf>
    <xf numFmtId="0" fontId="15" fillId="19" borderId="6" xfId="1" applyFont="1" applyFill="1" applyBorder="1" applyAlignment="1" applyProtection="1">
      <alignment horizontal="left" vertical="top" wrapText="1"/>
      <protection locked="0"/>
    </xf>
    <xf numFmtId="0" fontId="15" fillId="19" borderId="89" xfId="1" applyFont="1" applyFill="1" applyBorder="1" applyAlignment="1" applyProtection="1">
      <alignment horizontal="left" vertical="top" wrapText="1"/>
      <protection locked="0"/>
    </xf>
    <xf numFmtId="164" fontId="10" fillId="2" borderId="0" xfId="1" applyNumberFormat="1" applyFont="1" applyFill="1" applyAlignment="1" applyProtection="1">
      <alignment horizontal="center" vertical="center" wrapText="1"/>
    </xf>
    <xf numFmtId="0" fontId="5" fillId="2" borderId="0" xfId="1" applyFont="1" applyFill="1" applyAlignment="1" applyProtection="1">
      <alignment horizontal="left" vertical="center" wrapText="1"/>
    </xf>
    <xf numFmtId="2" fontId="5" fillId="2" borderId="0" xfId="1" applyNumberFormat="1" applyFont="1" applyFill="1" applyAlignment="1" applyProtection="1">
      <alignment horizontal="center" vertical="center" wrapText="1"/>
    </xf>
    <xf numFmtId="164" fontId="5" fillId="2" borderId="0" xfId="1" applyNumberFormat="1" applyFont="1" applyFill="1" applyAlignment="1" applyProtection="1">
      <alignment horizontal="right" vertical="center" wrapText="1"/>
    </xf>
    <xf numFmtId="0" fontId="15" fillId="2" borderId="0" xfId="1" applyFont="1" applyFill="1" applyAlignment="1" applyProtection="1">
      <alignment horizontal="left" vertical="center" wrapText="1"/>
    </xf>
    <xf numFmtId="2" fontId="16" fillId="2" borderId="0" xfId="1" applyNumberFormat="1" applyFont="1" applyFill="1" applyAlignment="1" applyProtection="1">
      <alignment horizontal="center" vertical="center" wrapText="1"/>
    </xf>
    <xf numFmtId="164" fontId="15" fillId="2" borderId="0" xfId="1" applyNumberFormat="1" applyFont="1" applyFill="1" applyAlignment="1" applyProtection="1">
      <alignment horizontal="right" vertical="center"/>
    </xf>
    <xf numFmtId="0" fontId="24" fillId="2" borderId="0" xfId="1" applyFont="1" applyFill="1" applyAlignment="1" applyProtection="1">
      <alignment horizontal="left" vertical="center" wrapText="1"/>
    </xf>
    <xf numFmtId="10" fontId="16" fillId="2" borderId="0" xfId="1" applyNumberFormat="1" applyFont="1" applyFill="1" applyAlignment="1" applyProtection="1">
      <alignment horizontal="center" vertical="center"/>
    </xf>
    <xf numFmtId="164" fontId="24" fillId="2" borderId="0" xfId="1" applyNumberFormat="1" applyFont="1" applyFill="1" applyAlignment="1" applyProtection="1">
      <alignment horizontal="right" vertical="center" wrapText="1"/>
    </xf>
    <xf numFmtId="0" fontId="114" fillId="2" borderId="0" xfId="1" applyFont="1" applyFill="1" applyAlignment="1" applyProtection="1">
      <alignment horizontal="center" vertical="center" wrapText="1"/>
    </xf>
    <xf numFmtId="0" fontId="16" fillId="2" borderId="0" xfId="1" applyFont="1" applyFill="1" applyAlignment="1" applyProtection="1">
      <alignment horizontal="left" vertical="top"/>
    </xf>
    <xf numFmtId="0" fontId="24" fillId="2" borderId="0" xfId="1" applyFont="1" applyFill="1" applyAlignment="1" applyProtection="1">
      <alignment horizontal="left" vertical="center"/>
    </xf>
    <xf numFmtId="0" fontId="16" fillId="2" borderId="0" xfId="1" applyFont="1" applyFill="1" applyAlignment="1" applyProtection="1">
      <alignment horizontal="center" vertical="top"/>
    </xf>
    <xf numFmtId="0" fontId="114" fillId="2" borderId="0" xfId="1" applyFont="1" applyFill="1" applyAlignment="1" applyProtection="1">
      <alignment horizontal="center" vertical="center"/>
    </xf>
    <xf numFmtId="2" fontId="5" fillId="2" borderId="0" xfId="1" applyNumberFormat="1" applyFont="1" applyFill="1" applyAlignment="1" applyProtection="1">
      <alignment horizontal="center" vertical="center"/>
    </xf>
    <xf numFmtId="0" fontId="16" fillId="2" borderId="0" xfId="1" applyFont="1" applyFill="1" applyAlignment="1" applyProtection="1">
      <alignment horizontal="left" vertical="center"/>
    </xf>
    <xf numFmtId="0" fontId="16" fillId="2" borderId="0" xfId="1" applyFont="1" applyFill="1" applyAlignment="1" applyProtection="1">
      <alignment horizontal="center" vertical="center"/>
    </xf>
    <xf numFmtId="0" fontId="15" fillId="6" borderId="88" xfId="1" applyFont="1" applyFill="1" applyBorder="1" applyAlignment="1">
      <alignment horizontal="right" vertical="center" wrapText="1"/>
    </xf>
    <xf numFmtId="0" fontId="15" fillId="6" borderId="6" xfId="1" applyFont="1" applyFill="1" applyBorder="1" applyAlignment="1">
      <alignment horizontal="right" vertical="center" wrapText="1"/>
    </xf>
    <xf numFmtId="0" fontId="15" fillId="19" borderId="132" xfId="1" applyFont="1" applyFill="1" applyBorder="1" applyAlignment="1" applyProtection="1">
      <alignment horizontal="center" vertical="center"/>
      <protection locked="0"/>
    </xf>
    <xf numFmtId="0" fontId="15" fillId="19" borderId="6" xfId="1" applyFont="1" applyFill="1" applyBorder="1" applyAlignment="1" applyProtection="1">
      <alignment horizontal="center" vertical="center"/>
      <protection locked="0"/>
    </xf>
    <xf numFmtId="0" fontId="15" fillId="19" borderId="133" xfId="1" applyFont="1" applyFill="1" applyBorder="1" applyAlignment="1" applyProtection="1">
      <alignment horizontal="center" vertical="center"/>
      <protection locked="0"/>
    </xf>
    <xf numFmtId="10" fontId="15" fillId="6" borderId="6" xfId="1" applyNumberFormat="1" applyFont="1" applyFill="1" applyBorder="1" applyAlignment="1">
      <alignment horizontal="right" vertical="center"/>
    </xf>
    <xf numFmtId="164" fontId="15" fillId="17" borderId="132" xfId="1" applyNumberFormat="1" applyFont="1" applyFill="1" applyBorder="1" applyAlignment="1" applyProtection="1">
      <alignment horizontal="center" vertical="center"/>
      <protection locked="0"/>
    </xf>
    <xf numFmtId="164" fontId="15" fillId="17" borderId="6" xfId="1" applyNumberFormat="1" applyFont="1" applyFill="1" applyBorder="1" applyAlignment="1" applyProtection="1">
      <alignment horizontal="center" vertical="center"/>
      <protection locked="0"/>
    </xf>
    <xf numFmtId="164" fontId="15" fillId="17" borderId="133" xfId="1" applyNumberFormat="1" applyFont="1" applyFill="1" applyBorder="1" applyAlignment="1" applyProtection="1">
      <alignment horizontal="center" vertical="center"/>
      <protection locked="0"/>
    </xf>
    <xf numFmtId="164" fontId="15" fillId="6" borderId="6" xfId="1" applyNumberFormat="1" applyFont="1" applyFill="1" applyBorder="1" applyAlignment="1">
      <alignment horizontal="right" vertical="center"/>
    </xf>
    <xf numFmtId="164" fontId="15" fillId="6" borderId="89" xfId="1" applyNumberFormat="1" applyFont="1" applyFill="1" applyBorder="1" applyAlignment="1">
      <alignment horizontal="right" vertical="center"/>
    </xf>
    <xf numFmtId="164" fontId="6" fillId="12" borderId="146" xfId="0" applyNumberFormat="1" applyFont="1" applyFill="1" applyBorder="1" applyAlignment="1">
      <alignment horizontal="right" vertical="center"/>
    </xf>
    <xf numFmtId="164" fontId="6" fillId="12" borderId="456" xfId="0" applyNumberFormat="1" applyFont="1" applyFill="1" applyBorder="1" applyAlignment="1">
      <alignment horizontal="right" vertical="center"/>
    </xf>
    <xf numFmtId="0" fontId="31" fillId="6" borderId="111" xfId="1" applyFont="1" applyFill="1" applyBorder="1" applyAlignment="1">
      <alignment horizontal="left" vertical="top"/>
    </xf>
    <xf numFmtId="0" fontId="82" fillId="6" borderId="111" xfId="1" applyFont="1" applyFill="1" applyBorder="1" applyAlignment="1">
      <alignment horizontal="left" vertical="top" wrapText="1"/>
    </xf>
    <xf numFmtId="164" fontId="10" fillId="2" borderId="0" xfId="1" applyNumberFormat="1" applyFont="1" applyFill="1" applyAlignment="1">
      <alignment horizontal="center" vertical="center" wrapText="1"/>
    </xf>
    <xf numFmtId="0" fontId="25" fillId="6" borderId="0" xfId="1" applyFont="1" applyFill="1" applyAlignment="1">
      <alignment horizontal="left"/>
    </xf>
    <xf numFmtId="0" fontId="15" fillId="19" borderId="12" xfId="1" applyFont="1" applyFill="1" applyBorder="1" applyAlignment="1" applyProtection="1">
      <alignment horizontal="left" vertical="top" wrapText="1"/>
      <protection locked="0"/>
    </xf>
    <xf numFmtId="0" fontId="5" fillId="2" borderId="0" xfId="1" applyFont="1" applyFill="1" applyAlignment="1">
      <alignment horizontal="left" vertical="center" wrapText="1"/>
    </xf>
    <xf numFmtId="2" fontId="5" fillId="2" borderId="0" xfId="1" applyNumberFormat="1" applyFont="1" applyFill="1" applyAlignment="1">
      <alignment horizontal="center" vertical="center" wrapText="1"/>
    </xf>
    <xf numFmtId="164" fontId="5" fillId="2" borderId="0" xfId="1" applyNumberFormat="1" applyFont="1" applyFill="1" applyAlignment="1">
      <alignment horizontal="right" vertical="center" wrapText="1"/>
    </xf>
    <xf numFmtId="164" fontId="10" fillId="2" borderId="0" xfId="1" applyNumberFormat="1" applyFont="1" applyFill="1" applyAlignment="1">
      <alignment horizontal="center" vertical="center"/>
    </xf>
    <xf numFmtId="0" fontId="24" fillId="2" borderId="0" xfId="1" applyFont="1" applyFill="1" applyAlignment="1">
      <alignment horizontal="left" vertical="center" wrapText="1"/>
    </xf>
    <xf numFmtId="10" fontId="16" fillId="2" borderId="0" xfId="1" applyNumberFormat="1" applyFont="1" applyFill="1" applyAlignment="1">
      <alignment horizontal="center" vertical="center"/>
    </xf>
    <xf numFmtId="164" fontId="24" fillId="2" borderId="0" xfId="1" applyNumberFormat="1" applyFont="1" applyFill="1" applyAlignment="1">
      <alignment horizontal="right" vertical="center" wrapText="1"/>
    </xf>
    <xf numFmtId="0" fontId="114" fillId="2" borderId="0" xfId="1" applyFont="1" applyFill="1" applyAlignment="1">
      <alignment horizontal="center" vertical="center" wrapText="1"/>
    </xf>
    <xf numFmtId="0" fontId="15" fillId="2" borderId="0" xfId="1" applyFont="1" applyFill="1" applyAlignment="1">
      <alignment horizontal="left" vertical="center" wrapText="1"/>
    </xf>
    <xf numFmtId="2" fontId="16" fillId="2" borderId="0" xfId="1" applyNumberFormat="1" applyFont="1" applyFill="1" applyAlignment="1">
      <alignment horizontal="center" vertical="center" wrapText="1"/>
    </xf>
    <xf numFmtId="164" fontId="15" fillId="2" borderId="0" xfId="1" applyNumberFormat="1" applyFont="1" applyFill="1" applyAlignment="1">
      <alignment horizontal="right" vertical="center"/>
    </xf>
    <xf numFmtId="0" fontId="16" fillId="2" borderId="0" xfId="1" applyFont="1" applyFill="1" applyAlignment="1">
      <alignment horizontal="left" vertical="top"/>
    </xf>
    <xf numFmtId="0" fontId="24" fillId="2" borderId="0" xfId="1" applyFont="1" applyFill="1" applyAlignment="1">
      <alignment horizontal="left" vertical="center"/>
    </xf>
    <xf numFmtId="0" fontId="16" fillId="2" borderId="0" xfId="1" applyFont="1" applyFill="1" applyAlignment="1">
      <alignment horizontal="center" vertical="top"/>
    </xf>
    <xf numFmtId="0" fontId="114" fillId="2" borderId="0" xfId="1" applyFont="1" applyFill="1" applyAlignment="1">
      <alignment horizontal="center" vertical="center"/>
    </xf>
    <xf numFmtId="2" fontId="5" fillId="2" borderId="0" xfId="1" applyNumberFormat="1" applyFont="1" applyFill="1" applyAlignment="1">
      <alignment horizontal="center" vertical="center"/>
    </xf>
    <xf numFmtId="0" fontId="16" fillId="2" borderId="0" xfId="1" applyFont="1" applyFill="1" applyAlignment="1">
      <alignment horizontal="left" vertical="center"/>
    </xf>
    <xf numFmtId="0" fontId="16" fillId="2" borderId="0" xfId="1" applyFont="1" applyFill="1" applyAlignment="1">
      <alignment horizontal="center" vertical="center"/>
    </xf>
    <xf numFmtId="0" fontId="5" fillId="12" borderId="455" xfId="0" applyFont="1" applyFill="1" applyBorder="1" applyAlignment="1">
      <alignment horizontal="left" vertical="center"/>
    </xf>
    <xf numFmtId="0" fontId="5" fillId="12" borderId="146" xfId="0" applyFont="1" applyFill="1" applyBorder="1" applyAlignment="1">
      <alignment horizontal="left" vertical="center"/>
    </xf>
    <xf numFmtId="0" fontId="15" fillId="19" borderId="457" xfId="1" applyFont="1" applyFill="1" applyBorder="1" applyAlignment="1" applyProtection="1">
      <alignment horizontal="left" vertical="top" wrapText="1"/>
      <protection locked="0"/>
    </xf>
    <xf numFmtId="0" fontId="15" fillId="19" borderId="76" xfId="1" applyFont="1" applyFill="1" applyBorder="1" applyAlignment="1" applyProtection="1">
      <alignment horizontal="left" vertical="top" wrapText="1"/>
      <protection locked="0"/>
    </xf>
    <xf numFmtId="0" fontId="15" fillId="19" borderId="13" xfId="1" applyFont="1" applyFill="1" applyBorder="1" applyAlignment="1" applyProtection="1">
      <alignment horizontal="left" vertical="top" wrapText="1"/>
      <protection locked="0"/>
    </xf>
    <xf numFmtId="0" fontId="15" fillId="19" borderId="458" xfId="1" applyFont="1" applyFill="1" applyBorder="1" applyAlignment="1" applyProtection="1">
      <alignment horizontal="left" vertical="top" wrapText="1"/>
      <protection locked="0"/>
    </xf>
    <xf numFmtId="0" fontId="24" fillId="12" borderId="104" xfId="0" applyFont="1" applyFill="1" applyBorder="1" applyAlignment="1">
      <alignment horizontal="left" vertical="center"/>
    </xf>
    <xf numFmtId="0" fontId="24" fillId="12" borderId="111" xfId="0" applyFont="1" applyFill="1" applyBorder="1" applyAlignment="1">
      <alignment horizontal="left" vertical="center"/>
    </xf>
    <xf numFmtId="0" fontId="24" fillId="12" borderId="194" xfId="0" applyFont="1" applyFill="1" applyBorder="1" applyAlignment="1">
      <alignment horizontal="left" vertical="center"/>
    </xf>
    <xf numFmtId="0" fontId="15" fillId="6" borderId="88" xfId="1" applyFont="1" applyFill="1" applyBorder="1" applyAlignment="1" applyProtection="1">
      <alignment horizontal="center" vertical="center" wrapText="1"/>
    </xf>
    <xf numFmtId="0" fontId="15" fillId="6" borderId="6" xfId="1" applyFont="1" applyFill="1" applyBorder="1" applyAlignment="1" applyProtection="1">
      <alignment horizontal="center" vertical="center" wrapText="1"/>
    </xf>
    <xf numFmtId="0" fontId="15" fillId="6" borderId="15" xfId="1" applyFont="1" applyFill="1" applyBorder="1" applyAlignment="1" applyProtection="1">
      <alignment horizontal="center" vertical="center" wrapText="1"/>
    </xf>
    <xf numFmtId="0" fontId="15" fillId="19" borderId="72" xfId="1" applyFont="1" applyFill="1" applyBorder="1" applyAlignment="1" applyProtection="1">
      <alignment horizontal="center" vertical="center"/>
      <protection locked="0"/>
    </xf>
    <xf numFmtId="0" fontId="15" fillId="19" borderId="19" xfId="1" applyFont="1" applyFill="1" applyBorder="1" applyAlignment="1" applyProtection="1">
      <alignment horizontal="center" vertical="center"/>
      <protection locked="0"/>
    </xf>
    <xf numFmtId="0" fontId="15" fillId="19" borderId="73" xfId="1" applyFont="1" applyFill="1" applyBorder="1" applyAlignment="1" applyProtection="1">
      <alignment horizontal="center" vertical="center"/>
      <protection locked="0"/>
    </xf>
    <xf numFmtId="1" fontId="15" fillId="17" borderId="72" xfId="1" applyNumberFormat="1" applyFont="1" applyFill="1" applyBorder="1" applyAlignment="1" applyProtection="1">
      <alignment horizontal="center" vertical="center"/>
      <protection locked="0"/>
    </xf>
    <xf numFmtId="1" fontId="15" fillId="17" borderId="19" xfId="1" applyNumberFormat="1" applyFont="1" applyFill="1" applyBorder="1" applyAlignment="1" applyProtection="1">
      <alignment horizontal="center" vertical="center"/>
      <protection locked="0"/>
    </xf>
    <xf numFmtId="1" fontId="15" fillId="17" borderId="73" xfId="1" applyNumberFormat="1" applyFont="1" applyFill="1" applyBorder="1" applyAlignment="1" applyProtection="1">
      <alignment horizontal="center" vertical="center"/>
      <protection locked="0"/>
    </xf>
    <xf numFmtId="164" fontId="19" fillId="6" borderId="132" xfId="1" applyNumberFormat="1" applyFont="1" applyFill="1" applyBorder="1" applyAlignment="1" applyProtection="1">
      <alignment horizontal="right" vertical="center"/>
    </xf>
    <xf numFmtId="164" fontId="19" fillId="6" borderId="6" xfId="1" applyNumberFormat="1" applyFont="1" applyFill="1" applyBorder="1" applyAlignment="1" applyProtection="1">
      <alignment horizontal="right" vertical="center"/>
    </xf>
    <xf numFmtId="164" fontId="19" fillId="6" borderId="89" xfId="1" applyNumberFormat="1" applyFont="1" applyFill="1" applyBorder="1" applyAlignment="1" applyProtection="1">
      <alignment horizontal="right" vertical="center"/>
    </xf>
    <xf numFmtId="164" fontId="24" fillId="6" borderId="12" xfId="1" applyNumberFormat="1" applyFont="1" applyFill="1" applyBorder="1" applyAlignment="1" applyProtection="1">
      <alignment horizontal="right" vertical="center" wrapText="1"/>
      <protection locked="0"/>
    </xf>
    <xf numFmtId="0" fontId="15" fillId="6" borderId="13" xfId="1" applyFont="1" applyFill="1" applyBorder="1" applyAlignment="1" applyProtection="1">
      <alignment horizontal="right" vertical="center" wrapText="1"/>
      <protection locked="0"/>
    </xf>
    <xf numFmtId="0" fontId="24" fillId="6" borderId="11" xfId="1" applyFont="1" applyFill="1" applyBorder="1" applyAlignment="1" applyProtection="1">
      <alignment horizontal="right" vertical="center"/>
    </xf>
    <xf numFmtId="0" fontId="15" fillId="6" borderId="0" xfId="1" applyFont="1" applyFill="1" applyBorder="1" applyAlignment="1" applyProtection="1">
      <alignment horizontal="center" vertical="center" wrapText="1"/>
    </xf>
    <xf numFmtId="0" fontId="15" fillId="6" borderId="0" xfId="1" applyFont="1" applyFill="1" applyBorder="1" applyAlignment="1" applyProtection="1">
      <alignment horizontal="left" vertical="center" wrapText="1"/>
    </xf>
    <xf numFmtId="164" fontId="15" fillId="6" borderId="72" xfId="1" applyNumberFormat="1" applyFont="1" applyFill="1" applyBorder="1" applyAlignment="1" applyProtection="1">
      <alignment horizontal="right" vertical="center" wrapText="1"/>
      <protection locked="0"/>
    </xf>
    <xf numFmtId="164" fontId="15" fillId="6" borderId="19" xfId="1" applyNumberFormat="1" applyFont="1" applyFill="1" applyBorder="1" applyAlignment="1" applyProtection="1">
      <alignment horizontal="right" vertical="center" wrapText="1"/>
      <protection locked="0"/>
    </xf>
    <xf numFmtId="164" fontId="15" fillId="6" borderId="73" xfId="1" applyNumberFormat="1" applyFont="1" applyFill="1" applyBorder="1" applyAlignment="1" applyProtection="1">
      <alignment horizontal="right" vertical="center" wrapText="1"/>
      <protection locked="0"/>
    </xf>
    <xf numFmtId="0" fontId="5" fillId="6" borderId="0" xfId="1" applyFont="1" applyFill="1" applyBorder="1" applyAlignment="1" applyProtection="1">
      <alignment horizontal="left" vertical="top" wrapText="1"/>
    </xf>
    <xf numFmtId="0" fontId="15" fillId="6" borderId="0" xfId="1" applyFont="1" applyFill="1" applyBorder="1" applyAlignment="1" applyProtection="1">
      <alignment horizontal="right" vertical="center"/>
    </xf>
    <xf numFmtId="0" fontId="15" fillId="6" borderId="0" xfId="1" applyFont="1" applyFill="1" applyBorder="1" applyAlignment="1" applyProtection="1">
      <alignment horizontal="center" vertical="center"/>
    </xf>
    <xf numFmtId="10" fontId="15" fillId="6" borderId="0" xfId="1" applyNumberFormat="1" applyFont="1" applyFill="1" applyBorder="1" applyAlignment="1" applyProtection="1">
      <alignment horizontal="right" vertical="center"/>
    </xf>
    <xf numFmtId="164" fontId="15" fillId="6" borderId="0" xfId="1" applyNumberFormat="1" applyFont="1" applyFill="1" applyBorder="1" applyAlignment="1" applyProtection="1">
      <alignment horizontal="center" vertical="center"/>
    </xf>
    <xf numFmtId="164" fontId="15" fillId="6" borderId="0" xfId="1" applyNumberFormat="1" applyFont="1" applyFill="1" applyBorder="1" applyAlignment="1" applyProtection="1">
      <alignment horizontal="right" vertical="center"/>
    </xf>
    <xf numFmtId="164" fontId="15" fillId="17" borderId="72" xfId="1" applyNumberFormat="1" applyFont="1" applyFill="1" applyBorder="1" applyAlignment="1" applyProtection="1">
      <alignment horizontal="right" vertical="center" wrapText="1"/>
      <protection locked="0"/>
    </xf>
    <xf numFmtId="164" fontId="15" fillId="17" borderId="19" xfId="1" applyNumberFormat="1" applyFont="1" applyFill="1" applyBorder="1" applyAlignment="1" applyProtection="1">
      <alignment horizontal="right" vertical="center" wrapText="1"/>
      <protection locked="0"/>
    </xf>
    <xf numFmtId="164" fontId="15" fillId="17" borderId="73" xfId="1" applyNumberFormat="1" applyFont="1" applyFill="1" applyBorder="1" applyAlignment="1" applyProtection="1">
      <alignment horizontal="right" vertical="center" wrapText="1"/>
      <protection locked="0"/>
    </xf>
    <xf numFmtId="0" fontId="15" fillId="6" borderId="6" xfId="1" applyFont="1" applyFill="1" applyBorder="1" applyAlignment="1" applyProtection="1">
      <alignment horizontal="center" vertical="center" wrapText="1"/>
      <protection locked="0"/>
    </xf>
    <xf numFmtId="0" fontId="15" fillId="6" borderId="133" xfId="1" applyFont="1" applyFill="1" applyBorder="1" applyAlignment="1" applyProtection="1">
      <alignment horizontal="center" vertical="center" wrapText="1"/>
      <protection locked="0"/>
    </xf>
    <xf numFmtId="0" fontId="15" fillId="6" borderId="133" xfId="1" applyFont="1" applyFill="1" applyBorder="1" applyAlignment="1" applyProtection="1">
      <alignment horizontal="center" vertical="center" wrapText="1"/>
    </xf>
    <xf numFmtId="0" fontId="15" fillId="6" borderId="88" xfId="1" applyFont="1" applyFill="1" applyBorder="1" applyAlignment="1" applyProtection="1">
      <alignment horizontal="left" vertical="center" wrapText="1"/>
    </xf>
    <xf numFmtId="0" fontId="25" fillId="6" borderId="0" xfId="1" applyFont="1" applyFill="1" applyAlignment="1" applyProtection="1">
      <alignment horizontal="left"/>
    </xf>
    <xf numFmtId="0" fontId="15" fillId="6" borderId="0" xfId="1" applyFont="1" applyFill="1" applyBorder="1" applyAlignment="1" applyProtection="1">
      <alignment horizontal="center" vertical="center"/>
      <protection locked="0"/>
    </xf>
    <xf numFmtId="164" fontId="15" fillId="6" borderId="0" xfId="1" applyNumberFormat="1" applyFont="1" applyFill="1" applyBorder="1" applyAlignment="1" applyProtection="1">
      <alignment horizontal="center" vertical="center"/>
      <protection locked="0"/>
    </xf>
    <xf numFmtId="0" fontId="15" fillId="6" borderId="13" xfId="1" applyFont="1" applyFill="1" applyBorder="1" applyAlignment="1" applyProtection="1">
      <alignment horizontal="right" vertical="center" wrapText="1"/>
    </xf>
    <xf numFmtId="164" fontId="24" fillId="6" borderId="12" xfId="1" applyNumberFormat="1" applyFont="1" applyFill="1" applyBorder="1" applyAlignment="1" applyProtection="1">
      <alignment horizontal="right" vertical="center" wrapText="1"/>
    </xf>
    <xf numFmtId="0" fontId="15" fillId="6" borderId="0" xfId="1" applyFont="1" applyFill="1" applyBorder="1" applyAlignment="1" applyProtection="1">
      <alignment horizontal="left" wrapText="1"/>
    </xf>
  </cellXfs>
  <cellStyles count="2">
    <cellStyle name="Standard" xfId="0" builtinId="0"/>
    <cellStyle name="Standard 2" xfId="1" xr:uid="{00000000-0005-0000-0000-000001000000}"/>
  </cellStyles>
  <dxfs count="794">
    <dxf>
      <font>
        <color theme="0"/>
      </font>
      <fill>
        <patternFill>
          <bgColor theme="0"/>
        </patternFill>
      </fill>
      <border>
        <left/>
        <vertical/>
        <horizontal/>
      </border>
    </dxf>
    <dxf>
      <font>
        <color theme="0"/>
      </font>
      <fill>
        <patternFill>
          <bgColor theme="0"/>
        </patternFill>
      </fill>
      <border>
        <left/>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border>
    </dxf>
    <dxf>
      <font>
        <color theme="0"/>
      </font>
      <fill>
        <patternFill>
          <bgColor theme="0"/>
        </patternFill>
      </fill>
      <border>
        <left/>
        <right/>
      </border>
    </dxf>
    <dxf>
      <font>
        <color theme="0"/>
      </font>
      <fill>
        <patternFill>
          <bgColor theme="0"/>
        </patternFill>
      </fill>
      <border>
        <left/>
        <right/>
      </border>
    </dxf>
    <dxf>
      <font>
        <color theme="0"/>
      </font>
      <fill>
        <patternFill>
          <bgColor theme="0"/>
        </patternFill>
      </fill>
      <border>
        <left/>
        <right/>
      </border>
    </dxf>
    <dxf>
      <font>
        <color theme="0"/>
      </font>
      <fill>
        <patternFill>
          <bgColor theme="0"/>
        </patternFill>
      </fill>
      <border>
        <left/>
        <right/>
      </border>
    </dxf>
    <dxf>
      <font>
        <color theme="0"/>
      </font>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b val="0"/>
        <i val="0"/>
      </font>
    </dxf>
    <dxf>
      <font>
        <color rgb="FFFCFEEC"/>
      </font>
    </dxf>
    <dxf>
      <font>
        <color theme="0" tint="-0.24994659260841701"/>
      </font>
    </dxf>
    <dxf>
      <font>
        <color theme="0" tint="-0.24994659260841701"/>
      </font>
    </dxf>
    <dxf>
      <font>
        <color theme="0" tint="-0.24994659260841701"/>
      </font>
    </dxf>
    <dxf>
      <font>
        <color rgb="FFFCFEEC"/>
      </font>
    </dxf>
    <dxf>
      <font>
        <color auto="1"/>
      </font>
      <fill>
        <patternFill>
          <bgColor rgb="FFFCFEEC"/>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dxf>
    <dxf>
      <font>
        <color rgb="FFFCFEEC"/>
      </font>
    </dxf>
    <dxf>
      <font>
        <color rgb="FFFCFEEC"/>
      </font>
    </dxf>
    <dxf>
      <font>
        <color rgb="FFFCFEEC"/>
      </font>
    </dxf>
    <dxf>
      <font>
        <color rgb="FFFCFEEC"/>
      </font>
    </dxf>
    <dxf>
      <font>
        <color rgb="FFFCFEEC"/>
      </font>
    </dxf>
    <dxf>
      <font>
        <color rgb="FFFCFEEC"/>
      </font>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strike/>
        <color theme="0" tint="-0.499984740745262"/>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FCFEEC"/>
      </font>
      <fill>
        <patternFill patternType="none">
          <bgColor auto="1"/>
        </patternFill>
      </fill>
    </dxf>
    <dxf>
      <font>
        <color theme="0"/>
      </font>
      <fill>
        <patternFill>
          <bgColor theme="0"/>
        </patternFill>
      </fill>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fill>
        <patternFill patternType="none">
          <bgColor auto="1"/>
        </patternFill>
      </fill>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color theme="0" tint="-4.9989318521683403E-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ont>
        <b val="0"/>
        <i val="0"/>
        <color theme="0" tint="-0.499984740745262"/>
      </font>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1454817346722"/>
        </left>
        <right style="thin">
          <color theme="9" tint="0.39991454817346722"/>
        </right>
        <top style="thin">
          <color theme="9" tint="0.39991454817346722"/>
        </top>
        <bottom style="thin">
          <color theme="9" tint="0.39991454817346722"/>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5"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3" tint="0.79998168889431442"/>
        </patternFill>
      </fill>
      <border>
        <left style="thin">
          <color theme="3" tint="0.59996337778862885"/>
        </left>
        <right style="thin">
          <color theme="3" tint="0.59996337778862885"/>
        </right>
        <top style="thin">
          <color theme="3" tint="0.59996337778862885"/>
        </top>
        <bottom style="thin">
          <color theme="3" tint="0.59996337778862885"/>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2" tint="-9.9948118533890809E-2"/>
        </patternFill>
      </fill>
      <border>
        <left style="thin">
          <color theme="2" tint="-0.499984740745262"/>
        </left>
        <right style="thin">
          <color theme="2" tint="-0.499984740745262"/>
        </right>
        <top style="thin">
          <color theme="2" tint="-0.499984740745262"/>
        </top>
        <bottom style="thin">
          <color theme="2" tint="-0.49998474074526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7" tint="0.79998168889431442"/>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8" tint="0.79998168889431442"/>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6" tint="0.79998168889431442"/>
        </patternFill>
      </fill>
      <border>
        <left style="thin">
          <color theme="6" tint="0.39994506668294322"/>
        </left>
        <right style="thin">
          <color theme="6" tint="0.39994506668294322"/>
        </right>
        <top style="thin">
          <color theme="6" tint="0.39994506668294322"/>
        </top>
        <bottom style="thin">
          <color theme="6"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ill>
        <patternFill>
          <bgColor theme="9" tint="0.79998168889431442"/>
        </patternFill>
      </fill>
      <border>
        <left style="thin">
          <color theme="9" tint="0.39994506668294322"/>
        </left>
        <right style="thin">
          <color theme="9" tint="0.39994506668294322"/>
        </right>
        <top style="thin">
          <color theme="9" tint="0.39994506668294322"/>
        </top>
        <bottom style="thin">
          <color theme="9" tint="0.39994506668294322"/>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tint="-4.9989318521683403E-2"/>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auto="1"/>
      </font>
      <fill>
        <patternFill>
          <bgColor theme="8" tint="0.79998168889431442"/>
        </patternFill>
      </fill>
      <border>
        <left style="thin">
          <color rgb="FF2B67AF"/>
        </left>
        <right style="thin">
          <color rgb="FF2B67AF"/>
        </right>
        <top style="thin">
          <color rgb="FF2B67AF"/>
        </top>
        <bottom style="thin">
          <color rgb="FF2B67AF"/>
        </bottom>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theme="0"/>
      </font>
      <fill>
        <patternFill>
          <bgColor theme="0"/>
        </patternFill>
      </fill>
      <border>
        <bottom/>
        <vertical/>
        <horizontal/>
      </border>
    </dxf>
    <dxf>
      <font>
        <color rgb="FFFCFEEC"/>
      </font>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dxf>
    <dxf>
      <font>
        <color rgb="FFF3F9FB"/>
      </font>
      <fill>
        <patternFill>
          <fgColor rgb="FFF3F9FB"/>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4.9989318521683403E-2"/>
      </font>
    </dxf>
    <dxf>
      <font>
        <color theme="0" tint="-4.9989318521683403E-2"/>
      </font>
    </dxf>
    <dxf>
      <font>
        <strike/>
        <color theme="0" tint="-0.499984740745262"/>
      </font>
    </dxf>
    <dxf>
      <font>
        <strike/>
        <color theme="0" tint="-0.499984740745262"/>
      </font>
    </dxf>
    <dxf>
      <font>
        <color theme="0"/>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font>
      <fill>
        <patternFill>
          <bgColor theme="0"/>
        </patternFill>
      </fill>
    </dxf>
    <dxf>
      <font>
        <strike/>
        <color theme="0" tint="-0.499984740745262"/>
      </font>
    </dxf>
    <dxf>
      <font>
        <color theme="0" tint="-4.9989318521683403E-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font>
    </dxf>
    <dxf>
      <font>
        <color theme="0" tint="-4.9989318521683403E-2"/>
      </font>
    </dxf>
    <dxf>
      <font>
        <color theme="0"/>
      </font>
    </dxf>
    <dxf>
      <font>
        <color theme="0" tint="-4.9989318521683403E-2"/>
      </font>
    </dxf>
    <dxf>
      <font>
        <color theme="0"/>
      </font>
    </dxf>
    <dxf>
      <font>
        <strike/>
        <color theme="0" tint="-0.499984740745262"/>
      </font>
    </dxf>
    <dxf>
      <font>
        <color theme="0" tint="-4.9989318521683403E-2"/>
      </font>
    </dxf>
    <dxf>
      <font>
        <color theme="0"/>
      </font>
    </dxf>
    <dxf>
      <font>
        <color theme="0" tint="-4.9989318521683403E-2"/>
      </font>
    </dxf>
    <dxf>
      <font>
        <color theme="0"/>
      </font>
    </dxf>
    <dxf>
      <font>
        <color theme="0"/>
      </font>
    </dxf>
    <dxf>
      <font>
        <strike val="0"/>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font>
      <fill>
        <patternFill>
          <bgColor theme="0"/>
        </patternFill>
      </fill>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ill>
        <patternFill>
          <bgColor theme="0" tint="-0.14996795556505021"/>
        </patternFill>
      </fill>
      <border>
        <left/>
        <right/>
        <top/>
        <bottom/>
        <vertical/>
        <horizontal/>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ill>
        <patternFill>
          <bgColor theme="0" tint="-0.14996795556505021"/>
        </patternFill>
      </fill>
      <border>
        <left/>
        <right/>
        <top/>
        <bottom/>
        <vertical/>
        <horizontal/>
      </border>
    </dxf>
    <dxf>
      <font>
        <b val="0"/>
        <i val="0"/>
      </font>
    </dxf>
    <dxf>
      <font>
        <color theme="0" tint="-4.9989318521683403E-2"/>
      </font>
    </dxf>
    <dxf>
      <font>
        <color rgb="FFFCFEEC"/>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FCFEEC"/>
      </font>
    </dxf>
    <dxf>
      <font>
        <color theme="0" tint="-4.9989318521683403E-2"/>
      </font>
    </dxf>
    <dxf>
      <font>
        <color rgb="FFFCFEEC"/>
      </font>
    </dxf>
    <dxf>
      <font>
        <color rgb="FFFCFEEC"/>
      </font>
    </dxf>
    <dxf>
      <font>
        <color rgb="FFFCFEEC"/>
      </font>
    </dxf>
    <dxf>
      <font>
        <color rgb="FFFCFEEC"/>
      </font>
    </dxf>
    <dxf>
      <font>
        <color rgb="FFFCFEEC"/>
      </font>
    </dxf>
    <dxf>
      <font>
        <color rgb="FFFCFEEC"/>
      </font>
    </dxf>
    <dxf>
      <font>
        <color rgb="FFFCFEEC"/>
      </font>
    </dxf>
    <dxf>
      <font>
        <color rgb="FFFCFEEC"/>
      </font>
    </dxf>
    <dxf>
      <font>
        <color rgb="FFFCFEEC"/>
      </font>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FCFEEC"/>
      </font>
      <fill>
        <patternFill patternType="none">
          <bgColor auto="1"/>
        </patternFill>
      </fill>
    </dxf>
    <dxf>
      <font>
        <color theme="0"/>
      </font>
      <fill>
        <patternFill>
          <bgColor theme="0"/>
        </patternFill>
      </fill>
    </dxf>
    <dxf>
      <font>
        <color theme="0" tint="-4.9989318521683403E-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fill>
        <patternFill patternType="none">
          <bgColor auto="1"/>
        </patternFill>
      </fill>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color auto="1"/>
      </font>
      <fill>
        <patternFill>
          <bgColor theme="0" tint="-0.14996795556505021"/>
        </patternFill>
      </fill>
      <border>
        <left/>
        <right/>
        <top/>
        <bottom/>
      </border>
    </dxf>
    <dxf>
      <font>
        <b val="0"/>
        <i val="0"/>
      </font>
    </dxf>
    <dxf>
      <font>
        <color theme="0" tint="-4.9989318521683403E-2"/>
      </font>
    </dxf>
    <dxf>
      <font>
        <color rgb="FFFCFEEC"/>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FCFEEC"/>
      </font>
    </dxf>
    <dxf>
      <font>
        <color theme="0" tint="-4.9989318521683403E-2"/>
      </font>
    </dxf>
    <dxf>
      <font>
        <color theme="0" tint="-4.9989318521683403E-2"/>
      </font>
    </dxf>
    <dxf>
      <font>
        <color rgb="FFFCFEEC"/>
      </font>
    </dxf>
    <dxf>
      <font>
        <color rgb="FFFCFEEC"/>
      </font>
    </dxf>
    <dxf>
      <font>
        <color rgb="FFFCFEEC"/>
      </font>
    </dxf>
    <dxf>
      <font>
        <color rgb="FFFCFEEC"/>
      </font>
    </dxf>
    <dxf>
      <font>
        <color rgb="FFFCFEEC"/>
      </font>
    </dxf>
    <dxf>
      <font>
        <color rgb="FFFCFEEC"/>
      </font>
    </dxf>
    <dxf>
      <font>
        <color rgb="FFFCFEEC"/>
      </font>
    </dxf>
    <dxf>
      <font>
        <color rgb="FFFCFEEC"/>
      </font>
    </dxf>
    <dxf>
      <font>
        <color rgb="FFFCFEEC"/>
      </font>
    </dxf>
    <dxf>
      <font>
        <color auto="1"/>
      </font>
      <fill>
        <patternFill>
          <bgColor theme="8" tint="0.79998168889431442"/>
        </patternFill>
      </fill>
      <border>
        <left style="thin">
          <color rgb="FF2B67AF"/>
        </left>
        <right style="thin">
          <color rgb="FF2B67AF"/>
        </right>
        <top style="thin">
          <color rgb="FF2B67AF"/>
        </top>
        <bottom style="thin">
          <color rgb="FF2B67AF"/>
        </bottom>
        <vertical/>
        <horizontal/>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F3F9FB"/>
      </font>
      <fill>
        <patternFill>
          <bgColor rgb="FFF3F9FB"/>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FCFEEC"/>
      </font>
      <fill>
        <patternFill patternType="none">
          <bgColor auto="1"/>
        </patternFill>
      </fill>
    </dxf>
    <dxf>
      <font>
        <color theme="0"/>
      </font>
      <fill>
        <patternFill>
          <bgColor theme="0"/>
        </patternFill>
      </fill>
    </dxf>
    <dxf>
      <font>
        <color theme="0" tint="-4.9989318521683403E-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dxf>
    <dxf>
      <font>
        <strike/>
        <color theme="0" tint="-0.499984740745262"/>
      </font>
      <fill>
        <patternFill patternType="none">
          <bgColor auto="1"/>
        </patternFill>
      </fill>
    </dxf>
    <dxf>
      <font>
        <strike/>
        <color theme="0" tint="-0.499984740745262"/>
      </font>
    </dxf>
    <dxf>
      <font>
        <strike/>
        <color theme="0" tint="-0.499984740745262"/>
      </font>
    </dxf>
    <dxf>
      <font>
        <strike/>
        <color theme="0" tint="-0.499984740745262"/>
      </font>
    </dxf>
    <dxf>
      <font>
        <strike/>
        <color theme="0" tint="-0.49998474074526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CFEEC"/>
      <color rgb="FFFCD5B4"/>
      <color rgb="FFF2FBB3"/>
      <color rgb="FFC4D79B"/>
      <color rgb="FF0070C0"/>
      <color rgb="FFDA9694"/>
      <color rgb="FF948A54"/>
      <color rgb="FF76933C"/>
      <color rgb="FFCCC0DA"/>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Drop" dropLines="2" dropStyle="combo" dx="22" fmlaLink="$W$4" fmlaRange="$X$4:$X$5" noThreeD="1" sel="1" val="0"/>
</file>

<file path=xl/ctrlProps/ctrlProp10.xml><?xml version="1.0" encoding="utf-8"?>
<formControlPr xmlns="http://schemas.microsoft.com/office/spreadsheetml/2009/9/main" objectType="CheckBox" checked="Checked" fmlaLink="$X$97" lockText="1" noThreeD="1"/>
</file>

<file path=xl/ctrlProps/ctrlProp100.xml><?xml version="1.0" encoding="utf-8"?>
<formControlPr xmlns="http://schemas.microsoft.com/office/spreadsheetml/2009/9/main" objectType="CheckBox" fmlaLink="$Q$263" lockText="1" noThreeD="1"/>
</file>

<file path=xl/ctrlProps/ctrlProp101.xml><?xml version="1.0" encoding="utf-8"?>
<formControlPr xmlns="http://schemas.microsoft.com/office/spreadsheetml/2009/9/main" objectType="CheckBox" fmlaLink="$S$263" lockText="1" noThreeD="1"/>
</file>

<file path=xl/ctrlProps/ctrlProp102.xml><?xml version="1.0" encoding="utf-8"?>
<formControlPr xmlns="http://schemas.microsoft.com/office/spreadsheetml/2009/9/main" objectType="CheckBox" fmlaLink="$U$263" lockText="1" noThreeD="1"/>
</file>

<file path=xl/ctrlProps/ctrlProp103.xml><?xml version="1.0" encoding="utf-8"?>
<formControlPr xmlns="http://schemas.microsoft.com/office/spreadsheetml/2009/9/main" objectType="CheckBox" fmlaLink="$W$263" lockText="1" noThreeD="1"/>
</file>

<file path=xl/ctrlProps/ctrlProp104.xml><?xml version="1.0" encoding="utf-8"?>
<formControlPr xmlns="http://schemas.microsoft.com/office/spreadsheetml/2009/9/main" objectType="CheckBox" fmlaLink="$Y$263" lockText="1" noThreeD="1"/>
</file>

<file path=xl/ctrlProps/ctrlProp105.xml><?xml version="1.0" encoding="utf-8"?>
<formControlPr xmlns="http://schemas.microsoft.com/office/spreadsheetml/2009/9/main" objectType="CheckBox" fmlaLink="$AA$263" lockText="1" noThreeD="1"/>
</file>

<file path=xl/ctrlProps/ctrlProp106.xml><?xml version="1.0" encoding="utf-8"?>
<formControlPr xmlns="http://schemas.microsoft.com/office/spreadsheetml/2009/9/main" objectType="CheckBox" fmlaLink="$AC$263" lockText="1" noThreeD="1"/>
</file>

<file path=xl/ctrlProps/ctrlProp107.xml><?xml version="1.0" encoding="utf-8"?>
<formControlPr xmlns="http://schemas.microsoft.com/office/spreadsheetml/2009/9/main" objectType="CheckBox" fmlaLink="$Q$31" lockText="1" noThreeD="1"/>
</file>

<file path=xl/ctrlProps/ctrlProp108.xml><?xml version="1.0" encoding="utf-8"?>
<formControlPr xmlns="http://schemas.microsoft.com/office/spreadsheetml/2009/9/main" objectType="CheckBox" fmlaLink="$S$31" lockText="1" noThreeD="1"/>
</file>

<file path=xl/ctrlProps/ctrlProp109.xml><?xml version="1.0" encoding="utf-8"?>
<formControlPr xmlns="http://schemas.microsoft.com/office/spreadsheetml/2009/9/main" objectType="CheckBox" checked="Checked" fmlaLink="$U$31" lockText="1" noThreeD="1"/>
</file>

<file path=xl/ctrlProps/ctrlProp11.xml><?xml version="1.0" encoding="utf-8"?>
<formControlPr xmlns="http://schemas.microsoft.com/office/spreadsheetml/2009/9/main" objectType="CheckBox" checked="Checked" fmlaLink="$X$110" lockText="1" noThreeD="1"/>
</file>

<file path=xl/ctrlProps/ctrlProp110.xml><?xml version="1.0" encoding="utf-8"?>
<formControlPr xmlns="http://schemas.microsoft.com/office/spreadsheetml/2009/9/main" objectType="CheckBox" fmlaLink="$W$31" lockText="1" noThreeD="1"/>
</file>

<file path=xl/ctrlProps/ctrlProp111.xml><?xml version="1.0" encoding="utf-8"?>
<formControlPr xmlns="http://schemas.microsoft.com/office/spreadsheetml/2009/9/main" objectType="CheckBox" fmlaLink="$Y$31" lockText="1" noThreeD="1"/>
</file>

<file path=xl/ctrlProps/ctrlProp112.xml><?xml version="1.0" encoding="utf-8"?>
<formControlPr xmlns="http://schemas.microsoft.com/office/spreadsheetml/2009/9/main" objectType="CheckBox" fmlaLink="$AA$31" lockText="1" noThreeD="1"/>
</file>

<file path=xl/ctrlProps/ctrlProp113.xml><?xml version="1.0" encoding="utf-8"?>
<formControlPr xmlns="http://schemas.microsoft.com/office/spreadsheetml/2009/9/main" objectType="CheckBox" fmlaLink="$AC$31" lockText="1" noThreeD="1"/>
</file>

<file path=xl/ctrlProps/ctrlProp114.xml><?xml version="1.0" encoding="utf-8"?>
<formControlPr xmlns="http://schemas.microsoft.com/office/spreadsheetml/2009/9/main" objectType="CheckBox" fmlaLink="$AH$15" lockText="1" noThreeD="1"/>
</file>

<file path=xl/ctrlProps/ctrlProp115.xml><?xml version="1.0" encoding="utf-8"?>
<formControlPr xmlns="http://schemas.microsoft.com/office/spreadsheetml/2009/9/main" objectType="CheckBox" fmlaLink="$AH$26" lockText="1" noThreeD="1"/>
</file>

<file path=xl/ctrlProps/ctrlProp116.xml><?xml version="1.0" encoding="utf-8"?>
<formControlPr xmlns="http://schemas.microsoft.com/office/spreadsheetml/2009/9/main" objectType="CheckBox" fmlaLink="$AH$37" lockText="1" noThreeD="1"/>
</file>

<file path=xl/ctrlProps/ctrlProp117.xml><?xml version="1.0" encoding="utf-8"?>
<formControlPr xmlns="http://schemas.microsoft.com/office/spreadsheetml/2009/9/main" objectType="CheckBox" fmlaLink="$AH$48" lockText="1" noThreeD="1"/>
</file>

<file path=xl/ctrlProps/ctrlProp118.xml><?xml version="1.0" encoding="utf-8"?>
<formControlPr xmlns="http://schemas.microsoft.com/office/spreadsheetml/2009/9/main" objectType="CheckBox" fmlaLink="$AH$59" lockText="1" noThreeD="1"/>
</file>

<file path=xl/ctrlProps/ctrlProp119.xml><?xml version="1.0" encoding="utf-8"?>
<formControlPr xmlns="http://schemas.microsoft.com/office/spreadsheetml/2009/9/main" objectType="CheckBox" fmlaLink="$AH$70" lockText="1" noThreeD="1"/>
</file>

<file path=xl/ctrlProps/ctrlProp12.xml><?xml version="1.0" encoding="utf-8"?>
<formControlPr xmlns="http://schemas.microsoft.com/office/spreadsheetml/2009/9/main" objectType="CheckBox" fmlaLink="$X$131" lockText="1" noThreeD="1"/>
</file>

<file path=xl/ctrlProps/ctrlProp120.xml><?xml version="1.0" encoding="utf-8"?>
<formControlPr xmlns="http://schemas.microsoft.com/office/spreadsheetml/2009/9/main" objectType="CheckBox" fmlaLink="$AH$81" lockText="1" noThreeD="1"/>
</file>

<file path=xl/ctrlProps/ctrlProp121.xml><?xml version="1.0" encoding="utf-8"?>
<formControlPr xmlns="http://schemas.microsoft.com/office/spreadsheetml/2009/9/main" objectType="CheckBox" checked="Checked" fmlaLink="$AH$92" lockText="1" noThreeD="1"/>
</file>

<file path=xl/ctrlProps/ctrlProp122.xml><?xml version="1.0" encoding="utf-8"?>
<formControlPr xmlns="http://schemas.microsoft.com/office/spreadsheetml/2009/9/main" objectType="Drop" dropLines="6" dropStyle="combo" dx="22" fmlaLink="$AE$25" fmlaRange="$AE$19:$AE$24" noThreeD="1" sel="1" val="0"/>
</file>

<file path=xl/ctrlProps/ctrlProp123.xml><?xml version="1.0" encoding="utf-8"?>
<formControlPr xmlns="http://schemas.microsoft.com/office/spreadsheetml/2009/9/main" objectType="Drop" dropLines="6" dropStyle="combo" dx="22" fmlaLink="$AG$25" fmlaRange="$AG$19:$AG$24" noThreeD="1" sel="3" val="0"/>
</file>

<file path=xl/ctrlProps/ctrlProp124.xml><?xml version="1.0" encoding="utf-8"?>
<formControlPr xmlns="http://schemas.microsoft.com/office/spreadsheetml/2009/9/main" objectType="CheckBox" checked="Checked" fmlaLink="$W$35" lockText="1" noThreeD="1"/>
</file>

<file path=xl/ctrlProps/ctrlProp125.xml><?xml version="1.0" encoding="utf-8"?>
<formControlPr xmlns="http://schemas.microsoft.com/office/spreadsheetml/2009/9/main" objectType="CheckBox" checked="Checked" fmlaLink="$W$25" lockText="1" noThreeD="1"/>
</file>

<file path=xl/ctrlProps/ctrlProp126.xml><?xml version="1.0" encoding="utf-8"?>
<formControlPr xmlns="http://schemas.microsoft.com/office/spreadsheetml/2009/9/main" objectType="CheckBox" checked="Checked" fmlaLink="$W$52" lockText="1" noThreeD="1"/>
</file>

<file path=xl/ctrlProps/ctrlProp127.xml><?xml version="1.0" encoding="utf-8"?>
<formControlPr xmlns="http://schemas.microsoft.com/office/spreadsheetml/2009/9/main" objectType="CheckBox" checked="Checked" fmlaLink="$W$65" lockText="1" noThreeD="1"/>
</file>

<file path=xl/ctrlProps/ctrlProp128.xml><?xml version="1.0" encoding="utf-8"?>
<formControlPr xmlns="http://schemas.microsoft.com/office/spreadsheetml/2009/9/main" objectType="CheckBox" checked="Checked" fmlaLink="$W$76" lockText="1" noThreeD="1"/>
</file>

<file path=xl/ctrlProps/ctrlProp129.xml><?xml version="1.0" encoding="utf-8"?>
<formControlPr xmlns="http://schemas.microsoft.com/office/spreadsheetml/2009/9/main" objectType="CheckBox" checked="Checked" fmlaLink="$W$86" lockText="1" noThreeD="1"/>
</file>

<file path=xl/ctrlProps/ctrlProp13.xml><?xml version="1.0" encoding="utf-8"?>
<formControlPr xmlns="http://schemas.microsoft.com/office/spreadsheetml/2009/9/main" objectType="CheckBox" checked="Checked" fmlaLink="$AA$15" lockText="1" noThreeD="1"/>
</file>

<file path=xl/ctrlProps/ctrlProp130.xml><?xml version="1.0" encoding="utf-8"?>
<formControlPr xmlns="http://schemas.microsoft.com/office/spreadsheetml/2009/9/main" objectType="CheckBox" checked="Checked" fmlaLink="$Z$21" lockText="1" noThreeD="1"/>
</file>

<file path=xl/ctrlProps/ctrlProp131.xml><?xml version="1.0" encoding="utf-8"?>
<formControlPr xmlns="http://schemas.microsoft.com/office/spreadsheetml/2009/9/main" objectType="Radio" firstButton="1" fmlaLink="$AC$15" lockText="1"/>
</file>

<file path=xl/ctrlProps/ctrlProp132.xml><?xml version="1.0" encoding="utf-8"?>
<formControlPr xmlns="http://schemas.microsoft.com/office/spreadsheetml/2009/9/main" objectType="Radio" checked="Checked" lockText="1"/>
</file>

<file path=xl/ctrlProps/ctrlProp133.xml><?xml version="1.0" encoding="utf-8"?>
<formControlPr xmlns="http://schemas.microsoft.com/office/spreadsheetml/2009/9/main" objectType="Radio" lockText="1"/>
</file>

<file path=xl/ctrlProps/ctrlProp134.xml><?xml version="1.0" encoding="utf-8"?>
<formControlPr xmlns="http://schemas.microsoft.com/office/spreadsheetml/2009/9/main" objectType="CheckBox" fmlaLink="$AH$63" lockText="1" noThreeD="1"/>
</file>

<file path=xl/ctrlProps/ctrlProp135.xml><?xml version="1.0" encoding="utf-8"?>
<formControlPr xmlns="http://schemas.microsoft.com/office/spreadsheetml/2009/9/main" objectType="CheckBox" fmlaLink="$AH$41" lockText="1" noThreeD="1"/>
</file>

<file path=xl/ctrlProps/ctrlProp136.xml><?xml version="1.0" encoding="utf-8"?>
<formControlPr xmlns="http://schemas.microsoft.com/office/spreadsheetml/2009/9/main" objectType="CheckBox" checked="Checked" fmlaLink="$AH$15" lockText="1" noThreeD="1"/>
</file>

<file path=xl/ctrlProps/ctrlProp137.xml><?xml version="1.0" encoding="utf-8"?>
<formControlPr xmlns="http://schemas.microsoft.com/office/spreadsheetml/2009/9/main" objectType="CheckBox" checked="Checked" fmlaLink="$AH$16" lockText="1" noThreeD="1"/>
</file>

<file path=xl/ctrlProps/ctrlProp138.xml><?xml version="1.0" encoding="utf-8"?>
<formControlPr xmlns="http://schemas.microsoft.com/office/spreadsheetml/2009/9/main" objectType="CheckBox" checked="Checked" fmlaLink="$AH$17" lockText="1" noThreeD="1"/>
</file>

<file path=xl/ctrlProps/ctrlProp139.xml><?xml version="1.0" encoding="utf-8"?>
<formControlPr xmlns="http://schemas.microsoft.com/office/spreadsheetml/2009/9/main" objectType="CheckBox" checked="Checked" fmlaLink="$AH$18" lockText="1" noThreeD="1"/>
</file>

<file path=xl/ctrlProps/ctrlProp14.xml><?xml version="1.0" encoding="utf-8"?>
<formControlPr xmlns="http://schemas.microsoft.com/office/spreadsheetml/2009/9/main" objectType="Drop" dropLines="6" dropStyle="combo" dx="22" fmlaLink="$AE$19" fmlaRange="$AE$13:$AE$18" noThreeD="1" sel="1" val="0"/>
</file>

<file path=xl/ctrlProps/ctrlProp140.xml><?xml version="1.0" encoding="utf-8"?>
<formControlPr xmlns="http://schemas.microsoft.com/office/spreadsheetml/2009/9/main" objectType="CheckBox" checked="Checked" fmlaLink="$AH$19" lockText="1" noThreeD="1"/>
</file>

<file path=xl/ctrlProps/ctrlProp141.xml><?xml version="1.0" encoding="utf-8"?>
<formControlPr xmlns="http://schemas.microsoft.com/office/spreadsheetml/2009/9/main" objectType="CheckBox" fmlaLink="$AH$23" lockText="1" noThreeD="1"/>
</file>

<file path=xl/ctrlProps/ctrlProp142.xml><?xml version="1.0" encoding="utf-8"?>
<formControlPr xmlns="http://schemas.microsoft.com/office/spreadsheetml/2009/9/main" objectType="CheckBox" fmlaLink="$AH$24" lockText="1" noThreeD="1"/>
</file>

<file path=xl/ctrlProps/ctrlProp143.xml><?xml version="1.0" encoding="utf-8"?>
<formControlPr xmlns="http://schemas.microsoft.com/office/spreadsheetml/2009/9/main" objectType="CheckBox" fmlaLink="$AH$25" lockText="1" noThreeD="1"/>
</file>

<file path=xl/ctrlProps/ctrlProp144.xml><?xml version="1.0" encoding="utf-8"?>
<formControlPr xmlns="http://schemas.microsoft.com/office/spreadsheetml/2009/9/main" objectType="CheckBox" fmlaLink="$AH$26" lockText="1" noThreeD="1"/>
</file>

<file path=xl/ctrlProps/ctrlProp145.xml><?xml version="1.0" encoding="utf-8"?>
<formControlPr xmlns="http://schemas.microsoft.com/office/spreadsheetml/2009/9/main" objectType="CheckBox" fmlaLink="$AH$27" lockText="1" noThreeD="1"/>
</file>

<file path=xl/ctrlProps/ctrlProp146.xml><?xml version="1.0" encoding="utf-8"?>
<formControlPr xmlns="http://schemas.microsoft.com/office/spreadsheetml/2009/9/main" objectType="CheckBox" checked="Checked" fmlaLink="$AH$9" lockText="1" noThreeD="1"/>
</file>

<file path=xl/ctrlProps/ctrlProp147.xml><?xml version="1.0" encoding="utf-8"?>
<formControlPr xmlns="http://schemas.microsoft.com/office/spreadsheetml/2009/9/main" objectType="CheckBox" fmlaLink="$AH$11" lockText="1" noThreeD="1"/>
</file>

<file path=xl/ctrlProps/ctrlProp15.xml><?xml version="1.0" encoding="utf-8"?>
<formControlPr xmlns="http://schemas.microsoft.com/office/spreadsheetml/2009/9/main" objectType="Drop" dropLines="6" dropStyle="combo" dx="22" fmlaLink="$AG$19" fmlaRange="$AG$13:$AG$18" noThreeD="1" sel="1" val="0"/>
</file>

<file path=xl/ctrlProps/ctrlProp16.xml><?xml version="1.0" encoding="utf-8"?>
<formControlPr xmlns="http://schemas.microsoft.com/office/spreadsheetml/2009/9/main" objectType="CheckBox" fmlaLink="$W$36" lockText="1" noThreeD="1"/>
</file>

<file path=xl/ctrlProps/ctrlProp17.xml><?xml version="1.0" encoding="utf-8"?>
<formControlPr xmlns="http://schemas.microsoft.com/office/spreadsheetml/2009/9/main" objectType="CheckBox" fmlaLink="$W$24" lockText="1" noThreeD="1"/>
</file>

<file path=xl/ctrlProps/ctrlProp18.xml><?xml version="1.0" encoding="utf-8"?>
<formControlPr xmlns="http://schemas.microsoft.com/office/spreadsheetml/2009/9/main" objectType="CheckBox" fmlaLink="$W$60" lockText="1" noThreeD="1"/>
</file>

<file path=xl/ctrlProps/ctrlProp19.xml><?xml version="1.0" encoding="utf-8"?>
<formControlPr xmlns="http://schemas.microsoft.com/office/spreadsheetml/2009/9/main" objectType="CheckBox" fmlaLink="$W$71" lockText="1" noThreeD="1"/>
</file>

<file path=xl/ctrlProps/ctrlProp2.xml><?xml version="1.0" encoding="utf-8"?>
<formControlPr xmlns="http://schemas.microsoft.com/office/spreadsheetml/2009/9/main" objectType="Drop" dropLines="6" dropStyle="combo" dx="22" fmlaLink="$AF$19" fmlaRange="$AF$13:$AF$18" noThreeD="1" sel="1" val="0"/>
</file>

<file path=xl/ctrlProps/ctrlProp20.xml><?xml version="1.0" encoding="utf-8"?>
<formControlPr xmlns="http://schemas.microsoft.com/office/spreadsheetml/2009/9/main" objectType="CheckBox" fmlaLink="$W$79" lockText="1" noThreeD="1"/>
</file>

<file path=xl/ctrlProps/ctrlProp21.xml><?xml version="1.0" encoding="utf-8"?>
<formControlPr xmlns="http://schemas.microsoft.com/office/spreadsheetml/2009/9/main" objectType="CheckBox" fmlaLink="$W$90" lockText="1" noThreeD="1"/>
</file>

<file path=xl/ctrlProps/ctrlProp22.xml><?xml version="1.0" encoding="utf-8"?>
<formControlPr xmlns="http://schemas.microsoft.com/office/spreadsheetml/2009/9/main" objectType="CheckBox" fmlaLink="$W$101" lockText="1" noThreeD="1"/>
</file>

<file path=xl/ctrlProps/ctrlProp23.xml><?xml version="1.0" encoding="utf-8"?>
<formControlPr xmlns="http://schemas.microsoft.com/office/spreadsheetml/2009/9/main" objectType="CheckBox" fmlaLink="$W$113" lockText="1" noThreeD="1"/>
</file>

<file path=xl/ctrlProps/ctrlProp24.xml><?xml version="1.0" encoding="utf-8"?>
<formControlPr xmlns="http://schemas.microsoft.com/office/spreadsheetml/2009/9/main" objectType="CheckBox" fmlaLink="$W$135" lockText="1" noThreeD="1"/>
</file>

<file path=xl/ctrlProps/ctrlProp25.xml><?xml version="1.0" encoding="utf-8"?>
<formControlPr xmlns="http://schemas.microsoft.com/office/spreadsheetml/2009/9/main" objectType="CheckBox" fmlaLink="$Z$15" lockText="1" noThreeD="1"/>
</file>

<file path=xl/ctrlProps/ctrlProp26.xml><?xml version="1.0" encoding="utf-8"?>
<formControlPr xmlns="http://schemas.microsoft.com/office/spreadsheetml/2009/9/main" objectType="CheckBox" fmlaLink="$O$31" lockText="1" noThreeD="1"/>
</file>

<file path=xl/ctrlProps/ctrlProp27.xml><?xml version="1.0" encoding="utf-8"?>
<formControlPr xmlns="http://schemas.microsoft.com/office/spreadsheetml/2009/9/main" objectType="Drop" dropLines="6" dropStyle="combo" dx="22" fmlaLink="$AM$19" fmlaRange="$AM$13:$AM$18" noThreeD="1" sel="1" val="0"/>
</file>

<file path=xl/ctrlProps/ctrlProp28.xml><?xml version="1.0" encoding="utf-8"?>
<formControlPr xmlns="http://schemas.microsoft.com/office/spreadsheetml/2009/9/main" objectType="CheckBox" fmlaLink="$O$45" lockText="1" noThreeD="1"/>
</file>

<file path=xl/ctrlProps/ctrlProp29.xml><?xml version="1.0" encoding="utf-8"?>
<formControlPr xmlns="http://schemas.microsoft.com/office/spreadsheetml/2009/9/main" objectType="CheckBox" fmlaLink="$Q$45" lockText="1" noThreeD="1"/>
</file>

<file path=xl/ctrlProps/ctrlProp3.xml><?xml version="1.0" encoding="utf-8"?>
<formControlPr xmlns="http://schemas.microsoft.com/office/spreadsheetml/2009/9/main" objectType="Drop" dropLines="6" dropStyle="combo" dx="22" fmlaLink="$AH$19" fmlaRange="$AH$13:$AH$18" noThreeD="1" sel="3" val="0"/>
</file>

<file path=xl/ctrlProps/ctrlProp30.xml><?xml version="1.0" encoding="utf-8"?>
<formControlPr xmlns="http://schemas.microsoft.com/office/spreadsheetml/2009/9/main" objectType="Drop" dropLines="6" dropStyle="combo" dx="22" fmlaLink="$AM$30" fmlaRange="$AM$24:$AM$29" noThreeD="1" sel="1" val="0"/>
</file>

<file path=xl/ctrlProps/ctrlProp31.xml><?xml version="1.0" encoding="utf-8"?>
<formControlPr xmlns="http://schemas.microsoft.com/office/spreadsheetml/2009/9/main" objectType="Drop" dropLines="6" dropStyle="combo" dx="22" fmlaLink="$AM$41" fmlaRange="$AM$35:$AM$40" noThreeD="1" sel="1" val="0"/>
</file>

<file path=xl/ctrlProps/ctrlProp32.xml><?xml version="1.0" encoding="utf-8"?>
<formControlPr xmlns="http://schemas.microsoft.com/office/spreadsheetml/2009/9/main" objectType="Drop" dropLines="6" dropStyle="combo" dx="22" fmlaLink="$AM$52" fmlaRange="$AM$46:$AM$51" noThreeD="1" sel="1" val="0"/>
</file>

<file path=xl/ctrlProps/ctrlProp33.xml><?xml version="1.0" encoding="utf-8"?>
<formControlPr xmlns="http://schemas.microsoft.com/office/spreadsheetml/2009/9/main" objectType="Drop" dropLines="6" dropStyle="combo" dx="22" fmlaLink="$AM$63" fmlaRange="$AM$57:$AM$62" noThreeD="1" sel="1" val="0"/>
</file>

<file path=xl/ctrlProps/ctrlProp34.xml><?xml version="1.0" encoding="utf-8"?>
<formControlPr xmlns="http://schemas.microsoft.com/office/spreadsheetml/2009/9/main" objectType="Drop" dropLines="6" dropStyle="combo" dx="22" fmlaLink="$AM$74" fmlaRange="$AM$68:$AM$73" noThreeD="1" sel="1" val="0"/>
</file>

<file path=xl/ctrlProps/ctrlProp35.xml><?xml version="1.0" encoding="utf-8"?>
<formControlPr xmlns="http://schemas.microsoft.com/office/spreadsheetml/2009/9/main" objectType="Drop" dropLines="6" dropStyle="combo" dx="22" fmlaLink="$AM$85" fmlaRange="$AM$79:$AM$84" noThreeD="1" sel="1" val="0"/>
</file>

<file path=xl/ctrlProps/ctrlProp36.xml><?xml version="1.0" encoding="utf-8"?>
<formControlPr xmlns="http://schemas.microsoft.com/office/spreadsheetml/2009/9/main" objectType="Drop" dropLines="6" dropStyle="combo" dx="22" fmlaLink="$AM$96" fmlaRange="$AM$90:$AM$95" noThreeD="1" sel="1" val="0"/>
</file>

<file path=xl/ctrlProps/ctrlProp37.xml><?xml version="1.0" encoding="utf-8"?>
<formControlPr xmlns="http://schemas.microsoft.com/office/spreadsheetml/2009/9/main" objectType="Drop" dropLines="4" dropStyle="combo" dx="22" fmlaLink="$AO$19" fmlaRange="$AO$15:$AO$18" noThreeD="1" sel="1" val="0"/>
</file>

<file path=xl/ctrlProps/ctrlProp38.xml><?xml version="1.0" encoding="utf-8"?>
<formControlPr xmlns="http://schemas.microsoft.com/office/spreadsheetml/2009/9/main" objectType="Drop" dropLines="4" dropStyle="combo" dx="22" fmlaLink="$AO$30" fmlaRange="$AO$26:$AO$29" noThreeD="1" sel="1" val="0"/>
</file>

<file path=xl/ctrlProps/ctrlProp39.xml><?xml version="1.0" encoding="utf-8"?>
<formControlPr xmlns="http://schemas.microsoft.com/office/spreadsheetml/2009/9/main" objectType="Drop" dropLines="4" dropStyle="combo" dx="22" fmlaLink="$AO$41" fmlaRange="$AO$37:$AO$40" noThreeD="1" sel="1" val="0"/>
</file>

<file path=xl/ctrlProps/ctrlProp4.xml><?xml version="1.0" encoding="utf-8"?>
<formControlPr xmlns="http://schemas.microsoft.com/office/spreadsheetml/2009/9/main" objectType="CheckBox" checked="Checked" fmlaLink="$X$36" lockText="1" noThreeD="1"/>
</file>

<file path=xl/ctrlProps/ctrlProp40.xml><?xml version="1.0" encoding="utf-8"?>
<formControlPr xmlns="http://schemas.microsoft.com/office/spreadsheetml/2009/9/main" objectType="Drop" dropLines="4" dropStyle="combo" dx="22" fmlaLink="$AO$52" fmlaRange="$AO$48:$AO$51" noThreeD="1" sel="3" val="0"/>
</file>

<file path=xl/ctrlProps/ctrlProp41.xml><?xml version="1.0" encoding="utf-8"?>
<formControlPr xmlns="http://schemas.microsoft.com/office/spreadsheetml/2009/9/main" objectType="Drop" dropLines="4" dropStyle="combo" dx="22" fmlaLink="$AO$63" fmlaRange="$AO$59:$AO$62" noThreeD="1" sel="1" val="0"/>
</file>

<file path=xl/ctrlProps/ctrlProp42.xml><?xml version="1.0" encoding="utf-8"?>
<formControlPr xmlns="http://schemas.microsoft.com/office/spreadsheetml/2009/9/main" objectType="Drop" dropLines="4" dropStyle="combo" dx="22" fmlaLink="$AO$74" fmlaRange="$AO$70:$AO$73" noThreeD="1" sel="1" val="0"/>
</file>

<file path=xl/ctrlProps/ctrlProp43.xml><?xml version="1.0" encoding="utf-8"?>
<formControlPr xmlns="http://schemas.microsoft.com/office/spreadsheetml/2009/9/main" objectType="Drop" dropLines="4" dropStyle="combo" dx="22" fmlaLink="$AO$85" fmlaRange="$AO$81:$AO$84" noThreeD="1" sel="1" val="0"/>
</file>

<file path=xl/ctrlProps/ctrlProp44.xml><?xml version="1.0" encoding="utf-8"?>
<formControlPr xmlns="http://schemas.microsoft.com/office/spreadsheetml/2009/9/main" objectType="Drop" dropLines="4" dropStyle="combo" dx="22" fmlaLink="$AO$96" fmlaRange="$AO$92:$AO$95" noThreeD="1" sel="1" val="0"/>
</file>

<file path=xl/ctrlProps/ctrlProp45.xml><?xml version="1.0" encoding="utf-8"?>
<formControlPr xmlns="http://schemas.microsoft.com/office/spreadsheetml/2009/9/main" objectType="CheckBox" fmlaLink="$S$45" lockText="1" noThreeD="1"/>
</file>

<file path=xl/ctrlProps/ctrlProp46.xml><?xml version="1.0" encoding="utf-8"?>
<formControlPr xmlns="http://schemas.microsoft.com/office/spreadsheetml/2009/9/main" objectType="CheckBox" checked="Checked" fmlaLink="$U$45" lockText="1" noThreeD="1"/>
</file>

<file path=xl/ctrlProps/ctrlProp47.xml><?xml version="1.0" encoding="utf-8"?>
<formControlPr xmlns="http://schemas.microsoft.com/office/spreadsheetml/2009/9/main" objectType="CheckBox" fmlaLink="$W$45" lockText="1" noThreeD="1"/>
</file>

<file path=xl/ctrlProps/ctrlProp48.xml><?xml version="1.0" encoding="utf-8"?>
<formControlPr xmlns="http://schemas.microsoft.com/office/spreadsheetml/2009/9/main" objectType="CheckBox" fmlaLink="$Y$45" lockText="1" noThreeD="1"/>
</file>

<file path=xl/ctrlProps/ctrlProp49.xml><?xml version="1.0" encoding="utf-8"?>
<formControlPr xmlns="http://schemas.microsoft.com/office/spreadsheetml/2009/9/main" objectType="CheckBox" fmlaLink="$AA$45" lockText="1" noThreeD="1"/>
</file>

<file path=xl/ctrlProps/ctrlProp5.xml><?xml version="1.0" encoding="utf-8"?>
<formControlPr xmlns="http://schemas.microsoft.com/office/spreadsheetml/2009/9/main" objectType="CheckBox" checked="Checked" fmlaLink="$X$25" lockText="1" noThreeD="1"/>
</file>

<file path=xl/ctrlProps/ctrlProp50.xml><?xml version="1.0" encoding="utf-8"?>
<formControlPr xmlns="http://schemas.microsoft.com/office/spreadsheetml/2009/9/main" objectType="CheckBox" fmlaLink="$AC$45" lockText="1" noThreeD="1"/>
</file>

<file path=xl/ctrlProps/ctrlProp51.xml><?xml version="1.0" encoding="utf-8"?>
<formControlPr xmlns="http://schemas.microsoft.com/office/spreadsheetml/2009/9/main" objectType="CheckBox" fmlaLink="$O$72" lockText="1" noThreeD="1"/>
</file>

<file path=xl/ctrlProps/ctrlProp52.xml><?xml version="1.0" encoding="utf-8"?>
<formControlPr xmlns="http://schemas.microsoft.com/office/spreadsheetml/2009/9/main" objectType="CheckBox" fmlaLink="$Q$72" lockText="1" noThreeD="1"/>
</file>

<file path=xl/ctrlProps/ctrlProp53.xml><?xml version="1.0" encoding="utf-8"?>
<formControlPr xmlns="http://schemas.microsoft.com/office/spreadsheetml/2009/9/main" objectType="CheckBox" fmlaLink="$S$72" lockText="1" noThreeD="1"/>
</file>

<file path=xl/ctrlProps/ctrlProp54.xml><?xml version="1.0" encoding="utf-8"?>
<formControlPr xmlns="http://schemas.microsoft.com/office/spreadsheetml/2009/9/main" objectType="CheckBox" checked="Checked" fmlaLink="$U$72" lockText="1" noThreeD="1"/>
</file>

<file path=xl/ctrlProps/ctrlProp55.xml><?xml version="1.0" encoding="utf-8"?>
<formControlPr xmlns="http://schemas.microsoft.com/office/spreadsheetml/2009/9/main" objectType="CheckBox" fmlaLink="$W$72" lockText="1" noThreeD="1"/>
</file>

<file path=xl/ctrlProps/ctrlProp56.xml><?xml version="1.0" encoding="utf-8"?>
<formControlPr xmlns="http://schemas.microsoft.com/office/spreadsheetml/2009/9/main" objectType="CheckBox" fmlaLink="$Y$72" lockText="1" noThreeD="1"/>
</file>

<file path=xl/ctrlProps/ctrlProp57.xml><?xml version="1.0" encoding="utf-8"?>
<formControlPr xmlns="http://schemas.microsoft.com/office/spreadsheetml/2009/9/main" objectType="CheckBox" fmlaLink="$AA$72" lockText="1" noThreeD="1"/>
</file>

<file path=xl/ctrlProps/ctrlProp58.xml><?xml version="1.0" encoding="utf-8"?>
<formControlPr xmlns="http://schemas.microsoft.com/office/spreadsheetml/2009/9/main" objectType="CheckBox" fmlaLink="$AC$72" lockText="1" noThreeD="1"/>
</file>

<file path=xl/ctrlProps/ctrlProp59.xml><?xml version="1.0" encoding="utf-8"?>
<formControlPr xmlns="http://schemas.microsoft.com/office/spreadsheetml/2009/9/main" objectType="CheckBox" fmlaLink="$O$114" lockText="1" noThreeD="1"/>
</file>

<file path=xl/ctrlProps/ctrlProp6.xml><?xml version="1.0" encoding="utf-8"?>
<formControlPr xmlns="http://schemas.microsoft.com/office/spreadsheetml/2009/9/main" objectType="CheckBox" checked="Checked" fmlaLink="$X$57" lockText="1" noThreeD="1"/>
</file>

<file path=xl/ctrlProps/ctrlProp60.xml><?xml version="1.0" encoding="utf-8"?>
<formControlPr xmlns="http://schemas.microsoft.com/office/spreadsheetml/2009/9/main" objectType="CheckBox" fmlaLink="$Q$114" lockText="1" noThreeD="1"/>
</file>

<file path=xl/ctrlProps/ctrlProp61.xml><?xml version="1.0" encoding="utf-8"?>
<formControlPr xmlns="http://schemas.microsoft.com/office/spreadsheetml/2009/9/main" objectType="CheckBox" fmlaLink="$S$114" lockText="1" noThreeD="1"/>
</file>

<file path=xl/ctrlProps/ctrlProp62.xml><?xml version="1.0" encoding="utf-8"?>
<formControlPr xmlns="http://schemas.microsoft.com/office/spreadsheetml/2009/9/main" objectType="CheckBox" checked="Checked" fmlaLink="$U$114" lockText="1" noThreeD="1"/>
</file>

<file path=xl/ctrlProps/ctrlProp63.xml><?xml version="1.0" encoding="utf-8"?>
<formControlPr xmlns="http://schemas.microsoft.com/office/spreadsheetml/2009/9/main" objectType="CheckBox" fmlaLink="$W$114" lockText="1" noThreeD="1"/>
</file>

<file path=xl/ctrlProps/ctrlProp64.xml><?xml version="1.0" encoding="utf-8"?>
<formControlPr xmlns="http://schemas.microsoft.com/office/spreadsheetml/2009/9/main" objectType="CheckBox" fmlaLink="$Y$114" lockText="1" noThreeD="1"/>
</file>

<file path=xl/ctrlProps/ctrlProp65.xml><?xml version="1.0" encoding="utf-8"?>
<formControlPr xmlns="http://schemas.microsoft.com/office/spreadsheetml/2009/9/main" objectType="CheckBox" fmlaLink="$AA$114" lockText="1" noThreeD="1"/>
</file>

<file path=xl/ctrlProps/ctrlProp66.xml><?xml version="1.0" encoding="utf-8"?>
<formControlPr xmlns="http://schemas.microsoft.com/office/spreadsheetml/2009/9/main" objectType="CheckBox" fmlaLink="$AC$114" lockText="1" noThreeD="1"/>
</file>

<file path=xl/ctrlProps/ctrlProp67.xml><?xml version="1.0" encoding="utf-8"?>
<formControlPr xmlns="http://schemas.microsoft.com/office/spreadsheetml/2009/9/main" objectType="CheckBox" fmlaLink="$O$128" lockText="1" noThreeD="1"/>
</file>

<file path=xl/ctrlProps/ctrlProp68.xml><?xml version="1.0" encoding="utf-8"?>
<formControlPr xmlns="http://schemas.microsoft.com/office/spreadsheetml/2009/9/main" objectType="CheckBox" fmlaLink="$Q$128" lockText="1" noThreeD="1"/>
</file>

<file path=xl/ctrlProps/ctrlProp69.xml><?xml version="1.0" encoding="utf-8"?>
<formControlPr xmlns="http://schemas.microsoft.com/office/spreadsheetml/2009/9/main" objectType="CheckBox" fmlaLink="$S$128" lockText="1" noThreeD="1"/>
</file>

<file path=xl/ctrlProps/ctrlProp7.xml><?xml version="1.0" encoding="utf-8"?>
<formControlPr xmlns="http://schemas.microsoft.com/office/spreadsheetml/2009/9/main" objectType="CheckBox" checked="Checked" fmlaLink="$X$68" lockText="1" noThreeD="1"/>
</file>

<file path=xl/ctrlProps/ctrlProp70.xml><?xml version="1.0" encoding="utf-8"?>
<formControlPr xmlns="http://schemas.microsoft.com/office/spreadsheetml/2009/9/main" objectType="CheckBox" checked="Checked" fmlaLink="$U$128" lockText="1" noThreeD="1"/>
</file>

<file path=xl/ctrlProps/ctrlProp71.xml><?xml version="1.0" encoding="utf-8"?>
<formControlPr xmlns="http://schemas.microsoft.com/office/spreadsheetml/2009/9/main" objectType="CheckBox" fmlaLink="$W$128" lockText="1" noThreeD="1"/>
</file>

<file path=xl/ctrlProps/ctrlProp72.xml><?xml version="1.0" encoding="utf-8"?>
<formControlPr xmlns="http://schemas.microsoft.com/office/spreadsheetml/2009/9/main" objectType="CheckBox" fmlaLink="$Y$128" lockText="1" noThreeD="1"/>
</file>

<file path=xl/ctrlProps/ctrlProp73.xml><?xml version="1.0" encoding="utf-8"?>
<formControlPr xmlns="http://schemas.microsoft.com/office/spreadsheetml/2009/9/main" objectType="CheckBox" fmlaLink="$AA$128" lockText="1" noThreeD="1"/>
</file>

<file path=xl/ctrlProps/ctrlProp74.xml><?xml version="1.0" encoding="utf-8"?>
<formControlPr xmlns="http://schemas.microsoft.com/office/spreadsheetml/2009/9/main" objectType="CheckBox" fmlaLink="$AC$128" lockText="1" noThreeD="1"/>
</file>

<file path=xl/ctrlProps/ctrlProp75.xml><?xml version="1.0" encoding="utf-8"?>
<formControlPr xmlns="http://schemas.microsoft.com/office/spreadsheetml/2009/9/main" objectType="CheckBox" fmlaLink="$O$161" lockText="1" noThreeD="1"/>
</file>

<file path=xl/ctrlProps/ctrlProp76.xml><?xml version="1.0" encoding="utf-8"?>
<formControlPr xmlns="http://schemas.microsoft.com/office/spreadsheetml/2009/9/main" objectType="CheckBox" fmlaLink="$Q$161" lockText="1" noThreeD="1"/>
</file>

<file path=xl/ctrlProps/ctrlProp77.xml><?xml version="1.0" encoding="utf-8"?>
<formControlPr xmlns="http://schemas.microsoft.com/office/spreadsheetml/2009/9/main" objectType="CheckBox" fmlaLink="$S$161" lockText="1" noThreeD="1"/>
</file>

<file path=xl/ctrlProps/ctrlProp78.xml><?xml version="1.0" encoding="utf-8"?>
<formControlPr xmlns="http://schemas.microsoft.com/office/spreadsheetml/2009/9/main" objectType="CheckBox" checked="Checked" fmlaLink="$U$161" lockText="1" noThreeD="1"/>
</file>

<file path=xl/ctrlProps/ctrlProp79.xml><?xml version="1.0" encoding="utf-8"?>
<formControlPr xmlns="http://schemas.microsoft.com/office/spreadsheetml/2009/9/main" objectType="CheckBox" fmlaLink="$W$161" lockText="1" noThreeD="1"/>
</file>

<file path=xl/ctrlProps/ctrlProp8.xml><?xml version="1.0" encoding="utf-8"?>
<formControlPr xmlns="http://schemas.microsoft.com/office/spreadsheetml/2009/9/main" objectType="CheckBox" checked="Checked" fmlaLink="$X$76" lockText="1" noThreeD="1"/>
</file>

<file path=xl/ctrlProps/ctrlProp80.xml><?xml version="1.0" encoding="utf-8"?>
<formControlPr xmlns="http://schemas.microsoft.com/office/spreadsheetml/2009/9/main" objectType="CheckBox" fmlaLink="$Y$161" lockText="1" noThreeD="1"/>
</file>

<file path=xl/ctrlProps/ctrlProp81.xml><?xml version="1.0" encoding="utf-8"?>
<formControlPr xmlns="http://schemas.microsoft.com/office/spreadsheetml/2009/9/main" objectType="CheckBox" fmlaLink="$AA$161" lockText="1" noThreeD="1"/>
</file>

<file path=xl/ctrlProps/ctrlProp82.xml><?xml version="1.0" encoding="utf-8"?>
<formControlPr xmlns="http://schemas.microsoft.com/office/spreadsheetml/2009/9/main" objectType="CheckBox" fmlaLink="$AC$161" lockText="1" noThreeD="1"/>
</file>

<file path=xl/ctrlProps/ctrlProp83.xml><?xml version="1.0" encoding="utf-8"?>
<formControlPr xmlns="http://schemas.microsoft.com/office/spreadsheetml/2009/9/main" objectType="CheckBox" fmlaLink="$O$185" lockText="1" noThreeD="1"/>
</file>

<file path=xl/ctrlProps/ctrlProp84.xml><?xml version="1.0" encoding="utf-8"?>
<formControlPr xmlns="http://schemas.microsoft.com/office/spreadsheetml/2009/9/main" objectType="CheckBox" fmlaLink="$Q$185" lockText="1" noThreeD="1"/>
</file>

<file path=xl/ctrlProps/ctrlProp85.xml><?xml version="1.0" encoding="utf-8"?>
<formControlPr xmlns="http://schemas.microsoft.com/office/spreadsheetml/2009/9/main" objectType="CheckBox" fmlaLink="$S$185" lockText="1" noThreeD="1"/>
</file>

<file path=xl/ctrlProps/ctrlProp86.xml><?xml version="1.0" encoding="utf-8"?>
<formControlPr xmlns="http://schemas.microsoft.com/office/spreadsheetml/2009/9/main" objectType="CheckBox" checked="Checked" fmlaLink="$U$185" lockText="1" noThreeD="1"/>
</file>

<file path=xl/ctrlProps/ctrlProp87.xml><?xml version="1.0" encoding="utf-8"?>
<formControlPr xmlns="http://schemas.microsoft.com/office/spreadsheetml/2009/9/main" objectType="CheckBox" fmlaLink="$W$185" lockText="1" noThreeD="1"/>
</file>

<file path=xl/ctrlProps/ctrlProp88.xml><?xml version="1.0" encoding="utf-8"?>
<formControlPr xmlns="http://schemas.microsoft.com/office/spreadsheetml/2009/9/main" objectType="CheckBox" fmlaLink="$Y$185" lockText="1" noThreeD="1"/>
</file>

<file path=xl/ctrlProps/ctrlProp89.xml><?xml version="1.0" encoding="utf-8"?>
<formControlPr xmlns="http://schemas.microsoft.com/office/spreadsheetml/2009/9/main" objectType="CheckBox" fmlaLink="$AA$185" lockText="1" noThreeD="1"/>
</file>

<file path=xl/ctrlProps/ctrlProp9.xml><?xml version="1.0" encoding="utf-8"?>
<formControlPr xmlns="http://schemas.microsoft.com/office/spreadsheetml/2009/9/main" objectType="CheckBox" checked="Checked" fmlaLink="$X$87" lockText="1" noThreeD="1"/>
</file>

<file path=xl/ctrlProps/ctrlProp90.xml><?xml version="1.0" encoding="utf-8"?>
<formControlPr xmlns="http://schemas.microsoft.com/office/spreadsheetml/2009/9/main" objectType="CheckBox" fmlaLink="$AC$185" lockText="1" noThreeD="1"/>
</file>

<file path=xl/ctrlProps/ctrlProp91.xml><?xml version="1.0" encoding="utf-8"?>
<formControlPr xmlns="http://schemas.microsoft.com/office/spreadsheetml/2009/9/main" objectType="CheckBox" fmlaLink="$O$209" lockText="1" noThreeD="1"/>
</file>

<file path=xl/ctrlProps/ctrlProp92.xml><?xml version="1.0" encoding="utf-8"?>
<formControlPr xmlns="http://schemas.microsoft.com/office/spreadsheetml/2009/9/main" objectType="CheckBox" fmlaLink="$Q$209" lockText="1" noThreeD="1"/>
</file>

<file path=xl/ctrlProps/ctrlProp93.xml><?xml version="1.0" encoding="utf-8"?>
<formControlPr xmlns="http://schemas.microsoft.com/office/spreadsheetml/2009/9/main" objectType="CheckBox" fmlaLink="$S$209" lockText="1" noThreeD="1"/>
</file>

<file path=xl/ctrlProps/ctrlProp94.xml><?xml version="1.0" encoding="utf-8"?>
<formControlPr xmlns="http://schemas.microsoft.com/office/spreadsheetml/2009/9/main" objectType="CheckBox" checked="Checked" fmlaLink="$U$209" lockText="1" noThreeD="1"/>
</file>

<file path=xl/ctrlProps/ctrlProp95.xml><?xml version="1.0" encoding="utf-8"?>
<formControlPr xmlns="http://schemas.microsoft.com/office/spreadsheetml/2009/9/main" objectType="CheckBox" fmlaLink="$W$209" lockText="1" noThreeD="1"/>
</file>

<file path=xl/ctrlProps/ctrlProp96.xml><?xml version="1.0" encoding="utf-8"?>
<formControlPr xmlns="http://schemas.microsoft.com/office/spreadsheetml/2009/9/main" objectType="CheckBox" fmlaLink="$Y$209" lockText="1" noThreeD="1"/>
</file>

<file path=xl/ctrlProps/ctrlProp97.xml><?xml version="1.0" encoding="utf-8"?>
<formControlPr xmlns="http://schemas.microsoft.com/office/spreadsheetml/2009/9/main" objectType="CheckBox" fmlaLink="$AA$209" lockText="1" noThreeD="1"/>
</file>

<file path=xl/ctrlProps/ctrlProp98.xml><?xml version="1.0" encoding="utf-8"?>
<formControlPr xmlns="http://schemas.microsoft.com/office/spreadsheetml/2009/9/main" objectType="CheckBox" fmlaLink="$AC$209" lockText="1" noThreeD="1"/>
</file>

<file path=xl/ctrlProps/ctrlProp99.xml><?xml version="1.0" encoding="utf-8"?>
<formControlPr xmlns="http://schemas.microsoft.com/office/spreadsheetml/2009/9/main" objectType="CheckBox" fmlaLink="$O$26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1</xdr:row>
      <xdr:rowOff>38100</xdr:rowOff>
    </xdr:from>
    <xdr:to>
      <xdr:col>4</xdr:col>
      <xdr:colOff>182880</xdr:colOff>
      <xdr:row>3</xdr:row>
      <xdr:rowOff>86646</xdr:rowOff>
    </xdr:to>
    <xdr:pic>
      <xdr:nvPicPr>
        <xdr:cNvPr id="64473" name="Grafik 4">
          <a:extLst>
            <a:ext uri="{FF2B5EF4-FFF2-40B4-BE49-F238E27FC236}">
              <a16:creationId xmlns:a16="http://schemas.microsoft.com/office/drawing/2014/main" id="{00000000-0008-0000-0000-0000D9F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8320" y="373380"/>
          <a:ext cx="1013460" cy="429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9525</xdr:colOff>
          <xdr:row>3</xdr:row>
          <xdr:rowOff>95250</xdr:rowOff>
        </xdr:from>
        <xdr:to>
          <xdr:col>21</xdr:col>
          <xdr:colOff>247650</xdr:colOff>
          <xdr:row>4</xdr:row>
          <xdr:rowOff>180975</xdr:rowOff>
        </xdr:to>
        <xdr:sp macro="" textlink="">
          <xdr:nvSpPr>
            <xdr:cNvPr id="1975" name="Drop Down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12</xdr:row>
          <xdr:rowOff>19050</xdr:rowOff>
        </xdr:from>
        <xdr:to>
          <xdr:col>20</xdr:col>
          <xdr:colOff>266700</xdr:colOff>
          <xdr:row>12</xdr:row>
          <xdr:rowOff>190500</xdr:rowOff>
        </xdr:to>
        <xdr:sp macro="" textlink="">
          <xdr:nvSpPr>
            <xdr:cNvPr id="83969" name="Drop Down 1" hidden="1">
              <a:extLst>
                <a:ext uri="{63B3BB69-23CF-44E3-9099-C40C66FF867C}">
                  <a14:compatExt spid="_x0000_s83969"/>
                </a:ext>
                <a:ext uri="{FF2B5EF4-FFF2-40B4-BE49-F238E27FC236}">
                  <a16:creationId xmlns:a16="http://schemas.microsoft.com/office/drawing/2014/main" id="{00000000-0008-0000-0100-000001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11</xdr:row>
          <xdr:rowOff>19050</xdr:rowOff>
        </xdr:from>
        <xdr:to>
          <xdr:col>20</xdr:col>
          <xdr:colOff>266700</xdr:colOff>
          <xdr:row>11</xdr:row>
          <xdr:rowOff>200025</xdr:rowOff>
        </xdr:to>
        <xdr:sp macro="" textlink="">
          <xdr:nvSpPr>
            <xdr:cNvPr id="83970" name="Drop Down 2" hidden="1">
              <a:extLst>
                <a:ext uri="{63B3BB69-23CF-44E3-9099-C40C66FF867C}">
                  <a14:compatExt spid="_x0000_s83970"/>
                </a:ext>
                <a:ext uri="{FF2B5EF4-FFF2-40B4-BE49-F238E27FC236}">
                  <a16:creationId xmlns:a16="http://schemas.microsoft.com/office/drawing/2014/main" id="{00000000-0008-0000-01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171450</xdr:rowOff>
        </xdr:from>
        <xdr:to>
          <xdr:col>14</xdr:col>
          <xdr:colOff>28575</xdr:colOff>
          <xdr:row>35</xdr:row>
          <xdr:rowOff>19050</xdr:rowOff>
        </xdr:to>
        <xdr:sp macro="" textlink="">
          <xdr:nvSpPr>
            <xdr:cNvPr id="83971" name="Check Box 3" hidden="1">
              <a:extLst>
                <a:ext uri="{63B3BB69-23CF-44E3-9099-C40C66FF867C}">
                  <a14:compatExt spid="_x0000_s83971"/>
                </a:ext>
                <a:ext uri="{FF2B5EF4-FFF2-40B4-BE49-F238E27FC236}">
                  <a16:creationId xmlns:a16="http://schemas.microsoft.com/office/drawing/2014/main" id="{00000000-0008-0000-0100-00000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22</xdr:row>
          <xdr:rowOff>180975</xdr:rowOff>
        </xdr:from>
        <xdr:to>
          <xdr:col>14</xdr:col>
          <xdr:colOff>38100</xdr:colOff>
          <xdr:row>23</xdr:row>
          <xdr:rowOff>180975</xdr:rowOff>
        </xdr:to>
        <xdr:sp macro="" textlink="">
          <xdr:nvSpPr>
            <xdr:cNvPr id="83972" name="Check Box 4" hidden="1">
              <a:extLst>
                <a:ext uri="{63B3BB69-23CF-44E3-9099-C40C66FF867C}">
                  <a14:compatExt spid="_x0000_s83972"/>
                </a:ext>
                <a:ext uri="{FF2B5EF4-FFF2-40B4-BE49-F238E27FC236}">
                  <a16:creationId xmlns:a16="http://schemas.microsoft.com/office/drawing/2014/main" id="{00000000-0008-0000-0100-00000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55</xdr:row>
          <xdr:rowOff>0</xdr:rowOff>
        </xdr:from>
        <xdr:to>
          <xdr:col>14</xdr:col>
          <xdr:colOff>57150</xdr:colOff>
          <xdr:row>55</xdr:row>
          <xdr:rowOff>180975</xdr:rowOff>
        </xdr:to>
        <xdr:sp macro="" textlink="">
          <xdr:nvSpPr>
            <xdr:cNvPr id="83973" name="Check Box 5" hidden="1">
              <a:extLst>
                <a:ext uri="{63B3BB69-23CF-44E3-9099-C40C66FF867C}">
                  <a14:compatExt spid="_x0000_s83973"/>
                </a:ext>
                <a:ext uri="{FF2B5EF4-FFF2-40B4-BE49-F238E27FC236}">
                  <a16:creationId xmlns:a16="http://schemas.microsoft.com/office/drawing/2014/main" id="{00000000-0008-0000-0100-00000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65</xdr:row>
          <xdr:rowOff>371475</xdr:rowOff>
        </xdr:from>
        <xdr:to>
          <xdr:col>14</xdr:col>
          <xdr:colOff>38100</xdr:colOff>
          <xdr:row>67</xdr:row>
          <xdr:rowOff>0</xdr:rowOff>
        </xdr:to>
        <xdr:sp macro="" textlink="">
          <xdr:nvSpPr>
            <xdr:cNvPr id="83974" name="Check Box 6" hidden="1">
              <a:extLst>
                <a:ext uri="{63B3BB69-23CF-44E3-9099-C40C66FF867C}">
                  <a14:compatExt spid="_x0000_s83974"/>
                </a:ext>
                <a:ext uri="{FF2B5EF4-FFF2-40B4-BE49-F238E27FC236}">
                  <a16:creationId xmlns:a16="http://schemas.microsoft.com/office/drawing/2014/main" id="{00000000-0008-0000-0100-00000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73</xdr:row>
          <xdr:rowOff>361950</xdr:rowOff>
        </xdr:from>
        <xdr:to>
          <xdr:col>14</xdr:col>
          <xdr:colOff>28575</xdr:colOff>
          <xdr:row>75</xdr:row>
          <xdr:rowOff>0</xdr:rowOff>
        </xdr:to>
        <xdr:sp macro="" textlink="">
          <xdr:nvSpPr>
            <xdr:cNvPr id="83975" name="Check Box 7" hidden="1">
              <a:extLst>
                <a:ext uri="{63B3BB69-23CF-44E3-9099-C40C66FF867C}">
                  <a14:compatExt spid="_x0000_s83975"/>
                </a:ext>
                <a:ext uri="{FF2B5EF4-FFF2-40B4-BE49-F238E27FC236}">
                  <a16:creationId xmlns:a16="http://schemas.microsoft.com/office/drawing/2014/main" id="{00000000-0008-0000-0100-00000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84</xdr:row>
          <xdr:rowOff>361950</xdr:rowOff>
        </xdr:from>
        <xdr:to>
          <xdr:col>14</xdr:col>
          <xdr:colOff>38100</xdr:colOff>
          <xdr:row>86</xdr:row>
          <xdr:rowOff>0</xdr:rowOff>
        </xdr:to>
        <xdr:sp macro="" textlink="">
          <xdr:nvSpPr>
            <xdr:cNvPr id="83976" name="Check Box 8" hidden="1">
              <a:extLst>
                <a:ext uri="{63B3BB69-23CF-44E3-9099-C40C66FF867C}">
                  <a14:compatExt spid="_x0000_s83976"/>
                </a:ext>
                <a:ext uri="{FF2B5EF4-FFF2-40B4-BE49-F238E27FC236}">
                  <a16:creationId xmlns:a16="http://schemas.microsoft.com/office/drawing/2014/main" id="{00000000-0008-0000-0100-000008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95</xdr:row>
          <xdr:rowOff>0</xdr:rowOff>
        </xdr:from>
        <xdr:to>
          <xdr:col>14</xdr:col>
          <xdr:colOff>47625</xdr:colOff>
          <xdr:row>96</xdr:row>
          <xdr:rowOff>0</xdr:rowOff>
        </xdr:to>
        <xdr:sp macro="" textlink="">
          <xdr:nvSpPr>
            <xdr:cNvPr id="83977" name="Check Box 9" hidden="1">
              <a:extLst>
                <a:ext uri="{63B3BB69-23CF-44E3-9099-C40C66FF867C}">
                  <a14:compatExt spid="_x0000_s83977"/>
                </a:ext>
                <a:ext uri="{FF2B5EF4-FFF2-40B4-BE49-F238E27FC236}">
                  <a16:creationId xmlns:a16="http://schemas.microsoft.com/office/drawing/2014/main" id="{00000000-0008-0000-0100-00000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107</xdr:row>
          <xdr:rowOff>295275</xdr:rowOff>
        </xdr:from>
        <xdr:to>
          <xdr:col>14</xdr:col>
          <xdr:colOff>28575</xdr:colOff>
          <xdr:row>108</xdr:row>
          <xdr:rowOff>171450</xdr:rowOff>
        </xdr:to>
        <xdr:sp macro="" textlink="">
          <xdr:nvSpPr>
            <xdr:cNvPr id="83978" name="Check Box 10" hidden="1">
              <a:extLst>
                <a:ext uri="{63B3BB69-23CF-44E3-9099-C40C66FF867C}">
                  <a14:compatExt spid="_x0000_s83978"/>
                </a:ext>
                <a:ext uri="{FF2B5EF4-FFF2-40B4-BE49-F238E27FC236}">
                  <a16:creationId xmlns:a16="http://schemas.microsoft.com/office/drawing/2014/main" id="{00000000-0008-0000-0100-00000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128</xdr:row>
          <xdr:rowOff>361950</xdr:rowOff>
        </xdr:from>
        <xdr:to>
          <xdr:col>14</xdr:col>
          <xdr:colOff>57150</xdr:colOff>
          <xdr:row>130</xdr:row>
          <xdr:rowOff>0</xdr:rowOff>
        </xdr:to>
        <xdr:sp macro="" textlink="">
          <xdr:nvSpPr>
            <xdr:cNvPr id="83979" name="Check Box 11" hidden="1">
              <a:extLst>
                <a:ext uri="{63B3BB69-23CF-44E3-9099-C40C66FF867C}">
                  <a14:compatExt spid="_x0000_s83979"/>
                </a:ext>
                <a:ext uri="{FF2B5EF4-FFF2-40B4-BE49-F238E27FC236}">
                  <a16:creationId xmlns:a16="http://schemas.microsoft.com/office/drawing/2014/main" id="{00000000-0008-0000-0100-00000B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60960</xdr:colOff>
      <xdr:row>0</xdr:row>
      <xdr:rowOff>45721</xdr:rowOff>
    </xdr:from>
    <xdr:to>
      <xdr:col>3</xdr:col>
      <xdr:colOff>647700</xdr:colOff>
      <xdr:row>2</xdr:row>
      <xdr:rowOff>117273</xdr:rowOff>
    </xdr:to>
    <xdr:pic>
      <xdr:nvPicPr>
        <xdr:cNvPr id="2" name="Grafik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5721"/>
          <a:ext cx="975360" cy="391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12</xdr:col>
          <xdr:colOff>0</xdr:colOff>
          <xdr:row>14</xdr:row>
          <xdr:rowOff>9525</xdr:rowOff>
        </xdr:from>
        <xdr:to>
          <xdr:col>12</xdr:col>
          <xdr:colOff>247650</xdr:colOff>
          <xdr:row>14</xdr:row>
          <xdr:rowOff>200025</xdr:rowOff>
        </xdr:to>
        <xdr:sp macro="" textlink="">
          <xdr:nvSpPr>
            <xdr:cNvPr id="83980" name="Check Box 12" hidden="1">
              <a:extLst>
                <a:ext uri="{63B3BB69-23CF-44E3-9099-C40C66FF867C}">
                  <a14:compatExt spid="_x0000_s83980"/>
                </a:ext>
                <a:ext uri="{FF2B5EF4-FFF2-40B4-BE49-F238E27FC236}">
                  <a16:creationId xmlns:a16="http://schemas.microsoft.com/office/drawing/2014/main" id="{00000000-0008-0000-0100-00000C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12</xdr:row>
          <xdr:rowOff>19050</xdr:rowOff>
        </xdr:from>
        <xdr:to>
          <xdr:col>20</xdr:col>
          <xdr:colOff>266700</xdr:colOff>
          <xdr:row>12</xdr:row>
          <xdr:rowOff>190500</xdr:rowOff>
        </xdr:to>
        <xdr:sp macro="" textlink="">
          <xdr:nvSpPr>
            <xdr:cNvPr id="80897" name="Drop Down 1" hidden="1">
              <a:extLst>
                <a:ext uri="{63B3BB69-23CF-44E3-9099-C40C66FF867C}">
                  <a14:compatExt spid="_x0000_s80897"/>
                </a:ext>
                <a:ext uri="{FF2B5EF4-FFF2-40B4-BE49-F238E27FC236}">
                  <a16:creationId xmlns:a16="http://schemas.microsoft.com/office/drawing/2014/main" id="{00000000-0008-0000-0200-000001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11</xdr:row>
          <xdr:rowOff>19050</xdr:rowOff>
        </xdr:from>
        <xdr:to>
          <xdr:col>20</xdr:col>
          <xdr:colOff>266700</xdr:colOff>
          <xdr:row>11</xdr:row>
          <xdr:rowOff>200025</xdr:rowOff>
        </xdr:to>
        <xdr:sp macro="" textlink="">
          <xdr:nvSpPr>
            <xdr:cNvPr id="80898" name="Drop Down 2" hidden="1">
              <a:extLst>
                <a:ext uri="{63B3BB69-23CF-44E3-9099-C40C66FF867C}">
                  <a14:compatExt spid="_x0000_s80898"/>
                </a:ext>
                <a:ext uri="{FF2B5EF4-FFF2-40B4-BE49-F238E27FC236}">
                  <a16:creationId xmlns:a16="http://schemas.microsoft.com/office/drawing/2014/main" id="{00000000-0008-0000-0200-000002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32</xdr:row>
          <xdr:rowOff>171450</xdr:rowOff>
        </xdr:from>
        <xdr:to>
          <xdr:col>14</xdr:col>
          <xdr:colOff>38100</xdr:colOff>
          <xdr:row>34</xdr:row>
          <xdr:rowOff>19050</xdr:rowOff>
        </xdr:to>
        <xdr:sp macro="" textlink="">
          <xdr:nvSpPr>
            <xdr:cNvPr id="80899" name="Check Box 3" hidden="1">
              <a:extLst>
                <a:ext uri="{63B3BB69-23CF-44E3-9099-C40C66FF867C}">
                  <a14:compatExt spid="_x0000_s80899"/>
                </a:ext>
                <a:ext uri="{FF2B5EF4-FFF2-40B4-BE49-F238E27FC236}">
                  <a16:creationId xmlns:a16="http://schemas.microsoft.com/office/drawing/2014/main" id="{00000000-0008-0000-0200-00000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22</xdr:row>
          <xdr:rowOff>0</xdr:rowOff>
        </xdr:from>
        <xdr:to>
          <xdr:col>14</xdr:col>
          <xdr:colOff>38100</xdr:colOff>
          <xdr:row>23</xdr:row>
          <xdr:rowOff>0</xdr:rowOff>
        </xdr:to>
        <xdr:sp macro="" textlink="">
          <xdr:nvSpPr>
            <xdr:cNvPr id="80900" name="Check Box 4" hidden="1">
              <a:extLst>
                <a:ext uri="{63B3BB69-23CF-44E3-9099-C40C66FF867C}">
                  <a14:compatExt spid="_x0000_s80900"/>
                </a:ext>
                <a:ext uri="{FF2B5EF4-FFF2-40B4-BE49-F238E27FC236}">
                  <a16:creationId xmlns:a16="http://schemas.microsoft.com/office/drawing/2014/main" id="{00000000-0008-0000-0200-00000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57</xdr:row>
          <xdr:rowOff>0</xdr:rowOff>
        </xdr:from>
        <xdr:to>
          <xdr:col>14</xdr:col>
          <xdr:colOff>57150</xdr:colOff>
          <xdr:row>57</xdr:row>
          <xdr:rowOff>180975</xdr:rowOff>
        </xdr:to>
        <xdr:sp macro="" textlink="">
          <xdr:nvSpPr>
            <xdr:cNvPr id="80901" name="Check Box 5" hidden="1">
              <a:extLst>
                <a:ext uri="{63B3BB69-23CF-44E3-9099-C40C66FF867C}">
                  <a14:compatExt spid="_x0000_s80901"/>
                </a:ext>
                <a:ext uri="{FF2B5EF4-FFF2-40B4-BE49-F238E27FC236}">
                  <a16:creationId xmlns:a16="http://schemas.microsoft.com/office/drawing/2014/main" id="{00000000-0008-0000-0200-00000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67</xdr:row>
          <xdr:rowOff>371475</xdr:rowOff>
        </xdr:from>
        <xdr:to>
          <xdr:col>14</xdr:col>
          <xdr:colOff>38100</xdr:colOff>
          <xdr:row>68</xdr:row>
          <xdr:rowOff>190500</xdr:rowOff>
        </xdr:to>
        <xdr:sp macro="" textlink="">
          <xdr:nvSpPr>
            <xdr:cNvPr id="80902" name="Check Box 6" hidden="1">
              <a:extLst>
                <a:ext uri="{63B3BB69-23CF-44E3-9099-C40C66FF867C}">
                  <a14:compatExt spid="_x0000_s80902"/>
                </a:ext>
                <a:ext uri="{FF2B5EF4-FFF2-40B4-BE49-F238E27FC236}">
                  <a16:creationId xmlns:a16="http://schemas.microsoft.com/office/drawing/2014/main" id="{00000000-0008-0000-0200-00000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75</xdr:row>
          <xdr:rowOff>361950</xdr:rowOff>
        </xdr:from>
        <xdr:to>
          <xdr:col>14</xdr:col>
          <xdr:colOff>28575</xdr:colOff>
          <xdr:row>76</xdr:row>
          <xdr:rowOff>190500</xdr:rowOff>
        </xdr:to>
        <xdr:sp macro="" textlink="">
          <xdr:nvSpPr>
            <xdr:cNvPr id="80903" name="Check Box 7" hidden="1">
              <a:extLst>
                <a:ext uri="{63B3BB69-23CF-44E3-9099-C40C66FF867C}">
                  <a14:compatExt spid="_x0000_s80903"/>
                </a:ext>
                <a:ext uri="{FF2B5EF4-FFF2-40B4-BE49-F238E27FC236}">
                  <a16:creationId xmlns:a16="http://schemas.microsoft.com/office/drawing/2014/main" id="{00000000-0008-0000-0200-00000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86</xdr:row>
          <xdr:rowOff>361950</xdr:rowOff>
        </xdr:from>
        <xdr:to>
          <xdr:col>14</xdr:col>
          <xdr:colOff>38100</xdr:colOff>
          <xdr:row>87</xdr:row>
          <xdr:rowOff>190500</xdr:rowOff>
        </xdr:to>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0200-00000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97</xdr:row>
          <xdr:rowOff>361950</xdr:rowOff>
        </xdr:from>
        <xdr:to>
          <xdr:col>14</xdr:col>
          <xdr:colOff>47625</xdr:colOff>
          <xdr:row>98</xdr:row>
          <xdr:rowOff>190500</xdr:rowOff>
        </xdr:to>
        <xdr:sp macro="" textlink="">
          <xdr:nvSpPr>
            <xdr:cNvPr id="80905" name="Check Box 9" hidden="1">
              <a:extLst>
                <a:ext uri="{63B3BB69-23CF-44E3-9099-C40C66FF867C}">
                  <a14:compatExt spid="_x0000_s80905"/>
                </a:ext>
                <a:ext uri="{FF2B5EF4-FFF2-40B4-BE49-F238E27FC236}">
                  <a16:creationId xmlns:a16="http://schemas.microsoft.com/office/drawing/2014/main" id="{00000000-0008-0000-0200-00000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110</xdr:row>
          <xdr:rowOff>47625</xdr:rowOff>
        </xdr:from>
        <xdr:to>
          <xdr:col>14</xdr:col>
          <xdr:colOff>19050</xdr:colOff>
          <xdr:row>110</xdr:row>
          <xdr:rowOff>228600</xdr:rowOff>
        </xdr:to>
        <xdr:sp macro="" textlink="">
          <xdr:nvSpPr>
            <xdr:cNvPr id="80906" name="Check Box 10" hidden="1">
              <a:extLst>
                <a:ext uri="{63B3BB69-23CF-44E3-9099-C40C66FF867C}">
                  <a14:compatExt spid="_x0000_s80906"/>
                </a:ext>
                <a:ext uri="{FF2B5EF4-FFF2-40B4-BE49-F238E27FC236}">
                  <a16:creationId xmlns:a16="http://schemas.microsoft.com/office/drawing/2014/main" id="{00000000-0008-0000-0200-00000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131</xdr:row>
          <xdr:rowOff>361950</xdr:rowOff>
        </xdr:from>
        <xdr:to>
          <xdr:col>14</xdr:col>
          <xdr:colOff>57150</xdr:colOff>
          <xdr:row>132</xdr:row>
          <xdr:rowOff>190500</xdr:rowOff>
        </xdr:to>
        <xdr:sp macro="" textlink="">
          <xdr:nvSpPr>
            <xdr:cNvPr id="80907" name="Check Box 11" hidden="1">
              <a:extLst>
                <a:ext uri="{63B3BB69-23CF-44E3-9099-C40C66FF867C}">
                  <a14:compatExt spid="_x0000_s80907"/>
                </a:ext>
                <a:ext uri="{FF2B5EF4-FFF2-40B4-BE49-F238E27FC236}">
                  <a16:creationId xmlns:a16="http://schemas.microsoft.com/office/drawing/2014/main" id="{00000000-0008-0000-0200-00000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60960</xdr:colOff>
      <xdr:row>0</xdr:row>
      <xdr:rowOff>45721</xdr:rowOff>
    </xdr:from>
    <xdr:to>
      <xdr:col>3</xdr:col>
      <xdr:colOff>647700</xdr:colOff>
      <xdr:row>2</xdr:row>
      <xdr:rowOff>117273</xdr:rowOff>
    </xdr:to>
    <xdr:pic>
      <xdr:nvPicPr>
        <xdr:cNvPr id="13" name="Grafik 3">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1860" y="45721"/>
          <a:ext cx="975360" cy="391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12</xdr:col>
          <xdr:colOff>0</xdr:colOff>
          <xdr:row>14</xdr:row>
          <xdr:rowOff>9525</xdr:rowOff>
        </xdr:from>
        <xdr:to>
          <xdr:col>12</xdr:col>
          <xdr:colOff>247650</xdr:colOff>
          <xdr:row>14</xdr:row>
          <xdr:rowOff>200025</xdr:rowOff>
        </xdr:to>
        <xdr:sp macro="" textlink="">
          <xdr:nvSpPr>
            <xdr:cNvPr id="80908" name="Check Box 12" hidden="1">
              <a:extLst>
                <a:ext uri="{63B3BB69-23CF-44E3-9099-C40C66FF867C}">
                  <a14:compatExt spid="_x0000_s80908"/>
                </a:ext>
                <a:ext uri="{FF2B5EF4-FFF2-40B4-BE49-F238E27FC236}">
                  <a16:creationId xmlns:a16="http://schemas.microsoft.com/office/drawing/2014/main" id="{00000000-0008-0000-0200-00000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361950</xdr:colOff>
          <xdr:row>28</xdr:row>
          <xdr:rowOff>171450</xdr:rowOff>
        </xdr:from>
        <xdr:to>
          <xdr:col>13</xdr:col>
          <xdr:colOff>590550</xdr:colOff>
          <xdr:row>29</xdr:row>
          <xdr:rowOff>171450</xdr:rowOff>
        </xdr:to>
        <xdr:sp macro="" textlink="">
          <xdr:nvSpPr>
            <xdr:cNvPr id="67585" name="Check Box 1" hidden="1">
              <a:extLst>
                <a:ext uri="{63B3BB69-23CF-44E3-9099-C40C66FF867C}">
                  <a14:compatExt spid="_x0000_s67585"/>
                </a:ext>
                <a:ext uri="{FF2B5EF4-FFF2-40B4-BE49-F238E27FC236}">
                  <a16:creationId xmlns:a16="http://schemas.microsoft.com/office/drawing/2014/main" id="{00000000-0008-0000-0300-00000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38100</xdr:rowOff>
        </xdr:from>
        <xdr:to>
          <xdr:col>15</xdr:col>
          <xdr:colOff>9525</xdr:colOff>
          <xdr:row>12</xdr:row>
          <xdr:rowOff>171450</xdr:rowOff>
        </xdr:to>
        <xdr:sp macro="" textlink="">
          <xdr:nvSpPr>
            <xdr:cNvPr id="67587" name="Drop Down 3" hidden="1">
              <a:extLst>
                <a:ext uri="{63B3BB69-23CF-44E3-9099-C40C66FF867C}">
                  <a14:compatExt spid="_x0000_s67587"/>
                </a:ext>
                <a:ext uri="{FF2B5EF4-FFF2-40B4-BE49-F238E27FC236}">
                  <a16:creationId xmlns:a16="http://schemas.microsoft.com/office/drawing/2014/main" id="{00000000-0008-0000-0300-000003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83820</xdr:colOff>
      <xdr:row>0</xdr:row>
      <xdr:rowOff>99060</xdr:rowOff>
    </xdr:from>
    <xdr:to>
      <xdr:col>6</xdr:col>
      <xdr:colOff>53340</xdr:colOff>
      <xdr:row>2</xdr:row>
      <xdr:rowOff>175361</xdr:rowOff>
    </xdr:to>
    <xdr:pic>
      <xdr:nvPicPr>
        <xdr:cNvPr id="68534" name="Grafik 4">
          <a:extLst>
            <a:ext uri="{FF2B5EF4-FFF2-40B4-BE49-F238E27FC236}">
              <a16:creationId xmlns:a16="http://schemas.microsoft.com/office/drawing/2014/main" id="{00000000-0008-0000-0300-0000B60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99060"/>
          <a:ext cx="899160" cy="381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14</xdr:col>
          <xdr:colOff>0</xdr:colOff>
          <xdr:row>12</xdr:row>
          <xdr:rowOff>38100</xdr:rowOff>
        </xdr:from>
        <xdr:to>
          <xdr:col>17</xdr:col>
          <xdr:colOff>9525</xdr:colOff>
          <xdr:row>12</xdr:row>
          <xdr:rowOff>171450</xdr:rowOff>
        </xdr:to>
        <xdr:sp macro="" textlink="">
          <xdr:nvSpPr>
            <xdr:cNvPr id="67649" name="Drop Down 65" hidden="1">
              <a:extLst>
                <a:ext uri="{63B3BB69-23CF-44E3-9099-C40C66FF867C}">
                  <a14:compatExt spid="_x0000_s67649"/>
                </a:ext>
                <a:ext uri="{FF2B5EF4-FFF2-40B4-BE49-F238E27FC236}">
                  <a16:creationId xmlns:a16="http://schemas.microsoft.com/office/drawing/2014/main" id="{00000000-0008-0000-0300-000041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38100</xdr:rowOff>
        </xdr:from>
        <xdr:to>
          <xdr:col>19</xdr:col>
          <xdr:colOff>9525</xdr:colOff>
          <xdr:row>12</xdr:row>
          <xdr:rowOff>171450</xdr:rowOff>
        </xdr:to>
        <xdr:sp macro="" textlink="">
          <xdr:nvSpPr>
            <xdr:cNvPr id="67650" name="Drop Down 66" hidden="1">
              <a:extLst>
                <a:ext uri="{63B3BB69-23CF-44E3-9099-C40C66FF867C}">
                  <a14:compatExt spid="_x0000_s67650"/>
                </a:ext>
                <a:ext uri="{FF2B5EF4-FFF2-40B4-BE49-F238E27FC236}">
                  <a16:creationId xmlns:a16="http://schemas.microsoft.com/office/drawing/2014/main" id="{00000000-0008-0000-0300-000042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38100</xdr:rowOff>
        </xdr:from>
        <xdr:to>
          <xdr:col>21</xdr:col>
          <xdr:colOff>9525</xdr:colOff>
          <xdr:row>12</xdr:row>
          <xdr:rowOff>171450</xdr:rowOff>
        </xdr:to>
        <xdr:sp macro="" textlink="">
          <xdr:nvSpPr>
            <xdr:cNvPr id="67651" name="Drop Down 67" hidden="1">
              <a:extLst>
                <a:ext uri="{63B3BB69-23CF-44E3-9099-C40C66FF867C}">
                  <a14:compatExt spid="_x0000_s67651"/>
                </a:ext>
                <a:ext uri="{FF2B5EF4-FFF2-40B4-BE49-F238E27FC236}">
                  <a16:creationId xmlns:a16="http://schemas.microsoft.com/office/drawing/2014/main" id="{00000000-0008-0000-0300-000043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xdr:row>
          <xdr:rowOff>38100</xdr:rowOff>
        </xdr:from>
        <xdr:to>
          <xdr:col>23</xdr:col>
          <xdr:colOff>9525</xdr:colOff>
          <xdr:row>12</xdr:row>
          <xdr:rowOff>171450</xdr:rowOff>
        </xdr:to>
        <xdr:sp macro="" textlink="">
          <xdr:nvSpPr>
            <xdr:cNvPr id="67652" name="Drop Down 68" hidden="1">
              <a:extLst>
                <a:ext uri="{63B3BB69-23CF-44E3-9099-C40C66FF867C}">
                  <a14:compatExt spid="_x0000_s67652"/>
                </a:ext>
                <a:ext uri="{FF2B5EF4-FFF2-40B4-BE49-F238E27FC236}">
                  <a16:creationId xmlns:a16="http://schemas.microsoft.com/office/drawing/2014/main" id="{00000000-0008-0000-0300-000044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38100</xdr:rowOff>
        </xdr:from>
        <xdr:to>
          <xdr:col>25</xdr:col>
          <xdr:colOff>9525</xdr:colOff>
          <xdr:row>12</xdr:row>
          <xdr:rowOff>171450</xdr:rowOff>
        </xdr:to>
        <xdr:sp macro="" textlink="">
          <xdr:nvSpPr>
            <xdr:cNvPr id="67653" name="Drop Down 69" hidden="1">
              <a:extLst>
                <a:ext uri="{63B3BB69-23CF-44E3-9099-C40C66FF867C}">
                  <a14:compatExt spid="_x0000_s67653"/>
                </a:ext>
                <a:ext uri="{FF2B5EF4-FFF2-40B4-BE49-F238E27FC236}">
                  <a16:creationId xmlns:a16="http://schemas.microsoft.com/office/drawing/2014/main" id="{00000000-0008-0000-0300-000045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xdr:row>
          <xdr:rowOff>38100</xdr:rowOff>
        </xdr:from>
        <xdr:to>
          <xdr:col>27</xdr:col>
          <xdr:colOff>9525</xdr:colOff>
          <xdr:row>12</xdr:row>
          <xdr:rowOff>171450</xdr:rowOff>
        </xdr:to>
        <xdr:sp macro="" textlink="">
          <xdr:nvSpPr>
            <xdr:cNvPr id="67654" name="Drop Down 70" hidden="1">
              <a:extLst>
                <a:ext uri="{63B3BB69-23CF-44E3-9099-C40C66FF867C}">
                  <a14:compatExt spid="_x0000_s67654"/>
                </a:ext>
                <a:ext uri="{FF2B5EF4-FFF2-40B4-BE49-F238E27FC236}">
                  <a16:creationId xmlns:a16="http://schemas.microsoft.com/office/drawing/2014/main" id="{00000000-0008-0000-0300-000046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12</xdr:row>
          <xdr:rowOff>38100</xdr:rowOff>
        </xdr:from>
        <xdr:to>
          <xdr:col>31</xdr:col>
          <xdr:colOff>9525</xdr:colOff>
          <xdr:row>12</xdr:row>
          <xdr:rowOff>171450</xdr:rowOff>
        </xdr:to>
        <xdr:sp macro="" textlink="">
          <xdr:nvSpPr>
            <xdr:cNvPr id="67655" name="Drop Down 71" hidden="1">
              <a:extLst>
                <a:ext uri="{63B3BB69-23CF-44E3-9099-C40C66FF867C}">
                  <a14:compatExt spid="_x0000_s67655"/>
                </a:ext>
                <a:ext uri="{FF2B5EF4-FFF2-40B4-BE49-F238E27FC236}">
                  <a16:creationId xmlns:a16="http://schemas.microsoft.com/office/drawing/2014/main" id="{00000000-0008-0000-0300-000047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xdr:row>
          <xdr:rowOff>38100</xdr:rowOff>
        </xdr:from>
        <xdr:to>
          <xdr:col>15</xdr:col>
          <xdr:colOff>9525</xdr:colOff>
          <xdr:row>11</xdr:row>
          <xdr:rowOff>180975</xdr:rowOff>
        </xdr:to>
        <xdr:sp macro="" textlink="">
          <xdr:nvSpPr>
            <xdr:cNvPr id="67657" name="Drop Down 73" hidden="1">
              <a:extLst>
                <a:ext uri="{63B3BB69-23CF-44E3-9099-C40C66FF867C}">
                  <a14:compatExt spid="_x0000_s67657"/>
                </a:ext>
                <a:ext uri="{FF2B5EF4-FFF2-40B4-BE49-F238E27FC236}">
                  <a16:creationId xmlns:a16="http://schemas.microsoft.com/office/drawing/2014/main" id="{00000000-0008-0000-0300-000049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11</xdr:row>
          <xdr:rowOff>38100</xdr:rowOff>
        </xdr:from>
        <xdr:to>
          <xdr:col>17</xdr:col>
          <xdr:colOff>9525</xdr:colOff>
          <xdr:row>11</xdr:row>
          <xdr:rowOff>180975</xdr:rowOff>
        </xdr:to>
        <xdr:sp macro="" textlink="">
          <xdr:nvSpPr>
            <xdr:cNvPr id="67658" name="Drop Down 74" hidden="1">
              <a:extLst>
                <a:ext uri="{63B3BB69-23CF-44E3-9099-C40C66FF867C}">
                  <a14:compatExt spid="_x0000_s67658"/>
                </a:ext>
                <a:ext uri="{FF2B5EF4-FFF2-40B4-BE49-F238E27FC236}">
                  <a16:creationId xmlns:a16="http://schemas.microsoft.com/office/drawing/2014/main" id="{00000000-0008-0000-0300-00004A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11</xdr:row>
          <xdr:rowOff>38100</xdr:rowOff>
        </xdr:from>
        <xdr:to>
          <xdr:col>19</xdr:col>
          <xdr:colOff>9525</xdr:colOff>
          <xdr:row>11</xdr:row>
          <xdr:rowOff>180975</xdr:rowOff>
        </xdr:to>
        <xdr:sp macro="" textlink="">
          <xdr:nvSpPr>
            <xdr:cNvPr id="67659" name="Drop Down 75" hidden="1">
              <a:extLst>
                <a:ext uri="{63B3BB69-23CF-44E3-9099-C40C66FF867C}">
                  <a14:compatExt spid="_x0000_s67659"/>
                </a:ext>
                <a:ext uri="{FF2B5EF4-FFF2-40B4-BE49-F238E27FC236}">
                  <a16:creationId xmlns:a16="http://schemas.microsoft.com/office/drawing/2014/main" id="{00000000-0008-0000-0300-00004B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38100</xdr:rowOff>
        </xdr:from>
        <xdr:to>
          <xdr:col>21</xdr:col>
          <xdr:colOff>9525</xdr:colOff>
          <xdr:row>11</xdr:row>
          <xdr:rowOff>180975</xdr:rowOff>
        </xdr:to>
        <xdr:sp macro="" textlink="">
          <xdr:nvSpPr>
            <xdr:cNvPr id="67660" name="Drop Down 76" hidden="1">
              <a:extLst>
                <a:ext uri="{63B3BB69-23CF-44E3-9099-C40C66FF867C}">
                  <a14:compatExt spid="_x0000_s67660"/>
                </a:ext>
                <a:ext uri="{FF2B5EF4-FFF2-40B4-BE49-F238E27FC236}">
                  <a16:creationId xmlns:a16="http://schemas.microsoft.com/office/drawing/2014/main" id="{00000000-0008-0000-0300-00004C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xdr:row>
          <xdr:rowOff>38100</xdr:rowOff>
        </xdr:from>
        <xdr:to>
          <xdr:col>23</xdr:col>
          <xdr:colOff>9525</xdr:colOff>
          <xdr:row>11</xdr:row>
          <xdr:rowOff>180975</xdr:rowOff>
        </xdr:to>
        <xdr:sp macro="" textlink="">
          <xdr:nvSpPr>
            <xdr:cNvPr id="67661" name="Drop Down 77" hidden="1">
              <a:extLst>
                <a:ext uri="{63B3BB69-23CF-44E3-9099-C40C66FF867C}">
                  <a14:compatExt spid="_x0000_s67661"/>
                </a:ext>
                <a:ext uri="{FF2B5EF4-FFF2-40B4-BE49-F238E27FC236}">
                  <a16:creationId xmlns:a16="http://schemas.microsoft.com/office/drawing/2014/main" id="{00000000-0008-0000-0300-00004D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xdr:row>
          <xdr:rowOff>38100</xdr:rowOff>
        </xdr:from>
        <xdr:to>
          <xdr:col>25</xdr:col>
          <xdr:colOff>9525</xdr:colOff>
          <xdr:row>11</xdr:row>
          <xdr:rowOff>180975</xdr:rowOff>
        </xdr:to>
        <xdr:sp macro="" textlink="">
          <xdr:nvSpPr>
            <xdr:cNvPr id="67662" name="Drop Down 78" hidden="1">
              <a:extLst>
                <a:ext uri="{63B3BB69-23CF-44E3-9099-C40C66FF867C}">
                  <a14:compatExt spid="_x0000_s67662"/>
                </a:ext>
                <a:ext uri="{FF2B5EF4-FFF2-40B4-BE49-F238E27FC236}">
                  <a16:creationId xmlns:a16="http://schemas.microsoft.com/office/drawing/2014/main" id="{00000000-0008-0000-0300-00004E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xdr:row>
          <xdr:rowOff>38100</xdr:rowOff>
        </xdr:from>
        <xdr:to>
          <xdr:col>27</xdr:col>
          <xdr:colOff>9525</xdr:colOff>
          <xdr:row>11</xdr:row>
          <xdr:rowOff>180975</xdr:rowOff>
        </xdr:to>
        <xdr:sp macro="" textlink="">
          <xdr:nvSpPr>
            <xdr:cNvPr id="67663" name="Drop Down 79" hidden="1">
              <a:extLst>
                <a:ext uri="{63B3BB69-23CF-44E3-9099-C40C66FF867C}">
                  <a14:compatExt spid="_x0000_s67663"/>
                </a:ext>
                <a:ext uri="{FF2B5EF4-FFF2-40B4-BE49-F238E27FC236}">
                  <a16:creationId xmlns:a16="http://schemas.microsoft.com/office/drawing/2014/main" id="{00000000-0008-0000-0300-00004F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11</xdr:row>
          <xdr:rowOff>38100</xdr:rowOff>
        </xdr:from>
        <xdr:to>
          <xdr:col>31</xdr:col>
          <xdr:colOff>9525</xdr:colOff>
          <xdr:row>11</xdr:row>
          <xdr:rowOff>180975</xdr:rowOff>
        </xdr:to>
        <xdr:sp macro="" textlink="">
          <xdr:nvSpPr>
            <xdr:cNvPr id="67664" name="Drop Down 80" hidden="1">
              <a:extLst>
                <a:ext uri="{63B3BB69-23CF-44E3-9099-C40C66FF867C}">
                  <a14:compatExt spid="_x0000_s67664"/>
                </a:ext>
                <a:ext uri="{FF2B5EF4-FFF2-40B4-BE49-F238E27FC236}">
                  <a16:creationId xmlns:a16="http://schemas.microsoft.com/office/drawing/2014/main" id="{00000000-0008-0000-0300-000050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304800</xdr:colOff>
          <xdr:row>36</xdr:row>
          <xdr:rowOff>150758</xdr:rowOff>
        </xdr:from>
        <xdr:to>
          <xdr:col>27</xdr:col>
          <xdr:colOff>542925</xdr:colOff>
          <xdr:row>50</xdr:row>
          <xdr:rowOff>68344</xdr:rowOff>
        </xdr:to>
        <xdr:grpSp>
          <xdr:nvGrpSpPr>
            <xdr:cNvPr id="2" name="Gruppieren 1">
              <a:extLst>
                <a:ext uri="{FF2B5EF4-FFF2-40B4-BE49-F238E27FC236}">
                  <a16:creationId xmlns:a16="http://schemas.microsoft.com/office/drawing/2014/main" id="{00000000-0008-0000-0300-000002000000}"/>
                </a:ext>
              </a:extLst>
            </xdr:cNvPr>
            <xdr:cNvGrpSpPr/>
          </xdr:nvGrpSpPr>
          <xdr:grpSpPr>
            <a:xfrm>
              <a:off x="5419725" y="6894458"/>
              <a:ext cx="5905500" cy="2603636"/>
              <a:chOff x="5467350" y="7695236"/>
              <a:chExt cx="5905500" cy="191464"/>
            </a:xfrm>
          </xdr:grpSpPr>
          <xdr:sp macro="" textlink="">
            <xdr:nvSpPr>
              <xdr:cNvPr id="67588" name="Check Box 4" hidden="1">
                <a:extLst>
                  <a:ext uri="{63B3BB69-23CF-44E3-9099-C40C66FF867C}">
                    <a14:compatExt spid="_x0000_s67588"/>
                  </a:ext>
                  <a:ext uri="{FF2B5EF4-FFF2-40B4-BE49-F238E27FC236}">
                    <a16:creationId xmlns:a16="http://schemas.microsoft.com/office/drawing/2014/main" id="{00000000-0008-0000-0300-000004080100}"/>
                  </a:ext>
                </a:extLst>
              </xdr:cNvPr>
              <xdr:cNvSpPr/>
            </xdr:nvSpPr>
            <xdr:spPr bwMode="auto">
              <a:xfrm>
                <a:off x="5467350" y="7695236"/>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7589" name="Check Box 5" hidden="1">
                <a:extLst>
                  <a:ext uri="{63B3BB69-23CF-44E3-9099-C40C66FF867C}">
                    <a14:compatExt spid="_x0000_s67589"/>
                  </a:ext>
                  <a:ext uri="{FF2B5EF4-FFF2-40B4-BE49-F238E27FC236}">
                    <a16:creationId xmlns:a16="http://schemas.microsoft.com/office/drawing/2014/main" id="{00000000-0008-0000-0300-000005080100}"/>
                  </a:ext>
                </a:extLst>
              </xdr:cNvPr>
              <xdr:cNvSpPr/>
            </xdr:nvSpPr>
            <xdr:spPr bwMode="auto">
              <a:xfrm>
                <a:off x="6286500" y="7696200"/>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7676" name="Check Box 92" hidden="1">
                <a:extLst>
                  <a:ext uri="{63B3BB69-23CF-44E3-9099-C40C66FF867C}">
                    <a14:compatExt spid="_x0000_s67676"/>
                  </a:ext>
                  <a:ext uri="{FF2B5EF4-FFF2-40B4-BE49-F238E27FC236}">
                    <a16:creationId xmlns:a16="http://schemas.microsoft.com/office/drawing/2014/main" id="{00000000-0008-0000-0300-00005C080100}"/>
                  </a:ext>
                </a:extLst>
              </xdr:cNvPr>
              <xdr:cNvSpPr/>
            </xdr:nvSpPr>
            <xdr:spPr bwMode="auto">
              <a:xfrm>
                <a:off x="7096125" y="7696200"/>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7678" name="Check Box 94" hidden="1">
                <a:extLst>
                  <a:ext uri="{63B3BB69-23CF-44E3-9099-C40C66FF867C}">
                    <a14:compatExt spid="_x0000_s67678"/>
                  </a:ext>
                  <a:ext uri="{FF2B5EF4-FFF2-40B4-BE49-F238E27FC236}">
                    <a16:creationId xmlns:a16="http://schemas.microsoft.com/office/drawing/2014/main" id="{00000000-0008-0000-0300-00005E080100}"/>
                  </a:ext>
                </a:extLst>
              </xdr:cNvPr>
              <xdr:cNvSpPr/>
            </xdr:nvSpPr>
            <xdr:spPr bwMode="auto">
              <a:xfrm>
                <a:off x="7905750" y="7696200"/>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7679" name="Check Box 95" hidden="1">
                <a:extLst>
                  <a:ext uri="{63B3BB69-23CF-44E3-9099-C40C66FF867C}">
                    <a14:compatExt spid="_x0000_s67679"/>
                  </a:ext>
                  <a:ext uri="{FF2B5EF4-FFF2-40B4-BE49-F238E27FC236}">
                    <a16:creationId xmlns:a16="http://schemas.microsoft.com/office/drawing/2014/main" id="{00000000-0008-0000-0300-00005F080100}"/>
                  </a:ext>
                </a:extLst>
              </xdr:cNvPr>
              <xdr:cNvSpPr/>
            </xdr:nvSpPr>
            <xdr:spPr bwMode="auto">
              <a:xfrm>
                <a:off x="8715375" y="7696200"/>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7680" name="Check Box 96" hidden="1">
                <a:extLst>
                  <a:ext uri="{63B3BB69-23CF-44E3-9099-C40C66FF867C}">
                    <a14:compatExt spid="_x0000_s67680"/>
                  </a:ext>
                  <a:ext uri="{FF2B5EF4-FFF2-40B4-BE49-F238E27FC236}">
                    <a16:creationId xmlns:a16="http://schemas.microsoft.com/office/drawing/2014/main" id="{00000000-0008-0000-0300-000060080100}"/>
                  </a:ext>
                </a:extLst>
              </xdr:cNvPr>
              <xdr:cNvSpPr/>
            </xdr:nvSpPr>
            <xdr:spPr bwMode="auto">
              <a:xfrm>
                <a:off x="9525000" y="7696200"/>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7681" name="Check Box 97" hidden="1">
                <a:extLst>
                  <a:ext uri="{63B3BB69-23CF-44E3-9099-C40C66FF867C}">
                    <a14:compatExt spid="_x0000_s67681"/>
                  </a:ext>
                  <a:ext uri="{FF2B5EF4-FFF2-40B4-BE49-F238E27FC236}">
                    <a16:creationId xmlns:a16="http://schemas.microsoft.com/office/drawing/2014/main" id="{00000000-0008-0000-0300-000061080100}"/>
                  </a:ext>
                </a:extLst>
              </xdr:cNvPr>
              <xdr:cNvSpPr/>
            </xdr:nvSpPr>
            <xdr:spPr bwMode="auto">
              <a:xfrm>
                <a:off x="10334625" y="7696200"/>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7682" name="Check Box 98" hidden="1">
                <a:extLst>
                  <a:ext uri="{63B3BB69-23CF-44E3-9099-C40C66FF867C}">
                    <a14:compatExt spid="_x0000_s67682"/>
                  </a:ext>
                  <a:ext uri="{FF2B5EF4-FFF2-40B4-BE49-F238E27FC236}">
                    <a16:creationId xmlns:a16="http://schemas.microsoft.com/office/drawing/2014/main" id="{00000000-0008-0000-0300-000062080100}"/>
                  </a:ext>
                </a:extLst>
              </xdr:cNvPr>
              <xdr:cNvSpPr/>
            </xdr:nvSpPr>
            <xdr:spPr bwMode="auto">
              <a:xfrm>
                <a:off x="11144250" y="7696200"/>
                <a:ext cx="2286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69</xdr:row>
          <xdr:rowOff>180975</xdr:rowOff>
        </xdr:from>
        <xdr:to>
          <xdr:col>13</xdr:col>
          <xdr:colOff>552450</xdr:colOff>
          <xdr:row>70</xdr:row>
          <xdr:rowOff>180975</xdr:rowOff>
        </xdr:to>
        <xdr:sp macro="" textlink="">
          <xdr:nvSpPr>
            <xdr:cNvPr id="67691" name="Check Box 107" hidden="1">
              <a:extLst>
                <a:ext uri="{63B3BB69-23CF-44E3-9099-C40C66FF867C}">
                  <a14:compatExt spid="_x0000_s67691"/>
                </a:ext>
                <a:ext uri="{FF2B5EF4-FFF2-40B4-BE49-F238E27FC236}">
                  <a16:creationId xmlns:a16="http://schemas.microsoft.com/office/drawing/2014/main" id="{00000000-0008-0000-0300-00006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69</xdr:row>
          <xdr:rowOff>171450</xdr:rowOff>
        </xdr:from>
        <xdr:to>
          <xdr:col>15</xdr:col>
          <xdr:colOff>552450</xdr:colOff>
          <xdr:row>70</xdr:row>
          <xdr:rowOff>171450</xdr:rowOff>
        </xdr:to>
        <xdr:sp macro="" textlink="">
          <xdr:nvSpPr>
            <xdr:cNvPr id="67692" name="Check Box 108" hidden="1">
              <a:extLst>
                <a:ext uri="{63B3BB69-23CF-44E3-9099-C40C66FF867C}">
                  <a14:compatExt spid="_x0000_s67692"/>
                </a:ext>
                <a:ext uri="{FF2B5EF4-FFF2-40B4-BE49-F238E27FC236}">
                  <a16:creationId xmlns:a16="http://schemas.microsoft.com/office/drawing/2014/main" id="{00000000-0008-0000-0300-00006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69</xdr:row>
          <xdr:rowOff>171450</xdr:rowOff>
        </xdr:from>
        <xdr:to>
          <xdr:col>17</xdr:col>
          <xdr:colOff>552450</xdr:colOff>
          <xdr:row>70</xdr:row>
          <xdr:rowOff>171450</xdr:rowOff>
        </xdr:to>
        <xdr:sp macro="" textlink="">
          <xdr:nvSpPr>
            <xdr:cNvPr id="67693" name="Check Box 109" hidden="1">
              <a:extLst>
                <a:ext uri="{63B3BB69-23CF-44E3-9099-C40C66FF867C}">
                  <a14:compatExt spid="_x0000_s67693"/>
                </a:ext>
                <a:ext uri="{FF2B5EF4-FFF2-40B4-BE49-F238E27FC236}">
                  <a16:creationId xmlns:a16="http://schemas.microsoft.com/office/drawing/2014/main" id="{00000000-0008-0000-0300-00006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69</xdr:row>
          <xdr:rowOff>171450</xdr:rowOff>
        </xdr:from>
        <xdr:to>
          <xdr:col>19</xdr:col>
          <xdr:colOff>552450</xdr:colOff>
          <xdr:row>70</xdr:row>
          <xdr:rowOff>171450</xdr:rowOff>
        </xdr:to>
        <xdr:sp macro="" textlink="">
          <xdr:nvSpPr>
            <xdr:cNvPr id="67694" name="Check Box 110" hidden="1">
              <a:extLst>
                <a:ext uri="{63B3BB69-23CF-44E3-9099-C40C66FF867C}">
                  <a14:compatExt spid="_x0000_s67694"/>
                </a:ext>
                <a:ext uri="{FF2B5EF4-FFF2-40B4-BE49-F238E27FC236}">
                  <a16:creationId xmlns:a16="http://schemas.microsoft.com/office/drawing/2014/main" id="{00000000-0008-0000-0300-00006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69</xdr:row>
          <xdr:rowOff>171450</xdr:rowOff>
        </xdr:from>
        <xdr:to>
          <xdr:col>21</xdr:col>
          <xdr:colOff>552450</xdr:colOff>
          <xdr:row>70</xdr:row>
          <xdr:rowOff>171450</xdr:rowOff>
        </xdr:to>
        <xdr:sp macro="" textlink="">
          <xdr:nvSpPr>
            <xdr:cNvPr id="67695" name="Check Box 111" hidden="1">
              <a:extLst>
                <a:ext uri="{63B3BB69-23CF-44E3-9099-C40C66FF867C}">
                  <a14:compatExt spid="_x0000_s67695"/>
                </a:ext>
                <a:ext uri="{FF2B5EF4-FFF2-40B4-BE49-F238E27FC236}">
                  <a16:creationId xmlns:a16="http://schemas.microsoft.com/office/drawing/2014/main" id="{00000000-0008-0000-0300-00006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323850</xdr:colOff>
          <xdr:row>69</xdr:row>
          <xdr:rowOff>171450</xdr:rowOff>
        </xdr:from>
        <xdr:to>
          <xdr:col>23</xdr:col>
          <xdr:colOff>552450</xdr:colOff>
          <xdr:row>70</xdr:row>
          <xdr:rowOff>171450</xdr:rowOff>
        </xdr:to>
        <xdr:sp macro="" textlink="">
          <xdr:nvSpPr>
            <xdr:cNvPr id="67696" name="Check Box 112" hidden="1">
              <a:extLst>
                <a:ext uri="{63B3BB69-23CF-44E3-9099-C40C66FF867C}">
                  <a14:compatExt spid="_x0000_s67696"/>
                </a:ext>
                <a:ext uri="{FF2B5EF4-FFF2-40B4-BE49-F238E27FC236}">
                  <a16:creationId xmlns:a16="http://schemas.microsoft.com/office/drawing/2014/main" id="{00000000-0008-0000-0300-00007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323850</xdr:colOff>
          <xdr:row>69</xdr:row>
          <xdr:rowOff>171450</xdr:rowOff>
        </xdr:from>
        <xdr:to>
          <xdr:col>25</xdr:col>
          <xdr:colOff>552450</xdr:colOff>
          <xdr:row>70</xdr:row>
          <xdr:rowOff>171450</xdr:rowOff>
        </xdr:to>
        <xdr:sp macro="" textlink="">
          <xdr:nvSpPr>
            <xdr:cNvPr id="67697" name="Check Box 113" hidden="1">
              <a:extLst>
                <a:ext uri="{63B3BB69-23CF-44E3-9099-C40C66FF867C}">
                  <a14:compatExt spid="_x0000_s67697"/>
                </a:ext>
                <a:ext uri="{FF2B5EF4-FFF2-40B4-BE49-F238E27FC236}">
                  <a16:creationId xmlns:a16="http://schemas.microsoft.com/office/drawing/2014/main" id="{00000000-0008-0000-0300-00007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323850</xdr:colOff>
          <xdr:row>69</xdr:row>
          <xdr:rowOff>171450</xdr:rowOff>
        </xdr:from>
        <xdr:to>
          <xdr:col>27</xdr:col>
          <xdr:colOff>552450</xdr:colOff>
          <xdr:row>70</xdr:row>
          <xdr:rowOff>171450</xdr:rowOff>
        </xdr:to>
        <xdr:sp macro="" textlink="">
          <xdr:nvSpPr>
            <xdr:cNvPr id="67698" name="Check Box 114" hidden="1">
              <a:extLst>
                <a:ext uri="{63B3BB69-23CF-44E3-9099-C40C66FF867C}">
                  <a14:compatExt spid="_x0000_s67698"/>
                </a:ext>
                <a:ext uri="{FF2B5EF4-FFF2-40B4-BE49-F238E27FC236}">
                  <a16:creationId xmlns:a16="http://schemas.microsoft.com/office/drawing/2014/main" id="{00000000-0008-0000-0300-00007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111</xdr:row>
          <xdr:rowOff>209550</xdr:rowOff>
        </xdr:from>
        <xdr:to>
          <xdr:col>13</xdr:col>
          <xdr:colOff>552450</xdr:colOff>
          <xdr:row>112</xdr:row>
          <xdr:rowOff>180975</xdr:rowOff>
        </xdr:to>
        <xdr:sp macro="" textlink="">
          <xdr:nvSpPr>
            <xdr:cNvPr id="67699" name="Check Box 115" hidden="1">
              <a:extLst>
                <a:ext uri="{63B3BB69-23CF-44E3-9099-C40C66FF867C}">
                  <a14:compatExt spid="_x0000_s67699"/>
                </a:ext>
                <a:ext uri="{FF2B5EF4-FFF2-40B4-BE49-F238E27FC236}">
                  <a16:creationId xmlns:a16="http://schemas.microsoft.com/office/drawing/2014/main" id="{00000000-0008-0000-0300-00007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111</xdr:row>
          <xdr:rowOff>209550</xdr:rowOff>
        </xdr:from>
        <xdr:to>
          <xdr:col>15</xdr:col>
          <xdr:colOff>552450</xdr:colOff>
          <xdr:row>112</xdr:row>
          <xdr:rowOff>180975</xdr:rowOff>
        </xdr:to>
        <xdr:sp macro="" textlink="">
          <xdr:nvSpPr>
            <xdr:cNvPr id="67700" name="Check Box 116" hidden="1">
              <a:extLst>
                <a:ext uri="{63B3BB69-23CF-44E3-9099-C40C66FF867C}">
                  <a14:compatExt spid="_x0000_s67700"/>
                </a:ext>
                <a:ext uri="{FF2B5EF4-FFF2-40B4-BE49-F238E27FC236}">
                  <a16:creationId xmlns:a16="http://schemas.microsoft.com/office/drawing/2014/main" id="{00000000-0008-0000-0300-00007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111</xdr:row>
          <xdr:rowOff>209550</xdr:rowOff>
        </xdr:from>
        <xdr:to>
          <xdr:col>17</xdr:col>
          <xdr:colOff>552450</xdr:colOff>
          <xdr:row>112</xdr:row>
          <xdr:rowOff>180975</xdr:rowOff>
        </xdr:to>
        <xdr:sp macro="" textlink="">
          <xdr:nvSpPr>
            <xdr:cNvPr id="67701" name="Check Box 117" hidden="1">
              <a:extLst>
                <a:ext uri="{63B3BB69-23CF-44E3-9099-C40C66FF867C}">
                  <a14:compatExt spid="_x0000_s67701"/>
                </a:ext>
                <a:ext uri="{FF2B5EF4-FFF2-40B4-BE49-F238E27FC236}">
                  <a16:creationId xmlns:a16="http://schemas.microsoft.com/office/drawing/2014/main" id="{00000000-0008-0000-0300-00007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111</xdr:row>
          <xdr:rowOff>209550</xdr:rowOff>
        </xdr:from>
        <xdr:to>
          <xdr:col>19</xdr:col>
          <xdr:colOff>552450</xdr:colOff>
          <xdr:row>112</xdr:row>
          <xdr:rowOff>180975</xdr:rowOff>
        </xdr:to>
        <xdr:sp macro="" textlink="">
          <xdr:nvSpPr>
            <xdr:cNvPr id="67702" name="Check Box 118" hidden="1">
              <a:extLst>
                <a:ext uri="{63B3BB69-23CF-44E3-9099-C40C66FF867C}">
                  <a14:compatExt spid="_x0000_s67702"/>
                </a:ext>
                <a:ext uri="{FF2B5EF4-FFF2-40B4-BE49-F238E27FC236}">
                  <a16:creationId xmlns:a16="http://schemas.microsoft.com/office/drawing/2014/main" id="{00000000-0008-0000-0300-00007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111</xdr:row>
          <xdr:rowOff>209550</xdr:rowOff>
        </xdr:from>
        <xdr:to>
          <xdr:col>21</xdr:col>
          <xdr:colOff>552450</xdr:colOff>
          <xdr:row>112</xdr:row>
          <xdr:rowOff>180975</xdr:rowOff>
        </xdr:to>
        <xdr:sp macro="" textlink="">
          <xdr:nvSpPr>
            <xdr:cNvPr id="67703" name="Check Box 119" hidden="1">
              <a:extLst>
                <a:ext uri="{63B3BB69-23CF-44E3-9099-C40C66FF867C}">
                  <a14:compatExt spid="_x0000_s67703"/>
                </a:ext>
                <a:ext uri="{FF2B5EF4-FFF2-40B4-BE49-F238E27FC236}">
                  <a16:creationId xmlns:a16="http://schemas.microsoft.com/office/drawing/2014/main" id="{00000000-0008-0000-0300-00007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323850</xdr:colOff>
          <xdr:row>111</xdr:row>
          <xdr:rowOff>209550</xdr:rowOff>
        </xdr:from>
        <xdr:to>
          <xdr:col>23</xdr:col>
          <xdr:colOff>552450</xdr:colOff>
          <xdr:row>112</xdr:row>
          <xdr:rowOff>180975</xdr:rowOff>
        </xdr:to>
        <xdr:sp macro="" textlink="">
          <xdr:nvSpPr>
            <xdr:cNvPr id="67704" name="Check Box 120" hidden="1">
              <a:extLst>
                <a:ext uri="{63B3BB69-23CF-44E3-9099-C40C66FF867C}">
                  <a14:compatExt spid="_x0000_s67704"/>
                </a:ext>
                <a:ext uri="{FF2B5EF4-FFF2-40B4-BE49-F238E27FC236}">
                  <a16:creationId xmlns:a16="http://schemas.microsoft.com/office/drawing/2014/main" id="{00000000-0008-0000-0300-00007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323850</xdr:colOff>
          <xdr:row>111</xdr:row>
          <xdr:rowOff>209550</xdr:rowOff>
        </xdr:from>
        <xdr:to>
          <xdr:col>25</xdr:col>
          <xdr:colOff>552450</xdr:colOff>
          <xdr:row>112</xdr:row>
          <xdr:rowOff>180975</xdr:rowOff>
        </xdr:to>
        <xdr:sp macro="" textlink="">
          <xdr:nvSpPr>
            <xdr:cNvPr id="67705" name="Check Box 121" hidden="1">
              <a:extLst>
                <a:ext uri="{63B3BB69-23CF-44E3-9099-C40C66FF867C}">
                  <a14:compatExt spid="_x0000_s67705"/>
                </a:ext>
                <a:ext uri="{FF2B5EF4-FFF2-40B4-BE49-F238E27FC236}">
                  <a16:creationId xmlns:a16="http://schemas.microsoft.com/office/drawing/2014/main" id="{00000000-0008-0000-0300-00007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323850</xdr:colOff>
          <xdr:row>111</xdr:row>
          <xdr:rowOff>209550</xdr:rowOff>
        </xdr:from>
        <xdr:to>
          <xdr:col>27</xdr:col>
          <xdr:colOff>552450</xdr:colOff>
          <xdr:row>112</xdr:row>
          <xdr:rowOff>180975</xdr:rowOff>
        </xdr:to>
        <xdr:sp macro="" textlink="">
          <xdr:nvSpPr>
            <xdr:cNvPr id="67706" name="Check Box 122" hidden="1">
              <a:extLst>
                <a:ext uri="{63B3BB69-23CF-44E3-9099-C40C66FF867C}">
                  <a14:compatExt spid="_x0000_s67706"/>
                </a:ext>
                <a:ext uri="{FF2B5EF4-FFF2-40B4-BE49-F238E27FC236}">
                  <a16:creationId xmlns:a16="http://schemas.microsoft.com/office/drawing/2014/main" id="{00000000-0008-0000-0300-00007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125</xdr:row>
          <xdr:rowOff>180975</xdr:rowOff>
        </xdr:from>
        <xdr:to>
          <xdr:col>13</xdr:col>
          <xdr:colOff>552450</xdr:colOff>
          <xdr:row>126</xdr:row>
          <xdr:rowOff>180975</xdr:rowOff>
        </xdr:to>
        <xdr:sp macro="" textlink="">
          <xdr:nvSpPr>
            <xdr:cNvPr id="67707" name="Check Box 123" hidden="1">
              <a:extLst>
                <a:ext uri="{63B3BB69-23CF-44E3-9099-C40C66FF867C}">
                  <a14:compatExt spid="_x0000_s67707"/>
                </a:ext>
                <a:ext uri="{FF2B5EF4-FFF2-40B4-BE49-F238E27FC236}">
                  <a16:creationId xmlns:a16="http://schemas.microsoft.com/office/drawing/2014/main" id="{00000000-0008-0000-0300-00007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125</xdr:row>
          <xdr:rowOff>180975</xdr:rowOff>
        </xdr:from>
        <xdr:to>
          <xdr:col>15</xdr:col>
          <xdr:colOff>552450</xdr:colOff>
          <xdr:row>126</xdr:row>
          <xdr:rowOff>180975</xdr:rowOff>
        </xdr:to>
        <xdr:sp macro="" textlink="">
          <xdr:nvSpPr>
            <xdr:cNvPr id="67708" name="Check Box 124" hidden="1">
              <a:extLst>
                <a:ext uri="{63B3BB69-23CF-44E3-9099-C40C66FF867C}">
                  <a14:compatExt spid="_x0000_s67708"/>
                </a:ext>
                <a:ext uri="{FF2B5EF4-FFF2-40B4-BE49-F238E27FC236}">
                  <a16:creationId xmlns:a16="http://schemas.microsoft.com/office/drawing/2014/main" id="{00000000-0008-0000-0300-00007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125</xdr:row>
          <xdr:rowOff>180975</xdr:rowOff>
        </xdr:from>
        <xdr:to>
          <xdr:col>17</xdr:col>
          <xdr:colOff>552450</xdr:colOff>
          <xdr:row>126</xdr:row>
          <xdr:rowOff>180975</xdr:rowOff>
        </xdr:to>
        <xdr:sp macro="" textlink="">
          <xdr:nvSpPr>
            <xdr:cNvPr id="67709" name="Check Box 125" hidden="1">
              <a:extLst>
                <a:ext uri="{63B3BB69-23CF-44E3-9099-C40C66FF867C}">
                  <a14:compatExt spid="_x0000_s67709"/>
                </a:ext>
                <a:ext uri="{FF2B5EF4-FFF2-40B4-BE49-F238E27FC236}">
                  <a16:creationId xmlns:a16="http://schemas.microsoft.com/office/drawing/2014/main" id="{00000000-0008-0000-0300-00007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125</xdr:row>
          <xdr:rowOff>180975</xdr:rowOff>
        </xdr:from>
        <xdr:to>
          <xdr:col>19</xdr:col>
          <xdr:colOff>552450</xdr:colOff>
          <xdr:row>126</xdr:row>
          <xdr:rowOff>180975</xdr:rowOff>
        </xdr:to>
        <xdr:sp macro="" textlink="">
          <xdr:nvSpPr>
            <xdr:cNvPr id="67710" name="Check Box 126" hidden="1">
              <a:extLst>
                <a:ext uri="{63B3BB69-23CF-44E3-9099-C40C66FF867C}">
                  <a14:compatExt spid="_x0000_s67710"/>
                </a:ext>
                <a:ext uri="{FF2B5EF4-FFF2-40B4-BE49-F238E27FC236}">
                  <a16:creationId xmlns:a16="http://schemas.microsoft.com/office/drawing/2014/main" id="{00000000-0008-0000-0300-00007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125</xdr:row>
          <xdr:rowOff>180975</xdr:rowOff>
        </xdr:from>
        <xdr:to>
          <xdr:col>21</xdr:col>
          <xdr:colOff>552450</xdr:colOff>
          <xdr:row>126</xdr:row>
          <xdr:rowOff>180975</xdr:rowOff>
        </xdr:to>
        <xdr:sp macro="" textlink="">
          <xdr:nvSpPr>
            <xdr:cNvPr id="67711" name="Check Box 127" hidden="1">
              <a:extLst>
                <a:ext uri="{63B3BB69-23CF-44E3-9099-C40C66FF867C}">
                  <a14:compatExt spid="_x0000_s67711"/>
                </a:ext>
                <a:ext uri="{FF2B5EF4-FFF2-40B4-BE49-F238E27FC236}">
                  <a16:creationId xmlns:a16="http://schemas.microsoft.com/office/drawing/2014/main" id="{00000000-0008-0000-0300-00007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323850</xdr:colOff>
          <xdr:row>125</xdr:row>
          <xdr:rowOff>180975</xdr:rowOff>
        </xdr:from>
        <xdr:to>
          <xdr:col>23</xdr:col>
          <xdr:colOff>552450</xdr:colOff>
          <xdr:row>126</xdr:row>
          <xdr:rowOff>180975</xdr:rowOff>
        </xdr:to>
        <xdr:sp macro="" textlink="">
          <xdr:nvSpPr>
            <xdr:cNvPr id="67712" name="Check Box 128" hidden="1">
              <a:extLst>
                <a:ext uri="{63B3BB69-23CF-44E3-9099-C40C66FF867C}">
                  <a14:compatExt spid="_x0000_s67712"/>
                </a:ext>
                <a:ext uri="{FF2B5EF4-FFF2-40B4-BE49-F238E27FC236}">
                  <a16:creationId xmlns:a16="http://schemas.microsoft.com/office/drawing/2014/main" id="{00000000-0008-0000-0300-00008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323850</xdr:colOff>
          <xdr:row>125</xdr:row>
          <xdr:rowOff>180975</xdr:rowOff>
        </xdr:from>
        <xdr:to>
          <xdr:col>25</xdr:col>
          <xdr:colOff>552450</xdr:colOff>
          <xdr:row>126</xdr:row>
          <xdr:rowOff>180975</xdr:rowOff>
        </xdr:to>
        <xdr:sp macro="" textlink="">
          <xdr:nvSpPr>
            <xdr:cNvPr id="67714" name="Check Box 130" hidden="1">
              <a:extLst>
                <a:ext uri="{63B3BB69-23CF-44E3-9099-C40C66FF867C}">
                  <a14:compatExt spid="_x0000_s67714"/>
                </a:ext>
                <a:ext uri="{FF2B5EF4-FFF2-40B4-BE49-F238E27FC236}">
                  <a16:creationId xmlns:a16="http://schemas.microsoft.com/office/drawing/2014/main" id="{00000000-0008-0000-0300-00008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323850</xdr:colOff>
          <xdr:row>125</xdr:row>
          <xdr:rowOff>180975</xdr:rowOff>
        </xdr:from>
        <xdr:to>
          <xdr:col>27</xdr:col>
          <xdr:colOff>552450</xdr:colOff>
          <xdr:row>126</xdr:row>
          <xdr:rowOff>180975</xdr:rowOff>
        </xdr:to>
        <xdr:sp macro="" textlink="">
          <xdr:nvSpPr>
            <xdr:cNvPr id="67715" name="Check Box 131" hidden="1">
              <a:extLst>
                <a:ext uri="{63B3BB69-23CF-44E3-9099-C40C66FF867C}">
                  <a14:compatExt spid="_x0000_s67715"/>
                </a:ext>
                <a:ext uri="{FF2B5EF4-FFF2-40B4-BE49-F238E27FC236}">
                  <a16:creationId xmlns:a16="http://schemas.microsoft.com/office/drawing/2014/main" id="{00000000-0008-0000-0300-00008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158</xdr:row>
          <xdr:rowOff>171450</xdr:rowOff>
        </xdr:from>
        <xdr:to>
          <xdr:col>13</xdr:col>
          <xdr:colOff>552450</xdr:colOff>
          <xdr:row>159</xdr:row>
          <xdr:rowOff>171450</xdr:rowOff>
        </xdr:to>
        <xdr:sp macro="" textlink="">
          <xdr:nvSpPr>
            <xdr:cNvPr id="67718" name="Check Box 134" hidden="1">
              <a:extLst>
                <a:ext uri="{63B3BB69-23CF-44E3-9099-C40C66FF867C}">
                  <a14:compatExt spid="_x0000_s67718"/>
                </a:ext>
                <a:ext uri="{FF2B5EF4-FFF2-40B4-BE49-F238E27FC236}">
                  <a16:creationId xmlns:a16="http://schemas.microsoft.com/office/drawing/2014/main" id="{00000000-0008-0000-0300-00008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158</xdr:row>
          <xdr:rowOff>171450</xdr:rowOff>
        </xdr:from>
        <xdr:to>
          <xdr:col>15</xdr:col>
          <xdr:colOff>552450</xdr:colOff>
          <xdr:row>159</xdr:row>
          <xdr:rowOff>171450</xdr:rowOff>
        </xdr:to>
        <xdr:sp macro="" textlink="">
          <xdr:nvSpPr>
            <xdr:cNvPr id="67719" name="Check Box 135" hidden="1">
              <a:extLst>
                <a:ext uri="{63B3BB69-23CF-44E3-9099-C40C66FF867C}">
                  <a14:compatExt spid="_x0000_s67719"/>
                </a:ext>
                <a:ext uri="{FF2B5EF4-FFF2-40B4-BE49-F238E27FC236}">
                  <a16:creationId xmlns:a16="http://schemas.microsoft.com/office/drawing/2014/main" id="{00000000-0008-0000-0300-00008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158</xdr:row>
          <xdr:rowOff>171450</xdr:rowOff>
        </xdr:from>
        <xdr:to>
          <xdr:col>17</xdr:col>
          <xdr:colOff>552450</xdr:colOff>
          <xdr:row>159</xdr:row>
          <xdr:rowOff>171450</xdr:rowOff>
        </xdr:to>
        <xdr:sp macro="" textlink="">
          <xdr:nvSpPr>
            <xdr:cNvPr id="67720" name="Check Box 136" hidden="1">
              <a:extLst>
                <a:ext uri="{63B3BB69-23CF-44E3-9099-C40C66FF867C}">
                  <a14:compatExt spid="_x0000_s67720"/>
                </a:ext>
                <a:ext uri="{FF2B5EF4-FFF2-40B4-BE49-F238E27FC236}">
                  <a16:creationId xmlns:a16="http://schemas.microsoft.com/office/drawing/2014/main" id="{00000000-0008-0000-0300-00008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158</xdr:row>
          <xdr:rowOff>171450</xdr:rowOff>
        </xdr:from>
        <xdr:to>
          <xdr:col>19</xdr:col>
          <xdr:colOff>552450</xdr:colOff>
          <xdr:row>159</xdr:row>
          <xdr:rowOff>171450</xdr:rowOff>
        </xdr:to>
        <xdr:sp macro="" textlink="">
          <xdr:nvSpPr>
            <xdr:cNvPr id="67721" name="Check Box 137" hidden="1">
              <a:extLst>
                <a:ext uri="{63B3BB69-23CF-44E3-9099-C40C66FF867C}">
                  <a14:compatExt spid="_x0000_s67721"/>
                </a:ext>
                <a:ext uri="{FF2B5EF4-FFF2-40B4-BE49-F238E27FC236}">
                  <a16:creationId xmlns:a16="http://schemas.microsoft.com/office/drawing/2014/main" id="{00000000-0008-0000-0300-00008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158</xdr:row>
          <xdr:rowOff>171450</xdr:rowOff>
        </xdr:from>
        <xdr:to>
          <xdr:col>21</xdr:col>
          <xdr:colOff>552450</xdr:colOff>
          <xdr:row>159</xdr:row>
          <xdr:rowOff>171450</xdr:rowOff>
        </xdr:to>
        <xdr:sp macro="" textlink="">
          <xdr:nvSpPr>
            <xdr:cNvPr id="67722" name="Check Box 138" hidden="1">
              <a:extLst>
                <a:ext uri="{63B3BB69-23CF-44E3-9099-C40C66FF867C}">
                  <a14:compatExt spid="_x0000_s67722"/>
                </a:ext>
                <a:ext uri="{FF2B5EF4-FFF2-40B4-BE49-F238E27FC236}">
                  <a16:creationId xmlns:a16="http://schemas.microsoft.com/office/drawing/2014/main" id="{00000000-0008-0000-0300-00008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323850</xdr:colOff>
          <xdr:row>158</xdr:row>
          <xdr:rowOff>171450</xdr:rowOff>
        </xdr:from>
        <xdr:to>
          <xdr:col>23</xdr:col>
          <xdr:colOff>552450</xdr:colOff>
          <xdr:row>159</xdr:row>
          <xdr:rowOff>171450</xdr:rowOff>
        </xdr:to>
        <xdr:sp macro="" textlink="">
          <xdr:nvSpPr>
            <xdr:cNvPr id="67723" name="Check Box 139" hidden="1">
              <a:extLst>
                <a:ext uri="{63B3BB69-23CF-44E3-9099-C40C66FF867C}">
                  <a14:compatExt spid="_x0000_s67723"/>
                </a:ext>
                <a:ext uri="{FF2B5EF4-FFF2-40B4-BE49-F238E27FC236}">
                  <a16:creationId xmlns:a16="http://schemas.microsoft.com/office/drawing/2014/main" id="{00000000-0008-0000-0300-00008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323850</xdr:colOff>
          <xdr:row>158</xdr:row>
          <xdr:rowOff>171450</xdr:rowOff>
        </xdr:from>
        <xdr:to>
          <xdr:col>25</xdr:col>
          <xdr:colOff>552450</xdr:colOff>
          <xdr:row>159</xdr:row>
          <xdr:rowOff>171450</xdr:rowOff>
        </xdr:to>
        <xdr:sp macro="" textlink="">
          <xdr:nvSpPr>
            <xdr:cNvPr id="67724" name="Check Box 140" hidden="1">
              <a:extLst>
                <a:ext uri="{63B3BB69-23CF-44E3-9099-C40C66FF867C}">
                  <a14:compatExt spid="_x0000_s67724"/>
                </a:ext>
                <a:ext uri="{FF2B5EF4-FFF2-40B4-BE49-F238E27FC236}">
                  <a16:creationId xmlns:a16="http://schemas.microsoft.com/office/drawing/2014/main" id="{00000000-0008-0000-0300-00008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323850</xdr:colOff>
          <xdr:row>158</xdr:row>
          <xdr:rowOff>171450</xdr:rowOff>
        </xdr:from>
        <xdr:to>
          <xdr:col>27</xdr:col>
          <xdr:colOff>552450</xdr:colOff>
          <xdr:row>159</xdr:row>
          <xdr:rowOff>171450</xdr:rowOff>
        </xdr:to>
        <xdr:sp macro="" textlink="">
          <xdr:nvSpPr>
            <xdr:cNvPr id="67725" name="Check Box 141" hidden="1">
              <a:extLst>
                <a:ext uri="{63B3BB69-23CF-44E3-9099-C40C66FF867C}">
                  <a14:compatExt spid="_x0000_s67725"/>
                </a:ext>
                <a:ext uri="{FF2B5EF4-FFF2-40B4-BE49-F238E27FC236}">
                  <a16:creationId xmlns:a16="http://schemas.microsoft.com/office/drawing/2014/main" id="{00000000-0008-0000-0300-00008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182</xdr:row>
          <xdr:rowOff>180975</xdr:rowOff>
        </xdr:from>
        <xdr:to>
          <xdr:col>13</xdr:col>
          <xdr:colOff>571500</xdr:colOff>
          <xdr:row>183</xdr:row>
          <xdr:rowOff>180975</xdr:rowOff>
        </xdr:to>
        <xdr:sp macro="" textlink="">
          <xdr:nvSpPr>
            <xdr:cNvPr id="67726" name="Check Box 142" hidden="1">
              <a:extLst>
                <a:ext uri="{63B3BB69-23CF-44E3-9099-C40C66FF867C}">
                  <a14:compatExt spid="_x0000_s67726"/>
                </a:ext>
                <a:ext uri="{FF2B5EF4-FFF2-40B4-BE49-F238E27FC236}">
                  <a16:creationId xmlns:a16="http://schemas.microsoft.com/office/drawing/2014/main" id="{00000000-0008-0000-0300-00008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182</xdr:row>
          <xdr:rowOff>180975</xdr:rowOff>
        </xdr:from>
        <xdr:to>
          <xdr:col>15</xdr:col>
          <xdr:colOff>552450</xdr:colOff>
          <xdr:row>183</xdr:row>
          <xdr:rowOff>180975</xdr:rowOff>
        </xdr:to>
        <xdr:sp macro="" textlink="">
          <xdr:nvSpPr>
            <xdr:cNvPr id="67727" name="Check Box 143" hidden="1">
              <a:extLst>
                <a:ext uri="{63B3BB69-23CF-44E3-9099-C40C66FF867C}">
                  <a14:compatExt spid="_x0000_s67727"/>
                </a:ext>
                <a:ext uri="{FF2B5EF4-FFF2-40B4-BE49-F238E27FC236}">
                  <a16:creationId xmlns:a16="http://schemas.microsoft.com/office/drawing/2014/main" id="{00000000-0008-0000-0300-00008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182</xdr:row>
          <xdr:rowOff>180975</xdr:rowOff>
        </xdr:from>
        <xdr:to>
          <xdr:col>17</xdr:col>
          <xdr:colOff>552450</xdr:colOff>
          <xdr:row>183</xdr:row>
          <xdr:rowOff>180975</xdr:rowOff>
        </xdr:to>
        <xdr:sp macro="" textlink="">
          <xdr:nvSpPr>
            <xdr:cNvPr id="67728" name="Check Box 144" hidden="1">
              <a:extLst>
                <a:ext uri="{63B3BB69-23CF-44E3-9099-C40C66FF867C}">
                  <a14:compatExt spid="_x0000_s67728"/>
                </a:ext>
                <a:ext uri="{FF2B5EF4-FFF2-40B4-BE49-F238E27FC236}">
                  <a16:creationId xmlns:a16="http://schemas.microsoft.com/office/drawing/2014/main" id="{00000000-0008-0000-0300-00009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182</xdr:row>
          <xdr:rowOff>180975</xdr:rowOff>
        </xdr:from>
        <xdr:to>
          <xdr:col>19</xdr:col>
          <xdr:colOff>552450</xdr:colOff>
          <xdr:row>183</xdr:row>
          <xdr:rowOff>180975</xdr:rowOff>
        </xdr:to>
        <xdr:sp macro="" textlink="">
          <xdr:nvSpPr>
            <xdr:cNvPr id="67729" name="Check Box 145" hidden="1">
              <a:extLst>
                <a:ext uri="{63B3BB69-23CF-44E3-9099-C40C66FF867C}">
                  <a14:compatExt spid="_x0000_s67729"/>
                </a:ext>
                <a:ext uri="{FF2B5EF4-FFF2-40B4-BE49-F238E27FC236}">
                  <a16:creationId xmlns:a16="http://schemas.microsoft.com/office/drawing/2014/main" id="{00000000-0008-0000-0300-00009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182</xdr:row>
          <xdr:rowOff>180975</xdr:rowOff>
        </xdr:from>
        <xdr:to>
          <xdr:col>21</xdr:col>
          <xdr:colOff>552450</xdr:colOff>
          <xdr:row>183</xdr:row>
          <xdr:rowOff>180975</xdr:rowOff>
        </xdr:to>
        <xdr:sp macro="" textlink="">
          <xdr:nvSpPr>
            <xdr:cNvPr id="67730" name="Check Box 146" hidden="1">
              <a:extLst>
                <a:ext uri="{63B3BB69-23CF-44E3-9099-C40C66FF867C}">
                  <a14:compatExt spid="_x0000_s67730"/>
                </a:ext>
                <a:ext uri="{FF2B5EF4-FFF2-40B4-BE49-F238E27FC236}">
                  <a16:creationId xmlns:a16="http://schemas.microsoft.com/office/drawing/2014/main" id="{00000000-0008-0000-0300-00009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323850</xdr:colOff>
          <xdr:row>182</xdr:row>
          <xdr:rowOff>180975</xdr:rowOff>
        </xdr:from>
        <xdr:to>
          <xdr:col>23</xdr:col>
          <xdr:colOff>552450</xdr:colOff>
          <xdr:row>183</xdr:row>
          <xdr:rowOff>180975</xdr:rowOff>
        </xdr:to>
        <xdr:sp macro="" textlink="">
          <xdr:nvSpPr>
            <xdr:cNvPr id="67731" name="Check Box 147" hidden="1">
              <a:extLst>
                <a:ext uri="{63B3BB69-23CF-44E3-9099-C40C66FF867C}">
                  <a14:compatExt spid="_x0000_s67731"/>
                </a:ext>
                <a:ext uri="{FF2B5EF4-FFF2-40B4-BE49-F238E27FC236}">
                  <a16:creationId xmlns:a16="http://schemas.microsoft.com/office/drawing/2014/main" id="{00000000-0008-0000-0300-00009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323850</xdr:colOff>
          <xdr:row>182</xdr:row>
          <xdr:rowOff>180975</xdr:rowOff>
        </xdr:from>
        <xdr:to>
          <xdr:col>25</xdr:col>
          <xdr:colOff>552450</xdr:colOff>
          <xdr:row>183</xdr:row>
          <xdr:rowOff>180975</xdr:rowOff>
        </xdr:to>
        <xdr:sp macro="" textlink="">
          <xdr:nvSpPr>
            <xdr:cNvPr id="67732" name="Check Box 148" hidden="1">
              <a:extLst>
                <a:ext uri="{63B3BB69-23CF-44E3-9099-C40C66FF867C}">
                  <a14:compatExt spid="_x0000_s67732"/>
                </a:ext>
                <a:ext uri="{FF2B5EF4-FFF2-40B4-BE49-F238E27FC236}">
                  <a16:creationId xmlns:a16="http://schemas.microsoft.com/office/drawing/2014/main" id="{00000000-0008-0000-0300-00009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323850</xdr:colOff>
          <xdr:row>182</xdr:row>
          <xdr:rowOff>180975</xdr:rowOff>
        </xdr:from>
        <xdr:to>
          <xdr:col>27</xdr:col>
          <xdr:colOff>552450</xdr:colOff>
          <xdr:row>183</xdr:row>
          <xdr:rowOff>180975</xdr:rowOff>
        </xdr:to>
        <xdr:sp macro="" textlink="">
          <xdr:nvSpPr>
            <xdr:cNvPr id="67734" name="Check Box 150" hidden="1">
              <a:extLst>
                <a:ext uri="{63B3BB69-23CF-44E3-9099-C40C66FF867C}">
                  <a14:compatExt spid="_x0000_s67734"/>
                </a:ext>
                <a:ext uri="{FF2B5EF4-FFF2-40B4-BE49-F238E27FC236}">
                  <a16:creationId xmlns:a16="http://schemas.microsoft.com/office/drawing/2014/main" id="{00000000-0008-0000-0300-00009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206</xdr:row>
          <xdr:rowOff>171450</xdr:rowOff>
        </xdr:from>
        <xdr:to>
          <xdr:col>13</xdr:col>
          <xdr:colOff>552450</xdr:colOff>
          <xdr:row>207</xdr:row>
          <xdr:rowOff>171450</xdr:rowOff>
        </xdr:to>
        <xdr:sp macro="" textlink="">
          <xdr:nvSpPr>
            <xdr:cNvPr id="67735" name="Check Box 151" hidden="1">
              <a:extLst>
                <a:ext uri="{63B3BB69-23CF-44E3-9099-C40C66FF867C}">
                  <a14:compatExt spid="_x0000_s67735"/>
                </a:ext>
                <a:ext uri="{FF2B5EF4-FFF2-40B4-BE49-F238E27FC236}">
                  <a16:creationId xmlns:a16="http://schemas.microsoft.com/office/drawing/2014/main" id="{00000000-0008-0000-0300-00009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206</xdr:row>
          <xdr:rowOff>171450</xdr:rowOff>
        </xdr:from>
        <xdr:to>
          <xdr:col>15</xdr:col>
          <xdr:colOff>552450</xdr:colOff>
          <xdr:row>207</xdr:row>
          <xdr:rowOff>171450</xdr:rowOff>
        </xdr:to>
        <xdr:sp macro="" textlink="">
          <xdr:nvSpPr>
            <xdr:cNvPr id="67737" name="Check Box 153" hidden="1">
              <a:extLst>
                <a:ext uri="{63B3BB69-23CF-44E3-9099-C40C66FF867C}">
                  <a14:compatExt spid="_x0000_s67737"/>
                </a:ext>
                <a:ext uri="{FF2B5EF4-FFF2-40B4-BE49-F238E27FC236}">
                  <a16:creationId xmlns:a16="http://schemas.microsoft.com/office/drawing/2014/main" id="{00000000-0008-0000-0300-00009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206</xdr:row>
          <xdr:rowOff>171450</xdr:rowOff>
        </xdr:from>
        <xdr:to>
          <xdr:col>17</xdr:col>
          <xdr:colOff>552450</xdr:colOff>
          <xdr:row>207</xdr:row>
          <xdr:rowOff>171450</xdr:rowOff>
        </xdr:to>
        <xdr:sp macro="" textlink="">
          <xdr:nvSpPr>
            <xdr:cNvPr id="67738" name="Check Box 154" hidden="1">
              <a:extLst>
                <a:ext uri="{63B3BB69-23CF-44E3-9099-C40C66FF867C}">
                  <a14:compatExt spid="_x0000_s67738"/>
                </a:ext>
                <a:ext uri="{FF2B5EF4-FFF2-40B4-BE49-F238E27FC236}">
                  <a16:creationId xmlns:a16="http://schemas.microsoft.com/office/drawing/2014/main" id="{00000000-0008-0000-0300-00009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206</xdr:row>
          <xdr:rowOff>171450</xdr:rowOff>
        </xdr:from>
        <xdr:to>
          <xdr:col>19</xdr:col>
          <xdr:colOff>552450</xdr:colOff>
          <xdr:row>207</xdr:row>
          <xdr:rowOff>171450</xdr:rowOff>
        </xdr:to>
        <xdr:sp macro="" textlink="">
          <xdr:nvSpPr>
            <xdr:cNvPr id="67739" name="Check Box 155" hidden="1">
              <a:extLst>
                <a:ext uri="{63B3BB69-23CF-44E3-9099-C40C66FF867C}">
                  <a14:compatExt spid="_x0000_s67739"/>
                </a:ext>
                <a:ext uri="{FF2B5EF4-FFF2-40B4-BE49-F238E27FC236}">
                  <a16:creationId xmlns:a16="http://schemas.microsoft.com/office/drawing/2014/main" id="{00000000-0008-0000-0300-00009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206</xdr:row>
          <xdr:rowOff>171450</xdr:rowOff>
        </xdr:from>
        <xdr:to>
          <xdr:col>21</xdr:col>
          <xdr:colOff>552450</xdr:colOff>
          <xdr:row>207</xdr:row>
          <xdr:rowOff>171450</xdr:rowOff>
        </xdr:to>
        <xdr:sp macro="" textlink="">
          <xdr:nvSpPr>
            <xdr:cNvPr id="67740" name="Check Box 156" hidden="1">
              <a:extLst>
                <a:ext uri="{63B3BB69-23CF-44E3-9099-C40C66FF867C}">
                  <a14:compatExt spid="_x0000_s67740"/>
                </a:ext>
                <a:ext uri="{FF2B5EF4-FFF2-40B4-BE49-F238E27FC236}">
                  <a16:creationId xmlns:a16="http://schemas.microsoft.com/office/drawing/2014/main" id="{00000000-0008-0000-0300-00009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323850</xdr:colOff>
          <xdr:row>206</xdr:row>
          <xdr:rowOff>171450</xdr:rowOff>
        </xdr:from>
        <xdr:to>
          <xdr:col>23</xdr:col>
          <xdr:colOff>552450</xdr:colOff>
          <xdr:row>207</xdr:row>
          <xdr:rowOff>171450</xdr:rowOff>
        </xdr:to>
        <xdr:sp macro="" textlink="">
          <xdr:nvSpPr>
            <xdr:cNvPr id="67741" name="Check Box 157" hidden="1">
              <a:extLst>
                <a:ext uri="{63B3BB69-23CF-44E3-9099-C40C66FF867C}">
                  <a14:compatExt spid="_x0000_s67741"/>
                </a:ext>
                <a:ext uri="{FF2B5EF4-FFF2-40B4-BE49-F238E27FC236}">
                  <a16:creationId xmlns:a16="http://schemas.microsoft.com/office/drawing/2014/main" id="{00000000-0008-0000-0300-00009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323850</xdr:colOff>
          <xdr:row>206</xdr:row>
          <xdr:rowOff>171450</xdr:rowOff>
        </xdr:from>
        <xdr:to>
          <xdr:col>25</xdr:col>
          <xdr:colOff>552450</xdr:colOff>
          <xdr:row>207</xdr:row>
          <xdr:rowOff>171450</xdr:rowOff>
        </xdr:to>
        <xdr:sp macro="" textlink="">
          <xdr:nvSpPr>
            <xdr:cNvPr id="67742" name="Check Box 158" hidden="1">
              <a:extLst>
                <a:ext uri="{63B3BB69-23CF-44E3-9099-C40C66FF867C}">
                  <a14:compatExt spid="_x0000_s67742"/>
                </a:ext>
                <a:ext uri="{FF2B5EF4-FFF2-40B4-BE49-F238E27FC236}">
                  <a16:creationId xmlns:a16="http://schemas.microsoft.com/office/drawing/2014/main" id="{00000000-0008-0000-0300-00009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323850</xdr:colOff>
          <xdr:row>206</xdr:row>
          <xdr:rowOff>171450</xdr:rowOff>
        </xdr:from>
        <xdr:to>
          <xdr:col>27</xdr:col>
          <xdr:colOff>552450</xdr:colOff>
          <xdr:row>207</xdr:row>
          <xdr:rowOff>171450</xdr:rowOff>
        </xdr:to>
        <xdr:sp macro="" textlink="">
          <xdr:nvSpPr>
            <xdr:cNvPr id="67743" name="Check Box 159" hidden="1">
              <a:extLst>
                <a:ext uri="{63B3BB69-23CF-44E3-9099-C40C66FF867C}">
                  <a14:compatExt spid="_x0000_s67743"/>
                </a:ext>
                <a:ext uri="{FF2B5EF4-FFF2-40B4-BE49-F238E27FC236}">
                  <a16:creationId xmlns:a16="http://schemas.microsoft.com/office/drawing/2014/main" id="{00000000-0008-0000-0300-00009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260</xdr:row>
          <xdr:rowOff>180975</xdr:rowOff>
        </xdr:from>
        <xdr:to>
          <xdr:col>13</xdr:col>
          <xdr:colOff>552450</xdr:colOff>
          <xdr:row>261</xdr:row>
          <xdr:rowOff>180975</xdr:rowOff>
        </xdr:to>
        <xdr:sp macro="" textlink="">
          <xdr:nvSpPr>
            <xdr:cNvPr id="67744" name="Check Box 160" hidden="1">
              <a:extLst>
                <a:ext uri="{63B3BB69-23CF-44E3-9099-C40C66FF867C}">
                  <a14:compatExt spid="_x0000_s67744"/>
                </a:ext>
                <a:ext uri="{FF2B5EF4-FFF2-40B4-BE49-F238E27FC236}">
                  <a16:creationId xmlns:a16="http://schemas.microsoft.com/office/drawing/2014/main" id="{00000000-0008-0000-0300-0000A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260</xdr:row>
          <xdr:rowOff>171450</xdr:rowOff>
        </xdr:from>
        <xdr:to>
          <xdr:col>15</xdr:col>
          <xdr:colOff>552450</xdr:colOff>
          <xdr:row>261</xdr:row>
          <xdr:rowOff>171450</xdr:rowOff>
        </xdr:to>
        <xdr:sp macro="" textlink="">
          <xdr:nvSpPr>
            <xdr:cNvPr id="67745" name="Check Box 161" hidden="1">
              <a:extLst>
                <a:ext uri="{63B3BB69-23CF-44E3-9099-C40C66FF867C}">
                  <a14:compatExt spid="_x0000_s67745"/>
                </a:ext>
                <a:ext uri="{FF2B5EF4-FFF2-40B4-BE49-F238E27FC236}">
                  <a16:creationId xmlns:a16="http://schemas.microsoft.com/office/drawing/2014/main" id="{00000000-0008-0000-0300-0000A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260</xdr:row>
          <xdr:rowOff>171450</xdr:rowOff>
        </xdr:from>
        <xdr:to>
          <xdr:col>17</xdr:col>
          <xdr:colOff>552450</xdr:colOff>
          <xdr:row>261</xdr:row>
          <xdr:rowOff>171450</xdr:rowOff>
        </xdr:to>
        <xdr:sp macro="" textlink="">
          <xdr:nvSpPr>
            <xdr:cNvPr id="67746" name="Check Box 162" hidden="1">
              <a:extLst>
                <a:ext uri="{63B3BB69-23CF-44E3-9099-C40C66FF867C}">
                  <a14:compatExt spid="_x0000_s67746"/>
                </a:ext>
                <a:ext uri="{FF2B5EF4-FFF2-40B4-BE49-F238E27FC236}">
                  <a16:creationId xmlns:a16="http://schemas.microsoft.com/office/drawing/2014/main" id="{00000000-0008-0000-0300-0000A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260</xdr:row>
          <xdr:rowOff>171450</xdr:rowOff>
        </xdr:from>
        <xdr:to>
          <xdr:col>19</xdr:col>
          <xdr:colOff>552450</xdr:colOff>
          <xdr:row>261</xdr:row>
          <xdr:rowOff>171450</xdr:rowOff>
        </xdr:to>
        <xdr:sp macro="" textlink="">
          <xdr:nvSpPr>
            <xdr:cNvPr id="67747" name="Check Box 163" hidden="1">
              <a:extLst>
                <a:ext uri="{63B3BB69-23CF-44E3-9099-C40C66FF867C}">
                  <a14:compatExt spid="_x0000_s67747"/>
                </a:ext>
                <a:ext uri="{FF2B5EF4-FFF2-40B4-BE49-F238E27FC236}">
                  <a16:creationId xmlns:a16="http://schemas.microsoft.com/office/drawing/2014/main" id="{00000000-0008-0000-0300-0000A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260</xdr:row>
          <xdr:rowOff>171450</xdr:rowOff>
        </xdr:from>
        <xdr:to>
          <xdr:col>21</xdr:col>
          <xdr:colOff>552450</xdr:colOff>
          <xdr:row>261</xdr:row>
          <xdr:rowOff>171450</xdr:rowOff>
        </xdr:to>
        <xdr:sp macro="" textlink="">
          <xdr:nvSpPr>
            <xdr:cNvPr id="67748" name="Check Box 164" hidden="1">
              <a:extLst>
                <a:ext uri="{63B3BB69-23CF-44E3-9099-C40C66FF867C}">
                  <a14:compatExt spid="_x0000_s67748"/>
                </a:ext>
                <a:ext uri="{FF2B5EF4-FFF2-40B4-BE49-F238E27FC236}">
                  <a16:creationId xmlns:a16="http://schemas.microsoft.com/office/drawing/2014/main" id="{00000000-0008-0000-0300-0000A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323850</xdr:colOff>
          <xdr:row>260</xdr:row>
          <xdr:rowOff>171450</xdr:rowOff>
        </xdr:from>
        <xdr:to>
          <xdr:col>23</xdr:col>
          <xdr:colOff>552450</xdr:colOff>
          <xdr:row>261</xdr:row>
          <xdr:rowOff>171450</xdr:rowOff>
        </xdr:to>
        <xdr:sp macro="" textlink="">
          <xdr:nvSpPr>
            <xdr:cNvPr id="67749" name="Check Box 165" hidden="1">
              <a:extLst>
                <a:ext uri="{63B3BB69-23CF-44E3-9099-C40C66FF867C}">
                  <a14:compatExt spid="_x0000_s67749"/>
                </a:ext>
                <a:ext uri="{FF2B5EF4-FFF2-40B4-BE49-F238E27FC236}">
                  <a16:creationId xmlns:a16="http://schemas.microsoft.com/office/drawing/2014/main" id="{00000000-0008-0000-0300-0000A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323850</xdr:colOff>
          <xdr:row>260</xdr:row>
          <xdr:rowOff>171450</xdr:rowOff>
        </xdr:from>
        <xdr:to>
          <xdr:col>25</xdr:col>
          <xdr:colOff>552450</xdr:colOff>
          <xdr:row>261</xdr:row>
          <xdr:rowOff>171450</xdr:rowOff>
        </xdr:to>
        <xdr:sp macro="" textlink="">
          <xdr:nvSpPr>
            <xdr:cNvPr id="67750" name="Check Box 166" hidden="1">
              <a:extLst>
                <a:ext uri="{63B3BB69-23CF-44E3-9099-C40C66FF867C}">
                  <a14:compatExt spid="_x0000_s67750"/>
                </a:ext>
                <a:ext uri="{FF2B5EF4-FFF2-40B4-BE49-F238E27FC236}">
                  <a16:creationId xmlns:a16="http://schemas.microsoft.com/office/drawing/2014/main" id="{00000000-0008-0000-0300-0000A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323850</xdr:colOff>
          <xdr:row>260</xdr:row>
          <xdr:rowOff>171450</xdr:rowOff>
        </xdr:from>
        <xdr:to>
          <xdr:col>27</xdr:col>
          <xdr:colOff>552450</xdr:colOff>
          <xdr:row>261</xdr:row>
          <xdr:rowOff>171450</xdr:rowOff>
        </xdr:to>
        <xdr:sp macro="" textlink="">
          <xdr:nvSpPr>
            <xdr:cNvPr id="67752" name="Check Box 168" hidden="1">
              <a:extLst>
                <a:ext uri="{63B3BB69-23CF-44E3-9099-C40C66FF867C}">
                  <a14:compatExt spid="_x0000_s67752"/>
                </a:ext>
                <a:ext uri="{FF2B5EF4-FFF2-40B4-BE49-F238E27FC236}">
                  <a16:creationId xmlns:a16="http://schemas.microsoft.com/office/drawing/2014/main" id="{00000000-0008-0000-0300-0000A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361950</xdr:colOff>
          <xdr:row>28</xdr:row>
          <xdr:rowOff>171450</xdr:rowOff>
        </xdr:from>
        <xdr:to>
          <xdr:col>15</xdr:col>
          <xdr:colOff>590550</xdr:colOff>
          <xdr:row>29</xdr:row>
          <xdr:rowOff>171450</xdr:rowOff>
        </xdr:to>
        <xdr:sp macro="" textlink="">
          <xdr:nvSpPr>
            <xdr:cNvPr id="67758" name="Check Box 174" hidden="1">
              <a:extLst>
                <a:ext uri="{63B3BB69-23CF-44E3-9099-C40C66FF867C}">
                  <a14:compatExt spid="_x0000_s67758"/>
                </a:ext>
                <a:ext uri="{FF2B5EF4-FFF2-40B4-BE49-F238E27FC236}">
                  <a16:creationId xmlns:a16="http://schemas.microsoft.com/office/drawing/2014/main" id="{00000000-0008-0000-0300-0000A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361950</xdr:colOff>
          <xdr:row>28</xdr:row>
          <xdr:rowOff>171450</xdr:rowOff>
        </xdr:from>
        <xdr:to>
          <xdr:col>17</xdr:col>
          <xdr:colOff>590550</xdr:colOff>
          <xdr:row>29</xdr:row>
          <xdr:rowOff>171450</xdr:rowOff>
        </xdr:to>
        <xdr:sp macro="" textlink="">
          <xdr:nvSpPr>
            <xdr:cNvPr id="67760" name="Check Box 176" hidden="1">
              <a:extLst>
                <a:ext uri="{63B3BB69-23CF-44E3-9099-C40C66FF867C}">
                  <a14:compatExt spid="_x0000_s67760"/>
                </a:ext>
                <a:ext uri="{FF2B5EF4-FFF2-40B4-BE49-F238E27FC236}">
                  <a16:creationId xmlns:a16="http://schemas.microsoft.com/office/drawing/2014/main" id="{00000000-0008-0000-0300-0000B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28</xdr:row>
          <xdr:rowOff>171450</xdr:rowOff>
        </xdr:from>
        <xdr:to>
          <xdr:col>19</xdr:col>
          <xdr:colOff>590550</xdr:colOff>
          <xdr:row>29</xdr:row>
          <xdr:rowOff>171450</xdr:rowOff>
        </xdr:to>
        <xdr:sp macro="" textlink="">
          <xdr:nvSpPr>
            <xdr:cNvPr id="67761" name="Check Box 177" hidden="1">
              <a:extLst>
                <a:ext uri="{63B3BB69-23CF-44E3-9099-C40C66FF867C}">
                  <a14:compatExt spid="_x0000_s67761"/>
                </a:ext>
                <a:ext uri="{FF2B5EF4-FFF2-40B4-BE49-F238E27FC236}">
                  <a16:creationId xmlns:a16="http://schemas.microsoft.com/office/drawing/2014/main" id="{00000000-0008-0000-0300-0000B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361950</xdr:colOff>
          <xdr:row>28</xdr:row>
          <xdr:rowOff>171450</xdr:rowOff>
        </xdr:from>
        <xdr:to>
          <xdr:col>21</xdr:col>
          <xdr:colOff>590550</xdr:colOff>
          <xdr:row>29</xdr:row>
          <xdr:rowOff>171450</xdr:rowOff>
        </xdr:to>
        <xdr:sp macro="" textlink="">
          <xdr:nvSpPr>
            <xdr:cNvPr id="67762" name="Check Box 178" hidden="1">
              <a:extLst>
                <a:ext uri="{63B3BB69-23CF-44E3-9099-C40C66FF867C}">
                  <a14:compatExt spid="_x0000_s67762"/>
                </a:ext>
                <a:ext uri="{FF2B5EF4-FFF2-40B4-BE49-F238E27FC236}">
                  <a16:creationId xmlns:a16="http://schemas.microsoft.com/office/drawing/2014/main" id="{00000000-0008-0000-0300-0000B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361950</xdr:colOff>
          <xdr:row>28</xdr:row>
          <xdr:rowOff>171450</xdr:rowOff>
        </xdr:from>
        <xdr:to>
          <xdr:col>23</xdr:col>
          <xdr:colOff>590550</xdr:colOff>
          <xdr:row>29</xdr:row>
          <xdr:rowOff>171450</xdr:rowOff>
        </xdr:to>
        <xdr:sp macro="" textlink="">
          <xdr:nvSpPr>
            <xdr:cNvPr id="67763" name="Check Box 179" hidden="1">
              <a:extLst>
                <a:ext uri="{63B3BB69-23CF-44E3-9099-C40C66FF867C}">
                  <a14:compatExt spid="_x0000_s67763"/>
                </a:ext>
                <a:ext uri="{FF2B5EF4-FFF2-40B4-BE49-F238E27FC236}">
                  <a16:creationId xmlns:a16="http://schemas.microsoft.com/office/drawing/2014/main" id="{00000000-0008-0000-0300-0000B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361950</xdr:colOff>
          <xdr:row>28</xdr:row>
          <xdr:rowOff>171450</xdr:rowOff>
        </xdr:from>
        <xdr:to>
          <xdr:col>25</xdr:col>
          <xdr:colOff>590550</xdr:colOff>
          <xdr:row>29</xdr:row>
          <xdr:rowOff>171450</xdr:rowOff>
        </xdr:to>
        <xdr:sp macro="" textlink="">
          <xdr:nvSpPr>
            <xdr:cNvPr id="67764" name="Check Box 180" hidden="1">
              <a:extLst>
                <a:ext uri="{63B3BB69-23CF-44E3-9099-C40C66FF867C}">
                  <a14:compatExt spid="_x0000_s67764"/>
                </a:ext>
                <a:ext uri="{FF2B5EF4-FFF2-40B4-BE49-F238E27FC236}">
                  <a16:creationId xmlns:a16="http://schemas.microsoft.com/office/drawing/2014/main" id="{00000000-0008-0000-0300-0000B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361950</xdr:colOff>
          <xdr:row>28</xdr:row>
          <xdr:rowOff>171450</xdr:rowOff>
        </xdr:from>
        <xdr:to>
          <xdr:col>27</xdr:col>
          <xdr:colOff>590550</xdr:colOff>
          <xdr:row>29</xdr:row>
          <xdr:rowOff>171450</xdr:rowOff>
        </xdr:to>
        <xdr:sp macro="" textlink="">
          <xdr:nvSpPr>
            <xdr:cNvPr id="67766" name="Check Box 182" hidden="1">
              <a:extLst>
                <a:ext uri="{63B3BB69-23CF-44E3-9099-C40C66FF867C}">
                  <a14:compatExt spid="_x0000_s67766"/>
                </a:ext>
                <a:ext uri="{FF2B5EF4-FFF2-40B4-BE49-F238E27FC236}">
                  <a16:creationId xmlns:a16="http://schemas.microsoft.com/office/drawing/2014/main" id="{00000000-0008-0000-0300-0000B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14</xdr:row>
          <xdr:rowOff>9525</xdr:rowOff>
        </xdr:from>
        <xdr:to>
          <xdr:col>13</xdr:col>
          <xdr:colOff>247650</xdr:colOff>
          <xdr:row>15</xdr:row>
          <xdr:rowOff>9525</xdr:rowOff>
        </xdr:to>
        <xdr:sp macro="" textlink="">
          <xdr:nvSpPr>
            <xdr:cNvPr id="67767" name="Check Box 183" hidden="1">
              <a:extLst>
                <a:ext uri="{63B3BB69-23CF-44E3-9099-C40C66FF867C}">
                  <a14:compatExt spid="_x0000_s67767"/>
                </a:ext>
                <a:ext uri="{FF2B5EF4-FFF2-40B4-BE49-F238E27FC236}">
                  <a16:creationId xmlns:a16="http://schemas.microsoft.com/office/drawing/2014/main" id="{00000000-0008-0000-0300-0000B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14</xdr:row>
          <xdr:rowOff>0</xdr:rowOff>
        </xdr:from>
        <xdr:to>
          <xdr:col>15</xdr:col>
          <xdr:colOff>247650</xdr:colOff>
          <xdr:row>15</xdr:row>
          <xdr:rowOff>0</xdr:rowOff>
        </xdr:to>
        <xdr:sp macro="" textlink="">
          <xdr:nvSpPr>
            <xdr:cNvPr id="67768" name="Check Box 184" hidden="1">
              <a:extLst>
                <a:ext uri="{63B3BB69-23CF-44E3-9099-C40C66FF867C}">
                  <a14:compatExt spid="_x0000_s67768"/>
                </a:ext>
                <a:ext uri="{FF2B5EF4-FFF2-40B4-BE49-F238E27FC236}">
                  <a16:creationId xmlns:a16="http://schemas.microsoft.com/office/drawing/2014/main" id="{00000000-0008-0000-0300-0000B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xdr:row>
          <xdr:rowOff>0</xdr:rowOff>
        </xdr:from>
        <xdr:to>
          <xdr:col>17</xdr:col>
          <xdr:colOff>247650</xdr:colOff>
          <xdr:row>15</xdr:row>
          <xdr:rowOff>0</xdr:rowOff>
        </xdr:to>
        <xdr:sp macro="" textlink="">
          <xdr:nvSpPr>
            <xdr:cNvPr id="67769" name="Check Box 185" hidden="1">
              <a:extLst>
                <a:ext uri="{63B3BB69-23CF-44E3-9099-C40C66FF867C}">
                  <a14:compatExt spid="_x0000_s67769"/>
                </a:ext>
                <a:ext uri="{FF2B5EF4-FFF2-40B4-BE49-F238E27FC236}">
                  <a16:creationId xmlns:a16="http://schemas.microsoft.com/office/drawing/2014/main" id="{00000000-0008-0000-0300-0000B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14</xdr:row>
          <xdr:rowOff>0</xdr:rowOff>
        </xdr:from>
        <xdr:to>
          <xdr:col>19</xdr:col>
          <xdr:colOff>247650</xdr:colOff>
          <xdr:row>15</xdr:row>
          <xdr:rowOff>0</xdr:rowOff>
        </xdr:to>
        <xdr:sp macro="" textlink="">
          <xdr:nvSpPr>
            <xdr:cNvPr id="67770" name="Check Box 186" hidden="1">
              <a:extLst>
                <a:ext uri="{63B3BB69-23CF-44E3-9099-C40C66FF867C}">
                  <a14:compatExt spid="_x0000_s67770"/>
                </a:ext>
                <a:ext uri="{FF2B5EF4-FFF2-40B4-BE49-F238E27FC236}">
                  <a16:creationId xmlns:a16="http://schemas.microsoft.com/office/drawing/2014/main" id="{00000000-0008-0000-0300-0000B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xdr:row>
          <xdr:rowOff>0</xdr:rowOff>
        </xdr:from>
        <xdr:to>
          <xdr:col>21</xdr:col>
          <xdr:colOff>247650</xdr:colOff>
          <xdr:row>15</xdr:row>
          <xdr:rowOff>0</xdr:rowOff>
        </xdr:to>
        <xdr:sp macro="" textlink="">
          <xdr:nvSpPr>
            <xdr:cNvPr id="67771" name="Check Box 187" hidden="1">
              <a:extLst>
                <a:ext uri="{63B3BB69-23CF-44E3-9099-C40C66FF867C}">
                  <a14:compatExt spid="_x0000_s67771"/>
                </a:ext>
                <a:ext uri="{FF2B5EF4-FFF2-40B4-BE49-F238E27FC236}">
                  <a16:creationId xmlns:a16="http://schemas.microsoft.com/office/drawing/2014/main" id="{00000000-0008-0000-0300-0000B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14</xdr:row>
          <xdr:rowOff>0</xdr:rowOff>
        </xdr:from>
        <xdr:to>
          <xdr:col>23</xdr:col>
          <xdr:colOff>247650</xdr:colOff>
          <xdr:row>15</xdr:row>
          <xdr:rowOff>0</xdr:rowOff>
        </xdr:to>
        <xdr:sp macro="" textlink="">
          <xdr:nvSpPr>
            <xdr:cNvPr id="67772" name="Check Box 188" hidden="1">
              <a:extLst>
                <a:ext uri="{63B3BB69-23CF-44E3-9099-C40C66FF867C}">
                  <a14:compatExt spid="_x0000_s67772"/>
                </a:ext>
                <a:ext uri="{FF2B5EF4-FFF2-40B4-BE49-F238E27FC236}">
                  <a16:creationId xmlns:a16="http://schemas.microsoft.com/office/drawing/2014/main" id="{00000000-0008-0000-0300-0000B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xdr:row>
          <xdr:rowOff>0</xdr:rowOff>
        </xdr:from>
        <xdr:to>
          <xdr:col>25</xdr:col>
          <xdr:colOff>247650</xdr:colOff>
          <xdr:row>15</xdr:row>
          <xdr:rowOff>0</xdr:rowOff>
        </xdr:to>
        <xdr:sp macro="" textlink="">
          <xdr:nvSpPr>
            <xdr:cNvPr id="67773" name="Check Box 189" hidden="1">
              <a:extLst>
                <a:ext uri="{63B3BB69-23CF-44E3-9099-C40C66FF867C}">
                  <a14:compatExt spid="_x0000_s67773"/>
                </a:ext>
                <a:ext uri="{FF2B5EF4-FFF2-40B4-BE49-F238E27FC236}">
                  <a16:creationId xmlns:a16="http://schemas.microsoft.com/office/drawing/2014/main" id="{00000000-0008-0000-0300-0000B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14</xdr:row>
          <xdr:rowOff>0</xdr:rowOff>
        </xdr:from>
        <xdr:to>
          <xdr:col>27</xdr:col>
          <xdr:colOff>247650</xdr:colOff>
          <xdr:row>15</xdr:row>
          <xdr:rowOff>0</xdr:rowOff>
        </xdr:to>
        <xdr:sp macro="" textlink="">
          <xdr:nvSpPr>
            <xdr:cNvPr id="67774" name="Check Box 190" hidden="1">
              <a:extLst>
                <a:ext uri="{63B3BB69-23CF-44E3-9099-C40C66FF867C}">
                  <a14:compatExt spid="_x0000_s67774"/>
                </a:ext>
                <a:ext uri="{FF2B5EF4-FFF2-40B4-BE49-F238E27FC236}">
                  <a16:creationId xmlns:a16="http://schemas.microsoft.com/office/drawing/2014/main" id="{00000000-0008-0000-0300-0000B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14</xdr:row>
          <xdr:rowOff>19050</xdr:rowOff>
        </xdr:from>
        <xdr:to>
          <xdr:col>20</xdr:col>
          <xdr:colOff>266700</xdr:colOff>
          <xdr:row>14</xdr:row>
          <xdr:rowOff>190500</xdr:rowOff>
        </xdr:to>
        <xdr:sp macro="" textlink="">
          <xdr:nvSpPr>
            <xdr:cNvPr id="84993" name="Drop Down 1" hidden="1">
              <a:extLst>
                <a:ext uri="{63B3BB69-23CF-44E3-9099-C40C66FF867C}">
                  <a14:compatExt spid="_x0000_s84993"/>
                </a:ext>
                <a:ext uri="{FF2B5EF4-FFF2-40B4-BE49-F238E27FC236}">
                  <a16:creationId xmlns:a16="http://schemas.microsoft.com/office/drawing/2014/main" id="{00000000-0008-0000-0400-0000014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13</xdr:row>
          <xdr:rowOff>19050</xdr:rowOff>
        </xdr:from>
        <xdr:to>
          <xdr:col>20</xdr:col>
          <xdr:colOff>266700</xdr:colOff>
          <xdr:row>13</xdr:row>
          <xdr:rowOff>200025</xdr:rowOff>
        </xdr:to>
        <xdr:sp macro="" textlink="">
          <xdr:nvSpPr>
            <xdr:cNvPr id="84994" name="Drop Down 2" hidden="1">
              <a:extLst>
                <a:ext uri="{63B3BB69-23CF-44E3-9099-C40C66FF867C}">
                  <a14:compatExt spid="_x0000_s84994"/>
                </a:ext>
                <a:ext uri="{FF2B5EF4-FFF2-40B4-BE49-F238E27FC236}">
                  <a16:creationId xmlns:a16="http://schemas.microsoft.com/office/drawing/2014/main" id="{00000000-0008-0000-0400-0000024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32</xdr:row>
          <xdr:rowOff>171450</xdr:rowOff>
        </xdr:from>
        <xdr:to>
          <xdr:col>14</xdr:col>
          <xdr:colOff>57150</xdr:colOff>
          <xdr:row>34</xdr:row>
          <xdr:rowOff>19050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04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23</xdr:row>
          <xdr:rowOff>171450</xdr:rowOff>
        </xdr:from>
        <xdr:to>
          <xdr:col>14</xdr:col>
          <xdr:colOff>38100</xdr:colOff>
          <xdr:row>24</xdr:row>
          <xdr:rowOff>171450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04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50</xdr:row>
          <xdr:rowOff>0</xdr:rowOff>
        </xdr:from>
        <xdr:to>
          <xdr:col>14</xdr:col>
          <xdr:colOff>57150</xdr:colOff>
          <xdr:row>50</xdr:row>
          <xdr:rowOff>180975</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00000000-0008-0000-0400-00000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62</xdr:row>
          <xdr:rowOff>371475</xdr:rowOff>
        </xdr:from>
        <xdr:to>
          <xdr:col>14</xdr:col>
          <xdr:colOff>38100</xdr:colOff>
          <xdr:row>63</xdr:row>
          <xdr:rowOff>180975</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00000000-0008-0000-0400-00000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73</xdr:row>
          <xdr:rowOff>361950</xdr:rowOff>
        </xdr:from>
        <xdr:to>
          <xdr:col>14</xdr:col>
          <xdr:colOff>28575</xdr:colOff>
          <xdr:row>74</xdr:row>
          <xdr:rowOff>171450</xdr:rowOff>
        </xdr:to>
        <xdr:sp macro="" textlink="">
          <xdr:nvSpPr>
            <xdr:cNvPr id="84999" name="Check Box 7" hidden="1">
              <a:extLst>
                <a:ext uri="{63B3BB69-23CF-44E3-9099-C40C66FF867C}">
                  <a14:compatExt spid="_x0000_s84999"/>
                </a:ext>
                <a:ext uri="{FF2B5EF4-FFF2-40B4-BE49-F238E27FC236}">
                  <a16:creationId xmlns:a16="http://schemas.microsoft.com/office/drawing/2014/main" id="{00000000-0008-0000-0400-00000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83</xdr:row>
          <xdr:rowOff>361950</xdr:rowOff>
        </xdr:from>
        <xdr:to>
          <xdr:col>14</xdr:col>
          <xdr:colOff>38100</xdr:colOff>
          <xdr:row>85</xdr:row>
          <xdr:rowOff>0</xdr:rowOff>
        </xdr:to>
        <xdr:sp macro="" textlink="">
          <xdr:nvSpPr>
            <xdr:cNvPr id="85000" name="Check Box 8" hidden="1">
              <a:extLst>
                <a:ext uri="{63B3BB69-23CF-44E3-9099-C40C66FF867C}">
                  <a14:compatExt spid="_x0000_s85000"/>
                </a:ext>
                <a:ext uri="{FF2B5EF4-FFF2-40B4-BE49-F238E27FC236}">
                  <a16:creationId xmlns:a16="http://schemas.microsoft.com/office/drawing/2014/main" id="{00000000-0008-0000-0400-00000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60960</xdr:colOff>
      <xdr:row>0</xdr:row>
      <xdr:rowOff>45721</xdr:rowOff>
    </xdr:from>
    <xdr:to>
      <xdr:col>3</xdr:col>
      <xdr:colOff>647700</xdr:colOff>
      <xdr:row>2</xdr:row>
      <xdr:rowOff>117273</xdr:rowOff>
    </xdr:to>
    <xdr:pic>
      <xdr:nvPicPr>
        <xdr:cNvPr id="2" name="Grafik 3">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5721"/>
          <a:ext cx="975360" cy="391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12</xdr:col>
          <xdr:colOff>0</xdr:colOff>
          <xdr:row>16</xdr:row>
          <xdr:rowOff>9525</xdr:rowOff>
        </xdr:from>
        <xdr:to>
          <xdr:col>12</xdr:col>
          <xdr:colOff>247650</xdr:colOff>
          <xdr:row>16</xdr:row>
          <xdr:rowOff>200025</xdr:rowOff>
        </xdr:to>
        <xdr:sp macro="" textlink="">
          <xdr:nvSpPr>
            <xdr:cNvPr id="85004" name="Check Box 12" hidden="1">
              <a:extLst>
                <a:ext uri="{63B3BB69-23CF-44E3-9099-C40C66FF867C}">
                  <a14:compatExt spid="_x0000_s85004"/>
                </a:ext>
                <a:ext uri="{FF2B5EF4-FFF2-40B4-BE49-F238E27FC236}">
                  <a16:creationId xmlns:a16="http://schemas.microsoft.com/office/drawing/2014/main" id="{00000000-0008-0000-0400-00000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2</xdr:col>
          <xdr:colOff>28575</xdr:colOff>
          <xdr:row>6</xdr:row>
          <xdr:rowOff>47625</xdr:rowOff>
        </xdr:to>
        <xdr:sp macro="" textlink="">
          <xdr:nvSpPr>
            <xdr:cNvPr id="85010" name="Option Button 18" hidden="1">
              <a:extLst>
                <a:ext uri="{63B3BB69-23CF-44E3-9099-C40C66FF867C}">
                  <a14:compatExt spid="_x0000_s85010"/>
                </a:ext>
                <a:ext uri="{FF2B5EF4-FFF2-40B4-BE49-F238E27FC236}">
                  <a16:creationId xmlns:a16="http://schemas.microsoft.com/office/drawing/2014/main" id="{00000000-0008-0000-0400-00001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123825</xdr:rowOff>
        </xdr:from>
        <xdr:to>
          <xdr:col>2</xdr:col>
          <xdr:colOff>28575</xdr:colOff>
          <xdr:row>7</xdr:row>
          <xdr:rowOff>47625</xdr:rowOff>
        </xdr:to>
        <xdr:sp macro="" textlink="">
          <xdr:nvSpPr>
            <xdr:cNvPr id="85011" name="Option Button 19" hidden="1">
              <a:extLst>
                <a:ext uri="{63B3BB69-23CF-44E3-9099-C40C66FF867C}">
                  <a14:compatExt spid="_x0000_s85011"/>
                </a:ext>
                <a:ext uri="{FF2B5EF4-FFF2-40B4-BE49-F238E27FC236}">
                  <a16:creationId xmlns:a16="http://schemas.microsoft.com/office/drawing/2014/main" id="{00000000-0008-0000-0400-00001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114300</xdr:rowOff>
        </xdr:from>
        <xdr:to>
          <xdr:col>2</xdr:col>
          <xdr:colOff>28575</xdr:colOff>
          <xdr:row>8</xdr:row>
          <xdr:rowOff>38100</xdr:rowOff>
        </xdr:to>
        <xdr:sp macro="" textlink="">
          <xdr:nvSpPr>
            <xdr:cNvPr id="85012" name="Option Button 20" hidden="1">
              <a:extLst>
                <a:ext uri="{63B3BB69-23CF-44E3-9099-C40C66FF867C}">
                  <a14:compatExt spid="_x0000_s85012"/>
                </a:ext>
                <a:ext uri="{FF2B5EF4-FFF2-40B4-BE49-F238E27FC236}">
                  <a16:creationId xmlns:a16="http://schemas.microsoft.com/office/drawing/2014/main" id="{00000000-0008-0000-0400-00001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60960</xdr:colOff>
      <xdr:row>0</xdr:row>
      <xdr:rowOff>45721</xdr:rowOff>
    </xdr:from>
    <xdr:to>
      <xdr:col>5</xdr:col>
      <xdr:colOff>182880</xdr:colOff>
      <xdr:row>2</xdr:row>
      <xdr:rowOff>117273</xdr:rowOff>
    </xdr:to>
    <xdr:pic>
      <xdr:nvPicPr>
        <xdr:cNvPr id="4" name="Grafik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0" y="45721"/>
          <a:ext cx="975360" cy="391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209550</xdr:colOff>
          <xdr:row>60</xdr:row>
          <xdr:rowOff>361950</xdr:rowOff>
        </xdr:from>
        <xdr:to>
          <xdr:col>19</xdr:col>
          <xdr:colOff>247650</xdr:colOff>
          <xdr:row>61</xdr:row>
          <xdr:rowOff>19050</xdr:rowOff>
        </xdr:to>
        <xdr:sp macro="" textlink="">
          <xdr:nvSpPr>
            <xdr:cNvPr id="89097" name="Check Box 9" hidden="1">
              <a:extLst>
                <a:ext uri="{63B3BB69-23CF-44E3-9099-C40C66FF867C}">
                  <a14:compatExt spid="_x0000_s89097"/>
                </a:ext>
                <a:ext uri="{FF2B5EF4-FFF2-40B4-BE49-F238E27FC236}">
                  <a16:creationId xmlns:a16="http://schemas.microsoft.com/office/drawing/2014/main" id="{00000000-0008-0000-0600-00000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60960</xdr:colOff>
      <xdr:row>0</xdr:row>
      <xdr:rowOff>45721</xdr:rowOff>
    </xdr:from>
    <xdr:to>
      <xdr:col>5</xdr:col>
      <xdr:colOff>182880</xdr:colOff>
      <xdr:row>2</xdr:row>
      <xdr:rowOff>117273</xdr:rowOff>
    </xdr:to>
    <xdr:pic>
      <xdr:nvPicPr>
        <xdr:cNvPr id="13" name="Grafik 3">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0" y="45721"/>
          <a:ext cx="975360" cy="391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209550</xdr:colOff>
          <xdr:row>38</xdr:row>
          <xdr:rowOff>361950</xdr:rowOff>
        </xdr:from>
        <xdr:to>
          <xdr:col>19</xdr:col>
          <xdr:colOff>247650</xdr:colOff>
          <xdr:row>40</xdr:row>
          <xdr:rowOff>0</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0700-00000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60960</xdr:colOff>
      <xdr:row>0</xdr:row>
      <xdr:rowOff>45721</xdr:rowOff>
    </xdr:from>
    <xdr:to>
      <xdr:col>5</xdr:col>
      <xdr:colOff>182880</xdr:colOff>
      <xdr:row>2</xdr:row>
      <xdr:rowOff>117273</xdr:rowOff>
    </xdr:to>
    <xdr:pic>
      <xdr:nvPicPr>
        <xdr:cNvPr id="2" name="Grafik 3">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26510" y="45721"/>
          <a:ext cx="953770" cy="401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14</xdr:row>
          <xdr:rowOff>38100</xdr:rowOff>
        </xdr:from>
        <xdr:to>
          <xdr:col>2</xdr:col>
          <xdr:colOff>57150</xdr:colOff>
          <xdr:row>14</xdr:row>
          <xdr:rowOff>228600</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0700-00000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38100</xdr:rowOff>
        </xdr:from>
        <xdr:to>
          <xdr:col>2</xdr:col>
          <xdr:colOff>57150</xdr:colOff>
          <xdr:row>15</xdr:row>
          <xdr:rowOff>228600</xdr:rowOff>
        </xdr:to>
        <xdr:sp macro="" textlink="">
          <xdr:nvSpPr>
            <xdr:cNvPr id="93188" name="Check Box 4" hidden="1">
              <a:extLst>
                <a:ext uri="{63B3BB69-23CF-44E3-9099-C40C66FF867C}">
                  <a14:compatExt spid="_x0000_s93188"/>
                </a:ext>
                <a:ext uri="{FF2B5EF4-FFF2-40B4-BE49-F238E27FC236}">
                  <a16:creationId xmlns:a16="http://schemas.microsoft.com/office/drawing/2014/main" id="{00000000-0008-0000-0700-00000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38100</xdr:rowOff>
        </xdr:from>
        <xdr:to>
          <xdr:col>2</xdr:col>
          <xdr:colOff>57150</xdr:colOff>
          <xdr:row>16</xdr:row>
          <xdr:rowOff>228600</xdr:rowOff>
        </xdr:to>
        <xdr:sp macro="" textlink="">
          <xdr:nvSpPr>
            <xdr:cNvPr id="93189" name="Check Box 5" hidden="1">
              <a:extLst>
                <a:ext uri="{63B3BB69-23CF-44E3-9099-C40C66FF867C}">
                  <a14:compatExt spid="_x0000_s93189"/>
                </a:ext>
                <a:ext uri="{FF2B5EF4-FFF2-40B4-BE49-F238E27FC236}">
                  <a16:creationId xmlns:a16="http://schemas.microsoft.com/office/drawing/2014/main" id="{00000000-0008-0000-0700-00000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38100</xdr:rowOff>
        </xdr:from>
        <xdr:to>
          <xdr:col>2</xdr:col>
          <xdr:colOff>57150</xdr:colOff>
          <xdr:row>17</xdr:row>
          <xdr:rowOff>228600</xdr:rowOff>
        </xdr:to>
        <xdr:sp macro="" textlink="">
          <xdr:nvSpPr>
            <xdr:cNvPr id="93190" name="Check Box 6" hidden="1">
              <a:extLst>
                <a:ext uri="{63B3BB69-23CF-44E3-9099-C40C66FF867C}">
                  <a14:compatExt spid="_x0000_s93190"/>
                </a:ext>
                <a:ext uri="{FF2B5EF4-FFF2-40B4-BE49-F238E27FC236}">
                  <a16:creationId xmlns:a16="http://schemas.microsoft.com/office/drawing/2014/main" id="{00000000-0008-0000-0700-00000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38100</xdr:rowOff>
        </xdr:from>
        <xdr:to>
          <xdr:col>2</xdr:col>
          <xdr:colOff>57150</xdr:colOff>
          <xdr:row>18</xdr:row>
          <xdr:rowOff>228600</xdr:rowOff>
        </xdr:to>
        <xdr:sp macro="" textlink="">
          <xdr:nvSpPr>
            <xdr:cNvPr id="93192" name="Check Box 8" hidden="1">
              <a:extLst>
                <a:ext uri="{63B3BB69-23CF-44E3-9099-C40C66FF867C}">
                  <a14:compatExt spid="_x0000_s93192"/>
                </a:ext>
                <a:ext uri="{FF2B5EF4-FFF2-40B4-BE49-F238E27FC236}">
                  <a16:creationId xmlns:a16="http://schemas.microsoft.com/office/drawing/2014/main" id="{00000000-0008-0000-0700-00000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38100</xdr:rowOff>
        </xdr:from>
        <xdr:to>
          <xdr:col>2</xdr:col>
          <xdr:colOff>57150</xdr:colOff>
          <xdr:row>22</xdr:row>
          <xdr:rowOff>228600</xdr:rowOff>
        </xdr:to>
        <xdr:sp macro="" textlink="">
          <xdr:nvSpPr>
            <xdr:cNvPr id="93193" name="Check Box 9" hidden="1">
              <a:extLst>
                <a:ext uri="{63B3BB69-23CF-44E3-9099-C40C66FF867C}">
                  <a14:compatExt spid="_x0000_s93193"/>
                </a:ext>
                <a:ext uri="{FF2B5EF4-FFF2-40B4-BE49-F238E27FC236}">
                  <a16:creationId xmlns:a16="http://schemas.microsoft.com/office/drawing/2014/main" id="{00000000-0008-0000-0700-00000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38100</xdr:rowOff>
        </xdr:from>
        <xdr:to>
          <xdr:col>2</xdr:col>
          <xdr:colOff>57150</xdr:colOff>
          <xdr:row>23</xdr:row>
          <xdr:rowOff>228600</xdr:rowOff>
        </xdr:to>
        <xdr:sp macro="" textlink="">
          <xdr:nvSpPr>
            <xdr:cNvPr id="93194" name="Check Box 10" hidden="1">
              <a:extLst>
                <a:ext uri="{63B3BB69-23CF-44E3-9099-C40C66FF867C}">
                  <a14:compatExt spid="_x0000_s93194"/>
                </a:ext>
                <a:ext uri="{FF2B5EF4-FFF2-40B4-BE49-F238E27FC236}">
                  <a16:creationId xmlns:a16="http://schemas.microsoft.com/office/drawing/2014/main" id="{00000000-0008-0000-0700-00000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38100</xdr:rowOff>
        </xdr:from>
        <xdr:to>
          <xdr:col>2</xdr:col>
          <xdr:colOff>57150</xdr:colOff>
          <xdr:row>24</xdr:row>
          <xdr:rowOff>228600</xdr:rowOff>
        </xdr:to>
        <xdr:sp macro="" textlink="">
          <xdr:nvSpPr>
            <xdr:cNvPr id="93195" name="Check Box 11" hidden="1">
              <a:extLst>
                <a:ext uri="{63B3BB69-23CF-44E3-9099-C40C66FF867C}">
                  <a14:compatExt spid="_x0000_s93195"/>
                </a:ext>
                <a:ext uri="{FF2B5EF4-FFF2-40B4-BE49-F238E27FC236}">
                  <a16:creationId xmlns:a16="http://schemas.microsoft.com/office/drawing/2014/main" id="{00000000-0008-0000-0700-00000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38100</xdr:rowOff>
        </xdr:from>
        <xdr:to>
          <xdr:col>2</xdr:col>
          <xdr:colOff>57150</xdr:colOff>
          <xdr:row>25</xdr:row>
          <xdr:rowOff>228600</xdr:rowOff>
        </xdr:to>
        <xdr:sp macro="" textlink="">
          <xdr:nvSpPr>
            <xdr:cNvPr id="93196" name="Check Box 12" hidden="1">
              <a:extLst>
                <a:ext uri="{63B3BB69-23CF-44E3-9099-C40C66FF867C}">
                  <a14:compatExt spid="_x0000_s93196"/>
                </a:ext>
                <a:ext uri="{FF2B5EF4-FFF2-40B4-BE49-F238E27FC236}">
                  <a16:creationId xmlns:a16="http://schemas.microsoft.com/office/drawing/2014/main" id="{00000000-0008-0000-0700-00000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38100</xdr:rowOff>
        </xdr:from>
        <xdr:to>
          <xdr:col>2</xdr:col>
          <xdr:colOff>57150</xdr:colOff>
          <xdr:row>26</xdr:row>
          <xdr:rowOff>228600</xdr:rowOff>
        </xdr:to>
        <xdr:sp macro="" textlink="">
          <xdr:nvSpPr>
            <xdr:cNvPr id="93197" name="Check Box 13" hidden="1">
              <a:extLst>
                <a:ext uri="{63B3BB69-23CF-44E3-9099-C40C66FF867C}">
                  <a14:compatExt spid="_x0000_s93197"/>
                </a:ext>
                <a:ext uri="{FF2B5EF4-FFF2-40B4-BE49-F238E27FC236}">
                  <a16:creationId xmlns:a16="http://schemas.microsoft.com/office/drawing/2014/main" id="{00000000-0008-0000-0700-00000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8</xdr:row>
          <xdr:rowOff>19050</xdr:rowOff>
        </xdr:from>
        <xdr:to>
          <xdr:col>27</xdr:col>
          <xdr:colOff>104775</xdr:colOff>
          <xdr:row>8</xdr:row>
          <xdr:rowOff>209550</xdr:rowOff>
        </xdr:to>
        <xdr:sp macro="" textlink="">
          <xdr:nvSpPr>
            <xdr:cNvPr id="93198" name="Check Box 14" hidden="1">
              <a:extLst>
                <a:ext uri="{63B3BB69-23CF-44E3-9099-C40C66FF867C}">
                  <a14:compatExt spid="_x0000_s93198"/>
                </a:ext>
                <a:ext uri="{FF2B5EF4-FFF2-40B4-BE49-F238E27FC236}">
                  <a16:creationId xmlns:a16="http://schemas.microsoft.com/office/drawing/2014/main" id="{00000000-0008-0000-0700-00000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10</xdr:row>
          <xdr:rowOff>19050</xdr:rowOff>
        </xdr:from>
        <xdr:to>
          <xdr:col>27</xdr:col>
          <xdr:colOff>104775</xdr:colOff>
          <xdr:row>10</xdr:row>
          <xdr:rowOff>209550</xdr:rowOff>
        </xdr:to>
        <xdr:sp macro="" textlink="">
          <xdr:nvSpPr>
            <xdr:cNvPr id="93199" name="Check Box 15" hidden="1">
              <a:extLst>
                <a:ext uri="{63B3BB69-23CF-44E3-9099-C40C66FF867C}">
                  <a14:compatExt spid="_x0000_s93199"/>
                </a:ext>
                <a:ext uri="{FF2B5EF4-FFF2-40B4-BE49-F238E27FC236}">
                  <a16:creationId xmlns:a16="http://schemas.microsoft.com/office/drawing/2014/main" id="{00000000-0008-0000-0700-00000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3.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48.xml"/><Relationship Id="rId21" Type="http://schemas.openxmlformats.org/officeDocument/2006/relationships/ctrlProp" Target="../ctrlProps/ctrlProp43.xml"/><Relationship Id="rId42" Type="http://schemas.openxmlformats.org/officeDocument/2006/relationships/ctrlProp" Target="../ctrlProps/ctrlProp64.xml"/><Relationship Id="rId47" Type="http://schemas.openxmlformats.org/officeDocument/2006/relationships/ctrlProp" Target="../ctrlProps/ctrlProp69.xml"/><Relationship Id="rId63" Type="http://schemas.openxmlformats.org/officeDocument/2006/relationships/ctrlProp" Target="../ctrlProps/ctrlProp85.xml"/><Relationship Id="rId68" Type="http://schemas.openxmlformats.org/officeDocument/2006/relationships/ctrlProp" Target="../ctrlProps/ctrlProp90.xml"/><Relationship Id="rId84" Type="http://schemas.openxmlformats.org/officeDocument/2006/relationships/ctrlProp" Target="../ctrlProps/ctrlProp106.xml"/><Relationship Id="rId89" Type="http://schemas.openxmlformats.org/officeDocument/2006/relationships/ctrlProp" Target="../ctrlProps/ctrlProp111.xml"/><Relationship Id="rId16" Type="http://schemas.openxmlformats.org/officeDocument/2006/relationships/ctrlProp" Target="../ctrlProps/ctrlProp38.xml"/><Relationship Id="rId11" Type="http://schemas.openxmlformats.org/officeDocument/2006/relationships/ctrlProp" Target="../ctrlProps/ctrlProp33.xml"/><Relationship Id="rId32" Type="http://schemas.openxmlformats.org/officeDocument/2006/relationships/ctrlProp" Target="../ctrlProps/ctrlProp54.xml"/><Relationship Id="rId37" Type="http://schemas.openxmlformats.org/officeDocument/2006/relationships/ctrlProp" Target="../ctrlProps/ctrlProp59.xml"/><Relationship Id="rId53" Type="http://schemas.openxmlformats.org/officeDocument/2006/relationships/ctrlProp" Target="../ctrlProps/ctrlProp75.xml"/><Relationship Id="rId58" Type="http://schemas.openxmlformats.org/officeDocument/2006/relationships/ctrlProp" Target="../ctrlProps/ctrlProp80.xml"/><Relationship Id="rId74" Type="http://schemas.openxmlformats.org/officeDocument/2006/relationships/ctrlProp" Target="../ctrlProps/ctrlProp96.xml"/><Relationship Id="rId79" Type="http://schemas.openxmlformats.org/officeDocument/2006/relationships/ctrlProp" Target="../ctrlProps/ctrlProp101.xml"/><Relationship Id="rId5" Type="http://schemas.openxmlformats.org/officeDocument/2006/relationships/ctrlProp" Target="../ctrlProps/ctrlProp27.xml"/><Relationship Id="rId90" Type="http://schemas.openxmlformats.org/officeDocument/2006/relationships/ctrlProp" Target="../ctrlProps/ctrlProp112.xml"/><Relationship Id="rId95" Type="http://schemas.openxmlformats.org/officeDocument/2006/relationships/ctrlProp" Target="../ctrlProps/ctrlProp117.xml"/><Relationship Id="rId22" Type="http://schemas.openxmlformats.org/officeDocument/2006/relationships/ctrlProp" Target="../ctrlProps/ctrlProp44.xml"/><Relationship Id="rId27" Type="http://schemas.openxmlformats.org/officeDocument/2006/relationships/ctrlProp" Target="../ctrlProps/ctrlProp49.xml"/><Relationship Id="rId43" Type="http://schemas.openxmlformats.org/officeDocument/2006/relationships/ctrlProp" Target="../ctrlProps/ctrlProp65.xml"/><Relationship Id="rId48" Type="http://schemas.openxmlformats.org/officeDocument/2006/relationships/ctrlProp" Target="../ctrlProps/ctrlProp70.xml"/><Relationship Id="rId64" Type="http://schemas.openxmlformats.org/officeDocument/2006/relationships/ctrlProp" Target="../ctrlProps/ctrlProp86.xml"/><Relationship Id="rId69" Type="http://schemas.openxmlformats.org/officeDocument/2006/relationships/ctrlProp" Target="../ctrlProps/ctrlProp91.xml"/><Relationship Id="rId80" Type="http://schemas.openxmlformats.org/officeDocument/2006/relationships/ctrlProp" Target="../ctrlProps/ctrlProp102.xml"/><Relationship Id="rId85" Type="http://schemas.openxmlformats.org/officeDocument/2006/relationships/ctrlProp" Target="../ctrlProps/ctrlProp107.xml"/><Relationship Id="rId3" Type="http://schemas.openxmlformats.org/officeDocument/2006/relationships/vmlDrawing" Target="../drawings/vmlDrawing4.v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38" Type="http://schemas.openxmlformats.org/officeDocument/2006/relationships/ctrlProp" Target="../ctrlProps/ctrlProp60.xml"/><Relationship Id="rId46" Type="http://schemas.openxmlformats.org/officeDocument/2006/relationships/ctrlProp" Target="../ctrlProps/ctrlProp68.xml"/><Relationship Id="rId59" Type="http://schemas.openxmlformats.org/officeDocument/2006/relationships/ctrlProp" Target="../ctrlProps/ctrlProp81.xml"/><Relationship Id="rId67" Type="http://schemas.openxmlformats.org/officeDocument/2006/relationships/ctrlProp" Target="../ctrlProps/ctrlProp89.xml"/><Relationship Id="rId20" Type="http://schemas.openxmlformats.org/officeDocument/2006/relationships/ctrlProp" Target="../ctrlProps/ctrlProp42.xml"/><Relationship Id="rId41" Type="http://schemas.openxmlformats.org/officeDocument/2006/relationships/ctrlProp" Target="../ctrlProps/ctrlProp63.xml"/><Relationship Id="rId54" Type="http://schemas.openxmlformats.org/officeDocument/2006/relationships/ctrlProp" Target="../ctrlProps/ctrlProp76.xml"/><Relationship Id="rId62" Type="http://schemas.openxmlformats.org/officeDocument/2006/relationships/ctrlProp" Target="../ctrlProps/ctrlProp84.xml"/><Relationship Id="rId70" Type="http://schemas.openxmlformats.org/officeDocument/2006/relationships/ctrlProp" Target="../ctrlProps/ctrlProp92.xml"/><Relationship Id="rId75" Type="http://schemas.openxmlformats.org/officeDocument/2006/relationships/ctrlProp" Target="../ctrlProps/ctrlProp97.xml"/><Relationship Id="rId83" Type="http://schemas.openxmlformats.org/officeDocument/2006/relationships/ctrlProp" Target="../ctrlProps/ctrlProp105.xml"/><Relationship Id="rId88" Type="http://schemas.openxmlformats.org/officeDocument/2006/relationships/ctrlProp" Target="../ctrlProps/ctrlProp110.xml"/><Relationship Id="rId91" Type="http://schemas.openxmlformats.org/officeDocument/2006/relationships/ctrlProp" Target="../ctrlProps/ctrlProp113.xml"/><Relationship Id="rId96" Type="http://schemas.openxmlformats.org/officeDocument/2006/relationships/ctrlProp" Target="../ctrlProps/ctrlProp118.xml"/><Relationship Id="rId1" Type="http://schemas.openxmlformats.org/officeDocument/2006/relationships/printerSettings" Target="../printerSettings/printerSettings4.bin"/><Relationship Id="rId6" Type="http://schemas.openxmlformats.org/officeDocument/2006/relationships/ctrlProp" Target="../ctrlProps/ctrlProp28.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36" Type="http://schemas.openxmlformats.org/officeDocument/2006/relationships/ctrlProp" Target="../ctrlProps/ctrlProp58.xml"/><Relationship Id="rId49" Type="http://schemas.openxmlformats.org/officeDocument/2006/relationships/ctrlProp" Target="../ctrlProps/ctrlProp71.xml"/><Relationship Id="rId57" Type="http://schemas.openxmlformats.org/officeDocument/2006/relationships/ctrlProp" Target="../ctrlProps/ctrlProp79.xml"/><Relationship Id="rId10" Type="http://schemas.openxmlformats.org/officeDocument/2006/relationships/ctrlProp" Target="../ctrlProps/ctrlProp32.xml"/><Relationship Id="rId31" Type="http://schemas.openxmlformats.org/officeDocument/2006/relationships/ctrlProp" Target="../ctrlProps/ctrlProp53.xml"/><Relationship Id="rId44" Type="http://schemas.openxmlformats.org/officeDocument/2006/relationships/ctrlProp" Target="../ctrlProps/ctrlProp66.xml"/><Relationship Id="rId52" Type="http://schemas.openxmlformats.org/officeDocument/2006/relationships/ctrlProp" Target="../ctrlProps/ctrlProp74.xml"/><Relationship Id="rId60" Type="http://schemas.openxmlformats.org/officeDocument/2006/relationships/ctrlProp" Target="../ctrlProps/ctrlProp82.xml"/><Relationship Id="rId65" Type="http://schemas.openxmlformats.org/officeDocument/2006/relationships/ctrlProp" Target="../ctrlProps/ctrlProp87.xml"/><Relationship Id="rId73" Type="http://schemas.openxmlformats.org/officeDocument/2006/relationships/ctrlProp" Target="../ctrlProps/ctrlProp95.xml"/><Relationship Id="rId78" Type="http://schemas.openxmlformats.org/officeDocument/2006/relationships/ctrlProp" Target="../ctrlProps/ctrlProp100.xml"/><Relationship Id="rId81" Type="http://schemas.openxmlformats.org/officeDocument/2006/relationships/ctrlProp" Target="../ctrlProps/ctrlProp103.xml"/><Relationship Id="rId86" Type="http://schemas.openxmlformats.org/officeDocument/2006/relationships/ctrlProp" Target="../ctrlProps/ctrlProp108.xml"/><Relationship Id="rId94" Type="http://schemas.openxmlformats.org/officeDocument/2006/relationships/ctrlProp" Target="../ctrlProps/ctrlProp116.xml"/><Relationship Id="rId99" Type="http://schemas.openxmlformats.org/officeDocument/2006/relationships/ctrlProp" Target="../ctrlProps/ctrlProp121.xml"/><Relationship Id="rId4" Type="http://schemas.openxmlformats.org/officeDocument/2006/relationships/ctrlProp" Target="../ctrlProps/ctrlProp26.xml"/><Relationship Id="rId9" Type="http://schemas.openxmlformats.org/officeDocument/2006/relationships/ctrlProp" Target="../ctrlProps/ctrlProp31.xml"/><Relationship Id="rId13" Type="http://schemas.openxmlformats.org/officeDocument/2006/relationships/ctrlProp" Target="../ctrlProps/ctrlProp35.xml"/><Relationship Id="rId18" Type="http://schemas.openxmlformats.org/officeDocument/2006/relationships/ctrlProp" Target="../ctrlProps/ctrlProp40.xml"/><Relationship Id="rId39" Type="http://schemas.openxmlformats.org/officeDocument/2006/relationships/ctrlProp" Target="../ctrlProps/ctrlProp61.xml"/><Relationship Id="rId34" Type="http://schemas.openxmlformats.org/officeDocument/2006/relationships/ctrlProp" Target="../ctrlProps/ctrlProp56.xml"/><Relationship Id="rId50" Type="http://schemas.openxmlformats.org/officeDocument/2006/relationships/ctrlProp" Target="../ctrlProps/ctrlProp72.xml"/><Relationship Id="rId55" Type="http://schemas.openxmlformats.org/officeDocument/2006/relationships/ctrlProp" Target="../ctrlProps/ctrlProp77.xml"/><Relationship Id="rId76" Type="http://schemas.openxmlformats.org/officeDocument/2006/relationships/ctrlProp" Target="../ctrlProps/ctrlProp98.xml"/><Relationship Id="rId97" Type="http://schemas.openxmlformats.org/officeDocument/2006/relationships/ctrlProp" Target="../ctrlProps/ctrlProp119.xml"/><Relationship Id="rId7" Type="http://schemas.openxmlformats.org/officeDocument/2006/relationships/ctrlProp" Target="../ctrlProps/ctrlProp29.xml"/><Relationship Id="rId71" Type="http://schemas.openxmlformats.org/officeDocument/2006/relationships/ctrlProp" Target="../ctrlProps/ctrlProp93.xml"/><Relationship Id="rId92" Type="http://schemas.openxmlformats.org/officeDocument/2006/relationships/ctrlProp" Target="../ctrlProps/ctrlProp114.xml"/><Relationship Id="rId2" Type="http://schemas.openxmlformats.org/officeDocument/2006/relationships/drawing" Target="../drawings/drawing4.xml"/><Relationship Id="rId29" Type="http://schemas.openxmlformats.org/officeDocument/2006/relationships/ctrlProp" Target="../ctrlProps/ctrlProp51.xml"/><Relationship Id="rId24" Type="http://schemas.openxmlformats.org/officeDocument/2006/relationships/ctrlProp" Target="../ctrlProps/ctrlProp46.xml"/><Relationship Id="rId40" Type="http://schemas.openxmlformats.org/officeDocument/2006/relationships/ctrlProp" Target="../ctrlProps/ctrlProp62.xml"/><Relationship Id="rId45" Type="http://schemas.openxmlformats.org/officeDocument/2006/relationships/ctrlProp" Target="../ctrlProps/ctrlProp67.xml"/><Relationship Id="rId66" Type="http://schemas.openxmlformats.org/officeDocument/2006/relationships/ctrlProp" Target="../ctrlProps/ctrlProp88.xml"/><Relationship Id="rId87" Type="http://schemas.openxmlformats.org/officeDocument/2006/relationships/ctrlProp" Target="../ctrlProps/ctrlProp109.xml"/><Relationship Id="rId61" Type="http://schemas.openxmlformats.org/officeDocument/2006/relationships/ctrlProp" Target="../ctrlProps/ctrlProp83.xml"/><Relationship Id="rId82" Type="http://schemas.openxmlformats.org/officeDocument/2006/relationships/ctrlProp" Target="../ctrlProps/ctrlProp104.xml"/><Relationship Id="rId19" Type="http://schemas.openxmlformats.org/officeDocument/2006/relationships/ctrlProp" Target="../ctrlProps/ctrlProp41.xml"/><Relationship Id="rId14" Type="http://schemas.openxmlformats.org/officeDocument/2006/relationships/ctrlProp" Target="../ctrlProps/ctrlProp36.xml"/><Relationship Id="rId30" Type="http://schemas.openxmlformats.org/officeDocument/2006/relationships/ctrlProp" Target="../ctrlProps/ctrlProp52.xml"/><Relationship Id="rId35" Type="http://schemas.openxmlformats.org/officeDocument/2006/relationships/ctrlProp" Target="../ctrlProps/ctrlProp57.xml"/><Relationship Id="rId56" Type="http://schemas.openxmlformats.org/officeDocument/2006/relationships/ctrlProp" Target="../ctrlProps/ctrlProp78.xml"/><Relationship Id="rId77" Type="http://schemas.openxmlformats.org/officeDocument/2006/relationships/ctrlProp" Target="../ctrlProps/ctrlProp99.xml"/><Relationship Id="rId8" Type="http://schemas.openxmlformats.org/officeDocument/2006/relationships/ctrlProp" Target="../ctrlProps/ctrlProp30.xml"/><Relationship Id="rId51" Type="http://schemas.openxmlformats.org/officeDocument/2006/relationships/ctrlProp" Target="../ctrlProps/ctrlProp73.xml"/><Relationship Id="rId72" Type="http://schemas.openxmlformats.org/officeDocument/2006/relationships/ctrlProp" Target="../ctrlProps/ctrlProp94.xml"/><Relationship Id="rId93" Type="http://schemas.openxmlformats.org/officeDocument/2006/relationships/ctrlProp" Target="../ctrlProps/ctrlProp115.xml"/><Relationship Id="rId98" Type="http://schemas.openxmlformats.org/officeDocument/2006/relationships/ctrlProp" Target="../ctrlProps/ctrlProp12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6.xml"/><Relationship Id="rId13" Type="http://schemas.openxmlformats.org/officeDocument/2006/relationships/ctrlProp" Target="../ctrlProps/ctrlProp131.xml"/><Relationship Id="rId3" Type="http://schemas.openxmlformats.org/officeDocument/2006/relationships/vmlDrawing" Target="../drawings/vmlDrawing5.vml"/><Relationship Id="rId7" Type="http://schemas.openxmlformats.org/officeDocument/2006/relationships/ctrlProp" Target="../ctrlProps/ctrlProp125.xml"/><Relationship Id="rId12" Type="http://schemas.openxmlformats.org/officeDocument/2006/relationships/ctrlProp" Target="../ctrlProps/ctrlProp13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24.xml"/><Relationship Id="rId11" Type="http://schemas.openxmlformats.org/officeDocument/2006/relationships/ctrlProp" Target="../ctrlProps/ctrlProp129.xml"/><Relationship Id="rId5" Type="http://schemas.openxmlformats.org/officeDocument/2006/relationships/ctrlProp" Target="../ctrlProps/ctrlProp123.xml"/><Relationship Id="rId15" Type="http://schemas.openxmlformats.org/officeDocument/2006/relationships/ctrlProp" Target="../ctrlProps/ctrlProp133.xml"/><Relationship Id="rId10" Type="http://schemas.openxmlformats.org/officeDocument/2006/relationships/ctrlProp" Target="../ctrlProps/ctrlProp128.xml"/><Relationship Id="rId4" Type="http://schemas.openxmlformats.org/officeDocument/2006/relationships/ctrlProp" Target="../ctrlProps/ctrlProp122.xml"/><Relationship Id="rId9" Type="http://schemas.openxmlformats.org/officeDocument/2006/relationships/ctrlProp" Target="../ctrlProps/ctrlProp127.xml"/><Relationship Id="rId14" Type="http://schemas.openxmlformats.org/officeDocument/2006/relationships/ctrlProp" Target="../ctrlProps/ctrlProp13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13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9.xml"/><Relationship Id="rId13" Type="http://schemas.openxmlformats.org/officeDocument/2006/relationships/ctrlProp" Target="../ctrlProps/ctrlProp144.xml"/><Relationship Id="rId3" Type="http://schemas.openxmlformats.org/officeDocument/2006/relationships/vmlDrawing" Target="../drawings/vmlDrawing7.vml"/><Relationship Id="rId7" Type="http://schemas.openxmlformats.org/officeDocument/2006/relationships/ctrlProp" Target="../ctrlProps/ctrlProp138.xml"/><Relationship Id="rId12" Type="http://schemas.openxmlformats.org/officeDocument/2006/relationships/ctrlProp" Target="../ctrlProps/ctrlProp143.xml"/><Relationship Id="rId2" Type="http://schemas.openxmlformats.org/officeDocument/2006/relationships/drawing" Target="../drawings/drawing8.xml"/><Relationship Id="rId16" Type="http://schemas.openxmlformats.org/officeDocument/2006/relationships/ctrlProp" Target="../ctrlProps/ctrlProp147.xml"/><Relationship Id="rId1" Type="http://schemas.openxmlformats.org/officeDocument/2006/relationships/printerSettings" Target="../printerSettings/printerSettings8.bin"/><Relationship Id="rId6" Type="http://schemas.openxmlformats.org/officeDocument/2006/relationships/ctrlProp" Target="../ctrlProps/ctrlProp137.xml"/><Relationship Id="rId11" Type="http://schemas.openxmlformats.org/officeDocument/2006/relationships/ctrlProp" Target="../ctrlProps/ctrlProp142.xml"/><Relationship Id="rId5" Type="http://schemas.openxmlformats.org/officeDocument/2006/relationships/ctrlProp" Target="../ctrlProps/ctrlProp136.xml"/><Relationship Id="rId15" Type="http://schemas.openxmlformats.org/officeDocument/2006/relationships/ctrlProp" Target="../ctrlProps/ctrlProp146.xml"/><Relationship Id="rId10" Type="http://schemas.openxmlformats.org/officeDocument/2006/relationships/ctrlProp" Target="../ctrlProps/ctrlProp141.xml"/><Relationship Id="rId4" Type="http://schemas.openxmlformats.org/officeDocument/2006/relationships/ctrlProp" Target="../ctrlProps/ctrlProp135.xml"/><Relationship Id="rId9" Type="http://schemas.openxmlformats.org/officeDocument/2006/relationships/ctrlProp" Target="../ctrlProps/ctrlProp140.xml"/><Relationship Id="rId14" Type="http://schemas.openxmlformats.org/officeDocument/2006/relationships/ctrlProp" Target="../ctrlProps/ctrlProp14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3" tint="-0.249977111117893"/>
  </sheetPr>
  <dimension ref="A1:AN812"/>
  <sheetViews>
    <sheetView showGridLines="0" showRowColHeaders="0" topLeftCell="B1" zoomScaleNormal="100" zoomScaleSheetLayoutView="100" workbookViewId="0">
      <pane ySplit="5" topLeftCell="A16" activePane="bottomLeft" state="frozen"/>
      <selection activeCell="B18" sqref="B18:AG18"/>
      <selection pane="bottomLeft" activeCell="F3" sqref="F3:V3"/>
    </sheetView>
  </sheetViews>
  <sheetFormatPr baseColWidth="10" defaultColWidth="10.75" defaultRowHeight="12.75" x14ac:dyDescent="0.2"/>
  <cols>
    <col min="1" max="1" width="45.625" style="1663" customWidth="1"/>
    <col min="2" max="2" width="2.5" style="429" customWidth="1"/>
    <col min="3" max="3" width="2.375" style="429" customWidth="1"/>
    <col min="4" max="4" width="6.625" style="429" customWidth="1"/>
    <col min="5" max="5" width="5.875" style="429" customWidth="1"/>
    <col min="6" max="6" width="4.125" style="429" customWidth="1"/>
    <col min="7" max="7" width="4.5" style="429" customWidth="1"/>
    <col min="8" max="8" width="2.25" style="429" customWidth="1"/>
    <col min="9" max="9" width="2.5" style="429" customWidth="1"/>
    <col min="10" max="10" width="1" style="429" customWidth="1"/>
    <col min="11" max="11" width="3.875" style="2" customWidth="1"/>
    <col min="12" max="12" width="4" style="2" customWidth="1"/>
    <col min="13" max="13" width="6.25" style="2" customWidth="1"/>
    <col min="14" max="14" width="4.375" style="2" customWidth="1"/>
    <col min="15" max="15" width="2.75" style="2" customWidth="1"/>
    <col min="16" max="16" width="2.125" style="2" customWidth="1"/>
    <col min="17" max="17" width="3.5" style="2" customWidth="1"/>
    <col min="18" max="18" width="4.125" style="2" customWidth="1"/>
    <col min="19" max="21" width="2.625" style="2" customWidth="1"/>
    <col min="22" max="22" width="3.125" style="2" customWidth="1"/>
    <col min="23" max="23" width="14.75" style="220" hidden="1" customWidth="1"/>
    <col min="24" max="24" width="14.75" style="210" hidden="1" customWidth="1"/>
    <col min="25" max="25" width="11.5" style="210" hidden="1" customWidth="1"/>
    <col min="26" max="26" width="15.625" style="210" hidden="1" customWidth="1"/>
    <col min="27" max="27" width="12" style="210" hidden="1" customWidth="1"/>
    <col min="28" max="28" width="6.875" style="3" hidden="1" customWidth="1"/>
    <col min="29" max="29" width="9.875" style="2" hidden="1" customWidth="1"/>
    <col min="30" max="31" width="10.75" style="1" hidden="1" customWidth="1"/>
    <col min="32" max="32" width="13.875" style="2" hidden="1" customWidth="1"/>
    <col min="33" max="33" width="13" style="2" hidden="1" customWidth="1"/>
    <col min="34" max="38" width="10.75" style="2" customWidth="1"/>
    <col min="39" max="16384" width="10.75" style="2"/>
  </cols>
  <sheetData>
    <row r="1" spans="1:40" ht="15" customHeight="1" x14ac:dyDescent="0.2">
      <c r="B1" s="1763"/>
      <c r="C1" s="1763"/>
      <c r="D1" s="1763"/>
      <c r="E1" s="37"/>
      <c r="F1" s="1764"/>
      <c r="G1" s="1764"/>
      <c r="H1" s="1764"/>
      <c r="I1" s="1764"/>
      <c r="J1" s="1764"/>
      <c r="K1" s="1764"/>
      <c r="L1" s="402"/>
      <c r="M1" s="1749" t="s">
        <v>28</v>
      </c>
      <c r="N1" s="1749"/>
      <c r="O1" s="1749"/>
      <c r="P1" s="1749"/>
      <c r="Q1" s="1668" t="s">
        <v>124</v>
      </c>
      <c r="R1" s="1760"/>
      <c r="S1" s="1761"/>
      <c r="T1" s="1761"/>
      <c r="U1" s="1761"/>
      <c r="V1" s="1762"/>
      <c r="W1" s="205" t="b">
        <f>IF(R1="",FALSE,R1)</f>
        <v>0</v>
      </c>
      <c r="X1" s="206"/>
      <c r="Y1" s="206"/>
      <c r="Z1" s="207"/>
      <c r="AA1" s="207"/>
      <c r="AC1" s="208"/>
      <c r="AD1" s="208"/>
      <c r="AE1" s="209"/>
      <c r="AF1" s="209"/>
      <c r="AG1" s="209"/>
    </row>
    <row r="2" spans="1:40" ht="15" customHeight="1" x14ac:dyDescent="0.2">
      <c r="B2" s="1708" t="s">
        <v>35</v>
      </c>
      <c r="C2" s="1708"/>
      <c r="D2" s="1708"/>
      <c r="E2" s="403" t="s">
        <v>123</v>
      </c>
      <c r="F2" s="1765" t="s">
        <v>489</v>
      </c>
      <c r="G2" s="1766"/>
      <c r="H2" s="1766"/>
      <c r="I2" s="1766"/>
      <c r="J2" s="1766"/>
      <c r="K2" s="1766"/>
      <c r="L2" s="1766"/>
      <c r="M2" s="1766"/>
      <c r="N2" s="1766"/>
      <c r="O2" s="1766"/>
      <c r="P2" s="1766"/>
      <c r="Q2" s="1766"/>
      <c r="R2" s="1767"/>
      <c r="S2" s="1767"/>
      <c r="T2" s="1767"/>
      <c r="U2" s="1767"/>
      <c r="V2" s="1768"/>
      <c r="W2" s="38" t="str">
        <f>F2</f>
        <v>Conakry, Dachsanierung Kanzlei und Residenz</v>
      </c>
      <c r="X2" s="38"/>
      <c r="Y2" s="38"/>
      <c r="AB2" s="23"/>
      <c r="AC2" s="208"/>
      <c r="AD2" s="208"/>
      <c r="AE2" s="208"/>
      <c r="AF2" s="208"/>
      <c r="AG2" s="208"/>
    </row>
    <row r="3" spans="1:40" ht="15" customHeight="1" x14ac:dyDescent="0.2">
      <c r="B3" s="1708" t="s">
        <v>36</v>
      </c>
      <c r="C3" s="1708"/>
      <c r="D3" s="1708"/>
      <c r="E3" s="403" t="s">
        <v>124</v>
      </c>
      <c r="F3" s="1705"/>
      <c r="G3" s="1706"/>
      <c r="H3" s="1706"/>
      <c r="I3" s="1706"/>
      <c r="J3" s="1706"/>
      <c r="K3" s="1706"/>
      <c r="L3" s="1706"/>
      <c r="M3" s="1706"/>
      <c r="N3" s="1706"/>
      <c r="O3" s="1706"/>
      <c r="P3" s="1706"/>
      <c r="Q3" s="1706"/>
      <c r="R3" s="1706"/>
      <c r="S3" s="1706"/>
      <c r="T3" s="1706"/>
      <c r="U3" s="1706"/>
      <c r="V3" s="1707"/>
      <c r="W3" s="38">
        <f>F3</f>
        <v>0</v>
      </c>
      <c r="X3" s="38"/>
      <c r="Y3" s="38"/>
      <c r="AB3" s="2"/>
      <c r="AD3" s="2"/>
      <c r="AE3" s="2"/>
    </row>
    <row r="4" spans="1:40" ht="10.15" customHeight="1" x14ac:dyDescent="0.2">
      <c r="B4" s="37"/>
      <c r="C4" s="37"/>
      <c r="D4" s="37"/>
      <c r="E4" s="37"/>
      <c r="F4" s="404"/>
      <c r="G4" s="405"/>
      <c r="H4" s="405"/>
      <c r="I4" s="211"/>
      <c r="J4" s="211"/>
      <c r="K4" s="211"/>
      <c r="L4" s="211"/>
      <c r="M4" s="211"/>
      <c r="N4" s="211"/>
      <c r="O4" s="211"/>
      <c r="P4" s="211"/>
      <c r="Q4" s="211"/>
      <c r="R4" s="211"/>
      <c r="S4" s="211"/>
      <c r="T4" s="211"/>
      <c r="U4" s="211"/>
      <c r="V4" s="211"/>
      <c r="W4" s="245">
        <v>1</v>
      </c>
      <c r="X4" s="246" t="s">
        <v>477</v>
      </c>
      <c r="Y4" s="212"/>
      <c r="Z4" s="213"/>
      <c r="AA4" s="215"/>
      <c r="AB4" s="2"/>
      <c r="AD4" s="2"/>
      <c r="AE4" s="2"/>
    </row>
    <row r="5" spans="1:40" s="4" customFormat="1" ht="29.45" customHeight="1" x14ac:dyDescent="0.25">
      <c r="A5" s="1664"/>
      <c r="B5" s="1794" t="s">
        <v>456</v>
      </c>
      <c r="C5" s="1795"/>
      <c r="D5" s="1795"/>
      <c r="E5" s="1795"/>
      <c r="F5" s="1795"/>
      <c r="G5" s="1795"/>
      <c r="H5" s="1795"/>
      <c r="I5" s="1795"/>
      <c r="J5" s="1795"/>
      <c r="K5" s="1795"/>
      <c r="L5" s="1795"/>
      <c r="M5" s="1795"/>
      <c r="N5" s="1795"/>
      <c r="O5" s="1795"/>
      <c r="P5" s="1795"/>
      <c r="Q5" s="1795"/>
      <c r="R5" s="1795"/>
      <c r="S5" s="1795"/>
      <c r="T5" s="1795"/>
      <c r="U5" s="1795"/>
      <c r="V5" s="1795"/>
      <c r="W5" s="382"/>
      <c r="X5" s="246" t="s">
        <v>478</v>
      </c>
      <c r="Y5" s="383"/>
      <c r="Z5" s="383"/>
      <c r="AA5" s="215"/>
    </row>
    <row r="6" spans="1:40" s="4" customFormat="1" ht="28.9" customHeight="1" thickBot="1" x14ac:dyDescent="0.25">
      <c r="A6" s="1664"/>
      <c r="B6" s="1810" t="s">
        <v>201</v>
      </c>
      <c r="C6" s="1810"/>
      <c r="D6" s="1810"/>
      <c r="E6" s="1810"/>
      <c r="F6" s="1810"/>
      <c r="G6" s="1810"/>
      <c r="H6" s="1810"/>
      <c r="I6" s="1810"/>
      <c r="J6" s="1810"/>
      <c r="K6" s="1810"/>
      <c r="L6" s="1810"/>
      <c r="M6" s="1776"/>
      <c r="N6" s="1776"/>
      <c r="O6" s="1776"/>
      <c r="P6" s="1776"/>
      <c r="Q6" s="1776"/>
      <c r="R6" s="1776"/>
      <c r="S6" s="1775" t="s">
        <v>202</v>
      </c>
      <c r="T6" s="1775"/>
      <c r="U6" s="1775"/>
      <c r="V6" s="1775"/>
      <c r="W6" s="366"/>
      <c r="X6" s="367"/>
      <c r="Y6" s="367"/>
      <c r="Z6" s="276"/>
      <c r="AA6" s="276"/>
      <c r="AB6" s="221"/>
      <c r="AD6" s="1"/>
      <c r="AE6" s="1"/>
      <c r="AL6" s="368"/>
    </row>
    <row r="7" spans="1:40" ht="19.899999999999999" customHeight="1" thickBot="1" x14ac:dyDescent="0.25">
      <c r="B7" s="1814">
        <v>200</v>
      </c>
      <c r="C7" s="1814"/>
      <c r="D7" s="1823" t="s">
        <v>472</v>
      </c>
      <c r="E7" s="1823"/>
      <c r="F7" s="1823"/>
      <c r="G7" s="1823"/>
      <c r="H7" s="1823"/>
      <c r="I7" s="1823"/>
      <c r="J7" s="1823"/>
      <c r="K7" s="1823"/>
      <c r="L7" s="1823"/>
      <c r="M7" s="1823"/>
      <c r="N7" s="1823"/>
      <c r="O7" s="1823"/>
      <c r="P7" s="1823"/>
      <c r="Q7" s="1824"/>
      <c r="R7" s="1815"/>
      <c r="S7" s="1816"/>
      <c r="T7" s="1816"/>
      <c r="U7" s="1816"/>
      <c r="V7" s="1817"/>
      <c r="W7" s="365">
        <f>R7</f>
        <v>0</v>
      </c>
      <c r="X7" s="216"/>
      <c r="Y7" s="216"/>
      <c r="AB7" s="1682"/>
      <c r="AC7" s="1683"/>
      <c r="AD7" s="1683"/>
      <c r="AL7" s="218"/>
    </row>
    <row r="8" spans="1:40" ht="16.899999999999999" customHeight="1" thickBot="1" x14ac:dyDescent="0.25">
      <c r="B8" s="1717">
        <v>300</v>
      </c>
      <c r="C8" s="1717"/>
      <c r="D8" s="1821" t="s">
        <v>10</v>
      </c>
      <c r="E8" s="1821"/>
      <c r="F8" s="1821"/>
      <c r="G8" s="1821"/>
      <c r="H8" s="1821"/>
      <c r="I8" s="1821"/>
      <c r="J8" s="1821"/>
      <c r="K8" s="1821"/>
      <c r="L8" s="1821"/>
      <c r="M8" s="1821"/>
      <c r="N8" s="1821"/>
      <c r="O8" s="1821"/>
      <c r="P8" s="1821"/>
      <c r="Q8" s="1821"/>
      <c r="R8" s="1821"/>
      <c r="S8" s="1821"/>
      <c r="T8" s="1821"/>
      <c r="U8" s="1821"/>
      <c r="V8" s="1821"/>
      <c r="W8" s="2"/>
      <c r="X8" s="2"/>
      <c r="Y8" s="1698"/>
      <c r="AL8" s="222"/>
    </row>
    <row r="9" spans="1:40" ht="16.899999999999999" customHeight="1" x14ac:dyDescent="0.2">
      <c r="B9" s="406"/>
      <c r="C9" s="406"/>
      <c r="D9" s="1728" t="s">
        <v>208</v>
      </c>
      <c r="E9" s="1728"/>
      <c r="F9" s="1728"/>
      <c r="G9" s="1728"/>
      <c r="H9" s="1728"/>
      <c r="I9" s="1728"/>
      <c r="J9" s="1728"/>
      <c r="K9" s="1728"/>
      <c r="L9" s="1728"/>
      <c r="M9" s="1728"/>
      <c r="N9" s="1728"/>
      <c r="O9" s="407"/>
      <c r="P9" s="407"/>
      <c r="Q9" s="407"/>
      <c r="R9" s="1818">
        <v>600000</v>
      </c>
      <c r="S9" s="1819"/>
      <c r="T9" s="1819"/>
      <c r="U9" s="1819"/>
      <c r="V9" s="1820"/>
      <c r="W9" s="355">
        <f>R9</f>
        <v>600000</v>
      </c>
      <c r="X9" s="354">
        <f>SUM(W9:W11)</f>
        <v>720000</v>
      </c>
      <c r="Y9" s="1698"/>
      <c r="AL9" s="222"/>
    </row>
    <row r="10" spans="1:40" ht="16.899999999999999" customHeight="1" x14ac:dyDescent="0.2">
      <c r="B10" s="408"/>
      <c r="C10" s="408"/>
      <c r="D10" s="32" t="s">
        <v>178</v>
      </c>
      <c r="E10" s="32"/>
      <c r="F10" s="32"/>
      <c r="G10" s="32"/>
      <c r="H10" s="32"/>
      <c r="I10" s="32"/>
      <c r="J10" s="32"/>
      <c r="K10" s="32"/>
      <c r="L10" s="32"/>
      <c r="M10" s="32"/>
      <c r="N10" s="32"/>
      <c r="O10" s="32"/>
      <c r="P10" s="32"/>
      <c r="Q10" s="32"/>
      <c r="R10" s="1722"/>
      <c r="S10" s="1723"/>
      <c r="T10" s="1723"/>
      <c r="U10" s="1723"/>
      <c r="V10" s="1724"/>
      <c r="W10" s="352">
        <f>IF(W9=0,0,R10)</f>
        <v>0</v>
      </c>
      <c r="X10" s="384"/>
      <c r="Y10" s="1698"/>
      <c r="AB10" s="1696"/>
      <c r="AC10" s="1700" t="s">
        <v>131</v>
      </c>
      <c r="AD10" s="1700"/>
      <c r="AE10" s="583"/>
      <c r="AF10" s="583"/>
      <c r="AG10" s="583"/>
      <c r="AL10" s="222"/>
      <c r="AM10" s="223"/>
      <c r="AN10" s="223"/>
    </row>
    <row r="11" spans="1:40" ht="16.899999999999999" customHeight="1" thickBot="1" x14ac:dyDescent="0.25">
      <c r="B11" s="408"/>
      <c r="C11" s="408"/>
      <c r="D11" s="409" t="s">
        <v>179</v>
      </c>
      <c r="E11" s="409"/>
      <c r="F11" s="409"/>
      <c r="G11" s="409"/>
      <c r="H11" s="409"/>
      <c r="I11" s="409"/>
      <c r="J11" s="409"/>
      <c r="K11" s="409"/>
      <c r="L11" s="409"/>
      <c r="M11" s="409"/>
      <c r="N11" s="409"/>
      <c r="O11" s="1712">
        <v>0.2</v>
      </c>
      <c r="P11" s="1713"/>
      <c r="Q11" s="1714"/>
      <c r="R11" s="1721">
        <f>IF(W11=0,"",W11)</f>
        <v>120000</v>
      </c>
      <c r="S11" s="1721"/>
      <c r="T11" s="1721"/>
      <c r="U11" s="1721"/>
      <c r="V11" s="1721"/>
      <c r="W11" s="353">
        <f>O11*W9</f>
        <v>120000</v>
      </c>
      <c r="X11" s="385"/>
      <c r="Y11" s="1698"/>
      <c r="AB11" s="1696"/>
      <c r="AC11" s="1697" t="s">
        <v>19</v>
      </c>
      <c r="AD11" s="1697"/>
      <c r="AE11" s="1697"/>
      <c r="AF11" s="1697"/>
      <c r="AG11" s="584"/>
      <c r="AI11" s="217"/>
      <c r="AJ11" s="217"/>
      <c r="AL11" s="237"/>
      <c r="AM11" s="223"/>
      <c r="AN11" s="223"/>
    </row>
    <row r="12" spans="1:40" ht="19.899999999999999" customHeight="1" x14ac:dyDescent="0.2">
      <c r="B12" s="1769">
        <v>400</v>
      </c>
      <c r="C12" s="1769"/>
      <c r="D12" s="1828" t="s">
        <v>99</v>
      </c>
      <c r="E12" s="1828"/>
      <c r="F12" s="1828"/>
      <c r="G12" s="1828"/>
      <c r="H12" s="1828"/>
      <c r="I12" s="1828"/>
      <c r="J12" s="1828"/>
      <c r="K12" s="1828"/>
      <c r="L12" s="1828"/>
      <c r="M12" s="1828"/>
      <c r="N12" s="1828"/>
      <c r="O12" s="1828"/>
      <c r="P12" s="1828"/>
      <c r="Q12" s="1828"/>
      <c r="R12" s="1828"/>
      <c r="S12" s="1828"/>
      <c r="T12" s="1828"/>
      <c r="U12" s="1828"/>
      <c r="V12" s="1828"/>
      <c r="AC12" s="585" t="s">
        <v>20</v>
      </c>
      <c r="AD12" s="585"/>
      <c r="AE12" s="585"/>
      <c r="AF12" s="585"/>
      <c r="AG12" s="583"/>
      <c r="AL12" s="237"/>
    </row>
    <row r="13" spans="1:40" ht="15" customHeight="1" thickBot="1" x14ac:dyDescent="0.25">
      <c r="B13" s="1750">
        <v>410</v>
      </c>
      <c r="C13" s="1750"/>
      <c r="D13" s="1757" t="s">
        <v>182</v>
      </c>
      <c r="E13" s="1757"/>
      <c r="F13" s="1757"/>
      <c r="G13" s="1757"/>
      <c r="H13" s="1757"/>
      <c r="I13" s="1757"/>
      <c r="J13" s="1757"/>
      <c r="K13" s="1757"/>
      <c r="L13" s="1757"/>
      <c r="M13" s="1757"/>
      <c r="N13" s="1757"/>
      <c r="O13" s="1757"/>
      <c r="P13" s="1757"/>
      <c r="Q13" s="1757"/>
      <c r="R13" s="1757"/>
      <c r="S13" s="1757"/>
      <c r="T13" s="1757"/>
      <c r="U13" s="1757"/>
      <c r="V13" s="1757"/>
      <c r="W13" s="2"/>
      <c r="X13" s="2"/>
      <c r="AC13" s="585" t="s">
        <v>23</v>
      </c>
      <c r="AD13" s="586"/>
      <c r="AE13" s="586"/>
      <c r="AF13" s="585"/>
      <c r="AG13" s="587"/>
      <c r="AL13" s="222"/>
    </row>
    <row r="14" spans="1:40" ht="15" customHeight="1" x14ac:dyDescent="0.2">
      <c r="B14" s="1751"/>
      <c r="C14" s="1751"/>
      <c r="D14" s="410" t="s">
        <v>208</v>
      </c>
      <c r="E14" s="411"/>
      <c r="F14" s="411"/>
      <c r="G14" s="411"/>
      <c r="H14" s="411"/>
      <c r="I14" s="411"/>
      <c r="J14" s="411"/>
      <c r="K14" s="411"/>
      <c r="L14" s="411"/>
      <c r="M14" s="411"/>
      <c r="N14" s="411"/>
      <c r="O14" s="412"/>
      <c r="P14" s="413"/>
      <c r="Q14" s="413"/>
      <c r="R14" s="1787"/>
      <c r="S14" s="1788"/>
      <c r="T14" s="1788"/>
      <c r="U14" s="1788"/>
      <c r="V14" s="1789"/>
      <c r="W14" s="357">
        <f>R14</f>
        <v>0</v>
      </c>
      <c r="X14" s="358" t="s">
        <v>193</v>
      </c>
      <c r="AC14" s="585" t="s">
        <v>24</v>
      </c>
      <c r="AD14" s="585"/>
      <c r="AE14" s="585"/>
      <c r="AF14" s="585"/>
      <c r="AG14" s="588"/>
      <c r="AL14" s="222"/>
    </row>
    <row r="15" spans="1:40" ht="15" customHeight="1" x14ac:dyDescent="0.2">
      <c r="B15" s="1751"/>
      <c r="C15" s="1751"/>
      <c r="D15" s="35" t="s">
        <v>178</v>
      </c>
      <c r="E15" s="35"/>
      <c r="F15" s="35"/>
      <c r="G15" s="35"/>
      <c r="H15" s="35"/>
      <c r="I15" s="35"/>
      <c r="J15" s="35"/>
      <c r="K15" s="35"/>
      <c r="L15" s="35"/>
      <c r="M15" s="35"/>
      <c r="N15" s="35"/>
      <c r="O15" s="35"/>
      <c r="P15" s="35"/>
      <c r="Q15" s="35"/>
      <c r="R15" s="1771"/>
      <c r="S15" s="1772"/>
      <c r="T15" s="1772"/>
      <c r="U15" s="1772"/>
      <c r="V15" s="1773"/>
      <c r="W15" s="345">
        <f>IF(W14=0,0,R15)</f>
        <v>0</v>
      </c>
      <c r="X15" s="344">
        <f>SUM(W14:W17)</f>
        <v>0</v>
      </c>
      <c r="Y15" s="1698"/>
      <c r="Z15" s="395" t="s">
        <v>143</v>
      </c>
      <c r="AA15" s="396" t="s">
        <v>214</v>
      </c>
      <c r="AB15" s="1696"/>
      <c r="AC15" s="585" t="s">
        <v>25</v>
      </c>
      <c r="AD15" s="585"/>
      <c r="AE15" s="585"/>
      <c r="AF15" s="585"/>
      <c r="AG15" s="588"/>
      <c r="AL15" s="222"/>
      <c r="AM15" s="223"/>
      <c r="AN15" s="223"/>
    </row>
    <row r="16" spans="1:40" ht="15" customHeight="1" x14ac:dyDescent="0.2">
      <c r="B16" s="1751"/>
      <c r="C16" s="1751"/>
      <c r="D16" s="35" t="s">
        <v>179</v>
      </c>
      <c r="E16" s="35"/>
      <c r="F16" s="35"/>
      <c r="G16" s="35"/>
      <c r="H16" s="35"/>
      <c r="I16" s="35"/>
      <c r="J16" s="35"/>
      <c r="K16" s="35"/>
      <c r="L16" s="35"/>
      <c r="M16" s="35"/>
      <c r="N16" s="35"/>
      <c r="O16" s="1709"/>
      <c r="P16" s="1710"/>
      <c r="Q16" s="1711"/>
      <c r="R16" s="1770" t="str">
        <f>IF(W16=0,"",W16)</f>
        <v/>
      </c>
      <c r="S16" s="1770"/>
      <c r="T16" s="1770"/>
      <c r="U16" s="1770"/>
      <c r="V16" s="1770"/>
      <c r="W16" s="345">
        <f>IF(OR(W14&lt;5000,W14=0),0,O16*W14)</f>
        <v>0</v>
      </c>
      <c r="X16" s="344"/>
      <c r="Y16" s="1698"/>
      <c r="Z16" s="226" t="s">
        <v>209</v>
      </c>
      <c r="AA16" s="388">
        <f>IF(AA17=0,0,W7)</f>
        <v>0</v>
      </c>
      <c r="AB16" s="1696"/>
      <c r="AC16" s="585" t="s">
        <v>129</v>
      </c>
      <c r="AD16" s="585"/>
      <c r="AE16" s="585"/>
      <c r="AF16" s="585"/>
      <c r="AG16" s="588"/>
      <c r="AL16" s="225"/>
      <c r="AM16" s="223"/>
      <c r="AN16" s="223"/>
    </row>
    <row r="17" spans="2:40" ht="15" customHeight="1" thickBot="1" x14ac:dyDescent="0.25">
      <c r="B17" s="1752"/>
      <c r="C17" s="1752"/>
      <c r="D17" s="36" t="s">
        <v>176</v>
      </c>
      <c r="E17" s="36"/>
      <c r="F17" s="36"/>
      <c r="G17" s="36"/>
      <c r="H17" s="36"/>
      <c r="I17" s="36"/>
      <c r="J17" s="36"/>
      <c r="K17" s="36"/>
      <c r="L17" s="36"/>
      <c r="M17" s="36"/>
      <c r="N17" s="36"/>
      <c r="O17" s="36"/>
      <c r="P17" s="36"/>
      <c r="Q17" s="36"/>
      <c r="R17" s="1844"/>
      <c r="S17" s="1845"/>
      <c r="T17" s="1845"/>
      <c r="U17" s="1845"/>
      <c r="V17" s="1846"/>
      <c r="W17" s="359">
        <f>IF(W14=0,0,R17)</f>
        <v>0</v>
      </c>
      <c r="X17" s="369"/>
      <c r="Y17" s="199"/>
      <c r="Z17" s="228" t="s">
        <v>210</v>
      </c>
      <c r="AA17" s="389">
        <f>IF(OR(X9=0,X9&lt;25000,X9&gt;250000000),0,X9)</f>
        <v>720000</v>
      </c>
      <c r="AB17" s="338"/>
      <c r="AC17" s="585" t="s">
        <v>130</v>
      </c>
      <c r="AD17" s="588"/>
      <c r="AE17" s="588"/>
      <c r="AF17" s="585"/>
      <c r="AG17" s="588"/>
      <c r="AL17" s="227"/>
      <c r="AM17" s="223"/>
      <c r="AN17" s="223"/>
    </row>
    <row r="18" spans="2:40" ht="15" customHeight="1" thickBot="1" x14ac:dyDescent="0.25">
      <c r="B18" s="1750">
        <v>420</v>
      </c>
      <c r="C18" s="1750"/>
      <c r="D18" s="1715" t="s">
        <v>181</v>
      </c>
      <c r="E18" s="1715"/>
      <c r="F18" s="1715"/>
      <c r="G18" s="1715"/>
      <c r="H18" s="1715"/>
      <c r="I18" s="1715"/>
      <c r="J18" s="1715"/>
      <c r="K18" s="1715"/>
      <c r="L18" s="1715"/>
      <c r="M18" s="1715"/>
      <c r="N18" s="1715"/>
      <c r="O18" s="1715"/>
      <c r="P18" s="1715"/>
      <c r="Q18" s="1715"/>
      <c r="R18" s="1716"/>
      <c r="S18" s="1716"/>
      <c r="T18" s="1716"/>
      <c r="U18" s="1716"/>
      <c r="V18" s="1716"/>
      <c r="Z18" s="229" t="s">
        <v>212</v>
      </c>
      <c r="AA18" s="390">
        <f>IF(AA17*0.25&gt;=AA21,AA21,AA19+AA20)</f>
        <v>305000</v>
      </c>
      <c r="AC18" s="589" t="s">
        <v>482</v>
      </c>
      <c r="AD18" s="589"/>
      <c r="AE18" s="589"/>
      <c r="AF18" s="585"/>
      <c r="AG18" s="588"/>
      <c r="AL18" s="1"/>
    </row>
    <row r="19" spans="2:40" ht="15" customHeight="1" x14ac:dyDescent="0.2">
      <c r="B19" s="1751"/>
      <c r="C19" s="1751"/>
      <c r="D19" s="1780" t="s">
        <v>177</v>
      </c>
      <c r="E19" s="1780"/>
      <c r="F19" s="1780"/>
      <c r="G19" s="1780"/>
      <c r="H19" s="1780"/>
      <c r="I19" s="1780"/>
      <c r="J19" s="1780"/>
      <c r="K19" s="1780"/>
      <c r="L19" s="1780"/>
      <c r="M19" s="1780"/>
      <c r="N19" s="1780"/>
      <c r="O19" s="1780"/>
      <c r="P19" s="1780"/>
      <c r="Q19" s="1781"/>
      <c r="R19" s="1787"/>
      <c r="S19" s="1788"/>
      <c r="T19" s="1788"/>
      <c r="U19" s="1788"/>
      <c r="V19" s="1789"/>
      <c r="W19" s="357">
        <f>R19</f>
        <v>0</v>
      </c>
      <c r="X19" s="360" t="s">
        <v>194</v>
      </c>
      <c r="Z19" s="386" t="s">
        <v>140</v>
      </c>
      <c r="AA19" s="386">
        <f>AA17*0.25</f>
        <v>180000</v>
      </c>
      <c r="AB19" s="338"/>
      <c r="AC19" s="590" t="str">
        <f>IF(AA16=0,"",AA16)</f>
        <v/>
      </c>
      <c r="AD19" s="1692" t="s">
        <v>218</v>
      </c>
      <c r="AE19" s="1692"/>
      <c r="AF19" s="1692"/>
      <c r="AG19" s="588"/>
      <c r="AL19" s="1"/>
    </row>
    <row r="20" spans="2:40" ht="15" customHeight="1" x14ac:dyDescent="0.2">
      <c r="B20" s="1751"/>
      <c r="C20" s="1751"/>
      <c r="D20" s="1805" t="s">
        <v>178</v>
      </c>
      <c r="E20" s="1805"/>
      <c r="F20" s="1805"/>
      <c r="G20" s="1805"/>
      <c r="H20" s="1805"/>
      <c r="I20" s="1805"/>
      <c r="J20" s="1805"/>
      <c r="K20" s="1805"/>
      <c r="L20" s="1805"/>
      <c r="M20" s="1805"/>
      <c r="N20" s="1805"/>
      <c r="O20" s="1805"/>
      <c r="P20" s="1805"/>
      <c r="Q20" s="1805"/>
      <c r="R20" s="1771"/>
      <c r="S20" s="1772"/>
      <c r="T20" s="1772"/>
      <c r="U20" s="1772"/>
      <c r="V20" s="1773"/>
      <c r="W20" s="345">
        <f>IF(OR(W19=0,W19&lt;5000),0,R20)</f>
        <v>0</v>
      </c>
      <c r="X20" s="370">
        <f>SUM(W19:W22)</f>
        <v>0</v>
      </c>
      <c r="Y20" s="1698"/>
      <c r="Z20" s="386" t="s">
        <v>141</v>
      </c>
      <c r="AA20" s="386">
        <f>IF(AA17*0.25&gt;=AA21,0,(AA21-AA19)/2)</f>
        <v>125000</v>
      </c>
      <c r="AB20" s="338"/>
      <c r="AC20" s="591">
        <f>IF(AA17=0,"",AA17)</f>
        <v>720000</v>
      </c>
      <c r="AD20" s="1693" t="s">
        <v>217</v>
      </c>
      <c r="AE20" s="1693"/>
      <c r="AF20" s="1693"/>
      <c r="AG20" s="588"/>
      <c r="AL20" s="1"/>
      <c r="AM20" s="223"/>
      <c r="AN20" s="223"/>
    </row>
    <row r="21" spans="2:40" ht="15" customHeight="1" x14ac:dyDescent="0.2">
      <c r="B21" s="1751"/>
      <c r="C21" s="1751"/>
      <c r="D21" s="1806" t="s">
        <v>179</v>
      </c>
      <c r="E21" s="1806"/>
      <c r="F21" s="1806"/>
      <c r="G21" s="1806"/>
      <c r="H21" s="1806"/>
      <c r="I21" s="1806"/>
      <c r="J21" s="1806"/>
      <c r="K21" s="1806"/>
      <c r="L21" s="1806"/>
      <c r="M21" s="1806"/>
      <c r="N21" s="1806"/>
      <c r="O21" s="1847"/>
      <c r="P21" s="1848"/>
      <c r="Q21" s="1849"/>
      <c r="R21" s="1822" t="str">
        <f>IF(W21=0,"",W21)</f>
        <v/>
      </c>
      <c r="S21" s="1822"/>
      <c r="T21" s="1822"/>
      <c r="U21" s="1822"/>
      <c r="V21" s="1822"/>
      <c r="W21" s="345">
        <f>IF(OR(W19&lt;5000,W19=0),0,O21*W19)</f>
        <v>0</v>
      </c>
      <c r="X21" s="370"/>
      <c r="Y21" s="1698"/>
      <c r="Z21" s="386" t="s">
        <v>142</v>
      </c>
      <c r="AA21" s="386">
        <f>IF(X9=0,0,W58)</f>
        <v>430000</v>
      </c>
      <c r="AB21" s="338"/>
      <c r="AC21" s="591">
        <f>IF(AA18=0,"",AA18)</f>
        <v>305000</v>
      </c>
      <c r="AD21" s="1693" t="s">
        <v>216</v>
      </c>
      <c r="AE21" s="1693"/>
      <c r="AF21" s="1693"/>
      <c r="AG21" s="583"/>
      <c r="AL21" s="227"/>
      <c r="AM21" s="223"/>
      <c r="AN21" s="223"/>
    </row>
    <row r="22" spans="2:40" ht="15" customHeight="1" thickBot="1" x14ac:dyDescent="0.25">
      <c r="B22" s="1751"/>
      <c r="C22" s="1751"/>
      <c r="D22" s="1782" t="s">
        <v>176</v>
      </c>
      <c r="E22" s="1782"/>
      <c r="F22" s="1782"/>
      <c r="G22" s="1782"/>
      <c r="H22" s="1782"/>
      <c r="I22" s="1782"/>
      <c r="J22" s="1782"/>
      <c r="K22" s="1782"/>
      <c r="L22" s="1782"/>
      <c r="M22" s="1782"/>
      <c r="N22" s="1782"/>
      <c r="O22" s="1782"/>
      <c r="P22" s="1782"/>
      <c r="Q22" s="1783"/>
      <c r="R22" s="1790"/>
      <c r="S22" s="1791"/>
      <c r="T22" s="1791"/>
      <c r="U22" s="1791"/>
      <c r="V22" s="1792"/>
      <c r="W22" s="359">
        <f>IF(OR(W19&lt;5000,W19=0),0,R22)</f>
        <v>0</v>
      </c>
      <c r="X22" s="371"/>
      <c r="Y22" s="199"/>
      <c r="Z22" s="391" t="s">
        <v>211</v>
      </c>
      <c r="AA22" s="392">
        <f>IF(OR(AA17=0,X61&gt;=7500),0,X61)</f>
        <v>0</v>
      </c>
      <c r="AC22" s="591" t="str">
        <f>IF(AA22=0,"",AA22)</f>
        <v/>
      </c>
      <c r="AD22" s="1693" t="s">
        <v>157</v>
      </c>
      <c r="AE22" s="1693"/>
      <c r="AF22" s="1693"/>
      <c r="AG22" s="592"/>
      <c r="AL22" s="227"/>
      <c r="AM22" s="223"/>
      <c r="AN22" s="223"/>
    </row>
    <row r="23" spans="2:40" ht="15" customHeight="1" thickBot="1" x14ac:dyDescent="0.25">
      <c r="B23" s="1750">
        <v>430</v>
      </c>
      <c r="C23" s="1750"/>
      <c r="D23" s="1778" t="s">
        <v>180</v>
      </c>
      <c r="E23" s="1778"/>
      <c r="F23" s="1778"/>
      <c r="G23" s="1778"/>
      <c r="H23" s="1778"/>
      <c r="I23" s="1778"/>
      <c r="J23" s="1778"/>
      <c r="K23" s="1778"/>
      <c r="L23" s="1778"/>
      <c r="M23" s="1778"/>
      <c r="N23" s="1778"/>
      <c r="O23" s="1778"/>
      <c r="P23" s="1778"/>
      <c r="Q23" s="1778"/>
      <c r="R23" s="1757"/>
      <c r="S23" s="1757"/>
      <c r="T23" s="1757"/>
      <c r="U23" s="1757"/>
      <c r="V23" s="1757"/>
      <c r="W23" s="2"/>
      <c r="X23" s="2"/>
      <c r="Z23" s="393" t="s">
        <v>213</v>
      </c>
      <c r="AA23" s="387">
        <f>IF(AA17=0,0,W63)</f>
        <v>0</v>
      </c>
      <c r="AB23" s="338"/>
      <c r="AC23" s="591" t="str">
        <f>IF(AA23=0,"",AA23)</f>
        <v/>
      </c>
      <c r="AD23" s="1693" t="s">
        <v>220</v>
      </c>
      <c r="AE23" s="1693"/>
      <c r="AF23" s="1693"/>
      <c r="AG23" s="583"/>
      <c r="AL23" s="227"/>
    </row>
    <row r="24" spans="2:40" ht="15" customHeight="1" thickBot="1" x14ac:dyDescent="0.25">
      <c r="B24" s="1751"/>
      <c r="C24" s="1751"/>
      <c r="D24" s="1753" t="s">
        <v>177</v>
      </c>
      <c r="E24" s="1753"/>
      <c r="F24" s="1753"/>
      <c r="G24" s="1753"/>
      <c r="H24" s="1753"/>
      <c r="I24" s="1753"/>
      <c r="J24" s="1753"/>
      <c r="K24" s="1753"/>
      <c r="L24" s="1753"/>
      <c r="M24" s="1753"/>
      <c r="N24" s="1753"/>
      <c r="O24" s="1753"/>
      <c r="P24" s="1753"/>
      <c r="Q24" s="1779"/>
      <c r="R24" s="1787"/>
      <c r="S24" s="1788"/>
      <c r="T24" s="1788"/>
      <c r="U24" s="1788"/>
      <c r="V24" s="1789"/>
      <c r="W24" s="357">
        <f>R24</f>
        <v>0</v>
      </c>
      <c r="X24" s="361" t="s">
        <v>195</v>
      </c>
      <c r="AA24" s="394">
        <f>IF(OR(SUM(AA16:AA18,AA22,AA23)&gt;25000000,SUM(AA16:AA18,AA22,AA23)&lt;25000,AA17=0),0,SUM(AA16:AA17,AA18,AA22,AA23))</f>
        <v>1025000</v>
      </c>
      <c r="AB24" s="338"/>
      <c r="AC24" s="593">
        <f>IF(AA24=0,"",AA24)</f>
        <v>1025000</v>
      </c>
      <c r="AD24" s="586" t="s">
        <v>128</v>
      </c>
      <c r="AE24" s="586"/>
      <c r="AF24" s="583"/>
      <c r="AG24" s="583"/>
      <c r="AL24" s="227"/>
    </row>
    <row r="25" spans="2:40" ht="15" customHeight="1" x14ac:dyDescent="0.2">
      <c r="B25" s="1751"/>
      <c r="C25" s="1751"/>
      <c r="D25" s="1740" t="s">
        <v>178</v>
      </c>
      <c r="E25" s="1740"/>
      <c r="F25" s="1740"/>
      <c r="G25" s="1740"/>
      <c r="H25" s="1740"/>
      <c r="I25" s="1740"/>
      <c r="J25" s="1740"/>
      <c r="K25" s="1740"/>
      <c r="L25" s="1740"/>
      <c r="M25" s="1740"/>
      <c r="N25" s="1740"/>
      <c r="O25" s="1740"/>
      <c r="P25" s="1740"/>
      <c r="Q25" s="1740"/>
      <c r="R25" s="1771"/>
      <c r="S25" s="1772"/>
      <c r="T25" s="1772"/>
      <c r="U25" s="1772"/>
      <c r="V25" s="1773"/>
      <c r="W25" s="345">
        <f>IF(W24=0,0,R25)</f>
        <v>0</v>
      </c>
      <c r="X25" s="372">
        <f>SUM(W24:W27)</f>
        <v>0</v>
      </c>
      <c r="Y25" s="1698"/>
      <c r="Z25" s="2"/>
      <c r="AA25" s="2"/>
      <c r="AB25" s="338"/>
      <c r="AC25" s="583"/>
      <c r="AD25" s="588"/>
      <c r="AE25" s="588"/>
      <c r="AF25" s="583"/>
      <c r="AG25" s="592"/>
      <c r="AH25" s="4"/>
      <c r="AL25" s="227"/>
      <c r="AM25" s="223"/>
      <c r="AN25" s="223"/>
    </row>
    <row r="26" spans="2:40" ht="15" customHeight="1" x14ac:dyDescent="0.2">
      <c r="B26" s="1751"/>
      <c r="C26" s="1751"/>
      <c r="D26" s="1740" t="s">
        <v>179</v>
      </c>
      <c r="E26" s="1740"/>
      <c r="F26" s="1740"/>
      <c r="G26" s="1740"/>
      <c r="H26" s="1740"/>
      <c r="I26" s="1740"/>
      <c r="J26" s="1740"/>
      <c r="K26" s="1740"/>
      <c r="L26" s="1740"/>
      <c r="M26" s="1740"/>
      <c r="N26" s="1740"/>
      <c r="O26" s="1709"/>
      <c r="P26" s="1710"/>
      <c r="Q26" s="1711"/>
      <c r="R26" s="1770" t="str">
        <f>IF(W26=0,"",W26)</f>
        <v/>
      </c>
      <c r="S26" s="1770"/>
      <c r="T26" s="1770"/>
      <c r="U26" s="1770"/>
      <c r="V26" s="1770"/>
      <c r="W26" s="345">
        <f>IF(W24=0,0,O26*W24)</f>
        <v>0</v>
      </c>
      <c r="X26" s="372"/>
      <c r="Y26" s="1698"/>
      <c r="Z26" s="2"/>
      <c r="AA26" s="2"/>
      <c r="AC26" s="583"/>
      <c r="AD26" s="583"/>
      <c r="AE26" s="583"/>
      <c r="AF26" s="586"/>
      <c r="AG26" s="586"/>
      <c r="AL26" s="227"/>
      <c r="AM26" s="223"/>
      <c r="AN26" s="223"/>
    </row>
    <row r="27" spans="2:40" ht="15" customHeight="1" thickBot="1" x14ac:dyDescent="0.25">
      <c r="B27" s="1752"/>
      <c r="C27" s="1752"/>
      <c r="D27" s="1784" t="s">
        <v>176</v>
      </c>
      <c r="E27" s="1784"/>
      <c r="F27" s="1784"/>
      <c r="G27" s="1784"/>
      <c r="H27" s="1784"/>
      <c r="I27" s="1784"/>
      <c r="J27" s="1784"/>
      <c r="K27" s="1784"/>
      <c r="L27" s="1784"/>
      <c r="M27" s="1784"/>
      <c r="N27" s="1784"/>
      <c r="O27" s="1784"/>
      <c r="P27" s="1784"/>
      <c r="Q27" s="1785"/>
      <c r="R27" s="1851"/>
      <c r="S27" s="1852"/>
      <c r="T27" s="1852"/>
      <c r="U27" s="1852"/>
      <c r="V27" s="1853"/>
      <c r="W27" s="359">
        <f>IF(W24=0,0,R27)</f>
        <v>0</v>
      </c>
      <c r="X27" s="373"/>
      <c r="Y27" s="199"/>
      <c r="Z27" s="2"/>
      <c r="AA27" s="2"/>
      <c r="AB27" s="338"/>
      <c r="AC27" s="583"/>
      <c r="AD27" s="583"/>
      <c r="AE27" s="583"/>
      <c r="AF27" s="583"/>
      <c r="AG27" s="583"/>
      <c r="AL27" s="1"/>
      <c r="AM27" s="223"/>
      <c r="AN27" s="223"/>
    </row>
    <row r="28" spans="2:40" ht="15" customHeight="1" thickBot="1" x14ac:dyDescent="0.25">
      <c r="B28" s="1751">
        <v>440</v>
      </c>
      <c r="C28" s="1751"/>
      <c r="D28" s="1757" t="s">
        <v>183</v>
      </c>
      <c r="E28" s="1757"/>
      <c r="F28" s="1757"/>
      <c r="G28" s="1757"/>
      <c r="H28" s="1757"/>
      <c r="I28" s="1757"/>
      <c r="J28" s="1757"/>
      <c r="K28" s="1757"/>
      <c r="L28" s="1757"/>
      <c r="M28" s="1757"/>
      <c r="N28" s="1757"/>
      <c r="O28" s="1757"/>
      <c r="P28" s="1757"/>
      <c r="Q28" s="1757"/>
      <c r="R28" s="1757"/>
      <c r="S28" s="1757"/>
      <c r="T28" s="1757"/>
      <c r="U28" s="1757"/>
      <c r="V28" s="1757"/>
      <c r="W28" s="2"/>
      <c r="X28" s="2"/>
      <c r="AB28" s="338"/>
      <c r="AC28" s="583"/>
      <c r="AD28" s="583"/>
      <c r="AE28" s="583"/>
      <c r="AF28" s="583"/>
      <c r="AG28" s="583"/>
      <c r="AL28" s="1"/>
    </row>
    <row r="29" spans="2:40" ht="15" customHeight="1" x14ac:dyDescent="0.2">
      <c r="B29" s="414"/>
      <c r="C29" s="414"/>
      <c r="D29" s="1753" t="s">
        <v>177</v>
      </c>
      <c r="E29" s="1753"/>
      <c r="F29" s="1753"/>
      <c r="G29" s="1753"/>
      <c r="H29" s="1753"/>
      <c r="I29" s="1753"/>
      <c r="J29" s="1753"/>
      <c r="K29" s="1753"/>
      <c r="L29" s="1753"/>
      <c r="M29" s="1753"/>
      <c r="N29" s="1753"/>
      <c r="O29" s="1753"/>
      <c r="P29" s="1753"/>
      <c r="Q29" s="1753"/>
      <c r="R29" s="1811">
        <v>430000</v>
      </c>
      <c r="S29" s="1812"/>
      <c r="T29" s="1812"/>
      <c r="U29" s="1812"/>
      <c r="V29" s="1813"/>
      <c r="W29" s="357">
        <f>R29</f>
        <v>430000</v>
      </c>
      <c r="X29" s="362" t="s">
        <v>196</v>
      </c>
      <c r="AB29" s="338"/>
      <c r="AC29" s="583"/>
      <c r="AD29" s="583"/>
      <c r="AE29" s="583"/>
      <c r="AF29" s="583"/>
      <c r="AG29" s="583"/>
      <c r="AL29" s="1"/>
    </row>
    <row r="30" spans="2:40" ht="15" customHeight="1" x14ac:dyDescent="0.2">
      <c r="B30" s="408"/>
      <c r="C30" s="408"/>
      <c r="D30" s="35" t="s">
        <v>178</v>
      </c>
      <c r="E30" s="35"/>
      <c r="F30" s="35"/>
      <c r="G30" s="35"/>
      <c r="H30" s="35"/>
      <c r="I30" s="35"/>
      <c r="J30" s="35"/>
      <c r="K30" s="35"/>
      <c r="L30" s="35"/>
      <c r="M30" s="35"/>
      <c r="N30" s="35"/>
      <c r="O30" s="415"/>
      <c r="P30" s="415"/>
      <c r="Q30" s="415"/>
      <c r="R30" s="1754"/>
      <c r="S30" s="1755"/>
      <c r="T30" s="1755"/>
      <c r="U30" s="1755"/>
      <c r="V30" s="1756"/>
      <c r="W30" s="345">
        <f>IF(W29=0,0,R30)</f>
        <v>0</v>
      </c>
      <c r="X30" s="374">
        <f>SUM(W29:W32)</f>
        <v>430000</v>
      </c>
      <c r="Y30" s="1698"/>
      <c r="Z30" s="2"/>
      <c r="AA30" s="2"/>
      <c r="AB30" s="2"/>
      <c r="AC30" s="583"/>
      <c r="AD30" s="583"/>
      <c r="AE30" s="583"/>
      <c r="AF30" s="583"/>
      <c r="AG30" s="583"/>
      <c r="AL30" s="4"/>
      <c r="AM30" s="223"/>
      <c r="AN30" s="223"/>
    </row>
    <row r="31" spans="2:40" ht="15" customHeight="1" x14ac:dyDescent="0.2">
      <c r="B31" s="408"/>
      <c r="C31" s="408"/>
      <c r="D31" s="1740" t="s">
        <v>179</v>
      </c>
      <c r="E31" s="1740"/>
      <c r="F31" s="1740"/>
      <c r="G31" s="1740"/>
      <c r="H31" s="1740"/>
      <c r="I31" s="1740"/>
      <c r="J31" s="1740"/>
      <c r="K31" s="1740"/>
      <c r="L31" s="1740"/>
      <c r="M31" s="1740"/>
      <c r="N31" s="1740"/>
      <c r="O31" s="1702"/>
      <c r="P31" s="1703"/>
      <c r="Q31" s="1704"/>
      <c r="R31" s="1770" t="str">
        <f>IF(W31=0,"",W31)</f>
        <v/>
      </c>
      <c r="S31" s="1770"/>
      <c r="T31" s="1770"/>
      <c r="U31" s="1770"/>
      <c r="V31" s="1770"/>
      <c r="W31" s="345">
        <f>IF(W29=0,0,O31*W29)</f>
        <v>0</v>
      </c>
      <c r="X31" s="374"/>
      <c r="Y31" s="1698"/>
      <c r="AB31" s="338"/>
      <c r="AC31" s="583"/>
      <c r="AD31" s="583"/>
      <c r="AE31" s="583"/>
      <c r="AF31" s="583"/>
      <c r="AG31" s="583"/>
      <c r="AM31" s="223"/>
      <c r="AN31" s="223"/>
    </row>
    <row r="32" spans="2:40" ht="15" customHeight="1" thickBot="1" x14ac:dyDescent="0.25">
      <c r="B32" s="416"/>
      <c r="C32" s="416"/>
      <c r="D32" s="1694" t="s">
        <v>176</v>
      </c>
      <c r="E32" s="1694"/>
      <c r="F32" s="1694"/>
      <c r="G32" s="1694"/>
      <c r="H32" s="1694"/>
      <c r="I32" s="1694"/>
      <c r="J32" s="1694"/>
      <c r="K32" s="1694"/>
      <c r="L32" s="1694"/>
      <c r="M32" s="1694"/>
      <c r="N32" s="1694"/>
      <c r="O32" s="1694"/>
      <c r="P32" s="1694"/>
      <c r="Q32" s="1695"/>
      <c r="R32" s="1745"/>
      <c r="S32" s="1746"/>
      <c r="T32" s="1746"/>
      <c r="U32" s="1746"/>
      <c r="V32" s="1747"/>
      <c r="W32" s="359">
        <f>IF(W29=0,0,R32)</f>
        <v>0</v>
      </c>
      <c r="X32" s="375"/>
      <c r="Y32" s="199"/>
      <c r="AC32" s="583"/>
      <c r="AD32" s="583"/>
      <c r="AE32" s="583"/>
      <c r="AF32" s="583"/>
      <c r="AG32" s="583"/>
      <c r="AM32" s="223"/>
      <c r="AN32" s="223"/>
    </row>
    <row r="33" spans="2:40" ht="15" customHeight="1" thickBot="1" x14ac:dyDescent="0.25">
      <c r="B33" s="1758" t="s">
        <v>215</v>
      </c>
      <c r="C33" s="1758"/>
      <c r="D33" s="1744" t="s">
        <v>184</v>
      </c>
      <c r="E33" s="1744"/>
      <c r="F33" s="1744"/>
      <c r="G33" s="1744"/>
      <c r="H33" s="1744"/>
      <c r="I33" s="1744"/>
      <c r="J33" s="1744"/>
      <c r="K33" s="1744"/>
      <c r="L33" s="1744"/>
      <c r="M33" s="1744"/>
      <c r="N33" s="1744"/>
      <c r="O33" s="1744"/>
      <c r="P33" s="1744"/>
      <c r="Q33" s="1744"/>
      <c r="R33" s="1744"/>
      <c r="S33" s="1744"/>
      <c r="T33" s="1744"/>
      <c r="U33" s="1744"/>
      <c r="V33" s="1744"/>
      <c r="W33" s="2"/>
      <c r="X33" s="2"/>
      <c r="Z33" s="2"/>
      <c r="AA33" s="2"/>
      <c r="AB33" s="2"/>
      <c r="AC33" s="583"/>
      <c r="AD33" s="583"/>
      <c r="AE33" s="583"/>
      <c r="AF33" s="583"/>
      <c r="AG33" s="583"/>
      <c r="AJ33" s="217"/>
    </row>
    <row r="34" spans="2:40" ht="15" customHeight="1" x14ac:dyDescent="0.2">
      <c r="B34" s="1759"/>
      <c r="C34" s="1759"/>
      <c r="D34" s="1753" t="s">
        <v>177</v>
      </c>
      <c r="E34" s="1753"/>
      <c r="F34" s="1753"/>
      <c r="G34" s="1753"/>
      <c r="H34" s="1753"/>
      <c r="I34" s="1753"/>
      <c r="J34" s="1753"/>
      <c r="K34" s="1753"/>
      <c r="L34" s="1753"/>
      <c r="M34" s="1753"/>
      <c r="N34" s="1753"/>
      <c r="O34" s="1753"/>
      <c r="P34" s="1753"/>
      <c r="Q34" s="1753"/>
      <c r="R34" s="1825"/>
      <c r="S34" s="1826"/>
      <c r="T34" s="1826"/>
      <c r="U34" s="1826"/>
      <c r="V34" s="1827"/>
      <c r="W34" s="357">
        <f>R34</f>
        <v>0</v>
      </c>
      <c r="X34" s="363" t="s">
        <v>197</v>
      </c>
      <c r="Z34" s="2"/>
      <c r="AA34" s="2"/>
      <c r="AB34" s="2"/>
      <c r="AC34" s="583"/>
      <c r="AD34" s="583"/>
      <c r="AE34" s="583"/>
      <c r="AF34" s="583"/>
      <c r="AG34" s="583"/>
      <c r="AJ34" s="217"/>
    </row>
    <row r="35" spans="2:40" ht="15" customHeight="1" x14ac:dyDescent="0.2">
      <c r="B35" s="1759"/>
      <c r="C35" s="1759"/>
      <c r="D35" s="1740" t="s">
        <v>178</v>
      </c>
      <c r="E35" s="1740"/>
      <c r="F35" s="1740"/>
      <c r="G35" s="1740"/>
      <c r="H35" s="1740"/>
      <c r="I35" s="1740"/>
      <c r="J35" s="1740"/>
      <c r="K35" s="1740"/>
      <c r="L35" s="1740"/>
      <c r="M35" s="1740"/>
      <c r="N35" s="1740"/>
      <c r="O35" s="1742"/>
      <c r="P35" s="1742"/>
      <c r="Q35" s="1742"/>
      <c r="R35" s="1830"/>
      <c r="S35" s="1831"/>
      <c r="T35" s="1831"/>
      <c r="U35" s="1831"/>
      <c r="V35" s="1832"/>
      <c r="W35" s="345">
        <f>IF(W34=0,0,R35)</f>
        <v>0</v>
      </c>
      <c r="X35" s="376">
        <f>SUM(W34:W38)</f>
        <v>0</v>
      </c>
      <c r="Y35" s="1698"/>
      <c r="AB35" s="1696"/>
      <c r="AC35" s="583"/>
      <c r="AD35" s="594"/>
      <c r="AE35" s="594"/>
      <c r="AF35" s="594"/>
      <c r="AG35" s="594"/>
      <c r="AH35" s="299"/>
      <c r="AI35" s="299"/>
      <c r="AJ35" s="299"/>
      <c r="AK35" s="299"/>
      <c r="AM35" s="223"/>
      <c r="AN35" s="223"/>
    </row>
    <row r="36" spans="2:40" ht="15" customHeight="1" x14ac:dyDescent="0.2">
      <c r="B36" s="1759"/>
      <c r="C36" s="1759"/>
      <c r="D36" s="1740" t="s">
        <v>179</v>
      </c>
      <c r="E36" s="1740"/>
      <c r="F36" s="1740"/>
      <c r="G36" s="1742"/>
      <c r="H36" s="1742"/>
      <c r="I36" s="1742"/>
      <c r="J36" s="1742"/>
      <c r="K36" s="1740"/>
      <c r="L36" s="1740"/>
      <c r="M36" s="1740"/>
      <c r="N36" s="1740"/>
      <c r="O36" s="1702"/>
      <c r="P36" s="1703"/>
      <c r="Q36" s="1704"/>
      <c r="R36" s="1839" t="str">
        <f>IF(W36=0,"",W36)</f>
        <v/>
      </c>
      <c r="S36" s="1839"/>
      <c r="T36" s="1839"/>
      <c r="U36" s="1839"/>
      <c r="V36" s="1839"/>
      <c r="W36" s="345">
        <f>IF(W34=0,0,O36*W34)</f>
        <v>0</v>
      </c>
      <c r="X36" s="376"/>
      <c r="Y36" s="1698"/>
      <c r="AB36" s="1696"/>
      <c r="AC36" s="583"/>
      <c r="AD36" s="583"/>
      <c r="AE36" s="583"/>
      <c r="AF36" s="583"/>
      <c r="AG36" s="583"/>
      <c r="AJ36" s="217"/>
      <c r="AM36" s="223"/>
      <c r="AN36" s="223"/>
    </row>
    <row r="37" spans="2:40" ht="15" customHeight="1" x14ac:dyDescent="0.2">
      <c r="B37" s="1837" t="s">
        <v>207</v>
      </c>
      <c r="C37" s="1837"/>
      <c r="D37" s="1837"/>
      <c r="E37" s="1837"/>
      <c r="F37" s="1837"/>
      <c r="G37" s="1807"/>
      <c r="H37" s="1808"/>
      <c r="I37" s="1808"/>
      <c r="J37" s="1809"/>
      <c r="K37" s="1833" t="s">
        <v>185</v>
      </c>
      <c r="L37" s="1833"/>
      <c r="M37" s="1833"/>
      <c r="N37" s="1833"/>
      <c r="O37" s="1702"/>
      <c r="P37" s="1703"/>
      <c r="Q37" s="1704"/>
      <c r="R37" s="1838" t="str">
        <f>IF(W37=0,"",W37)</f>
        <v/>
      </c>
      <c r="S37" s="1838"/>
      <c r="T37" s="1838"/>
      <c r="U37" s="1838"/>
      <c r="V37" s="1838"/>
      <c r="W37" s="350">
        <f>IF(W34=0,0,G37*O37)</f>
        <v>0</v>
      </c>
      <c r="X37" s="376"/>
      <c r="Y37" s="199"/>
      <c r="AB37" s="338"/>
      <c r="AC37" s="1850" t="s">
        <v>223</v>
      </c>
      <c r="AD37" s="1850"/>
      <c r="AE37" s="1850"/>
      <c r="AF37" s="1850"/>
      <c r="AG37" s="1850"/>
      <c r="AH37" s="231"/>
      <c r="AI37" s="233"/>
      <c r="AJ37" s="231"/>
      <c r="AM37" s="223"/>
      <c r="AN37" s="223"/>
    </row>
    <row r="38" spans="2:40" ht="15" customHeight="1" thickBot="1" x14ac:dyDescent="0.25">
      <c r="B38" s="418"/>
      <c r="C38" s="418"/>
      <c r="D38" s="1784" t="s">
        <v>176</v>
      </c>
      <c r="E38" s="1784"/>
      <c r="F38" s="1784"/>
      <c r="G38" s="1786"/>
      <c r="H38" s="1786"/>
      <c r="I38" s="1786"/>
      <c r="J38" s="1786"/>
      <c r="K38" s="1784"/>
      <c r="L38" s="1784"/>
      <c r="M38" s="1784"/>
      <c r="N38" s="1784"/>
      <c r="O38" s="1786"/>
      <c r="P38" s="1786"/>
      <c r="Q38" s="1786"/>
      <c r="R38" s="1834"/>
      <c r="S38" s="1835"/>
      <c r="T38" s="1835"/>
      <c r="U38" s="1835"/>
      <c r="V38" s="1836"/>
      <c r="W38" s="359">
        <f>IF(W34=0,0,R38)</f>
        <v>0</v>
      </c>
      <c r="X38" s="377"/>
      <c r="Y38" s="199"/>
      <c r="AB38" s="338"/>
      <c r="AC38" s="1693" t="s">
        <v>224</v>
      </c>
      <c r="AD38" s="1693"/>
      <c r="AE38" s="1693"/>
      <c r="AF38" s="1693"/>
      <c r="AG38" s="1693"/>
      <c r="AH38" s="231"/>
      <c r="AI38" s="233"/>
      <c r="AJ38" s="231"/>
      <c r="AM38" s="223"/>
      <c r="AN38" s="223"/>
    </row>
    <row r="39" spans="2:40" ht="15" customHeight="1" thickBot="1" x14ac:dyDescent="0.25">
      <c r="B39" s="1751">
        <v>460</v>
      </c>
      <c r="C39" s="1751"/>
      <c r="D39" s="1757" t="s">
        <v>187</v>
      </c>
      <c r="E39" s="1757"/>
      <c r="F39" s="1757"/>
      <c r="G39" s="1757"/>
      <c r="H39" s="1757"/>
      <c r="I39" s="1757"/>
      <c r="J39" s="1757"/>
      <c r="K39" s="1757"/>
      <c r="L39" s="1757"/>
      <c r="M39" s="1757"/>
      <c r="N39" s="1757"/>
      <c r="O39" s="1757"/>
      <c r="P39" s="1757"/>
      <c r="Q39" s="1757"/>
      <c r="R39" s="1757"/>
      <c r="S39" s="1757"/>
      <c r="T39" s="1757"/>
      <c r="U39" s="1757"/>
      <c r="V39" s="1757"/>
      <c r="W39" s="2"/>
      <c r="X39" s="2"/>
      <c r="AC39" s="595"/>
      <c r="AD39" s="583"/>
      <c r="AE39" s="596"/>
      <c r="AF39" s="585"/>
      <c r="AG39" s="585"/>
      <c r="AH39" s="231"/>
      <c r="AI39" s="233"/>
      <c r="AJ39" s="231"/>
    </row>
    <row r="40" spans="2:40" ht="15" customHeight="1" x14ac:dyDescent="0.2">
      <c r="B40" s="414"/>
      <c r="C40" s="414"/>
      <c r="D40" s="1753" t="s">
        <v>177</v>
      </c>
      <c r="E40" s="1753"/>
      <c r="F40" s="1753"/>
      <c r="G40" s="1753"/>
      <c r="H40" s="1753"/>
      <c r="I40" s="1753"/>
      <c r="J40" s="1753"/>
      <c r="K40" s="1753"/>
      <c r="L40" s="1753"/>
      <c r="M40" s="1753"/>
      <c r="N40" s="1753"/>
      <c r="O40" s="1753"/>
      <c r="P40" s="1753"/>
      <c r="Q40" s="1753"/>
      <c r="R40" s="1787"/>
      <c r="S40" s="1788"/>
      <c r="T40" s="1788"/>
      <c r="U40" s="1788"/>
      <c r="V40" s="1789"/>
      <c r="W40" s="357">
        <f>R40</f>
        <v>0</v>
      </c>
      <c r="X40" s="364" t="s">
        <v>198</v>
      </c>
      <c r="AC40" s="595"/>
      <c r="AD40" s="583"/>
      <c r="AE40" s="596"/>
      <c r="AF40" s="585"/>
      <c r="AG40" s="585"/>
      <c r="AH40" s="231"/>
      <c r="AI40" s="233"/>
      <c r="AJ40" s="231"/>
    </row>
    <row r="41" spans="2:40" ht="15" customHeight="1" x14ac:dyDescent="0.2">
      <c r="B41" s="408"/>
      <c r="C41" s="408"/>
      <c r="D41" s="1742" t="s">
        <v>178</v>
      </c>
      <c r="E41" s="1742"/>
      <c r="F41" s="1742"/>
      <c r="G41" s="1742"/>
      <c r="H41" s="1742"/>
      <c r="I41" s="1742"/>
      <c r="J41" s="1742"/>
      <c r="K41" s="1742"/>
      <c r="L41" s="1742"/>
      <c r="M41" s="1742"/>
      <c r="N41" s="1742"/>
      <c r="O41" s="1742"/>
      <c r="P41" s="1742"/>
      <c r="Q41" s="1743"/>
      <c r="R41" s="1771"/>
      <c r="S41" s="1772"/>
      <c r="T41" s="1772"/>
      <c r="U41" s="1772"/>
      <c r="V41" s="1773"/>
      <c r="W41" s="345">
        <f>IF(W40=0,0,R41)</f>
        <v>0</v>
      </c>
      <c r="X41" s="378">
        <f>SUM(W40:W43)</f>
        <v>0</v>
      </c>
      <c r="Y41" s="1698"/>
      <c r="AB41" s="1696"/>
      <c r="AC41" s="595"/>
      <c r="AD41" s="583"/>
      <c r="AE41" s="596"/>
      <c r="AF41" s="585"/>
      <c r="AG41" s="585"/>
      <c r="AH41" s="231"/>
      <c r="AI41" s="233"/>
      <c r="AJ41" s="231"/>
      <c r="AM41" s="223"/>
      <c r="AN41" s="223"/>
    </row>
    <row r="42" spans="2:40" ht="15" customHeight="1" x14ac:dyDescent="0.2">
      <c r="B42" s="408"/>
      <c r="C42" s="408"/>
      <c r="D42" s="1740" t="s">
        <v>179</v>
      </c>
      <c r="E42" s="1740"/>
      <c r="F42" s="1740"/>
      <c r="G42" s="1740"/>
      <c r="H42" s="1740"/>
      <c r="I42" s="1740"/>
      <c r="J42" s="1740"/>
      <c r="K42" s="1740"/>
      <c r="L42" s="1740"/>
      <c r="M42" s="1740"/>
      <c r="N42" s="1741"/>
      <c r="O42" s="1702"/>
      <c r="P42" s="1703"/>
      <c r="Q42" s="1704"/>
      <c r="R42" s="1770" t="str">
        <f>IF(W42=0,"",W42)</f>
        <v/>
      </c>
      <c r="S42" s="1770"/>
      <c r="T42" s="1770"/>
      <c r="U42" s="1770"/>
      <c r="V42" s="1770"/>
      <c r="W42" s="345">
        <f>IF(W40=0,0,O42*W40)</f>
        <v>0</v>
      </c>
      <c r="X42" s="378"/>
      <c r="Y42" s="1698"/>
      <c r="AB42" s="1696"/>
      <c r="AC42" s="583"/>
      <c r="AD42" s="597"/>
      <c r="AE42" s="597"/>
      <c r="AF42" s="597"/>
      <c r="AG42" s="597"/>
      <c r="AH42" s="298"/>
      <c r="AI42" s="298"/>
      <c r="AJ42" s="298"/>
      <c r="AM42" s="223"/>
      <c r="AN42" s="223"/>
    </row>
    <row r="43" spans="2:40" ht="15" customHeight="1" thickBot="1" x14ac:dyDescent="0.25">
      <c r="B43" s="416"/>
      <c r="C43" s="416"/>
      <c r="D43" s="1694" t="s">
        <v>176</v>
      </c>
      <c r="E43" s="1694"/>
      <c r="F43" s="1694"/>
      <c r="G43" s="1694"/>
      <c r="H43" s="1694"/>
      <c r="I43" s="1694"/>
      <c r="J43" s="1694"/>
      <c r="K43" s="1694"/>
      <c r="L43" s="1694"/>
      <c r="M43" s="1694"/>
      <c r="N43" s="1694"/>
      <c r="O43" s="1694"/>
      <c r="P43" s="1694"/>
      <c r="Q43" s="1695"/>
      <c r="R43" s="1745"/>
      <c r="S43" s="1746"/>
      <c r="T43" s="1746"/>
      <c r="U43" s="1746"/>
      <c r="V43" s="1747"/>
      <c r="W43" s="359">
        <f>IF(W40=0,0,R43)</f>
        <v>0</v>
      </c>
      <c r="X43" s="379"/>
      <c r="Y43" s="199"/>
      <c r="AB43" s="338"/>
      <c r="AC43" s="583"/>
      <c r="AD43" s="598"/>
      <c r="AE43" s="598"/>
      <c r="AF43" s="598"/>
      <c r="AG43" s="598"/>
      <c r="AH43" s="234"/>
      <c r="AI43" s="235"/>
      <c r="AJ43" s="235"/>
      <c r="AM43" s="223"/>
      <c r="AN43" s="223"/>
    </row>
    <row r="44" spans="2:40" ht="15" customHeight="1" thickBot="1" x14ac:dyDescent="0.25">
      <c r="B44" s="1701">
        <v>470</v>
      </c>
      <c r="C44" s="1701"/>
      <c r="D44" s="1744" t="s">
        <v>186</v>
      </c>
      <c r="E44" s="1744"/>
      <c r="F44" s="1744"/>
      <c r="G44" s="1744"/>
      <c r="H44" s="1744"/>
      <c r="I44" s="1744"/>
      <c r="J44" s="1744"/>
      <c r="K44" s="1744"/>
      <c r="L44" s="1744"/>
      <c r="M44" s="1744"/>
      <c r="N44" s="1744"/>
      <c r="O44" s="1744"/>
      <c r="P44" s="1744"/>
      <c r="Q44" s="1744"/>
      <c r="R44" s="1744"/>
      <c r="S44" s="1744"/>
      <c r="T44" s="1744"/>
      <c r="U44" s="1744"/>
      <c r="V44" s="1744"/>
      <c r="AB44" s="561"/>
      <c r="AC44" s="583"/>
      <c r="AD44" s="598"/>
      <c r="AE44" s="598"/>
      <c r="AF44" s="598"/>
      <c r="AG44" s="598"/>
      <c r="AH44" s="563"/>
      <c r="AI44" s="564"/>
      <c r="AJ44" s="231"/>
      <c r="AK44" s="236"/>
    </row>
    <row r="45" spans="2:40" ht="15" customHeight="1" x14ac:dyDescent="0.2">
      <c r="B45" s="414"/>
      <c r="C45" s="414"/>
      <c r="D45" s="1753" t="s">
        <v>177</v>
      </c>
      <c r="E45" s="1753"/>
      <c r="F45" s="1753"/>
      <c r="G45" s="1753"/>
      <c r="H45" s="1753"/>
      <c r="I45" s="1753"/>
      <c r="J45" s="1753"/>
      <c r="K45" s="1753"/>
      <c r="L45" s="1753"/>
      <c r="M45" s="1753"/>
      <c r="N45" s="1753"/>
      <c r="O45" s="1753"/>
      <c r="P45" s="1753"/>
      <c r="Q45" s="1753"/>
      <c r="R45" s="1787"/>
      <c r="S45" s="1788"/>
      <c r="T45" s="1788"/>
      <c r="U45" s="1788"/>
      <c r="V45" s="1789"/>
      <c r="W45" s="357">
        <f>R45</f>
        <v>0</v>
      </c>
      <c r="X45" s="360" t="s">
        <v>199</v>
      </c>
      <c r="AB45" s="561"/>
      <c r="AC45" s="599"/>
      <c r="AD45" s="598"/>
      <c r="AE45" s="598"/>
      <c r="AF45" s="598"/>
      <c r="AG45" s="598"/>
      <c r="AH45" s="563"/>
      <c r="AI45" s="564"/>
      <c r="AJ45" s="231"/>
      <c r="AK45" s="236"/>
    </row>
    <row r="46" spans="2:40" ht="15" customHeight="1" x14ac:dyDescent="0.2">
      <c r="B46" s="408"/>
      <c r="C46" s="408"/>
      <c r="D46" s="35" t="s">
        <v>178</v>
      </c>
      <c r="E46" s="35"/>
      <c r="F46" s="35"/>
      <c r="G46" s="35"/>
      <c r="H46" s="35"/>
      <c r="I46" s="35"/>
      <c r="J46" s="35"/>
      <c r="K46" s="35"/>
      <c r="L46" s="35"/>
      <c r="M46" s="35"/>
      <c r="N46" s="35"/>
      <c r="O46" s="415"/>
      <c r="P46" s="415"/>
      <c r="Q46" s="415"/>
      <c r="R46" s="1771"/>
      <c r="S46" s="1772"/>
      <c r="T46" s="1772"/>
      <c r="U46" s="1772"/>
      <c r="V46" s="1773"/>
      <c r="W46" s="345">
        <f>IF(W45=0,0,R46)</f>
        <v>0</v>
      </c>
      <c r="X46" s="370">
        <f>SUM(W45:W48)</f>
        <v>0</v>
      </c>
      <c r="Y46" s="1698"/>
      <c r="AB46" s="1699"/>
      <c r="AC46" s="600"/>
      <c r="AD46" s="588"/>
      <c r="AE46" s="588"/>
      <c r="AF46" s="583"/>
      <c r="AG46" s="583"/>
      <c r="AH46" s="563"/>
      <c r="AI46" s="564"/>
      <c r="AJ46" s="231"/>
      <c r="AK46" s="236"/>
      <c r="AM46" s="223"/>
      <c r="AN46" s="223"/>
    </row>
    <row r="47" spans="2:40" ht="15" customHeight="1" x14ac:dyDescent="0.2">
      <c r="B47" s="408"/>
      <c r="C47" s="408"/>
      <c r="D47" s="35" t="s">
        <v>179</v>
      </c>
      <c r="E47" s="35"/>
      <c r="F47" s="35"/>
      <c r="G47" s="35"/>
      <c r="H47" s="35"/>
      <c r="I47" s="35"/>
      <c r="J47" s="35"/>
      <c r="K47" s="35"/>
      <c r="L47" s="35"/>
      <c r="M47" s="35"/>
      <c r="N47" s="35"/>
      <c r="O47" s="1702"/>
      <c r="P47" s="1703"/>
      <c r="Q47" s="1704"/>
      <c r="R47" s="1770" t="str">
        <f>IF(W47=0,"",W47)</f>
        <v/>
      </c>
      <c r="S47" s="1770"/>
      <c r="T47" s="1770"/>
      <c r="U47" s="1770"/>
      <c r="V47" s="1770"/>
      <c r="W47" s="345">
        <f>IF(W45=0,0,O47*W45)</f>
        <v>0</v>
      </c>
      <c r="X47" s="370"/>
      <c r="Y47" s="1698"/>
      <c r="AA47" s="215"/>
      <c r="AB47" s="1699"/>
      <c r="AC47" s="591"/>
      <c r="AD47" s="601"/>
      <c r="AE47" s="601"/>
      <c r="AF47" s="601"/>
      <c r="AG47" s="602"/>
      <c r="AH47" s="566"/>
      <c r="AI47" s="564"/>
      <c r="AJ47" s="231"/>
      <c r="AM47" s="223"/>
      <c r="AN47" s="223"/>
    </row>
    <row r="48" spans="2:40" ht="15" customHeight="1" thickBot="1" x14ac:dyDescent="0.25">
      <c r="B48" s="416"/>
      <c r="C48" s="416"/>
      <c r="D48" s="417" t="s">
        <v>176</v>
      </c>
      <c r="E48" s="417"/>
      <c r="F48" s="417"/>
      <c r="G48" s="417"/>
      <c r="H48" s="417"/>
      <c r="I48" s="417"/>
      <c r="J48" s="417"/>
      <c r="K48" s="417"/>
      <c r="L48" s="417"/>
      <c r="M48" s="417"/>
      <c r="N48" s="417"/>
      <c r="O48" s="417"/>
      <c r="P48" s="417"/>
      <c r="Q48" s="417"/>
      <c r="R48" s="1745"/>
      <c r="S48" s="1746"/>
      <c r="T48" s="1746"/>
      <c r="U48" s="1746"/>
      <c r="V48" s="1747"/>
      <c r="W48" s="359">
        <f>IF(W45=0,0,R48)</f>
        <v>0</v>
      </c>
      <c r="X48" s="371"/>
      <c r="Y48" s="199"/>
      <c r="AA48" s="41"/>
      <c r="AB48" s="565"/>
      <c r="AC48" s="591"/>
      <c r="AD48" s="601"/>
      <c r="AE48" s="601"/>
      <c r="AF48" s="601"/>
      <c r="AG48" s="602"/>
      <c r="AH48" s="566"/>
      <c r="AI48" s="564"/>
      <c r="AJ48" s="231"/>
      <c r="AM48" s="223"/>
      <c r="AN48" s="223"/>
    </row>
    <row r="49" spans="1:40" ht="15" customHeight="1" thickBot="1" x14ac:dyDescent="0.25">
      <c r="B49" s="1701">
        <v>480</v>
      </c>
      <c r="C49" s="1701"/>
      <c r="D49" s="1744" t="s">
        <v>188</v>
      </c>
      <c r="E49" s="1744"/>
      <c r="F49" s="1744"/>
      <c r="G49" s="1744"/>
      <c r="H49" s="1744"/>
      <c r="I49" s="1744"/>
      <c r="J49" s="1744"/>
      <c r="K49" s="1744"/>
      <c r="L49" s="1744"/>
      <c r="M49" s="1744"/>
      <c r="N49" s="1744"/>
      <c r="O49" s="1744"/>
      <c r="P49" s="1744"/>
      <c r="Q49" s="1744"/>
      <c r="R49" s="1744"/>
      <c r="S49" s="1744"/>
      <c r="T49" s="1744"/>
      <c r="U49" s="1744"/>
      <c r="V49" s="1744"/>
      <c r="W49" s="2"/>
      <c r="X49" s="2"/>
      <c r="AA49" s="41"/>
      <c r="AB49" s="561"/>
      <c r="AC49" s="593"/>
      <c r="AD49" s="603"/>
      <c r="AE49" s="603"/>
      <c r="AF49" s="603"/>
      <c r="AG49" s="604"/>
      <c r="AH49" s="562"/>
      <c r="AI49" s="564"/>
      <c r="AJ49" s="217"/>
      <c r="AK49" s="225"/>
    </row>
    <row r="50" spans="1:40" ht="15" customHeight="1" x14ac:dyDescent="0.2">
      <c r="B50" s="414"/>
      <c r="C50" s="414"/>
      <c r="D50" s="1753" t="s">
        <v>177</v>
      </c>
      <c r="E50" s="1753"/>
      <c r="F50" s="1753"/>
      <c r="G50" s="1753"/>
      <c r="H50" s="1753"/>
      <c r="I50" s="1753"/>
      <c r="J50" s="1753"/>
      <c r="K50" s="1753"/>
      <c r="L50" s="1753"/>
      <c r="M50" s="1753"/>
      <c r="N50" s="1753"/>
      <c r="O50" s="1753"/>
      <c r="P50" s="1753"/>
      <c r="Q50" s="1753"/>
      <c r="R50" s="1787"/>
      <c r="S50" s="1788"/>
      <c r="T50" s="1788"/>
      <c r="U50" s="1788"/>
      <c r="V50" s="1789"/>
      <c r="W50" s="357">
        <f>R50</f>
        <v>0</v>
      </c>
      <c r="X50" s="358" t="s">
        <v>200</v>
      </c>
      <c r="AB50" s="561"/>
      <c r="AC50" s="593"/>
      <c r="AD50" s="603"/>
      <c r="AE50" s="603"/>
      <c r="AF50" s="603"/>
      <c r="AG50" s="604"/>
      <c r="AH50" s="562"/>
      <c r="AI50" s="564"/>
      <c r="AJ50" s="217"/>
      <c r="AK50" s="225"/>
    </row>
    <row r="51" spans="1:40" ht="15" customHeight="1" x14ac:dyDescent="0.2">
      <c r="B51" s="408"/>
      <c r="C51" s="408"/>
      <c r="D51" s="35" t="s">
        <v>178</v>
      </c>
      <c r="E51" s="35"/>
      <c r="F51" s="35"/>
      <c r="G51" s="35"/>
      <c r="H51" s="35"/>
      <c r="I51" s="35"/>
      <c r="J51" s="35"/>
      <c r="K51" s="35"/>
      <c r="L51" s="35"/>
      <c r="M51" s="35"/>
      <c r="N51" s="35"/>
      <c r="O51" s="415"/>
      <c r="P51" s="415"/>
      <c r="Q51" s="415"/>
      <c r="R51" s="1771"/>
      <c r="S51" s="1772"/>
      <c r="T51" s="1772"/>
      <c r="U51" s="1772"/>
      <c r="V51" s="1773"/>
      <c r="W51" s="345">
        <f>IF(W50=0,0,R51)</f>
        <v>0</v>
      </c>
      <c r="X51" s="344">
        <f>SUM(W50:W53)</f>
        <v>0</v>
      </c>
      <c r="Y51" s="1698"/>
      <c r="AB51" s="1699"/>
      <c r="AC51" s="605"/>
      <c r="AD51" s="605"/>
      <c r="AE51" s="605"/>
      <c r="AF51" s="605"/>
      <c r="AG51" s="605"/>
      <c r="AH51" s="564"/>
      <c r="AI51" s="564"/>
      <c r="AJ51" s="227"/>
      <c r="AK51" s="227"/>
      <c r="AM51" s="223"/>
      <c r="AN51" s="223"/>
    </row>
    <row r="52" spans="1:40" ht="15" customHeight="1" x14ac:dyDescent="0.2">
      <c r="B52" s="408"/>
      <c r="C52" s="408"/>
      <c r="D52" s="35" t="s">
        <v>179</v>
      </c>
      <c r="E52" s="35"/>
      <c r="F52" s="35"/>
      <c r="G52" s="35"/>
      <c r="H52" s="35"/>
      <c r="I52" s="35"/>
      <c r="J52" s="35"/>
      <c r="K52" s="35"/>
      <c r="L52" s="35"/>
      <c r="M52" s="35"/>
      <c r="N52" s="35"/>
      <c r="O52" s="1702"/>
      <c r="P52" s="1703"/>
      <c r="Q52" s="1704"/>
      <c r="R52" s="1770" t="str">
        <f>IF(W52=0,"",W52)</f>
        <v/>
      </c>
      <c r="S52" s="1770"/>
      <c r="T52" s="1770"/>
      <c r="U52" s="1770"/>
      <c r="V52" s="1770"/>
      <c r="W52" s="345">
        <f>IF(W50=0,0,O52*W50)</f>
        <v>0</v>
      </c>
      <c r="X52" s="344"/>
      <c r="Y52" s="1698"/>
      <c r="AB52" s="1699"/>
      <c r="AC52" s="583"/>
      <c r="AD52" s="588"/>
      <c r="AE52" s="588"/>
      <c r="AF52" s="583"/>
      <c r="AG52" s="583"/>
      <c r="AH52" s="224"/>
      <c r="AI52" s="224"/>
      <c r="AJ52" s="1"/>
      <c r="AK52" s="1"/>
      <c r="AM52" s="223"/>
      <c r="AN52" s="223"/>
    </row>
    <row r="53" spans="1:40" ht="15" customHeight="1" thickBot="1" x14ac:dyDescent="0.25">
      <c r="B53" s="418"/>
      <c r="C53" s="418"/>
      <c r="D53" s="36" t="s">
        <v>176</v>
      </c>
      <c r="E53" s="36"/>
      <c r="F53" s="36"/>
      <c r="G53" s="36"/>
      <c r="H53" s="36"/>
      <c r="I53" s="36"/>
      <c r="J53" s="36"/>
      <c r="K53" s="36"/>
      <c r="L53" s="36"/>
      <c r="M53" s="36"/>
      <c r="N53" s="36"/>
      <c r="O53" s="36"/>
      <c r="P53" s="36"/>
      <c r="Q53" s="36"/>
      <c r="R53" s="1844"/>
      <c r="S53" s="1845"/>
      <c r="T53" s="1845"/>
      <c r="U53" s="1845"/>
      <c r="V53" s="1846"/>
      <c r="W53" s="359">
        <f>IF(W50=0,0,R53)</f>
        <v>0</v>
      </c>
      <c r="X53" s="369"/>
      <c r="Y53" s="199"/>
      <c r="AB53" s="338"/>
      <c r="AC53" s="588"/>
      <c r="AD53" s="588"/>
      <c r="AE53" s="588"/>
      <c r="AF53" s="588"/>
      <c r="AG53" s="588"/>
      <c r="AH53" s="1"/>
      <c r="AI53" s="1"/>
      <c r="AJ53" s="1"/>
      <c r="AK53" s="1"/>
      <c r="AM53" s="223"/>
      <c r="AN53" s="223"/>
    </row>
    <row r="54" spans="1:40" ht="16.899999999999999" customHeight="1" x14ac:dyDescent="0.2">
      <c r="B54" s="408"/>
      <c r="C54" s="408"/>
      <c r="D54" s="1843" t="s">
        <v>189</v>
      </c>
      <c r="E54" s="1843"/>
      <c r="F54" s="1843"/>
      <c r="G54" s="1843"/>
      <c r="H54" s="1843"/>
      <c r="I54" s="1843"/>
      <c r="J54" s="1843"/>
      <c r="K54" s="1843"/>
      <c r="L54" s="1843"/>
      <c r="M54" s="1843"/>
      <c r="N54" s="1843"/>
      <c r="O54" s="1843"/>
      <c r="P54" s="1843"/>
      <c r="Q54" s="1843"/>
      <c r="R54" s="1843"/>
      <c r="S54" s="1841">
        <f>IF(W54=0,"",W54)</f>
        <v>430000</v>
      </c>
      <c r="T54" s="1841"/>
      <c r="U54" s="1841"/>
      <c r="V54" s="1841"/>
      <c r="W54" s="356">
        <f>W14+W19+W24+W29+W34+W40+W45+W50</f>
        <v>430000</v>
      </c>
      <c r="X54" s="199"/>
      <c r="Y54" s="199"/>
      <c r="AB54" s="338"/>
      <c r="AC54" s="605"/>
      <c r="AD54" s="605"/>
      <c r="AE54" s="605"/>
      <c r="AF54" s="605"/>
      <c r="AG54" s="605"/>
      <c r="AH54" s="227"/>
      <c r="AI54" s="227"/>
      <c r="AJ54" s="227"/>
      <c r="AK54" s="227"/>
      <c r="AM54" s="223"/>
      <c r="AN54" s="223"/>
    </row>
    <row r="55" spans="1:40" ht="16.899999999999999" customHeight="1" x14ac:dyDescent="0.2">
      <c r="B55" s="408"/>
      <c r="C55" s="408"/>
      <c r="D55" s="1840" t="s">
        <v>190</v>
      </c>
      <c r="E55" s="1840"/>
      <c r="F55" s="1840"/>
      <c r="G55" s="1840"/>
      <c r="H55" s="1840"/>
      <c r="I55" s="1840"/>
      <c r="J55" s="1840"/>
      <c r="K55" s="1840"/>
      <c r="L55" s="1840"/>
      <c r="M55" s="1840"/>
      <c r="N55" s="1840"/>
      <c r="O55" s="1840"/>
      <c r="P55" s="1840"/>
      <c r="Q55" s="1840"/>
      <c r="R55" s="1840"/>
      <c r="S55" s="1842" t="str">
        <f>IF(W55=0,"",W55)</f>
        <v/>
      </c>
      <c r="T55" s="1842"/>
      <c r="U55" s="1842"/>
      <c r="V55" s="1842"/>
      <c r="W55" s="346">
        <f>W15+W16+W20+W21+W25+W26+W30+W31+W35+W36+W41+W42+W46+W47+W51+W52</f>
        <v>0</v>
      </c>
      <c r="X55" s="199"/>
      <c r="Y55" s="199"/>
      <c r="AB55" s="338"/>
      <c r="AC55" s="596"/>
      <c r="AD55" s="596"/>
      <c r="AE55" s="596"/>
      <c r="AF55" s="583"/>
      <c r="AG55" s="583"/>
      <c r="AH55" s="227"/>
      <c r="AI55" s="227"/>
      <c r="AJ55" s="227"/>
      <c r="AK55" s="227"/>
      <c r="AM55" s="223"/>
      <c r="AN55" s="223"/>
    </row>
    <row r="56" spans="1:40" ht="16.899999999999999" customHeight="1" x14ac:dyDescent="0.2">
      <c r="B56" s="408"/>
      <c r="C56" s="408"/>
      <c r="D56" s="1840" t="s">
        <v>191</v>
      </c>
      <c r="E56" s="1840"/>
      <c r="F56" s="1840"/>
      <c r="G56" s="1840"/>
      <c r="H56" s="1840"/>
      <c r="I56" s="1840"/>
      <c r="J56" s="1840"/>
      <c r="K56" s="1840"/>
      <c r="L56" s="1840"/>
      <c r="M56" s="1840"/>
      <c r="N56" s="1840"/>
      <c r="O56" s="1840"/>
      <c r="P56" s="1840"/>
      <c r="Q56" s="1840"/>
      <c r="R56" s="1840"/>
      <c r="S56" s="1842" t="str">
        <f>IF(W56=0,"",W56)</f>
        <v/>
      </c>
      <c r="T56" s="1842"/>
      <c r="U56" s="1842"/>
      <c r="V56" s="1842"/>
      <c r="W56" s="348">
        <f>W17+W22+W27+W32+W38+W43+W48+W53</f>
        <v>0</v>
      </c>
      <c r="X56" s="199"/>
      <c r="Y56" s="199"/>
      <c r="AB56" s="338"/>
      <c r="AC56" s="583"/>
      <c r="AD56" s="588"/>
      <c r="AE56" s="588"/>
      <c r="AF56" s="583"/>
      <c r="AG56" s="583"/>
      <c r="AL56" s="222"/>
      <c r="AM56" s="223"/>
      <c r="AN56" s="223"/>
    </row>
    <row r="57" spans="1:40" ht="16.899999999999999" customHeight="1" x14ac:dyDescent="0.2">
      <c r="B57" s="408"/>
      <c r="C57" s="408"/>
      <c r="D57" s="1840" t="s">
        <v>192</v>
      </c>
      <c r="E57" s="1840"/>
      <c r="F57" s="1840"/>
      <c r="G57" s="1840"/>
      <c r="H57" s="1840"/>
      <c r="I57" s="1840"/>
      <c r="J57" s="1840"/>
      <c r="K57" s="1840"/>
      <c r="L57" s="1840"/>
      <c r="M57" s="1840"/>
      <c r="N57" s="1840"/>
      <c r="O57" s="1840"/>
      <c r="P57" s="1840"/>
      <c r="Q57" s="1840"/>
      <c r="R57" s="1840"/>
      <c r="S57" s="1842" t="str">
        <f>IF(W57=0,"",W57)</f>
        <v/>
      </c>
      <c r="T57" s="1842"/>
      <c r="U57" s="1842"/>
      <c r="V57" s="1842"/>
      <c r="W57" s="349">
        <f>W37</f>
        <v>0</v>
      </c>
      <c r="X57" s="199"/>
      <c r="Y57" s="199"/>
      <c r="AB57" s="338"/>
      <c r="AC57" s="583"/>
      <c r="AD57" s="588"/>
      <c r="AE57" s="588"/>
      <c r="AF57" s="583"/>
      <c r="AG57" s="583"/>
      <c r="AL57" s="222"/>
      <c r="AM57" s="223"/>
      <c r="AN57" s="223"/>
    </row>
    <row r="58" spans="1:40" ht="19.899999999999999" customHeight="1" thickBot="1" x14ac:dyDescent="0.25">
      <c r="B58" s="1797">
        <v>400</v>
      </c>
      <c r="C58" s="1797"/>
      <c r="D58" s="1802" t="s">
        <v>133</v>
      </c>
      <c r="E58" s="1802"/>
      <c r="F58" s="1802"/>
      <c r="G58" s="1802"/>
      <c r="H58" s="1802"/>
      <c r="I58" s="1802"/>
      <c r="J58" s="1802"/>
      <c r="K58" s="1802"/>
      <c r="L58" s="1802"/>
      <c r="M58" s="1802"/>
      <c r="N58" s="1802"/>
      <c r="O58" s="1802"/>
      <c r="P58" s="1802"/>
      <c r="Q58" s="1802"/>
      <c r="R58" s="1802"/>
      <c r="S58" s="1777">
        <f>IF(W58=0,"",W58)</f>
        <v>430000</v>
      </c>
      <c r="T58" s="1777"/>
      <c r="U58" s="1777"/>
      <c r="V58" s="1777"/>
      <c r="W58" s="347">
        <f>SUM(W54:W57)</f>
        <v>430000</v>
      </c>
      <c r="X58" s="71"/>
      <c r="Y58" s="22"/>
      <c r="Z58" s="41"/>
      <c r="AA58" s="199"/>
      <c r="AB58" s="230"/>
      <c r="AC58" s="583"/>
      <c r="AD58" s="588"/>
      <c r="AE58" s="588"/>
      <c r="AF58" s="583"/>
      <c r="AG58" s="583"/>
      <c r="AM58" s="223"/>
      <c r="AN58" s="223"/>
    </row>
    <row r="59" spans="1:40" s="4" customFormat="1" ht="15" customHeight="1" thickBot="1" x14ac:dyDescent="0.25">
      <c r="A59" s="1664"/>
      <c r="B59" s="1829">
        <v>500</v>
      </c>
      <c r="C59" s="1829"/>
      <c r="D59" s="1821" t="s">
        <v>125</v>
      </c>
      <c r="E59" s="1821"/>
      <c r="F59" s="1821"/>
      <c r="G59" s="1821"/>
      <c r="H59" s="1821"/>
      <c r="I59" s="1821"/>
      <c r="J59" s="1821"/>
      <c r="K59" s="1821"/>
      <c r="L59" s="1821"/>
      <c r="M59" s="1821"/>
      <c r="N59" s="1821"/>
      <c r="O59" s="1821"/>
      <c r="P59" s="1821"/>
      <c r="Q59" s="1821"/>
      <c r="R59" s="1821"/>
      <c r="S59" s="1821"/>
      <c r="T59" s="1821"/>
      <c r="U59" s="1821"/>
      <c r="V59" s="1821"/>
      <c r="W59" s="400"/>
      <c r="X59" s="401"/>
      <c r="Y59" s="276"/>
      <c r="Z59" s="41"/>
      <c r="AA59" s="61"/>
      <c r="AC59" s="606" t="s">
        <v>125</v>
      </c>
      <c r="AD59" s="598"/>
      <c r="AE59" s="598"/>
      <c r="AF59" s="598"/>
      <c r="AG59" s="598"/>
    </row>
    <row r="60" spans="1:40" s="4" customFormat="1" ht="15" customHeight="1" x14ac:dyDescent="0.2">
      <c r="A60" s="1664"/>
      <c r="B60" s="419"/>
      <c r="C60" s="419"/>
      <c r="D60" s="1728" t="s">
        <v>208</v>
      </c>
      <c r="E60" s="1728"/>
      <c r="F60" s="1728"/>
      <c r="G60" s="1728"/>
      <c r="H60" s="1728"/>
      <c r="I60" s="1728"/>
      <c r="J60" s="1728"/>
      <c r="K60" s="1728"/>
      <c r="L60" s="1728"/>
      <c r="M60" s="1728"/>
      <c r="N60" s="1728"/>
      <c r="O60" s="1728"/>
      <c r="P60" s="1728"/>
      <c r="Q60" s="1729"/>
      <c r="R60" s="1725"/>
      <c r="S60" s="1726"/>
      <c r="T60" s="1726"/>
      <c r="U60" s="1726"/>
      <c r="V60" s="1727"/>
      <c r="W60" s="397">
        <f>R60</f>
        <v>0</v>
      </c>
      <c r="X60" s="380"/>
      <c r="Y60" s="276"/>
      <c r="Z60" s="41"/>
      <c r="AA60" s="61"/>
      <c r="AC60" s="1693" t="s">
        <v>225</v>
      </c>
      <c r="AD60" s="1693"/>
      <c r="AE60" s="1693"/>
      <c r="AF60" s="1693"/>
      <c r="AG60" s="1693"/>
    </row>
    <row r="61" spans="1:40" ht="16.899999999999999" customHeight="1" x14ac:dyDescent="0.2">
      <c r="B61" s="408"/>
      <c r="C61" s="408"/>
      <c r="D61" s="32" t="s">
        <v>178</v>
      </c>
      <c r="E61" s="32"/>
      <c r="F61" s="32"/>
      <c r="G61" s="32"/>
      <c r="H61" s="32"/>
      <c r="I61" s="32"/>
      <c r="J61" s="32"/>
      <c r="K61" s="32"/>
      <c r="L61" s="32"/>
      <c r="M61" s="32"/>
      <c r="N61" s="32"/>
      <c r="O61" s="32"/>
      <c r="P61" s="32"/>
      <c r="Q61" s="32"/>
      <c r="R61" s="1722"/>
      <c r="S61" s="1723"/>
      <c r="T61" s="1723"/>
      <c r="U61" s="1723"/>
      <c r="V61" s="1724"/>
      <c r="W61" s="351">
        <f>IF(W60=0,0,R61)</f>
        <v>0</v>
      </c>
      <c r="X61" s="380">
        <f>SUM(W60:W62)</f>
        <v>0</v>
      </c>
      <c r="Y61" s="199"/>
      <c r="AB61" s="1696"/>
      <c r="AC61" s="1692" t="s">
        <v>226</v>
      </c>
      <c r="AD61" s="1692"/>
      <c r="AE61" s="1692"/>
      <c r="AF61" s="1692"/>
      <c r="AG61" s="1692"/>
      <c r="AL61" s="222"/>
      <c r="AM61" s="223"/>
      <c r="AN61" s="223"/>
    </row>
    <row r="62" spans="1:40" ht="16.899999999999999" customHeight="1" thickBot="1" x14ac:dyDescent="0.25">
      <c r="B62" s="408"/>
      <c r="C62" s="408"/>
      <c r="D62" s="409" t="s">
        <v>179</v>
      </c>
      <c r="E62" s="409"/>
      <c r="F62" s="409"/>
      <c r="G62" s="409"/>
      <c r="H62" s="409"/>
      <c r="I62" s="409"/>
      <c r="J62" s="409"/>
      <c r="K62" s="409"/>
      <c r="L62" s="409"/>
      <c r="M62" s="409"/>
      <c r="N62" s="409"/>
      <c r="O62" s="1712"/>
      <c r="P62" s="1713"/>
      <c r="Q62" s="1714"/>
      <c r="R62" s="1721" t="str">
        <f>IF(W62=0,"",W62)</f>
        <v/>
      </c>
      <c r="S62" s="1721"/>
      <c r="T62" s="1721"/>
      <c r="U62" s="1721"/>
      <c r="V62" s="1721"/>
      <c r="W62" s="381">
        <f>IF(W60=0,0,O62*W60)</f>
        <v>0</v>
      </c>
      <c r="X62" s="399"/>
      <c r="Y62" s="199"/>
      <c r="AB62" s="1696"/>
      <c r="AC62" s="607"/>
      <c r="AD62" s="607"/>
      <c r="AE62" s="607"/>
      <c r="AF62" s="607"/>
      <c r="AG62" s="584"/>
      <c r="AI62" s="217"/>
      <c r="AJ62" s="217"/>
      <c r="AL62" s="237"/>
      <c r="AM62" s="223"/>
      <c r="AN62" s="223"/>
    </row>
    <row r="63" spans="1:40" ht="19.899999999999999" customHeight="1" thickBot="1" x14ac:dyDescent="0.25">
      <c r="B63" s="1735">
        <v>600</v>
      </c>
      <c r="C63" s="1735"/>
      <c r="D63" s="1733" t="s">
        <v>473</v>
      </c>
      <c r="E63" s="1734"/>
      <c r="F63" s="1734"/>
      <c r="G63" s="1734"/>
      <c r="H63" s="1734"/>
      <c r="I63" s="1734"/>
      <c r="J63" s="1734"/>
      <c r="K63" s="1734"/>
      <c r="L63" s="1734"/>
      <c r="M63" s="1734"/>
      <c r="N63" s="1734"/>
      <c r="O63" s="1734"/>
      <c r="P63" s="1734"/>
      <c r="Q63" s="1734"/>
      <c r="R63" s="1730"/>
      <c r="S63" s="1731"/>
      <c r="T63" s="1731"/>
      <c r="U63" s="1731"/>
      <c r="V63" s="1732"/>
      <c r="W63" s="398">
        <f>R63</f>
        <v>0</v>
      </c>
      <c r="X63" s="199"/>
      <c r="Y63" s="276"/>
      <c r="Z63" s="61"/>
      <c r="AB63" s="238"/>
      <c r="AC63" s="583"/>
      <c r="AD63" s="588"/>
      <c r="AE63" s="588"/>
      <c r="AF63" s="583"/>
      <c r="AG63" s="583"/>
    </row>
    <row r="64" spans="1:40" ht="20.100000000000001" customHeight="1" x14ac:dyDescent="0.2">
      <c r="B64" s="1673"/>
      <c r="C64" s="1673"/>
      <c r="D64" s="1674"/>
      <c r="E64" s="1674"/>
      <c r="F64" s="1674"/>
      <c r="G64" s="1674"/>
      <c r="H64" s="1675"/>
      <c r="I64" s="1675"/>
      <c r="J64" s="1675"/>
      <c r="K64" s="1675"/>
      <c r="L64" s="1675"/>
      <c r="M64" s="1676"/>
      <c r="N64" s="1676"/>
      <c r="O64" s="1677"/>
      <c r="P64" s="1678"/>
      <c r="Q64" s="1678"/>
      <c r="R64" s="1678"/>
      <c r="S64" s="1679"/>
      <c r="T64" s="1679"/>
      <c r="U64" s="1679"/>
      <c r="V64" s="1679"/>
      <c r="W64" s="276"/>
      <c r="X64" s="1672"/>
      <c r="Y64" s="276"/>
      <c r="Z64" s="61"/>
      <c r="AB64" s="238"/>
      <c r="AC64" s="583"/>
      <c r="AD64" s="588"/>
      <c r="AE64" s="588"/>
      <c r="AF64" s="583"/>
      <c r="AG64" s="583"/>
    </row>
    <row r="65" spans="1:33" s="225" customFormat="1" ht="25.15" customHeight="1" x14ac:dyDescent="0.2">
      <c r="A65" s="1665"/>
      <c r="B65" s="1748" t="s">
        <v>26</v>
      </c>
      <c r="C65" s="1748"/>
      <c r="D65" s="1748"/>
      <c r="E65" s="1748"/>
      <c r="F65" s="1748"/>
      <c r="G65" s="1748"/>
      <c r="H65" s="1748"/>
      <c r="I65" s="1748"/>
      <c r="J65" s="1748"/>
      <c r="K65" s="1748"/>
      <c r="L65" s="1748"/>
      <c r="M65" s="1748"/>
      <c r="N65" s="1748"/>
      <c r="O65" s="1748"/>
      <c r="P65" s="420"/>
      <c r="Q65" s="420"/>
      <c r="R65" s="421"/>
      <c r="S65" s="421"/>
      <c r="T65" s="421"/>
      <c r="U65" s="421"/>
      <c r="V65" s="422"/>
      <c r="W65" s="70"/>
      <c r="X65" s="239"/>
      <c r="Y65" s="239"/>
      <c r="Z65" s="240"/>
      <c r="AA65" s="240"/>
      <c r="AB65" s="4"/>
      <c r="AC65" s="608"/>
      <c r="AD65" s="608"/>
      <c r="AE65" s="608"/>
      <c r="AF65" s="608"/>
      <c r="AG65" s="608"/>
    </row>
    <row r="66" spans="1:33" s="227" customFormat="1" ht="19.899999999999999" customHeight="1" x14ac:dyDescent="0.2">
      <c r="A66" s="1666"/>
      <c r="B66" s="1737" t="s">
        <v>204</v>
      </c>
      <c r="C66" s="1737"/>
      <c r="D66" s="1737"/>
      <c r="E66" s="1737"/>
      <c r="F66" s="1737"/>
      <c r="G66" s="1737"/>
      <c r="H66" s="1737"/>
      <c r="I66" s="1737"/>
      <c r="J66" s="1737"/>
      <c r="K66" s="1737"/>
      <c r="L66" s="1737"/>
      <c r="M66" s="1737"/>
      <c r="N66" s="1737"/>
      <c r="O66" s="1737"/>
      <c r="P66" s="423"/>
      <c r="Q66" s="423"/>
      <c r="R66" s="1774" t="str">
        <f>IF(W66=0,"",W66)</f>
        <v/>
      </c>
      <c r="S66" s="1774"/>
      <c r="T66" s="1774"/>
      <c r="U66" s="1774"/>
      <c r="V66" s="1774"/>
      <c r="W66" s="283">
        <f>'Gebäude u. Innenräume'!AB20</f>
        <v>0</v>
      </c>
      <c r="X66" s="275"/>
      <c r="Y66" s="275"/>
      <c r="Z66" s="240"/>
      <c r="AA66" s="240"/>
      <c r="AB66" s="225"/>
      <c r="AC66" s="605"/>
      <c r="AD66" s="605"/>
      <c r="AE66" s="605"/>
      <c r="AF66" s="605"/>
      <c r="AG66" s="605"/>
    </row>
    <row r="67" spans="1:33" s="227" customFormat="1" ht="19.899999999999999" customHeight="1" x14ac:dyDescent="0.2">
      <c r="A67" s="1666"/>
      <c r="B67" s="1737" t="s">
        <v>205</v>
      </c>
      <c r="C67" s="1737"/>
      <c r="D67" s="1737"/>
      <c r="E67" s="1737"/>
      <c r="F67" s="1737"/>
      <c r="G67" s="1737"/>
      <c r="H67" s="1737"/>
      <c r="I67" s="1737"/>
      <c r="J67" s="1737"/>
      <c r="K67" s="1737"/>
      <c r="L67" s="1737"/>
      <c r="M67" s="1737"/>
      <c r="N67" s="1737"/>
      <c r="O67" s="1737"/>
      <c r="P67" s="423"/>
      <c r="Q67" s="423"/>
      <c r="R67" s="1774" t="str">
        <f>IF(W67=0,"",W67)</f>
        <v/>
      </c>
      <c r="S67" s="1774"/>
      <c r="T67" s="1774"/>
      <c r="U67" s="1774"/>
      <c r="V67" s="1774"/>
      <c r="W67" s="283">
        <f>Freianlagen!AA20</f>
        <v>0</v>
      </c>
      <c r="X67" s="275"/>
      <c r="Y67" s="275"/>
      <c r="AC67" s="605"/>
      <c r="AD67" s="605"/>
      <c r="AE67" s="605"/>
      <c r="AF67" s="605"/>
      <c r="AG67" s="605"/>
    </row>
    <row r="68" spans="1:33" s="1" customFormat="1" ht="19.899999999999999" customHeight="1" x14ac:dyDescent="0.2">
      <c r="A68" s="1667"/>
      <c r="B68" s="1737" t="s">
        <v>206</v>
      </c>
      <c r="C68" s="1737"/>
      <c r="D68" s="1737"/>
      <c r="E68" s="1737"/>
      <c r="F68" s="1737"/>
      <c r="G68" s="1737"/>
      <c r="H68" s="1737"/>
      <c r="I68" s="1737"/>
      <c r="J68" s="1737"/>
      <c r="K68" s="1737"/>
      <c r="L68" s="1737"/>
      <c r="M68" s="1737"/>
      <c r="N68" s="1737"/>
      <c r="O68" s="1737"/>
      <c r="P68" s="423"/>
      <c r="Q68" s="423"/>
      <c r="R68" s="1774" t="str">
        <f>IF(W68=0,"",W68)</f>
        <v/>
      </c>
      <c r="S68" s="1774"/>
      <c r="T68" s="1774"/>
      <c r="U68" s="1774"/>
      <c r="V68" s="1774"/>
      <c r="W68" s="284">
        <f>TGA!AD7</f>
        <v>0</v>
      </c>
      <c r="X68" s="276"/>
      <c r="Y68" s="276"/>
      <c r="AC68" s="588"/>
      <c r="AD68" s="588"/>
      <c r="AE68" s="588"/>
      <c r="AF68" s="588"/>
      <c r="AG68" s="588"/>
    </row>
    <row r="69" spans="1:33" s="1" customFormat="1" ht="19.899999999999999" customHeight="1" x14ac:dyDescent="0.2">
      <c r="A69" s="1667"/>
      <c r="B69" s="1737" t="s">
        <v>219</v>
      </c>
      <c r="C69" s="1737"/>
      <c r="D69" s="1737"/>
      <c r="E69" s="1737"/>
      <c r="F69" s="1737"/>
      <c r="G69" s="1737"/>
      <c r="H69" s="1737"/>
      <c r="I69" s="1737"/>
      <c r="J69" s="1737"/>
      <c r="K69" s="1737"/>
      <c r="L69" s="1737"/>
      <c r="M69" s="1737"/>
      <c r="N69" s="1737"/>
      <c r="O69" s="1737"/>
      <c r="P69" s="424"/>
      <c r="Q69" s="424"/>
      <c r="R69" s="1774" t="str">
        <f>IF(W69=0,"",W69)</f>
        <v/>
      </c>
      <c r="S69" s="1774"/>
      <c r="T69" s="1774"/>
      <c r="U69" s="1774"/>
      <c r="V69" s="1774"/>
      <c r="W69" s="284">
        <f>Tragwerksplanung!AA26</f>
        <v>0</v>
      </c>
      <c r="X69" s="277"/>
      <c r="Y69" s="277"/>
      <c r="AB69" s="219"/>
      <c r="AC69" s="588"/>
      <c r="AD69" s="588"/>
      <c r="AE69" s="588"/>
      <c r="AF69" s="588"/>
      <c r="AG69" s="588"/>
    </row>
    <row r="70" spans="1:33" s="227" customFormat="1" ht="19.899999999999999" customHeight="1" x14ac:dyDescent="0.2">
      <c r="A70" s="1666"/>
      <c r="B70" s="1796" t="s">
        <v>31</v>
      </c>
      <c r="C70" s="1796"/>
      <c r="D70" s="1796"/>
      <c r="E70" s="1796"/>
      <c r="F70" s="1796"/>
      <c r="G70" s="1796"/>
      <c r="H70" s="1796"/>
      <c r="I70" s="1796"/>
      <c r="J70" s="1796"/>
      <c r="K70" s="1796"/>
      <c r="L70" s="1796"/>
      <c r="M70" s="1796"/>
      <c r="N70" s="1796"/>
      <c r="O70" s="1796"/>
      <c r="P70" s="1804" t="str">
        <f>IF(W70=0,"",W70)</f>
        <v/>
      </c>
      <c r="Q70" s="1804"/>
      <c r="R70" s="1804"/>
      <c r="S70" s="1804"/>
      <c r="T70" s="1804"/>
      <c r="U70" s="1804"/>
      <c r="V70" s="1804"/>
      <c r="W70" s="285">
        <f>W69+W68+W67+W66</f>
        <v>0</v>
      </c>
      <c r="X70" s="278"/>
      <c r="Y70" s="278"/>
      <c r="AB70" s="241"/>
      <c r="AC70" s="605"/>
      <c r="AD70" s="605"/>
      <c r="AE70" s="605"/>
      <c r="AF70" s="605"/>
      <c r="AG70" s="605"/>
    </row>
    <row r="71" spans="1:33" s="227" customFormat="1" ht="15" customHeight="1" x14ac:dyDescent="0.2">
      <c r="A71" s="1666"/>
      <c r="B71" s="1690" t="s">
        <v>32</v>
      </c>
      <c r="C71" s="1690"/>
      <c r="D71" s="1690"/>
      <c r="E71" s="1690"/>
      <c r="F71" s="1690"/>
      <c r="G71" s="1690"/>
      <c r="H71" s="1690"/>
      <c r="I71" s="1690"/>
      <c r="J71" s="1690"/>
      <c r="K71" s="1690"/>
      <c r="L71" s="1690"/>
      <c r="M71" s="1690"/>
      <c r="N71" s="437" t="s">
        <v>36</v>
      </c>
      <c r="O71" s="1687"/>
      <c r="P71" s="1688"/>
      <c r="Q71" s="1689"/>
      <c r="R71" s="1686" t="str">
        <f>IF(W71=0,"",W71)</f>
        <v/>
      </c>
      <c r="S71" s="1686"/>
      <c r="T71" s="1686"/>
      <c r="U71" s="1686"/>
      <c r="V71" s="1686"/>
      <c r="W71" s="286">
        <f>W70*O71</f>
        <v>0</v>
      </c>
      <c r="X71" s="279"/>
      <c r="Y71" s="279"/>
      <c r="AB71" s="241"/>
      <c r="AC71" s="605"/>
      <c r="AD71" s="605"/>
      <c r="AE71" s="605"/>
      <c r="AF71" s="605"/>
      <c r="AG71" s="605"/>
    </row>
    <row r="72" spans="1:33" s="227" customFormat="1" ht="15" customHeight="1" x14ac:dyDescent="0.2">
      <c r="A72" s="1666"/>
      <c r="B72" s="1691" t="s">
        <v>33</v>
      </c>
      <c r="C72" s="1691"/>
      <c r="D72" s="1691"/>
      <c r="E72" s="1691"/>
      <c r="F72" s="1691"/>
      <c r="G72" s="1691"/>
      <c r="H72" s="1691"/>
      <c r="I72" s="1691"/>
      <c r="J72" s="1691"/>
      <c r="K72" s="1691"/>
      <c r="L72" s="1691"/>
      <c r="M72" s="1691"/>
      <c r="N72" s="438" t="s">
        <v>36</v>
      </c>
      <c r="O72" s="1687"/>
      <c r="P72" s="1688"/>
      <c r="Q72" s="1689"/>
      <c r="R72" s="1686" t="str">
        <f>IF(W72=0,"",W72)</f>
        <v/>
      </c>
      <c r="S72" s="1686"/>
      <c r="T72" s="1686"/>
      <c r="U72" s="1686"/>
      <c r="V72" s="1686"/>
      <c r="W72" s="286">
        <f>W70*O72</f>
        <v>0</v>
      </c>
      <c r="X72" s="279"/>
      <c r="Y72" s="279"/>
      <c r="AB72" s="241"/>
      <c r="AC72" s="605"/>
      <c r="AD72" s="605"/>
      <c r="AE72" s="605"/>
      <c r="AF72" s="605"/>
      <c r="AG72" s="605"/>
    </row>
    <row r="73" spans="1:33" s="227" customFormat="1" ht="19.899999999999999" customHeight="1" x14ac:dyDescent="0.2">
      <c r="A73" s="1666"/>
      <c r="B73" s="1738" t="s">
        <v>471</v>
      </c>
      <c r="C73" s="1738"/>
      <c r="D73" s="1738"/>
      <c r="E73" s="1738"/>
      <c r="F73" s="1738"/>
      <c r="G73" s="1738"/>
      <c r="H73" s="1738"/>
      <c r="I73" s="1738"/>
      <c r="J73" s="1738"/>
      <c r="K73" s="1738"/>
      <c r="L73" s="1738"/>
      <c r="M73" s="1738"/>
      <c r="N73" s="1738"/>
      <c r="O73" s="1738"/>
      <c r="P73" s="1738"/>
      <c r="Q73" s="1738"/>
      <c r="R73" s="1739" t="str">
        <f>IF(W73=0,"",W73)</f>
        <v/>
      </c>
      <c r="S73" s="1739"/>
      <c r="T73" s="1739"/>
      <c r="U73" s="1739"/>
      <c r="V73" s="1739"/>
      <c r="W73" s="285">
        <f>SUM(W70:W72)</f>
        <v>0</v>
      </c>
      <c r="X73" s="278"/>
      <c r="Y73" s="278"/>
      <c r="AB73" s="241"/>
      <c r="AC73" s="605"/>
      <c r="AD73" s="605"/>
      <c r="AE73" s="605"/>
      <c r="AF73" s="605"/>
      <c r="AG73" s="605"/>
    </row>
    <row r="74" spans="1:33" s="227" customFormat="1" ht="19.899999999999999" customHeight="1" x14ac:dyDescent="0.2">
      <c r="A74" s="1666"/>
      <c r="B74" s="1684" t="s">
        <v>27</v>
      </c>
      <c r="C74" s="1684"/>
      <c r="D74" s="1684"/>
      <c r="E74" s="1684"/>
      <c r="F74" s="1684"/>
      <c r="G74" s="1684"/>
      <c r="H74" s="1684"/>
      <c r="I74" s="1684"/>
      <c r="J74" s="1684"/>
      <c r="K74" s="1684"/>
      <c r="L74" s="1684"/>
      <c r="M74" s="1684"/>
      <c r="N74" s="1684"/>
      <c r="O74" s="435"/>
      <c r="P74" s="1736" t="str">
        <f>IF(W74=0,"",W74)</f>
        <v/>
      </c>
      <c r="Q74" s="1736"/>
      <c r="R74" s="1736"/>
      <c r="S74" s="1736"/>
      <c r="T74" s="1736"/>
      <c r="U74" s="1736"/>
      <c r="V74" s="1736"/>
      <c r="W74" s="285">
        <f>'Besondere Leistungen'!AI6</f>
        <v>0</v>
      </c>
      <c r="X74" s="278"/>
      <c r="Y74" s="278"/>
      <c r="AB74" s="241"/>
      <c r="AC74" s="605"/>
      <c r="AD74" s="605"/>
      <c r="AE74" s="605"/>
      <c r="AF74" s="605"/>
      <c r="AG74" s="605"/>
    </row>
    <row r="75" spans="1:33" s="227" customFormat="1" ht="19.899999999999999" customHeight="1" x14ac:dyDescent="0.2">
      <c r="A75" s="1666"/>
      <c r="B75" s="1737" t="s">
        <v>222</v>
      </c>
      <c r="C75" s="1737"/>
      <c r="D75" s="1737"/>
      <c r="E75" s="1737"/>
      <c r="F75" s="1737"/>
      <c r="G75" s="1737"/>
      <c r="H75" s="1737"/>
      <c r="I75" s="1737"/>
      <c r="J75" s="1737"/>
      <c r="K75" s="1737"/>
      <c r="L75" s="1737"/>
      <c r="M75" s="1737"/>
      <c r="N75" s="1737"/>
      <c r="O75" s="1737"/>
      <c r="P75" s="1736" t="str">
        <f>IF(W75=0,"",W75)</f>
        <v/>
      </c>
      <c r="Q75" s="1736"/>
      <c r="R75" s="1736"/>
      <c r="S75" s="1736"/>
      <c r="T75" s="1736"/>
      <c r="U75" s="1736"/>
      <c r="V75" s="1736"/>
      <c r="W75" s="285">
        <f>'Leistungen zum Stundennachweis'!AH6</f>
        <v>0</v>
      </c>
      <c r="X75" s="278"/>
      <c r="Y75" s="278"/>
      <c r="AB75" s="241"/>
      <c r="AC75" s="605"/>
      <c r="AD75" s="605"/>
      <c r="AE75" s="605"/>
      <c r="AF75" s="605"/>
      <c r="AG75" s="605"/>
    </row>
    <row r="76" spans="1:33" s="1" customFormat="1" ht="19.899999999999999" customHeight="1" x14ac:dyDescent="0.2">
      <c r="A76" s="1667"/>
      <c r="B76" s="1685" t="s">
        <v>221</v>
      </c>
      <c r="C76" s="1685"/>
      <c r="D76" s="1685"/>
      <c r="E76" s="1685"/>
      <c r="F76" s="1685"/>
      <c r="G76" s="1685"/>
      <c r="H76" s="1685"/>
      <c r="I76" s="1685"/>
      <c r="J76" s="1685"/>
      <c r="K76" s="1685"/>
      <c r="L76" s="1685"/>
      <c r="M76" s="1685"/>
      <c r="N76" s="1685"/>
      <c r="O76" s="436"/>
      <c r="P76" s="1803" t="str">
        <f>IF(W76=0,"",W76)</f>
        <v/>
      </c>
      <c r="Q76" s="1803"/>
      <c r="R76" s="1803"/>
      <c r="S76" s="1803"/>
      <c r="T76" s="1803"/>
      <c r="U76" s="1803"/>
      <c r="V76" s="1803"/>
      <c r="W76" s="287">
        <f>SUM(W73:W75)</f>
        <v>0</v>
      </c>
      <c r="X76" s="280"/>
      <c r="Y76" s="280"/>
      <c r="AB76" s="219"/>
      <c r="AC76" s="588"/>
      <c r="AD76" s="588"/>
      <c r="AE76" s="588"/>
      <c r="AF76" s="588"/>
      <c r="AG76" s="588"/>
    </row>
    <row r="77" spans="1:33" s="1" customFormat="1" ht="15" customHeight="1" x14ac:dyDescent="0.2">
      <c r="A77" s="1667"/>
      <c r="B77" s="1720" t="s">
        <v>34</v>
      </c>
      <c r="C77" s="1720"/>
      <c r="D77" s="1720"/>
      <c r="E77" s="1720"/>
      <c r="F77" s="1720"/>
      <c r="G77" s="1720"/>
      <c r="H77" s="1720"/>
      <c r="I77" s="1720"/>
      <c r="J77" s="1720"/>
      <c r="K77" s="1720"/>
      <c r="L77" s="1720"/>
      <c r="M77" s="1720"/>
      <c r="N77" s="434" t="s">
        <v>36</v>
      </c>
      <c r="O77" s="1687"/>
      <c r="P77" s="1688"/>
      <c r="Q77" s="1689"/>
      <c r="R77" s="1718" t="str">
        <f>IF(W77=0,"",W77)</f>
        <v/>
      </c>
      <c r="S77" s="1719"/>
      <c r="T77" s="1719"/>
      <c r="U77" s="1719"/>
      <c r="V77" s="1719"/>
      <c r="W77" s="288">
        <f>W76*O77</f>
        <v>0</v>
      </c>
      <c r="X77" s="277"/>
      <c r="Y77" s="277"/>
      <c r="Z77" s="242"/>
      <c r="AA77" s="242"/>
      <c r="AB77" s="219"/>
      <c r="AC77" s="588"/>
      <c r="AD77" s="588"/>
      <c r="AE77" s="588"/>
      <c r="AF77" s="588"/>
      <c r="AG77" s="588"/>
    </row>
    <row r="78" spans="1:33" s="4" customFormat="1" ht="19.899999999999999" customHeight="1" x14ac:dyDescent="0.2">
      <c r="A78" s="1664"/>
      <c r="B78" s="1800" t="s">
        <v>29</v>
      </c>
      <c r="C78" s="1800"/>
      <c r="D78" s="1800"/>
      <c r="E78" s="1800"/>
      <c r="F78" s="1800"/>
      <c r="G78" s="1800"/>
      <c r="H78" s="1800"/>
      <c r="I78" s="1800"/>
      <c r="J78" s="1800"/>
      <c r="K78" s="1800"/>
      <c r="L78" s="1800"/>
      <c r="M78" s="1800"/>
      <c r="N78" s="1800"/>
      <c r="O78" s="1800"/>
      <c r="P78" s="1801" t="str">
        <f>IF(W78=0,"",W78)</f>
        <v/>
      </c>
      <c r="Q78" s="1801"/>
      <c r="R78" s="1801"/>
      <c r="S78" s="1801"/>
      <c r="T78" s="1801"/>
      <c r="U78" s="1801"/>
      <c r="V78" s="1801"/>
      <c r="W78" s="289">
        <f>W77+W76</f>
        <v>0</v>
      </c>
      <c r="X78" s="281"/>
      <c r="Y78" s="281"/>
      <c r="Z78" s="243"/>
      <c r="AA78" s="243"/>
      <c r="AB78" s="238"/>
      <c r="AC78" s="598"/>
      <c r="AD78" s="598"/>
      <c r="AE78" s="598"/>
      <c r="AF78" s="598"/>
      <c r="AG78" s="598"/>
    </row>
    <row r="79" spans="1:33" ht="19.899999999999999" customHeight="1" x14ac:dyDescent="0.2">
      <c r="B79" s="1798" t="s">
        <v>30</v>
      </c>
      <c r="C79" s="1798"/>
      <c r="D79" s="1798"/>
      <c r="E79" s="1798"/>
      <c r="F79" s="1798"/>
      <c r="G79" s="1798"/>
      <c r="H79" s="1798"/>
      <c r="I79" s="1798"/>
      <c r="J79" s="1798"/>
      <c r="K79" s="1798"/>
      <c r="L79" s="1798"/>
      <c r="M79" s="1798"/>
      <c r="N79" s="1798"/>
      <c r="O79" s="1798"/>
      <c r="P79" s="1774">
        <f>IF(W79=0,"",W79)</f>
        <v>25000</v>
      </c>
      <c r="Q79" s="1774"/>
      <c r="R79" s="1774"/>
      <c r="S79" s="1774"/>
      <c r="T79" s="1774"/>
      <c r="U79" s="1774"/>
      <c r="V79" s="1774"/>
      <c r="W79" s="290">
        <f>Reisekosten!AH6</f>
        <v>25000</v>
      </c>
      <c r="X79" s="277"/>
      <c r="Y79" s="277"/>
      <c r="Z79" s="2"/>
      <c r="AA79" s="2"/>
      <c r="AB79" s="29"/>
      <c r="AC79" s="583"/>
      <c r="AD79" s="588"/>
      <c r="AE79" s="588"/>
      <c r="AF79" s="583"/>
      <c r="AG79" s="583"/>
    </row>
    <row r="80" spans="1:33" ht="28.15" customHeight="1" x14ac:dyDescent="0.2">
      <c r="B80" s="1799" t="s">
        <v>154</v>
      </c>
      <c r="C80" s="1799"/>
      <c r="D80" s="1799"/>
      <c r="E80" s="1799"/>
      <c r="F80" s="1799"/>
      <c r="G80" s="1799"/>
      <c r="H80" s="1799"/>
      <c r="I80" s="1799"/>
      <c r="J80" s="1799"/>
      <c r="K80" s="1799"/>
      <c r="L80" s="1799"/>
      <c r="M80" s="1799"/>
      <c r="N80" s="1799"/>
      <c r="O80" s="1799"/>
      <c r="P80" s="1793">
        <f>IF(W80=0,"",W80)</f>
        <v>25000</v>
      </c>
      <c r="Q80" s="1793"/>
      <c r="R80" s="1793"/>
      <c r="S80" s="1793"/>
      <c r="T80" s="1793"/>
      <c r="U80" s="1793"/>
      <c r="V80" s="1793"/>
      <c r="W80" s="291">
        <f>SUM(W78:W79)</f>
        <v>25000</v>
      </c>
      <c r="X80" s="282"/>
      <c r="Y80" s="282"/>
      <c r="AC80" s="583"/>
      <c r="AD80" s="588"/>
      <c r="AE80" s="588"/>
      <c r="AF80" s="583"/>
      <c r="AG80" s="583"/>
    </row>
    <row r="81" spans="2:33" x14ac:dyDescent="0.2">
      <c r="B81" s="425"/>
      <c r="C81" s="425"/>
      <c r="D81" s="425"/>
      <c r="E81" s="425"/>
      <c r="F81" s="425"/>
      <c r="G81" s="425"/>
      <c r="H81" s="425"/>
      <c r="I81" s="425"/>
      <c r="J81" s="425"/>
      <c r="K81" s="426"/>
      <c r="L81" s="426"/>
      <c r="M81" s="426"/>
      <c r="N81" s="426"/>
      <c r="O81" s="426"/>
      <c r="P81" s="426"/>
      <c r="Q81" s="426"/>
      <c r="R81" s="426"/>
      <c r="S81" s="426"/>
      <c r="T81" s="426"/>
      <c r="U81" s="426"/>
      <c r="V81" s="426"/>
      <c r="W81" s="214"/>
      <c r="AC81" s="583"/>
      <c r="AD81" s="588"/>
      <c r="AE81" s="588"/>
      <c r="AF81" s="583"/>
      <c r="AG81" s="583"/>
    </row>
    <row r="82" spans="2:33" x14ac:dyDescent="0.2">
      <c r="B82" s="217"/>
      <c r="C82" s="217"/>
      <c r="D82" s="217"/>
      <c r="E82" s="217"/>
      <c r="F82" s="217"/>
      <c r="G82" s="217"/>
      <c r="H82" s="217"/>
      <c r="I82" s="217"/>
      <c r="J82" s="217"/>
      <c r="AC82" s="583"/>
      <c r="AD82" s="588"/>
      <c r="AE82" s="588"/>
      <c r="AF82" s="583"/>
      <c r="AG82" s="583"/>
    </row>
    <row r="83" spans="2:33" x14ac:dyDescent="0.2">
      <c r="AC83" s="583"/>
      <c r="AD83" s="588"/>
      <c r="AE83" s="588"/>
      <c r="AF83" s="583"/>
      <c r="AG83" s="583"/>
    </row>
    <row r="84" spans="2:33" x14ac:dyDescent="0.2">
      <c r="B84" s="425"/>
      <c r="C84" s="425"/>
      <c r="D84" s="425"/>
      <c r="E84" s="425"/>
      <c r="F84" s="425"/>
      <c r="G84" s="425"/>
      <c r="H84" s="425"/>
      <c r="I84" s="425"/>
      <c r="J84" s="425"/>
      <c r="AC84" s="583"/>
      <c r="AD84" s="588"/>
      <c r="AE84" s="588"/>
      <c r="AF84" s="583"/>
      <c r="AG84" s="583"/>
    </row>
    <row r="85" spans="2:33" x14ac:dyDescent="0.2">
      <c r="B85" s="427"/>
      <c r="C85" s="427"/>
      <c r="D85" s="427"/>
      <c r="E85" s="427"/>
      <c r="F85" s="427"/>
      <c r="G85" s="427"/>
      <c r="H85" s="427"/>
      <c r="I85" s="427"/>
      <c r="J85" s="427"/>
      <c r="AC85" s="583"/>
      <c r="AD85" s="588"/>
      <c r="AE85" s="588"/>
      <c r="AF85" s="583"/>
      <c r="AG85" s="583"/>
    </row>
    <row r="86" spans="2:33" x14ac:dyDescent="0.2">
      <c r="B86" s="425"/>
      <c r="C86" s="425"/>
      <c r="D86" s="425"/>
      <c r="E86" s="425"/>
      <c r="F86" s="425"/>
      <c r="G86" s="425"/>
      <c r="H86" s="425"/>
      <c r="I86" s="425"/>
      <c r="J86" s="425"/>
      <c r="K86" s="426"/>
      <c r="L86" s="426"/>
      <c r="M86" s="428"/>
      <c r="N86" s="428"/>
      <c r="O86" s="428"/>
      <c r="P86" s="428"/>
      <c r="Q86" s="428"/>
      <c r="R86" s="428"/>
      <c r="S86" s="428"/>
      <c r="T86" s="428"/>
      <c r="U86" s="428"/>
      <c r="V86" s="244"/>
      <c r="AC86" s="583"/>
      <c r="AD86" s="588"/>
      <c r="AE86" s="588"/>
      <c r="AF86" s="583"/>
      <c r="AG86" s="583"/>
    </row>
    <row r="87" spans="2:33" x14ac:dyDescent="0.2">
      <c r="B87" s="425"/>
      <c r="C87" s="425"/>
      <c r="D87" s="425"/>
      <c r="E87" s="425"/>
      <c r="F87" s="425"/>
      <c r="G87" s="425"/>
      <c r="H87" s="425"/>
      <c r="I87" s="425"/>
      <c r="J87" s="425"/>
      <c r="K87" s="426"/>
      <c r="L87" s="426"/>
      <c r="M87" s="426"/>
      <c r="N87" s="426"/>
      <c r="O87" s="428"/>
      <c r="P87" s="428"/>
      <c r="Q87" s="428"/>
      <c r="R87" s="428"/>
      <c r="S87" s="428"/>
      <c r="T87" s="428"/>
      <c r="U87" s="428"/>
      <c r="V87" s="244"/>
      <c r="AC87" s="583"/>
      <c r="AD87" s="588"/>
      <c r="AE87" s="588"/>
      <c r="AF87" s="583"/>
      <c r="AG87" s="583"/>
    </row>
    <row r="88" spans="2:33" x14ac:dyDescent="0.2">
      <c r="B88" s="425"/>
      <c r="C88" s="425"/>
      <c r="D88" s="425"/>
      <c r="E88" s="425"/>
      <c r="F88" s="425"/>
      <c r="G88" s="425"/>
      <c r="H88" s="425"/>
      <c r="I88" s="425"/>
      <c r="J88" s="425"/>
      <c r="K88" s="426"/>
      <c r="L88" s="426"/>
      <c r="M88" s="428"/>
      <c r="N88" s="428"/>
      <c r="O88" s="428"/>
      <c r="P88" s="428"/>
      <c r="Q88" s="428"/>
      <c r="R88" s="428"/>
      <c r="S88" s="428"/>
      <c r="T88" s="428"/>
      <c r="U88" s="428"/>
      <c r="V88" s="244"/>
      <c r="AC88" s="583"/>
      <c r="AD88" s="588"/>
      <c r="AE88" s="588"/>
      <c r="AF88" s="583"/>
      <c r="AG88" s="583"/>
    </row>
    <row r="89" spans="2:33" x14ac:dyDescent="0.2">
      <c r="V89" s="244"/>
      <c r="AC89" s="583"/>
      <c r="AD89" s="588"/>
      <c r="AE89" s="588"/>
      <c r="AF89" s="583"/>
      <c r="AG89" s="583"/>
    </row>
    <row r="90" spans="2:33" x14ac:dyDescent="0.2">
      <c r="V90" s="430"/>
      <c r="AC90" s="583"/>
      <c r="AD90" s="588"/>
      <c r="AE90" s="588"/>
      <c r="AF90" s="583"/>
      <c r="AG90" s="583"/>
    </row>
    <row r="91" spans="2:33" x14ac:dyDescent="0.2">
      <c r="B91" s="217"/>
      <c r="C91" s="217"/>
      <c r="D91" s="217"/>
      <c r="E91" s="217"/>
      <c r="F91" s="217"/>
      <c r="G91" s="217"/>
      <c r="H91" s="217"/>
      <c r="I91" s="217"/>
      <c r="J91" s="217"/>
      <c r="K91" s="217"/>
      <c r="L91" s="217"/>
      <c r="M91" s="217"/>
      <c r="N91" s="217"/>
      <c r="O91" s="217"/>
      <c r="P91" s="217"/>
      <c r="Q91" s="217"/>
      <c r="R91" s="217"/>
      <c r="S91" s="217"/>
      <c r="T91" s="217"/>
      <c r="U91" s="217"/>
      <c r="V91" s="431"/>
      <c r="AC91" s="583"/>
      <c r="AD91" s="588"/>
      <c r="AE91" s="588"/>
      <c r="AF91" s="583"/>
      <c r="AG91" s="583"/>
    </row>
    <row r="92" spans="2:33" x14ac:dyDescent="0.2">
      <c r="AC92" s="583"/>
      <c r="AD92" s="588"/>
      <c r="AE92" s="588"/>
      <c r="AF92" s="583"/>
      <c r="AG92" s="583"/>
    </row>
    <row r="93" spans="2:33" x14ac:dyDescent="0.2">
      <c r="AC93" s="583"/>
      <c r="AD93" s="588"/>
      <c r="AE93" s="588"/>
      <c r="AF93" s="583"/>
      <c r="AG93" s="583"/>
    </row>
    <row r="94" spans="2:33" x14ac:dyDescent="0.2">
      <c r="B94" s="217"/>
      <c r="C94" s="217"/>
      <c r="D94" s="217"/>
      <c r="E94" s="217"/>
      <c r="F94" s="217"/>
      <c r="G94" s="217"/>
      <c r="H94" s="217"/>
      <c r="I94" s="217"/>
      <c r="J94" s="217"/>
      <c r="K94" s="217"/>
      <c r="L94" s="217"/>
      <c r="AC94" s="583"/>
      <c r="AD94" s="588"/>
      <c r="AE94" s="588"/>
      <c r="AF94" s="583"/>
      <c r="AG94" s="583"/>
    </row>
    <row r="95" spans="2:33" x14ac:dyDescent="0.2">
      <c r="AC95" s="583"/>
      <c r="AD95" s="588"/>
      <c r="AE95" s="588"/>
      <c r="AF95" s="583"/>
      <c r="AG95" s="583"/>
    </row>
    <row r="96" spans="2:33" x14ac:dyDescent="0.2">
      <c r="B96" s="425"/>
      <c r="C96" s="425"/>
      <c r="D96" s="425"/>
      <c r="E96" s="425"/>
      <c r="F96" s="425"/>
      <c r="G96" s="425"/>
      <c r="H96" s="425"/>
      <c r="I96" s="425"/>
      <c r="J96" s="425"/>
      <c r="V96" s="244"/>
      <c r="AC96" s="583"/>
      <c r="AD96" s="588"/>
      <c r="AE96" s="588"/>
      <c r="AF96" s="583"/>
      <c r="AG96" s="583"/>
    </row>
    <row r="97" spans="2:37" x14ac:dyDescent="0.2">
      <c r="B97" s="425"/>
      <c r="C97" s="425"/>
      <c r="D97" s="425"/>
      <c r="E97" s="425"/>
      <c r="F97" s="425"/>
      <c r="G97" s="425"/>
      <c r="H97" s="425"/>
      <c r="I97" s="425"/>
      <c r="J97" s="425"/>
      <c r="V97" s="244"/>
      <c r="AC97" s="583"/>
      <c r="AD97" s="588"/>
      <c r="AE97" s="588"/>
      <c r="AF97" s="583"/>
      <c r="AG97" s="583"/>
    </row>
    <row r="98" spans="2:37" x14ac:dyDescent="0.2">
      <c r="B98" s="425"/>
      <c r="C98" s="425"/>
      <c r="D98" s="425"/>
      <c r="E98" s="425"/>
      <c r="F98" s="425"/>
      <c r="G98" s="425"/>
      <c r="H98" s="425"/>
      <c r="I98" s="425"/>
      <c r="J98" s="425"/>
      <c r="V98" s="244"/>
      <c r="AC98" s="583"/>
      <c r="AD98" s="588"/>
      <c r="AE98" s="588"/>
      <c r="AF98" s="583"/>
      <c r="AG98" s="583"/>
    </row>
    <row r="99" spans="2:37" x14ac:dyDescent="0.2">
      <c r="B99" s="425"/>
      <c r="C99" s="425"/>
      <c r="D99" s="425"/>
      <c r="E99" s="425"/>
      <c r="F99" s="425"/>
      <c r="G99" s="425"/>
      <c r="H99" s="425"/>
      <c r="I99" s="425"/>
      <c r="J99" s="425"/>
      <c r="V99" s="244"/>
      <c r="AC99" s="583"/>
      <c r="AD99" s="588"/>
      <c r="AE99" s="588"/>
      <c r="AF99" s="583"/>
      <c r="AG99" s="583"/>
    </row>
    <row r="100" spans="2:37" x14ac:dyDescent="0.2">
      <c r="B100" s="425"/>
      <c r="C100" s="425"/>
      <c r="D100" s="425"/>
      <c r="E100" s="425"/>
      <c r="F100" s="425"/>
      <c r="G100" s="425"/>
      <c r="H100" s="425"/>
      <c r="I100" s="425"/>
      <c r="J100" s="425"/>
      <c r="V100" s="244"/>
      <c r="AC100" s="605"/>
      <c r="AD100" s="605"/>
      <c r="AE100" s="605"/>
      <c r="AF100" s="605"/>
      <c r="AG100" s="605"/>
      <c r="AH100" s="227"/>
      <c r="AI100" s="227"/>
      <c r="AJ100" s="227"/>
      <c r="AK100" s="227"/>
    </row>
    <row r="101" spans="2:37" x14ac:dyDescent="0.2">
      <c r="B101" s="5"/>
      <c r="C101" s="5"/>
      <c r="D101" s="5"/>
      <c r="E101" s="5"/>
      <c r="F101" s="5"/>
      <c r="G101" s="5"/>
      <c r="H101" s="5"/>
      <c r="I101" s="5"/>
      <c r="J101" s="5"/>
      <c r="K101" s="5"/>
      <c r="L101" s="5"/>
      <c r="M101" s="5"/>
      <c r="N101" s="5"/>
      <c r="O101" s="5"/>
      <c r="P101" s="5"/>
      <c r="Q101" s="5"/>
      <c r="R101" s="5"/>
      <c r="S101" s="5"/>
      <c r="T101" s="5"/>
      <c r="U101" s="5"/>
      <c r="V101" s="5"/>
      <c r="AC101" s="605"/>
      <c r="AD101" s="605"/>
      <c r="AE101" s="605"/>
      <c r="AF101" s="605"/>
      <c r="AG101" s="605"/>
      <c r="AH101" s="227"/>
      <c r="AI101" s="227"/>
      <c r="AJ101" s="227"/>
      <c r="AK101" s="227"/>
    </row>
    <row r="102" spans="2:37" x14ac:dyDescent="0.2">
      <c r="AC102" s="605"/>
      <c r="AD102" s="605"/>
      <c r="AE102" s="605"/>
      <c r="AF102" s="605"/>
      <c r="AG102" s="605"/>
      <c r="AH102" s="227"/>
      <c r="AI102" s="227"/>
      <c r="AJ102" s="227"/>
      <c r="AK102" s="227"/>
    </row>
    <row r="103" spans="2:37" x14ac:dyDescent="0.2">
      <c r="AC103" s="588"/>
      <c r="AD103" s="588"/>
      <c r="AE103" s="588"/>
      <c r="AF103" s="588"/>
      <c r="AG103" s="588"/>
      <c r="AH103" s="1"/>
      <c r="AI103" s="1"/>
      <c r="AJ103" s="1"/>
      <c r="AK103" s="1"/>
    </row>
    <row r="104" spans="2:37" x14ac:dyDescent="0.2">
      <c r="AC104" s="588"/>
      <c r="AD104" s="588"/>
      <c r="AE104" s="588"/>
      <c r="AF104" s="588"/>
      <c r="AG104" s="588"/>
      <c r="AH104" s="1"/>
      <c r="AI104" s="1"/>
      <c r="AJ104" s="1"/>
      <c r="AK104" s="1"/>
    </row>
    <row r="105" spans="2:37" x14ac:dyDescent="0.2">
      <c r="AC105" s="598"/>
      <c r="AD105" s="588"/>
      <c r="AE105" s="588"/>
      <c r="AF105" s="598"/>
      <c r="AG105" s="598"/>
      <c r="AH105" s="4"/>
      <c r="AI105" s="4"/>
      <c r="AJ105" s="4"/>
      <c r="AK105" s="4"/>
    </row>
    <row r="106" spans="2:37" x14ac:dyDescent="0.2">
      <c r="AC106" s="583"/>
      <c r="AD106" s="588"/>
      <c r="AE106" s="588"/>
      <c r="AF106" s="583"/>
      <c r="AG106" s="583"/>
    </row>
    <row r="107" spans="2:37" x14ac:dyDescent="0.2">
      <c r="AC107" s="583"/>
      <c r="AD107" s="588"/>
      <c r="AE107" s="588"/>
      <c r="AF107" s="583"/>
      <c r="AG107" s="583"/>
    </row>
    <row r="108" spans="2:37" x14ac:dyDescent="0.2">
      <c r="AC108" s="583"/>
      <c r="AD108" s="588"/>
      <c r="AE108" s="588"/>
      <c r="AF108" s="583"/>
      <c r="AG108" s="583"/>
    </row>
    <row r="109" spans="2:37" x14ac:dyDescent="0.2">
      <c r="AC109" s="583"/>
      <c r="AD109" s="588"/>
      <c r="AE109" s="588"/>
      <c r="AF109" s="583"/>
      <c r="AG109" s="583"/>
    </row>
    <row r="110" spans="2:37" x14ac:dyDescent="0.2">
      <c r="AC110" s="583"/>
      <c r="AD110" s="588"/>
      <c r="AE110" s="588"/>
      <c r="AF110" s="583"/>
      <c r="AG110" s="583"/>
    </row>
    <row r="111" spans="2:37" x14ac:dyDescent="0.2">
      <c r="AC111" s="583"/>
      <c r="AD111" s="588"/>
      <c r="AE111" s="588"/>
      <c r="AF111" s="583"/>
      <c r="AG111" s="583"/>
    </row>
    <row r="112" spans="2:37" x14ac:dyDescent="0.2">
      <c r="AC112" s="583"/>
      <c r="AD112" s="588"/>
      <c r="AE112" s="588"/>
      <c r="AF112" s="583"/>
      <c r="AG112" s="583"/>
    </row>
    <row r="113" spans="29:33" x14ac:dyDescent="0.2">
      <c r="AC113" s="583"/>
      <c r="AD113" s="588"/>
      <c r="AE113" s="588"/>
      <c r="AF113" s="583"/>
      <c r="AG113" s="583"/>
    </row>
    <row r="114" spans="29:33" x14ac:dyDescent="0.2">
      <c r="AC114" s="583"/>
      <c r="AD114" s="588"/>
      <c r="AE114" s="588"/>
      <c r="AF114" s="583"/>
      <c r="AG114" s="583"/>
    </row>
    <row r="115" spans="29:33" x14ac:dyDescent="0.2">
      <c r="AC115" s="583"/>
      <c r="AD115" s="588"/>
      <c r="AE115" s="588"/>
      <c r="AF115" s="583"/>
      <c r="AG115" s="583"/>
    </row>
    <row r="116" spans="29:33" x14ac:dyDescent="0.2">
      <c r="AC116" s="583"/>
      <c r="AD116" s="588"/>
      <c r="AE116" s="588"/>
      <c r="AF116" s="583"/>
      <c r="AG116" s="583"/>
    </row>
    <row r="117" spans="29:33" x14ac:dyDescent="0.2">
      <c r="AC117" s="583"/>
      <c r="AD117" s="588"/>
      <c r="AE117" s="588"/>
      <c r="AF117" s="583"/>
      <c r="AG117" s="583"/>
    </row>
    <row r="245" spans="2:22" ht="12" customHeight="1" x14ac:dyDescent="0.2">
      <c r="B245" s="217"/>
      <c r="C245" s="217"/>
      <c r="D245" s="217"/>
      <c r="E245" s="217"/>
      <c r="F245" s="217"/>
      <c r="G245" s="217"/>
      <c r="H245" s="217"/>
      <c r="I245" s="217"/>
      <c r="J245" s="217"/>
      <c r="K245" s="217"/>
      <c r="L245" s="217"/>
      <c r="M245" s="217"/>
      <c r="N245" s="217"/>
      <c r="O245" s="217"/>
      <c r="P245" s="217"/>
      <c r="Q245" s="217"/>
      <c r="R245" s="217"/>
      <c r="S245" s="217"/>
      <c r="T245" s="217"/>
      <c r="U245" s="217"/>
      <c r="V245" s="431"/>
    </row>
    <row r="299" spans="2:22" ht="12" customHeight="1" x14ac:dyDescent="0.2">
      <c r="B299" s="217"/>
      <c r="C299" s="217"/>
      <c r="D299" s="217"/>
      <c r="E299" s="217"/>
      <c r="F299" s="217"/>
      <c r="G299" s="217"/>
      <c r="H299" s="217"/>
      <c r="I299" s="217"/>
      <c r="J299" s="217"/>
      <c r="K299" s="217"/>
      <c r="L299" s="217"/>
      <c r="M299" s="217"/>
      <c r="N299" s="217"/>
      <c r="O299" s="217"/>
      <c r="P299" s="217"/>
      <c r="Q299" s="217"/>
      <c r="R299" s="217"/>
      <c r="S299" s="217"/>
      <c r="T299" s="217"/>
      <c r="U299" s="217"/>
      <c r="V299" s="431"/>
    </row>
    <row r="353" spans="2:22" ht="12" customHeight="1" x14ac:dyDescent="0.2">
      <c r="B353" s="217"/>
      <c r="C353" s="217"/>
      <c r="D353" s="217"/>
      <c r="E353" s="217"/>
      <c r="F353" s="217"/>
      <c r="G353" s="217"/>
      <c r="H353" s="217"/>
      <c r="I353" s="217"/>
      <c r="J353" s="217"/>
      <c r="K353" s="217"/>
      <c r="L353" s="217"/>
      <c r="M353" s="217"/>
      <c r="N353" s="217"/>
      <c r="O353" s="217"/>
      <c r="P353" s="217"/>
      <c r="Q353" s="217"/>
      <c r="R353" s="217"/>
      <c r="S353" s="217"/>
      <c r="T353" s="217"/>
      <c r="U353" s="217"/>
      <c r="V353" s="431"/>
    </row>
    <row r="407" spans="2:22" ht="12" customHeight="1" x14ac:dyDescent="0.2">
      <c r="B407" s="217"/>
      <c r="C407" s="217"/>
      <c r="D407" s="217"/>
      <c r="E407" s="217"/>
      <c r="F407" s="217"/>
      <c r="G407" s="217"/>
      <c r="H407" s="217"/>
      <c r="I407" s="217"/>
      <c r="J407" s="217"/>
      <c r="K407" s="217"/>
      <c r="L407" s="217"/>
      <c r="M407" s="217"/>
      <c r="N407" s="217"/>
      <c r="O407" s="217"/>
      <c r="P407" s="217"/>
      <c r="Q407" s="217"/>
      <c r="R407" s="217"/>
      <c r="S407" s="217"/>
      <c r="T407" s="217"/>
      <c r="U407" s="217"/>
      <c r="V407" s="431"/>
    </row>
    <row r="461" spans="2:22" ht="12" customHeight="1" x14ac:dyDescent="0.2">
      <c r="B461" s="217"/>
      <c r="C461" s="217"/>
      <c r="D461" s="217"/>
      <c r="E461" s="217"/>
      <c r="F461" s="217"/>
      <c r="G461" s="217"/>
      <c r="H461" s="217"/>
      <c r="I461" s="217"/>
      <c r="J461" s="217"/>
      <c r="K461" s="217"/>
      <c r="L461" s="217"/>
      <c r="M461" s="217"/>
      <c r="N461" s="217"/>
      <c r="O461" s="217"/>
      <c r="P461" s="217"/>
      <c r="Q461" s="217"/>
      <c r="R461" s="217"/>
      <c r="S461" s="217"/>
      <c r="T461" s="217"/>
      <c r="U461" s="217"/>
      <c r="V461" s="431"/>
    </row>
    <row r="515" spans="2:22" ht="12" customHeight="1" x14ac:dyDescent="0.2">
      <c r="B515" s="217"/>
      <c r="C515" s="217"/>
      <c r="D515" s="217"/>
      <c r="E515" s="217"/>
      <c r="F515" s="217"/>
      <c r="G515" s="217"/>
      <c r="H515" s="217"/>
      <c r="I515" s="217"/>
      <c r="J515" s="217"/>
      <c r="K515" s="217"/>
      <c r="L515" s="217"/>
      <c r="M515" s="217"/>
      <c r="N515" s="217"/>
      <c r="O515" s="217"/>
      <c r="P515" s="217"/>
      <c r="Q515" s="217"/>
      <c r="R515" s="217"/>
      <c r="S515" s="217"/>
      <c r="T515" s="217"/>
      <c r="U515" s="217"/>
      <c r="V515" s="431"/>
    </row>
    <row r="569" spans="2:22" ht="12" customHeight="1" x14ac:dyDescent="0.2">
      <c r="B569" s="432"/>
      <c r="C569" s="432"/>
      <c r="D569" s="432"/>
      <c r="E569" s="432"/>
      <c r="F569" s="432"/>
      <c r="G569" s="432"/>
      <c r="H569" s="432"/>
      <c r="I569" s="432"/>
      <c r="J569" s="432"/>
      <c r="K569" s="432"/>
      <c r="L569" s="432"/>
      <c r="M569" s="432"/>
      <c r="N569" s="432"/>
      <c r="O569" s="432"/>
      <c r="P569" s="432"/>
      <c r="Q569" s="432"/>
      <c r="R569" s="432"/>
      <c r="S569" s="432"/>
      <c r="T569" s="432"/>
      <c r="U569" s="432"/>
      <c r="V569" s="431"/>
    </row>
    <row r="623" spans="2:22" ht="12" customHeight="1" x14ac:dyDescent="0.2">
      <c r="B623" s="217"/>
      <c r="C623" s="217"/>
      <c r="D623" s="217"/>
      <c r="E623" s="217"/>
      <c r="F623" s="217"/>
      <c r="G623" s="217"/>
      <c r="H623" s="217"/>
      <c r="I623" s="217"/>
      <c r="J623" s="217"/>
      <c r="K623" s="217"/>
      <c r="L623" s="217"/>
      <c r="M623" s="217"/>
      <c r="N623" s="217"/>
      <c r="O623" s="217"/>
      <c r="P623" s="217"/>
      <c r="Q623" s="217"/>
      <c r="R623" s="217"/>
      <c r="S623" s="217"/>
      <c r="T623" s="217"/>
      <c r="U623" s="217"/>
      <c r="V623" s="244"/>
    </row>
    <row r="672" ht="12" customHeight="1" x14ac:dyDescent="0.2"/>
    <row r="673" spans="2:22" ht="12" customHeight="1" x14ac:dyDescent="0.2">
      <c r="B673" s="433"/>
      <c r="C673" s="433"/>
      <c r="D673" s="433"/>
      <c r="E673" s="433"/>
      <c r="F673" s="433"/>
      <c r="G673" s="433"/>
      <c r="H673" s="433"/>
      <c r="I673" s="433"/>
      <c r="J673" s="433"/>
      <c r="K673" s="433"/>
      <c r="L673" s="433"/>
      <c r="M673" s="433"/>
      <c r="N673" s="433"/>
      <c r="O673" s="433"/>
      <c r="P673" s="433"/>
      <c r="Q673" s="433"/>
      <c r="R673" s="433"/>
      <c r="S673" s="433"/>
      <c r="T673" s="433"/>
      <c r="U673" s="433"/>
      <c r="V673" s="433"/>
    </row>
    <row r="674" spans="2:22" ht="12" customHeight="1" x14ac:dyDescent="0.2">
      <c r="B674" s="433"/>
      <c r="C674" s="433"/>
      <c r="D674" s="433"/>
      <c r="E674" s="433"/>
      <c r="F674" s="433"/>
      <c r="G674" s="433"/>
      <c r="H674" s="433"/>
      <c r="I674" s="433"/>
      <c r="J674" s="433"/>
      <c r="K674" s="433"/>
      <c r="L674" s="433"/>
      <c r="M674" s="433"/>
      <c r="N674" s="433"/>
      <c r="O674" s="433"/>
      <c r="P674" s="433"/>
      <c r="Q674" s="433"/>
      <c r="R674" s="433"/>
      <c r="S674" s="433"/>
      <c r="T674" s="433"/>
      <c r="U674" s="433"/>
      <c r="V674" s="433"/>
    </row>
    <row r="675" spans="2:22" ht="12" customHeight="1" x14ac:dyDescent="0.2">
      <c r="B675" s="433"/>
      <c r="C675" s="433"/>
      <c r="D675" s="433"/>
      <c r="E675" s="433"/>
      <c r="F675" s="433"/>
      <c r="G675" s="433"/>
      <c r="H675" s="433"/>
      <c r="I675" s="433"/>
      <c r="J675" s="433"/>
      <c r="K675" s="433"/>
      <c r="L675" s="433"/>
      <c r="M675" s="433"/>
      <c r="N675" s="433"/>
      <c r="O675" s="433"/>
      <c r="P675" s="433"/>
      <c r="Q675" s="433"/>
      <c r="R675" s="433"/>
      <c r="S675" s="433"/>
      <c r="T675" s="433"/>
      <c r="U675" s="433"/>
      <c r="V675" s="433"/>
    </row>
    <row r="676" spans="2:22" ht="12" customHeight="1" x14ac:dyDescent="0.2">
      <c r="B676" s="433"/>
      <c r="C676" s="433"/>
      <c r="D676" s="433"/>
      <c r="E676" s="433"/>
      <c r="F676" s="433"/>
      <c r="G676" s="433"/>
      <c r="H676" s="433"/>
      <c r="I676" s="433"/>
      <c r="J676" s="433"/>
      <c r="K676" s="433"/>
      <c r="L676" s="433"/>
      <c r="M676" s="433"/>
      <c r="N676" s="433"/>
      <c r="O676" s="433"/>
      <c r="P676" s="433"/>
      <c r="Q676" s="433"/>
      <c r="R676" s="433"/>
      <c r="S676" s="433"/>
      <c r="T676" s="433"/>
      <c r="U676" s="433"/>
      <c r="V676" s="433"/>
    </row>
    <row r="677" spans="2:22" ht="12" customHeight="1" x14ac:dyDescent="0.2">
      <c r="B677" s="433"/>
      <c r="C677" s="433"/>
      <c r="D677" s="433"/>
      <c r="E677" s="433"/>
      <c r="F677" s="433"/>
      <c r="G677" s="433"/>
      <c r="H677" s="433"/>
      <c r="I677" s="433"/>
      <c r="J677" s="433"/>
      <c r="K677" s="433"/>
      <c r="L677" s="433"/>
      <c r="M677" s="433"/>
      <c r="N677" s="433"/>
      <c r="O677" s="433"/>
      <c r="P677" s="433"/>
      <c r="Q677" s="433"/>
      <c r="R677" s="433"/>
      <c r="S677" s="433"/>
      <c r="T677" s="433"/>
      <c r="U677" s="433"/>
      <c r="V677" s="433"/>
    </row>
    <row r="678" spans="2:22" ht="12" customHeight="1" x14ac:dyDescent="0.2">
      <c r="B678" s="433"/>
      <c r="C678" s="433"/>
      <c r="D678" s="433"/>
      <c r="E678" s="433"/>
      <c r="F678" s="433"/>
      <c r="G678" s="433"/>
      <c r="H678" s="433"/>
      <c r="I678" s="433"/>
      <c r="J678" s="433"/>
      <c r="K678" s="433"/>
      <c r="L678" s="433"/>
      <c r="M678" s="433"/>
      <c r="N678" s="433"/>
      <c r="O678" s="433"/>
      <c r="P678" s="433"/>
      <c r="Q678" s="433"/>
      <c r="R678" s="433"/>
      <c r="S678" s="433"/>
      <c r="T678" s="433"/>
      <c r="U678" s="433"/>
      <c r="V678" s="433"/>
    </row>
    <row r="679" spans="2:22" ht="12" customHeight="1" x14ac:dyDescent="0.2">
      <c r="B679" s="433"/>
      <c r="C679" s="433"/>
      <c r="D679" s="433"/>
      <c r="E679" s="433"/>
      <c r="F679" s="433"/>
      <c r="G679" s="433"/>
      <c r="H679" s="433"/>
      <c r="I679" s="433"/>
      <c r="J679" s="433"/>
      <c r="K679" s="433"/>
      <c r="L679" s="433"/>
      <c r="M679" s="433"/>
      <c r="N679" s="433"/>
      <c r="O679" s="433"/>
      <c r="P679" s="433"/>
      <c r="Q679" s="433"/>
      <c r="R679" s="433"/>
      <c r="S679" s="433"/>
      <c r="T679" s="433"/>
      <c r="U679" s="433"/>
      <c r="V679" s="433"/>
    </row>
    <row r="680" spans="2:22" ht="12" customHeight="1" x14ac:dyDescent="0.2">
      <c r="B680" s="433"/>
      <c r="C680" s="433"/>
      <c r="D680" s="433"/>
      <c r="E680" s="433"/>
      <c r="F680" s="433"/>
      <c r="G680" s="433"/>
      <c r="H680" s="433"/>
      <c r="I680" s="433"/>
      <c r="J680" s="433"/>
      <c r="K680" s="433"/>
      <c r="L680" s="433"/>
      <c r="M680" s="433"/>
      <c r="N680" s="433"/>
      <c r="O680" s="433"/>
      <c r="P680" s="433"/>
      <c r="Q680" s="433"/>
      <c r="R680" s="433"/>
      <c r="S680" s="433"/>
      <c r="T680" s="433"/>
      <c r="U680" s="433"/>
      <c r="V680" s="433"/>
    </row>
    <row r="681" spans="2:22" ht="12" customHeight="1" x14ac:dyDescent="0.2">
      <c r="B681" s="433"/>
      <c r="C681" s="433"/>
      <c r="D681" s="433"/>
      <c r="E681" s="433"/>
      <c r="F681" s="433"/>
      <c r="G681" s="433"/>
      <c r="H681" s="433"/>
      <c r="I681" s="433"/>
      <c r="J681" s="433"/>
      <c r="K681" s="433"/>
      <c r="L681" s="433"/>
      <c r="M681" s="433"/>
      <c r="N681" s="433"/>
      <c r="O681" s="433"/>
      <c r="P681" s="433"/>
      <c r="Q681" s="433"/>
      <c r="R681" s="433"/>
      <c r="S681" s="433"/>
      <c r="T681" s="433"/>
      <c r="U681" s="433"/>
      <c r="V681" s="433"/>
    </row>
    <row r="682" spans="2:22" ht="12" customHeight="1" x14ac:dyDescent="0.2">
      <c r="B682" s="433"/>
      <c r="C682" s="433"/>
      <c r="D682" s="433"/>
      <c r="E682" s="433"/>
      <c r="F682" s="433"/>
      <c r="G682" s="433"/>
      <c r="H682" s="433"/>
      <c r="I682" s="433"/>
      <c r="J682" s="433"/>
      <c r="K682" s="433"/>
      <c r="L682" s="433"/>
      <c r="M682" s="433"/>
      <c r="N682" s="433"/>
      <c r="O682" s="433"/>
      <c r="P682" s="433"/>
      <c r="Q682" s="433"/>
      <c r="R682" s="433"/>
      <c r="S682" s="433"/>
      <c r="T682" s="433"/>
      <c r="U682" s="433"/>
      <c r="V682" s="433"/>
    </row>
    <row r="683" spans="2:2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sheetData>
  <sheetProtection algorithmName="SHA-512" hashValue="Gbkjv18JPBDhPUkzMePaSKnszckmUXFNlcqbO479nb6sSUXm0hSCtbmoIBpPIxVPHhhh4aLYyj5/+HwWdqoqWw==" saltValue="CY7SydJQJn7XQ5gHQpjFhg==" spinCount="100000" sheet="1" selectLockedCells="1"/>
  <mergeCells count="189">
    <mergeCell ref="AC61:AG61"/>
    <mergeCell ref="AC60:AG60"/>
    <mergeCell ref="AB10:AB11"/>
    <mergeCell ref="O21:Q21"/>
    <mergeCell ref="R16:V16"/>
    <mergeCell ref="R14:V14"/>
    <mergeCell ref="R15:V15"/>
    <mergeCell ref="D13:V13"/>
    <mergeCell ref="R17:V17"/>
    <mergeCell ref="AC38:AG38"/>
    <mergeCell ref="AC37:AG37"/>
    <mergeCell ref="AB35:AB36"/>
    <mergeCell ref="Y25:Y26"/>
    <mergeCell ref="Y46:Y47"/>
    <mergeCell ref="AB46:AB47"/>
    <mergeCell ref="AB41:AB42"/>
    <mergeCell ref="Y41:Y42"/>
    <mergeCell ref="S56:V56"/>
    <mergeCell ref="S57:V57"/>
    <mergeCell ref="R27:V27"/>
    <mergeCell ref="R26:V26"/>
    <mergeCell ref="O26:Q26"/>
    <mergeCell ref="D25:Q25"/>
    <mergeCell ref="D26:N26"/>
    <mergeCell ref="AB61:AB62"/>
    <mergeCell ref="B59:C59"/>
    <mergeCell ref="D59:V59"/>
    <mergeCell ref="R35:V35"/>
    <mergeCell ref="K37:N37"/>
    <mergeCell ref="R38:V38"/>
    <mergeCell ref="R31:V31"/>
    <mergeCell ref="O31:Q31"/>
    <mergeCell ref="D31:N31"/>
    <mergeCell ref="B37:F37"/>
    <mergeCell ref="R37:V37"/>
    <mergeCell ref="R36:V36"/>
    <mergeCell ref="O37:Q37"/>
    <mergeCell ref="D57:R57"/>
    <mergeCell ref="S54:V54"/>
    <mergeCell ref="S55:V55"/>
    <mergeCell ref="D54:R54"/>
    <mergeCell ref="D55:R55"/>
    <mergeCell ref="D56:R56"/>
    <mergeCell ref="D49:V49"/>
    <mergeCell ref="R53:V53"/>
    <mergeCell ref="R52:V52"/>
    <mergeCell ref="R51:V51"/>
    <mergeCell ref="R50:V50"/>
    <mergeCell ref="G37:J37"/>
    <mergeCell ref="B6:L6"/>
    <mergeCell ref="R29:V29"/>
    <mergeCell ref="R25:V25"/>
    <mergeCell ref="B7:C7"/>
    <mergeCell ref="R7:V7"/>
    <mergeCell ref="R11:V11"/>
    <mergeCell ref="R10:V10"/>
    <mergeCell ref="R9:V9"/>
    <mergeCell ref="D9:N9"/>
    <mergeCell ref="D8:V8"/>
    <mergeCell ref="B13:C17"/>
    <mergeCell ref="B18:C22"/>
    <mergeCell ref="R24:V24"/>
    <mergeCell ref="R19:V19"/>
    <mergeCell ref="R20:V20"/>
    <mergeCell ref="R21:V21"/>
    <mergeCell ref="D7:Q7"/>
    <mergeCell ref="R34:V34"/>
    <mergeCell ref="B28:C28"/>
    <mergeCell ref="D12:V12"/>
    <mergeCell ref="R45:V45"/>
    <mergeCell ref="D45:Q45"/>
    <mergeCell ref="O47:Q47"/>
    <mergeCell ref="R22:V22"/>
    <mergeCell ref="P80:V80"/>
    <mergeCell ref="B5:V5"/>
    <mergeCell ref="B70:O70"/>
    <mergeCell ref="B58:C58"/>
    <mergeCell ref="B79:O79"/>
    <mergeCell ref="B80:O80"/>
    <mergeCell ref="B78:O78"/>
    <mergeCell ref="B67:O67"/>
    <mergeCell ref="P78:V78"/>
    <mergeCell ref="R69:V69"/>
    <mergeCell ref="R68:V68"/>
    <mergeCell ref="B44:C44"/>
    <mergeCell ref="D58:R58"/>
    <mergeCell ref="P74:V74"/>
    <mergeCell ref="P76:V76"/>
    <mergeCell ref="P70:V70"/>
    <mergeCell ref="R66:V66"/>
    <mergeCell ref="D20:Q20"/>
    <mergeCell ref="D21:N21"/>
    <mergeCell ref="O36:Q36"/>
    <mergeCell ref="R67:V67"/>
    <mergeCell ref="B66:O66"/>
    <mergeCell ref="B68:O68"/>
    <mergeCell ref="B69:O69"/>
    <mergeCell ref="S6:V6"/>
    <mergeCell ref="M6:R6"/>
    <mergeCell ref="D50:Q50"/>
    <mergeCell ref="P79:V79"/>
    <mergeCell ref="Y8:Y11"/>
    <mergeCell ref="S58:V58"/>
    <mergeCell ref="D23:V23"/>
    <mergeCell ref="D24:Q24"/>
    <mergeCell ref="D19:Q19"/>
    <mergeCell ref="D22:Q22"/>
    <mergeCell ref="D27:Q27"/>
    <mergeCell ref="D38:Q38"/>
    <mergeCell ref="R40:V40"/>
    <mergeCell ref="D40:Q40"/>
    <mergeCell ref="D39:V39"/>
    <mergeCell ref="O42:Q42"/>
    <mergeCell ref="R43:V43"/>
    <mergeCell ref="R42:V42"/>
    <mergeCell ref="R41:V41"/>
    <mergeCell ref="D43:Q43"/>
    <mergeCell ref="R48:V48"/>
    <mergeCell ref="B65:O65"/>
    <mergeCell ref="Y20:Y21"/>
    <mergeCell ref="Y15:Y16"/>
    <mergeCell ref="M1:P1"/>
    <mergeCell ref="B23:C27"/>
    <mergeCell ref="D29:Q29"/>
    <mergeCell ref="R30:V30"/>
    <mergeCell ref="R32:V32"/>
    <mergeCell ref="D28:V28"/>
    <mergeCell ref="B33:C36"/>
    <mergeCell ref="D33:V33"/>
    <mergeCell ref="D34:Q34"/>
    <mergeCell ref="D35:Q35"/>
    <mergeCell ref="D36:N36"/>
    <mergeCell ref="R1:V1"/>
    <mergeCell ref="B1:D1"/>
    <mergeCell ref="F1:K1"/>
    <mergeCell ref="B2:D2"/>
    <mergeCell ref="F2:V2"/>
    <mergeCell ref="B12:C12"/>
    <mergeCell ref="B39:C39"/>
    <mergeCell ref="R47:V47"/>
    <mergeCell ref="R46:V46"/>
    <mergeCell ref="F3:V3"/>
    <mergeCell ref="B3:D3"/>
    <mergeCell ref="O16:Q16"/>
    <mergeCell ref="O11:Q11"/>
    <mergeCell ref="D18:V18"/>
    <mergeCell ref="B8:C8"/>
    <mergeCell ref="R77:V77"/>
    <mergeCell ref="O77:Q77"/>
    <mergeCell ref="B77:M77"/>
    <mergeCell ref="R62:V62"/>
    <mergeCell ref="R61:V61"/>
    <mergeCell ref="O62:Q62"/>
    <mergeCell ref="R60:V60"/>
    <mergeCell ref="D60:Q60"/>
    <mergeCell ref="R63:V63"/>
    <mergeCell ref="D63:Q63"/>
    <mergeCell ref="B63:C63"/>
    <mergeCell ref="P75:V75"/>
    <mergeCell ref="B75:O75"/>
    <mergeCell ref="B73:Q73"/>
    <mergeCell ref="R73:V73"/>
    <mergeCell ref="D42:N42"/>
    <mergeCell ref="D41:Q41"/>
    <mergeCell ref="D44:V44"/>
    <mergeCell ref="AB7:AD7"/>
    <mergeCell ref="B74:N74"/>
    <mergeCell ref="B76:N76"/>
    <mergeCell ref="R71:V71"/>
    <mergeCell ref="O71:Q71"/>
    <mergeCell ref="O72:Q72"/>
    <mergeCell ref="R72:V72"/>
    <mergeCell ref="B71:M71"/>
    <mergeCell ref="B72:M72"/>
    <mergeCell ref="AD19:AF19"/>
    <mergeCell ref="AD20:AF20"/>
    <mergeCell ref="AD21:AF21"/>
    <mergeCell ref="AD22:AF22"/>
    <mergeCell ref="AD23:AF23"/>
    <mergeCell ref="D32:Q32"/>
    <mergeCell ref="AB15:AB16"/>
    <mergeCell ref="AC11:AF11"/>
    <mergeCell ref="Y30:Y31"/>
    <mergeCell ref="Y51:Y52"/>
    <mergeCell ref="AB51:AB52"/>
    <mergeCell ref="AC10:AD10"/>
    <mergeCell ref="B49:C49"/>
    <mergeCell ref="Y35:Y36"/>
    <mergeCell ref="O52:Q52"/>
  </mergeCells>
  <phoneticPr fontId="2" type="noConversion"/>
  <pageMargins left="0.78740157480314965" right="0.19685039370078741" top="0.59055118110236227" bottom="0.19685039370078741" header="0.51181102362204722" footer="0.39370078740157483"/>
  <pageSetup paperSize="9" orientation="portrait" r:id="rId1"/>
  <headerFooter scaleWithDoc="0" alignWithMargins="0">
    <oddFooter>&amp;C&amp;"Arial,Standard"Seite &amp;P von &amp;N&amp;R&amp;"Arial,Standard"&amp;A</oddFooter>
  </headerFooter>
  <rowBreaks count="1" manualBreakCount="1">
    <brk id="43" min="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975" r:id="rId4" name="Drop Down 951">
              <controlPr defaultSize="0" autoLine="0" autoPict="0">
                <anchor moveWithCells="1">
                  <from>
                    <xdr:col>5</xdr:col>
                    <xdr:colOff>9525</xdr:colOff>
                    <xdr:row>3</xdr:row>
                    <xdr:rowOff>95250</xdr:rowOff>
                  </from>
                  <to>
                    <xdr:col>21</xdr:col>
                    <xdr:colOff>247650</xdr:colOff>
                    <xdr:row>4</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4" tint="0.79998168889431442"/>
  </sheetPr>
  <dimension ref="A1:JP146"/>
  <sheetViews>
    <sheetView showGridLines="0" showRowColHeaders="0" zoomScaleNormal="100" zoomScaleSheetLayoutView="50" workbookViewId="0">
      <pane ySplit="9" topLeftCell="A105" activePane="bottomLeft" state="frozen"/>
      <selection pane="bottomLeft" activeCell="N17" sqref="N17:P17"/>
    </sheetView>
  </sheetViews>
  <sheetFormatPr baseColWidth="10" defaultColWidth="11" defaultRowHeight="13.5" x14ac:dyDescent="0.25"/>
  <cols>
    <col min="1" max="1" width="45.625" style="6" customWidth="1"/>
    <col min="2" max="2" width="2.5" style="65" customWidth="1"/>
    <col min="3" max="3" width="2.125" style="58" customWidth="1"/>
    <col min="4" max="4" width="9.75" style="6" customWidth="1"/>
    <col min="5" max="5" width="7.125" style="6" customWidth="1"/>
    <col min="6" max="6" width="3.75" style="6" customWidth="1"/>
    <col min="7" max="7" width="2.5" style="6" customWidth="1"/>
    <col min="8" max="8" width="8" style="6" customWidth="1"/>
    <col min="9" max="9" width="1.625" style="6" customWidth="1"/>
    <col min="10" max="10" width="7.875" style="6" customWidth="1"/>
    <col min="11" max="11" width="1.625" style="6" customWidth="1"/>
    <col min="12" max="12" width="3.375" style="6" customWidth="1"/>
    <col min="13" max="13" width="3.5" style="6" customWidth="1"/>
    <col min="14" max="14" width="5" style="6" customWidth="1"/>
    <col min="15" max="15" width="0.875" style="6" customWidth="1"/>
    <col min="16" max="16" width="1.5" style="6" customWidth="1"/>
    <col min="17" max="17" width="2.125" style="6" customWidth="1"/>
    <col min="18" max="18" width="1.625" style="6" customWidth="1"/>
    <col min="19" max="19" width="2" style="6" customWidth="1"/>
    <col min="20" max="20" width="2.625" style="6" customWidth="1"/>
    <col min="21" max="21" width="3.625" style="6" customWidth="1"/>
    <col min="22" max="23" width="7.625" style="274" customWidth="1"/>
    <col min="24" max="24" width="9.875" style="274" hidden="1" customWidth="1"/>
    <col min="25" max="25" width="11.25" style="56" hidden="1" customWidth="1"/>
    <col min="26" max="26" width="27.75" style="56" hidden="1" customWidth="1"/>
    <col min="27" max="27" width="8.75" style="1216" hidden="1" customWidth="1"/>
    <col min="28" max="28" width="11.625" style="56" hidden="1" customWidth="1"/>
    <col min="29" max="29" width="2.625" style="56" hidden="1" customWidth="1"/>
    <col min="30" max="31" width="11.625" style="49" hidden="1" customWidth="1"/>
    <col min="32" max="32" width="12.75" style="691" hidden="1" customWidth="1"/>
    <col min="33" max="33" width="2.875" style="691" hidden="1" customWidth="1"/>
    <col min="34" max="34" width="10.75" style="691" hidden="1" customWidth="1"/>
    <col min="35" max="35" width="2.875" style="691" hidden="1" customWidth="1"/>
    <col min="36" max="36" width="5.625" style="6" customWidth="1"/>
    <col min="37" max="37" width="14.875" style="152" customWidth="1"/>
    <col min="38" max="38" width="11.625" style="73" customWidth="1"/>
    <col min="39" max="39" width="11.625" style="125" hidden="1" customWidth="1"/>
    <col min="40" max="40" width="11.625" style="9" customWidth="1"/>
    <col min="41" max="41" width="11.625" style="52" hidden="1" customWidth="1"/>
    <col min="42" max="42" width="11.625" style="9" customWidth="1"/>
    <col min="43" max="43" width="11.625" style="9" hidden="1" customWidth="1"/>
    <col min="44" max="44" width="11.625" style="9" customWidth="1"/>
    <col min="45" max="45" width="11.625" style="9" hidden="1" customWidth="1"/>
    <col min="46" max="46" width="11.625" style="44" customWidth="1"/>
    <col min="47" max="47" width="11.625" style="44" hidden="1" customWidth="1"/>
    <col min="48" max="48" width="11.625" style="44" customWidth="1"/>
    <col min="49" max="49" width="11.625" style="44" hidden="1" customWidth="1"/>
    <col min="50" max="50" width="11.625" style="44" customWidth="1"/>
    <col min="51" max="51" width="11.625" style="44" hidden="1" customWidth="1"/>
    <col min="52" max="52" width="11.625" style="44" customWidth="1"/>
    <col min="53" max="53" width="11.625" style="44" hidden="1" customWidth="1"/>
    <col min="54" max="54" width="11.625" style="44" customWidth="1"/>
    <col min="55" max="55" width="11.625" style="44" hidden="1" customWidth="1"/>
    <col min="56" max="56" width="11.625" style="146" customWidth="1"/>
    <col min="57" max="57" width="9.625" style="143" hidden="1" customWidth="1"/>
    <col min="58" max="58" width="10.625" style="143" customWidth="1"/>
    <col min="59" max="60" width="10.625" style="6" customWidth="1"/>
    <col min="61" max="16384" width="11" style="6"/>
  </cols>
  <sheetData>
    <row r="1" spans="1:276" s="74" customFormat="1" ht="13.15" customHeight="1" x14ac:dyDescent="0.2">
      <c r="A1" s="2"/>
      <c r="B1" s="64"/>
      <c r="C1" s="1763"/>
      <c r="D1" s="1763"/>
      <c r="E1" s="2114" t="str">
        <f>IF('Kostenrahmen und Gesamthonorar'!W2=0,"",'Kostenrahmen und Gesamthonorar'!W2)</f>
        <v>Conakry, Dachsanierung Kanzlei und Residenz</v>
      </c>
      <c r="F1" s="2114"/>
      <c r="G1" s="2114"/>
      <c r="H1" s="2114"/>
      <c r="I1" s="2114"/>
      <c r="J1" s="2114"/>
      <c r="K1" s="2114"/>
      <c r="L1" s="2114"/>
      <c r="M1" s="2114"/>
      <c r="N1" s="2114"/>
      <c r="O1" s="2114"/>
      <c r="P1" s="2114"/>
      <c r="Q1" s="2114"/>
      <c r="R1" s="2114"/>
      <c r="S1" s="2114"/>
      <c r="T1" s="2114"/>
      <c r="U1" s="2114"/>
      <c r="V1" s="272"/>
      <c r="W1" s="272"/>
      <c r="X1" s="272"/>
      <c r="Y1" s="22"/>
      <c r="Z1" s="22"/>
      <c r="AA1" s="61"/>
      <c r="AB1" s="22"/>
      <c r="AC1" s="22"/>
      <c r="AD1" s="48"/>
      <c r="AE1" s="48"/>
      <c r="AF1" s="688"/>
      <c r="AG1" s="688"/>
      <c r="AH1" s="688"/>
      <c r="AI1" s="688"/>
      <c r="AJ1" s="3"/>
      <c r="AK1" s="148"/>
      <c r="AL1" s="107"/>
      <c r="AM1" s="122"/>
      <c r="AN1" s="108"/>
      <c r="AO1" s="126"/>
      <c r="AP1" s="22"/>
      <c r="AQ1" s="22"/>
      <c r="AR1" s="22"/>
      <c r="AS1" s="22"/>
      <c r="AT1" s="43"/>
      <c r="AU1" s="43"/>
      <c r="AV1" s="43"/>
      <c r="AW1" s="43"/>
      <c r="AX1" s="43"/>
      <c r="AY1" s="132"/>
      <c r="AZ1" s="43"/>
      <c r="BA1" s="43"/>
      <c r="BB1" s="43"/>
      <c r="BC1" s="132"/>
      <c r="BD1" s="133"/>
      <c r="BE1" s="134"/>
      <c r="BF1" s="134"/>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row>
    <row r="2" spans="1:276" s="74" customFormat="1" ht="13.15" customHeight="1" x14ac:dyDescent="0.2">
      <c r="A2" s="2"/>
      <c r="B2" s="64"/>
      <c r="C2" s="1708"/>
      <c r="D2" s="2115"/>
      <c r="E2" s="2114" t="str">
        <f>IF('Kostenrahmen und Gesamthonorar'!W3=0,"",'Kostenrahmen und Gesamthonorar'!W3)</f>
        <v/>
      </c>
      <c r="F2" s="2114"/>
      <c r="G2" s="2114"/>
      <c r="H2" s="2114"/>
      <c r="I2" s="2114"/>
      <c r="J2" s="2114"/>
      <c r="K2" s="2114"/>
      <c r="L2" s="2114"/>
      <c r="M2" s="2114"/>
      <c r="N2" s="2114"/>
      <c r="O2" s="2114"/>
      <c r="P2" s="2114"/>
      <c r="Q2" s="2114"/>
      <c r="R2" s="2114"/>
      <c r="S2" s="2114"/>
      <c r="T2" s="2114"/>
      <c r="U2" s="2114"/>
      <c r="V2" s="272"/>
      <c r="W2" s="272"/>
      <c r="X2" s="272"/>
      <c r="Y2" s="22"/>
      <c r="Z2" s="22"/>
      <c r="AA2" s="61"/>
      <c r="AB2" s="22"/>
      <c r="AC2" s="22"/>
      <c r="AD2" s="48"/>
      <c r="AE2" s="48"/>
      <c r="AF2" s="688"/>
      <c r="AG2" s="688"/>
      <c r="AH2" s="688"/>
      <c r="AI2" s="688"/>
      <c r="AJ2" s="23"/>
      <c r="AK2" s="149"/>
      <c r="AL2" s="109"/>
      <c r="AM2" s="123"/>
      <c r="AN2" s="22"/>
      <c r="AO2" s="38"/>
      <c r="AP2" s="22"/>
      <c r="AQ2" s="22"/>
      <c r="AR2" s="22"/>
      <c r="AS2" s="22"/>
      <c r="AT2" s="43"/>
      <c r="AU2" s="43"/>
      <c r="AV2" s="43"/>
      <c r="AW2" s="43"/>
      <c r="AX2" s="43"/>
      <c r="AY2" s="43"/>
      <c r="AZ2" s="43"/>
      <c r="BA2" s="43"/>
      <c r="BB2" s="43"/>
      <c r="BC2" s="43"/>
      <c r="BD2" s="133"/>
      <c r="BE2" s="134"/>
      <c r="BF2" s="134"/>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row>
    <row r="3" spans="1:276" s="74" customFormat="1" ht="10.15" customHeight="1" x14ac:dyDescent="0.25">
      <c r="A3" s="2"/>
      <c r="B3" s="64"/>
      <c r="C3" s="1763"/>
      <c r="D3" s="1763"/>
      <c r="E3" s="2116"/>
      <c r="F3" s="2116"/>
      <c r="G3" s="2116"/>
      <c r="H3" s="2116"/>
      <c r="I3" s="2116"/>
      <c r="J3" s="2116"/>
      <c r="K3" s="2116"/>
      <c r="L3" s="2116"/>
      <c r="M3" s="2116"/>
      <c r="N3" s="2116"/>
      <c r="O3" s="2116"/>
      <c r="P3" s="2116"/>
      <c r="Q3" s="2116"/>
      <c r="R3" s="2116"/>
      <c r="S3" s="2116"/>
      <c r="T3" s="2116"/>
      <c r="U3" s="2116"/>
      <c r="V3" s="272"/>
      <c r="W3" s="272"/>
      <c r="X3" s="1146" t="str">
        <f>IF('Kostenrahmen und Gesamthonorar'!W4=2,"Kostenberechnung - verbindliche Honorarermittlung",IF('Kostenrahmen und Gesamthonorar'!W4=1,"Kostenschätzung - vorläufige Honorarermittlung "))</f>
        <v xml:space="preserve">Kostenschätzung - vorläufige Honorarermittlung </v>
      </c>
      <c r="Y3" s="1172"/>
      <c r="Z3" s="38"/>
      <c r="AA3" s="61"/>
      <c r="AB3" s="38"/>
      <c r="AC3" s="38"/>
      <c r="AD3" s="688"/>
      <c r="AE3" s="688"/>
      <c r="AF3" s="688"/>
      <c r="AG3" s="688"/>
      <c r="AH3" s="688"/>
      <c r="AI3" s="688"/>
      <c r="AJ3" s="3"/>
      <c r="AK3" s="150"/>
      <c r="AL3" s="2"/>
      <c r="AM3" s="120"/>
      <c r="AN3" s="2"/>
      <c r="AO3" s="120"/>
      <c r="AP3" s="22"/>
      <c r="AQ3" s="22"/>
      <c r="AR3" s="22"/>
      <c r="AS3" s="22"/>
      <c r="AT3" s="43"/>
      <c r="AU3" s="43"/>
      <c r="AV3" s="43"/>
      <c r="AW3" s="43"/>
      <c r="AX3" s="43"/>
      <c r="AY3" s="43"/>
      <c r="AZ3" s="43"/>
      <c r="BA3" s="43"/>
      <c r="BB3" s="43"/>
      <c r="BC3" s="43"/>
      <c r="BD3" s="133"/>
      <c r="BE3" s="134"/>
      <c r="BF3" s="134"/>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row>
    <row r="4" spans="1:276" s="75" customFormat="1" ht="15" customHeight="1" x14ac:dyDescent="0.2">
      <c r="A4" s="4"/>
      <c r="B4" s="1876" t="s">
        <v>73</v>
      </c>
      <c r="C4" s="1876"/>
      <c r="D4" s="1876"/>
      <c r="E4" s="1876"/>
      <c r="F4" s="1876"/>
      <c r="G4" s="1876"/>
      <c r="H4" s="1876"/>
      <c r="I4" s="1876"/>
      <c r="J4" s="1876"/>
      <c r="K4" s="1876"/>
      <c r="L4" s="1876"/>
      <c r="M4" s="1876"/>
      <c r="N4" s="31"/>
      <c r="O4" s="2115" t="s">
        <v>28</v>
      </c>
      <c r="P4" s="2115"/>
      <c r="Q4" s="2115"/>
      <c r="R4" s="2115"/>
      <c r="S4" s="2143" t="str">
        <f>IF(X4=FALSE,"",X4)</f>
        <v/>
      </c>
      <c r="T4" s="2143"/>
      <c r="U4" s="2143"/>
      <c r="V4" s="272"/>
      <c r="W4" s="272"/>
      <c r="X4" s="1171" t="b">
        <f>'Kostenrahmen und Gesamthonorar'!W1</f>
        <v>0</v>
      </c>
      <c r="Y4" s="1146" t="s">
        <v>429</v>
      </c>
      <c r="Z4" s="250"/>
      <c r="AA4" s="1206"/>
      <c r="AB4" s="250"/>
      <c r="AC4" s="250"/>
      <c r="AD4" s="48"/>
      <c r="AE4" s="48"/>
      <c r="AF4" s="48"/>
      <c r="AG4" s="48"/>
      <c r="AH4" s="48"/>
      <c r="AI4" s="48"/>
      <c r="AJ4" s="4"/>
      <c r="AK4" s="4"/>
      <c r="AL4" s="4"/>
      <c r="AM4" s="4"/>
      <c r="AN4" s="4"/>
      <c r="AO4" s="1"/>
      <c r="AP4" s="22"/>
      <c r="AQ4" s="22"/>
      <c r="AR4" s="22"/>
      <c r="AS4" s="22"/>
      <c r="AT4" s="43"/>
      <c r="AU4" s="43"/>
      <c r="AV4" s="43"/>
      <c r="AW4" s="43"/>
      <c r="AX4" s="43"/>
      <c r="AY4" s="43"/>
      <c r="AZ4" s="43"/>
      <c r="BA4" s="43"/>
      <c r="BB4" s="43"/>
      <c r="BC4" s="43"/>
      <c r="BD4" s="133"/>
      <c r="BE4" s="136"/>
      <c r="BF4" s="136"/>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row>
    <row r="5" spans="1:276" s="75" customFormat="1" ht="15" customHeight="1" x14ac:dyDescent="0.2">
      <c r="A5" s="4"/>
      <c r="B5" s="2144" t="str">
        <f>IF(AB12=0,"nicht beauftragt",X3)</f>
        <v xml:space="preserve">Kostenschätzung - vorläufige Honorarermittlung </v>
      </c>
      <c r="C5" s="2145"/>
      <c r="D5" s="2145"/>
      <c r="E5" s="2145"/>
      <c r="F5" s="2145"/>
      <c r="G5" s="2145"/>
      <c r="H5" s="2145"/>
      <c r="I5" s="2145"/>
      <c r="J5" s="2145"/>
      <c r="K5" s="2145"/>
      <c r="L5" s="2145"/>
      <c r="M5" s="2145"/>
      <c r="N5" s="2145"/>
      <c r="O5" s="2145"/>
      <c r="P5" s="2145"/>
      <c r="Q5" s="2145"/>
      <c r="R5" s="2145"/>
      <c r="S5" s="2145"/>
      <c r="T5" s="2145"/>
      <c r="U5" s="2146"/>
      <c r="V5" s="549"/>
      <c r="W5" s="549"/>
      <c r="X5" s="549"/>
      <c r="Y5" s="4"/>
      <c r="Z5" s="4"/>
      <c r="AA5" s="4"/>
      <c r="AB5" s="4"/>
      <c r="AC5" s="4"/>
      <c r="AD5" s="48"/>
      <c r="AE5" s="48"/>
      <c r="AF5" s="48"/>
      <c r="AG5" s="48"/>
      <c r="AH5" s="48"/>
      <c r="AI5" s="48"/>
      <c r="AJ5" s="4"/>
      <c r="AK5" s="2168"/>
      <c r="AL5" s="2168"/>
      <c r="AM5" s="2168"/>
      <c r="AN5" s="2168"/>
      <c r="AO5" s="117"/>
      <c r="AP5" s="78"/>
      <c r="AQ5" s="78"/>
      <c r="AR5" s="78"/>
      <c r="AS5" s="78"/>
      <c r="AT5" s="135"/>
      <c r="AU5" s="135"/>
      <c r="AV5" s="135"/>
      <c r="AW5" s="135"/>
      <c r="AX5" s="135"/>
      <c r="AY5" s="135"/>
      <c r="AZ5" s="135"/>
      <c r="BA5" s="135"/>
      <c r="BB5" s="135"/>
      <c r="BC5" s="135"/>
      <c r="BD5" s="135"/>
      <c r="BE5" s="136"/>
      <c r="BF5" s="136"/>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row>
    <row r="6" spans="1:276" s="75" customFormat="1" ht="15" customHeight="1" thickBot="1" x14ac:dyDescent="0.25">
      <c r="A6" s="4"/>
      <c r="B6" s="2169" t="str">
        <f>IF(AB12=0,"","anrechenbare Kosten:")</f>
        <v>anrechenbare Kosten:</v>
      </c>
      <c r="C6" s="2170"/>
      <c r="D6" s="2170"/>
      <c r="E6" s="2170"/>
      <c r="F6" s="2170"/>
      <c r="G6" s="2170"/>
      <c r="H6" s="2170"/>
      <c r="I6" s="2170"/>
      <c r="J6" s="2170"/>
      <c r="K6" s="2170"/>
      <c r="L6" s="2170"/>
      <c r="M6" s="2170"/>
      <c r="N6" s="2170"/>
      <c r="O6" s="2170"/>
      <c r="P6" s="2170"/>
      <c r="Q6" s="2170"/>
      <c r="R6" s="2171">
        <f>IF(AB12=0,"",AB12)</f>
        <v>1025000</v>
      </c>
      <c r="S6" s="2171"/>
      <c r="T6" s="2171"/>
      <c r="U6" s="2172"/>
      <c r="V6" s="272"/>
      <c r="W6" s="272"/>
      <c r="X6" s="272"/>
      <c r="Y6" s="4"/>
      <c r="Z6" s="25"/>
      <c r="AA6" s="1207"/>
      <c r="AB6" s="25"/>
      <c r="AC6" s="25"/>
      <c r="AD6" s="48"/>
      <c r="AE6" s="48"/>
      <c r="AF6" s="48"/>
      <c r="AG6" s="48"/>
      <c r="AH6" s="48"/>
      <c r="AI6" s="48"/>
      <c r="AJ6" s="4"/>
      <c r="AK6" s="4"/>
      <c r="AL6" s="4"/>
      <c r="AM6" s="4"/>
      <c r="AN6" s="4"/>
      <c r="AO6" s="117"/>
      <c r="AP6" s="78"/>
      <c r="AQ6" s="78"/>
      <c r="AR6" s="78"/>
      <c r="AS6" s="78"/>
      <c r="AT6" s="135"/>
      <c r="AU6" s="135"/>
      <c r="AV6" s="135"/>
      <c r="AW6" s="135"/>
      <c r="AX6" s="135"/>
      <c r="AY6" s="135"/>
      <c r="AZ6" s="135"/>
      <c r="BA6" s="135"/>
      <c r="BB6" s="135"/>
      <c r="BC6" s="135"/>
      <c r="BD6" s="135"/>
      <c r="BE6" s="136"/>
      <c r="BF6" s="136"/>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row>
    <row r="7" spans="1:276" s="75" customFormat="1" ht="15" customHeight="1" x14ac:dyDescent="0.2">
      <c r="A7" s="4"/>
      <c r="B7" s="2124" t="str">
        <f>IF(AB12=0,"","beauftragte Grundleistungen:")</f>
        <v>beauftragte Grundleistungen:</v>
      </c>
      <c r="C7" s="2125"/>
      <c r="D7" s="2125"/>
      <c r="E7" s="2125"/>
      <c r="F7" s="2125"/>
      <c r="G7" s="2125"/>
      <c r="H7" s="2125"/>
      <c r="I7" s="2125"/>
      <c r="J7" s="2125"/>
      <c r="K7" s="2125"/>
      <c r="L7" s="2125"/>
      <c r="M7" s="2125"/>
      <c r="N7" s="2125"/>
      <c r="O7" s="2125"/>
      <c r="P7" s="2126">
        <f>IF(AB19=0,"",AB19)</f>
        <v>96.000000000000014</v>
      </c>
      <c r="Q7" s="2126"/>
      <c r="R7" s="2126"/>
      <c r="S7" s="2126"/>
      <c r="T7" s="2126"/>
      <c r="U7" s="548" t="str">
        <f>IF(AB12=0,"","v.H.")</f>
        <v>v.H.</v>
      </c>
      <c r="V7" s="550"/>
      <c r="W7" s="550"/>
      <c r="X7" s="550"/>
      <c r="Y7" s="4"/>
      <c r="Z7" s="902"/>
      <c r="AA7" s="1208"/>
      <c r="AB7" s="902"/>
      <c r="AC7" s="902"/>
      <c r="AD7" s="69"/>
      <c r="AE7" s="69"/>
      <c r="AF7" s="48"/>
      <c r="AG7" s="48"/>
      <c r="AH7" s="48"/>
      <c r="AI7" s="48"/>
      <c r="AJ7" s="4"/>
      <c r="AK7" s="2127" t="s">
        <v>15</v>
      </c>
      <c r="AL7" s="2117" t="s">
        <v>0</v>
      </c>
      <c r="AM7" s="2118"/>
      <c r="AN7" s="2119"/>
      <c r="AO7" s="916"/>
      <c r="AP7" s="2117" t="s">
        <v>1</v>
      </c>
      <c r="AQ7" s="2118"/>
      <c r="AR7" s="2119"/>
      <c r="AS7" s="917"/>
      <c r="AT7" s="2117" t="s">
        <v>2</v>
      </c>
      <c r="AU7" s="2118"/>
      <c r="AV7" s="2119"/>
      <c r="AW7" s="917"/>
      <c r="AX7" s="2117" t="s">
        <v>3</v>
      </c>
      <c r="AY7" s="2118"/>
      <c r="AZ7" s="2119"/>
      <c r="BA7" s="969"/>
      <c r="BB7" s="2117" t="s">
        <v>4</v>
      </c>
      <c r="BC7" s="2118"/>
      <c r="BD7" s="2119"/>
      <c r="BE7" s="609"/>
      <c r="BF7" s="136"/>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row>
    <row r="8" spans="1:276" s="74" customFormat="1" ht="15" customHeight="1" x14ac:dyDescent="0.2">
      <c r="A8" s="2"/>
      <c r="B8" s="2120" t="str">
        <f>IF(AB12=0,"","vereinbartes Honorar:")</f>
        <v>vereinbartes Honorar:</v>
      </c>
      <c r="C8" s="2121"/>
      <c r="D8" s="2121"/>
      <c r="E8" s="2121"/>
      <c r="F8" s="2121"/>
      <c r="G8" s="2121"/>
      <c r="H8" s="2121"/>
      <c r="I8" s="2121"/>
      <c r="J8" s="2121"/>
      <c r="K8" s="2121"/>
      <c r="L8" s="2121"/>
      <c r="M8" s="2121"/>
      <c r="N8" s="2121"/>
      <c r="O8" s="2121"/>
      <c r="P8" s="2121"/>
      <c r="Q8" s="2121"/>
      <c r="R8" s="2122" t="str">
        <f>IF(AB20=0,"",AB20)</f>
        <v/>
      </c>
      <c r="S8" s="2122"/>
      <c r="T8" s="2122"/>
      <c r="U8" s="2123"/>
      <c r="V8" s="2112" t="s">
        <v>334</v>
      </c>
      <c r="W8" s="2113"/>
      <c r="X8" s="550"/>
      <c r="Y8" s="2"/>
      <c r="Z8" s="70"/>
      <c r="AA8" s="215"/>
      <c r="AB8" s="70"/>
      <c r="AC8" s="70"/>
      <c r="AD8" s="689"/>
      <c r="AE8" s="689"/>
      <c r="AF8" s="688"/>
      <c r="AG8" s="688"/>
      <c r="AH8" s="688"/>
      <c r="AI8" s="688"/>
      <c r="AJ8" s="2"/>
      <c r="AK8" s="2128"/>
      <c r="AL8" s="2088" t="s">
        <v>121</v>
      </c>
      <c r="AN8" s="2086" t="s">
        <v>120</v>
      </c>
      <c r="AO8" s="120"/>
      <c r="AP8" s="2088" t="s">
        <v>121</v>
      </c>
      <c r="AR8" s="2086" t="s">
        <v>120</v>
      </c>
      <c r="AS8" s="918"/>
      <c r="AT8" s="2088" t="s">
        <v>121</v>
      </c>
      <c r="AV8" s="2086" t="s">
        <v>120</v>
      </c>
      <c r="AW8" s="918"/>
      <c r="AX8" s="2088" t="s">
        <v>121</v>
      </c>
      <c r="AZ8" s="2086" t="s">
        <v>120</v>
      </c>
      <c r="BB8" s="2088" t="s">
        <v>121</v>
      </c>
      <c r="BD8" s="2086" t="s">
        <v>120</v>
      </c>
      <c r="BE8" s="610"/>
      <c r="BF8" s="134"/>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row>
    <row r="9" spans="1:276" s="198" customFormat="1" ht="19.899999999999999" customHeight="1" thickBot="1" x14ac:dyDescent="0.3">
      <c r="A9" s="196"/>
      <c r="B9" s="2129" t="s">
        <v>448</v>
      </c>
      <c r="C9" s="2129"/>
      <c r="D9" s="2129"/>
      <c r="E9" s="2129"/>
      <c r="F9" s="2190" t="s">
        <v>153</v>
      </c>
      <c r="G9" s="2190"/>
      <c r="H9" s="2190"/>
      <c r="I9" s="2190"/>
      <c r="J9" s="2190"/>
      <c r="K9" s="2190"/>
      <c r="L9" s="2190"/>
      <c r="M9" s="2190"/>
      <c r="N9" s="2190"/>
      <c r="O9" s="2190"/>
      <c r="P9" s="2190"/>
      <c r="Q9" s="2190"/>
      <c r="R9" s="2190"/>
      <c r="S9" s="2190"/>
      <c r="T9" s="2190"/>
      <c r="U9" s="2190"/>
      <c r="V9" s="274" t="s">
        <v>335</v>
      </c>
      <c r="W9" s="274" t="s">
        <v>336</v>
      </c>
      <c r="X9" s="274"/>
      <c r="Y9" s="200"/>
      <c r="Z9" s="200"/>
      <c r="AA9" s="1209"/>
      <c r="AB9" s="200"/>
      <c r="AC9" s="200"/>
      <c r="AD9" s="201"/>
      <c r="AE9" s="201"/>
      <c r="AF9" s="690"/>
      <c r="AG9" s="690"/>
      <c r="AH9" s="690"/>
      <c r="AI9" s="690"/>
      <c r="AJ9" s="196"/>
      <c r="AK9" s="2128"/>
      <c r="AL9" s="2088"/>
      <c r="AM9" s="968"/>
      <c r="AN9" s="2086"/>
      <c r="AO9" s="970"/>
      <c r="AP9" s="2089"/>
      <c r="AQ9" s="971"/>
      <c r="AR9" s="2087"/>
      <c r="AS9" s="919"/>
      <c r="AT9" s="2089"/>
      <c r="AU9" s="971"/>
      <c r="AV9" s="2087"/>
      <c r="AW9" s="919"/>
      <c r="AX9" s="2089"/>
      <c r="AY9" s="972"/>
      <c r="AZ9" s="2087"/>
      <c r="BA9" s="919"/>
      <c r="BB9" s="2089"/>
      <c r="BC9" s="972"/>
      <c r="BD9" s="2087"/>
      <c r="BE9" s="611"/>
      <c r="BF9" s="197"/>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c r="CV9" s="196"/>
      <c r="CW9" s="196"/>
      <c r="CX9" s="196"/>
      <c r="CY9" s="196"/>
      <c r="CZ9" s="196"/>
      <c r="DA9" s="196"/>
      <c r="DB9" s="196"/>
      <c r="DC9" s="196"/>
      <c r="DD9" s="196"/>
      <c r="DE9" s="196"/>
      <c r="DF9" s="196"/>
      <c r="DG9" s="196"/>
      <c r="DH9" s="196"/>
      <c r="DI9" s="196"/>
      <c r="DJ9" s="196"/>
      <c r="DK9" s="196"/>
      <c r="DL9" s="196"/>
      <c r="DM9" s="196"/>
      <c r="DN9" s="196"/>
      <c r="DO9" s="196"/>
      <c r="DP9" s="196"/>
      <c r="DQ9" s="196"/>
      <c r="DR9" s="196"/>
      <c r="DS9" s="196"/>
      <c r="DT9" s="196"/>
      <c r="DU9" s="196"/>
      <c r="DV9" s="196"/>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6"/>
      <c r="GD9" s="196"/>
      <c r="GE9" s="196"/>
      <c r="GF9" s="196"/>
      <c r="GG9" s="196"/>
      <c r="GH9" s="196"/>
      <c r="GI9" s="196"/>
      <c r="GJ9" s="196"/>
      <c r="GK9" s="196"/>
      <c r="GL9" s="196"/>
      <c r="GM9" s="196"/>
      <c r="GN9" s="196"/>
      <c r="GO9" s="196"/>
      <c r="GP9" s="196"/>
      <c r="GQ9" s="196"/>
      <c r="GR9" s="196"/>
      <c r="GS9" s="196"/>
      <c r="GT9" s="196"/>
      <c r="GU9" s="196"/>
      <c r="GV9" s="196"/>
      <c r="GW9" s="196"/>
      <c r="GX9" s="196"/>
      <c r="GY9" s="196"/>
      <c r="GZ9" s="196"/>
      <c r="HA9" s="196"/>
      <c r="HB9" s="196"/>
      <c r="HC9" s="196"/>
      <c r="HD9" s="196"/>
      <c r="HE9" s="196"/>
      <c r="HF9" s="196"/>
      <c r="HG9" s="196"/>
      <c r="HH9" s="196"/>
      <c r="HI9" s="196"/>
      <c r="HJ9" s="196"/>
      <c r="HK9" s="196"/>
      <c r="HL9" s="196"/>
      <c r="HM9" s="196"/>
      <c r="HN9" s="196"/>
      <c r="HO9" s="196"/>
      <c r="HP9" s="196"/>
      <c r="HQ9" s="196"/>
      <c r="HR9" s="196"/>
      <c r="HS9" s="196"/>
      <c r="HT9" s="196"/>
      <c r="HU9" s="196"/>
      <c r="HV9" s="196"/>
      <c r="HW9" s="196"/>
      <c r="HX9" s="196"/>
      <c r="HY9" s="196"/>
      <c r="HZ9" s="196"/>
      <c r="IA9" s="196"/>
      <c r="IB9" s="196"/>
      <c r="IC9" s="196"/>
      <c r="ID9" s="196"/>
      <c r="IE9" s="196"/>
      <c r="IF9" s="196"/>
      <c r="IG9" s="196"/>
      <c r="IH9" s="196"/>
      <c r="II9" s="196"/>
      <c r="IJ9" s="196"/>
      <c r="IK9" s="196"/>
      <c r="IL9" s="196"/>
      <c r="IM9" s="196"/>
      <c r="IN9" s="196"/>
      <c r="IO9" s="196"/>
      <c r="IP9" s="196"/>
      <c r="IQ9" s="196"/>
      <c r="IR9" s="196"/>
      <c r="IS9" s="196"/>
      <c r="IT9" s="196"/>
      <c r="IU9" s="196"/>
      <c r="IV9" s="196"/>
      <c r="IW9" s="196"/>
      <c r="IX9" s="196"/>
      <c r="IY9" s="196"/>
      <c r="IZ9" s="196"/>
      <c r="JA9" s="196"/>
      <c r="JB9" s="196"/>
      <c r="JC9" s="196"/>
      <c r="JD9" s="196"/>
      <c r="JE9" s="196"/>
      <c r="JF9" s="196"/>
      <c r="JG9" s="196"/>
      <c r="JH9" s="196"/>
      <c r="JI9" s="196"/>
      <c r="JJ9" s="196"/>
      <c r="JK9" s="196"/>
      <c r="JL9" s="196"/>
      <c r="JM9" s="196"/>
      <c r="JN9" s="196"/>
      <c r="JO9" s="196"/>
      <c r="JP9" s="196"/>
    </row>
    <row r="10" spans="1:276" s="15" customFormat="1" ht="15" customHeight="1" x14ac:dyDescent="0.2">
      <c r="A10" s="14"/>
      <c r="B10" s="1763"/>
      <c r="C10" s="1763"/>
      <c r="D10" s="1763"/>
      <c r="E10" s="1763"/>
      <c r="F10" s="1763"/>
      <c r="G10" s="1763"/>
      <c r="H10" s="1763"/>
      <c r="I10" s="1763"/>
      <c r="J10" s="1763"/>
      <c r="K10" s="1763"/>
      <c r="L10" s="1763"/>
      <c r="M10" s="1763"/>
      <c r="N10" s="1763"/>
      <c r="O10" s="1763"/>
      <c r="P10" s="1763"/>
      <c r="Q10" s="16"/>
      <c r="R10" s="2090"/>
      <c r="S10" s="2090"/>
      <c r="T10" s="2090"/>
      <c r="U10" s="2090"/>
      <c r="V10" s="272"/>
      <c r="W10" s="272"/>
      <c r="X10" s="272"/>
      <c r="Y10" s="73"/>
      <c r="Z10" s="14"/>
      <c r="AA10" s="14"/>
      <c r="AB10" s="73"/>
      <c r="AC10" s="73"/>
      <c r="AD10" s="47"/>
      <c r="AE10" s="47"/>
      <c r="AF10" s="46"/>
      <c r="AG10" s="46"/>
      <c r="AH10" s="46"/>
      <c r="AI10" s="46"/>
      <c r="AJ10" s="14"/>
      <c r="AK10" s="922">
        <v>25000</v>
      </c>
      <c r="AL10" s="926">
        <v>3120</v>
      </c>
      <c r="AM10" s="927"/>
      <c r="AN10" s="928">
        <v>3657</v>
      </c>
      <c r="AO10" s="920"/>
      <c r="AP10" s="926">
        <v>3657</v>
      </c>
      <c r="AQ10" s="153"/>
      <c r="AR10" s="928">
        <v>4339</v>
      </c>
      <c r="AS10" s="130"/>
      <c r="AT10" s="926">
        <v>4339</v>
      </c>
      <c r="AU10" s="153"/>
      <c r="AV10" s="928">
        <v>5412</v>
      </c>
      <c r="AW10" s="130"/>
      <c r="AX10" s="926">
        <v>5412</v>
      </c>
      <c r="AY10" s="153"/>
      <c r="AZ10" s="928">
        <v>6094</v>
      </c>
      <c r="BA10" s="130"/>
      <c r="BB10" s="926">
        <v>6094</v>
      </c>
      <c r="BC10" s="153"/>
      <c r="BD10" s="942">
        <v>6631</v>
      </c>
      <c r="BE10" s="612"/>
      <c r="BF10" s="137"/>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row>
    <row r="11" spans="1:276" s="15" customFormat="1" ht="15" customHeight="1" thickBot="1" x14ac:dyDescent="0.25">
      <c r="A11" s="14"/>
      <c r="B11" s="37"/>
      <c r="C11" s="2091"/>
      <c r="D11" s="2091"/>
      <c r="E11" s="2091"/>
      <c r="F11" s="2091"/>
      <c r="G11" s="2091"/>
      <c r="H11" s="2091"/>
      <c r="I11" s="2091"/>
      <c r="J11" s="2091"/>
      <c r="K11" s="2091"/>
      <c r="L11" s="2091"/>
      <c r="M11" s="2091"/>
      <c r="N11" s="2091"/>
      <c r="O11" s="2091"/>
      <c r="P11" s="2091"/>
      <c r="Q11" s="2091"/>
      <c r="R11" s="2091"/>
      <c r="S11" s="2091"/>
      <c r="T11" s="2091"/>
      <c r="U11" s="2091"/>
      <c r="V11" s="551"/>
      <c r="W11" s="551"/>
      <c r="X11" s="551"/>
      <c r="Y11" s="53"/>
      <c r="Z11" s="73"/>
      <c r="AA11" s="871"/>
      <c r="AB11" s="53"/>
      <c r="AC11" s="53"/>
      <c r="AD11" s="47"/>
      <c r="AE11" s="47"/>
      <c r="AF11" s="46"/>
      <c r="AG11" s="46"/>
      <c r="AH11" s="46"/>
      <c r="AI11" s="46"/>
      <c r="AJ11" s="14"/>
      <c r="AK11" s="923" t="str">
        <f>IF((OR(AB$12&lt;AK10,AB$12&gt;=AK12)),"",AB$12)</f>
        <v/>
      </c>
      <c r="AL11" s="929" t="str">
        <f>IF(AM11=0,"",AM11)</f>
        <v/>
      </c>
      <c r="AM11" s="930">
        <f>IF(AH$19=2,(IF(AK11="",0,((AL12-AL10)/(AK12-AK10)*(AB$12-AK10))+AL10)),0)</f>
        <v>0</v>
      </c>
      <c r="AN11" s="931" t="str">
        <f>IF(AO11=0,"",AO11)</f>
        <v/>
      </c>
      <c r="AO11" s="184">
        <f>IF(AH$19=2,(IF(AK11="",0,((AN12-AN10)/(AK12-AK10)*(AB$12-AK10))+AN10)),0)</f>
        <v>0</v>
      </c>
      <c r="AP11" s="929" t="str">
        <f>IF(AQ11=0,"",AQ11)</f>
        <v/>
      </c>
      <c r="AQ11" s="930">
        <f>IF(AH$19=3,(IF(AK11="",0,((AP12-AP10)/(AK12-AK10)*(AB$12-AK10))+AP10)),0)</f>
        <v>0</v>
      </c>
      <c r="AR11" s="931" t="str">
        <f>IF(AS11=0,"",AS11)</f>
        <v/>
      </c>
      <c r="AS11" s="184">
        <f>IF(AH$19=3,(IF(AK11="",0,((AR12-AR10)/(AK12-AK10)*(AB$12-AK10))+AR10)),0)</f>
        <v>0</v>
      </c>
      <c r="AT11" s="929" t="str">
        <f>IF(AU11=0,"",AU11)</f>
        <v/>
      </c>
      <c r="AU11" s="930">
        <f>IF(AH$19=4,(IF(AK11="",0,((AT12-AT10)/(AK12-AK10)*(AB$12-AK10))+AT10)),0)</f>
        <v>0</v>
      </c>
      <c r="AV11" s="931" t="str">
        <f>IF(AW11=0,"",AW11)</f>
        <v/>
      </c>
      <c r="AW11" s="184">
        <f>IF(AH$19=4,(IF(AK11="",0,((AV12-AV10)/(AK12-AK10)*(AB$12-AK10))+AV10)),0)</f>
        <v>0</v>
      </c>
      <c r="AX11" s="929" t="str">
        <f>IF(AY11=0,"",AY11)</f>
        <v/>
      </c>
      <c r="AY11" s="930">
        <f>IF(AH$19=5,(IF(AK11="",0,((AX12-AX10)/(AK12-AK10)*(AB$12-AK10))+AX10)),0)</f>
        <v>0</v>
      </c>
      <c r="AZ11" s="931" t="str">
        <f>IF(BA11=0,"",BA11)</f>
        <v/>
      </c>
      <c r="BA11" s="184">
        <f>IF(AH$19=5,(IF(AK11="",0,((AZ12-AZ10)/(AK12-AK10)*(AB$12-AK10))+AZ10)),0)</f>
        <v>0</v>
      </c>
      <c r="BB11" s="929" t="str">
        <f>IF(BC11=0,"",BC11)</f>
        <v/>
      </c>
      <c r="BC11" s="930">
        <f>IF(AH$19=6,(IF(AK11="",0,((BB12-BB10)/(AK12-AK10)*(AB$12-AK10))+BB10)),0)</f>
        <v>0</v>
      </c>
      <c r="BD11" s="931" t="str">
        <f>IF(BE11=0,"",BE11)</f>
        <v/>
      </c>
      <c r="BE11" s="613">
        <f>IF(AH$19=6,(IF(AK11="",0,((BD12-BD10)/(AK12-AK10)*(AB$12-AK10))+BD10)),0)</f>
        <v>0</v>
      </c>
      <c r="BF11" s="137"/>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row>
    <row r="12" spans="1:276" s="15" customFormat="1" ht="16.899999999999999" customHeight="1" thickTop="1" x14ac:dyDescent="0.2">
      <c r="A12" s="14"/>
      <c r="B12" s="2104" t="s">
        <v>17</v>
      </c>
      <c r="C12" s="2105"/>
      <c r="D12" s="2105"/>
      <c r="E12" s="2105"/>
      <c r="F12" s="2105"/>
      <c r="G12" s="2105"/>
      <c r="H12" s="2105"/>
      <c r="I12" s="2105"/>
      <c r="J12" s="2105"/>
      <c r="K12" s="2105"/>
      <c r="L12" s="2105"/>
      <c r="M12" s="2105"/>
      <c r="N12" s="459" t="s">
        <v>35</v>
      </c>
      <c r="O12" s="458"/>
      <c r="P12" s="458"/>
      <c r="Q12" s="2106"/>
      <c r="R12" s="2106"/>
      <c r="S12" s="2106"/>
      <c r="T12" s="2106"/>
      <c r="U12" s="2107"/>
      <c r="V12" s="272"/>
      <c r="W12" s="272"/>
      <c r="X12" s="272"/>
      <c r="Y12" s="14"/>
      <c r="Z12" s="2191" t="s">
        <v>16</v>
      </c>
      <c r="AA12" s="2192"/>
      <c r="AB12" s="1082">
        <f>'Kostenrahmen und Gesamthonorar'!AA24</f>
        <v>1025000</v>
      </c>
      <c r="AC12" s="1083"/>
      <c r="AD12" s="1106"/>
      <c r="AE12" s="1107"/>
      <c r="AF12" s="1085"/>
      <c r="AG12" s="1085"/>
      <c r="AH12" s="1108"/>
      <c r="AI12" s="1086"/>
      <c r="AJ12" s="14"/>
      <c r="AK12" s="924">
        <v>35000</v>
      </c>
      <c r="AL12" s="932">
        <v>4217</v>
      </c>
      <c r="AM12" s="920"/>
      <c r="AN12" s="933">
        <v>4942</v>
      </c>
      <c r="AO12" s="920"/>
      <c r="AP12" s="932">
        <v>4942</v>
      </c>
      <c r="AQ12" s="130"/>
      <c r="AR12" s="933">
        <v>5865</v>
      </c>
      <c r="AS12" s="130"/>
      <c r="AT12" s="932">
        <v>5865</v>
      </c>
      <c r="AU12" s="130"/>
      <c r="AV12" s="933">
        <v>7315</v>
      </c>
      <c r="AW12" s="130"/>
      <c r="AX12" s="932">
        <v>7315</v>
      </c>
      <c r="AY12" s="130"/>
      <c r="AZ12" s="933">
        <v>8237</v>
      </c>
      <c r="BA12" s="130"/>
      <c r="BB12" s="932">
        <v>8237</v>
      </c>
      <c r="BC12" s="130"/>
      <c r="BD12" s="943">
        <v>8962</v>
      </c>
      <c r="BE12" s="612"/>
      <c r="BF12" s="137"/>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row>
    <row r="13" spans="1:276" s="15" customFormat="1" ht="16.899999999999999" customHeight="1" x14ac:dyDescent="0.25">
      <c r="A13" s="14"/>
      <c r="B13" s="2108" t="s">
        <v>18</v>
      </c>
      <c r="C13" s="2109"/>
      <c r="D13" s="2109"/>
      <c r="E13" s="2109"/>
      <c r="F13" s="2109"/>
      <c r="G13" s="2109"/>
      <c r="H13" s="2109"/>
      <c r="I13" s="2109"/>
      <c r="J13" s="2109"/>
      <c r="K13" s="2109"/>
      <c r="L13" s="2109"/>
      <c r="M13" s="2109"/>
      <c r="N13" s="468" t="s">
        <v>36</v>
      </c>
      <c r="O13" s="456"/>
      <c r="P13" s="457"/>
      <c r="Q13" s="2110" t="e">
        <f>IF(#REF!=0,"",#REF!)</f>
        <v>#REF!</v>
      </c>
      <c r="R13" s="2111"/>
      <c r="S13" s="2111"/>
      <c r="T13" s="2111"/>
      <c r="U13" s="2111"/>
      <c r="V13" s="272"/>
      <c r="W13" s="272"/>
      <c r="X13" s="14"/>
      <c r="Y13" s="14"/>
      <c r="Z13" s="1087"/>
      <c r="AA13" s="1088"/>
      <c r="AB13" s="1071"/>
      <c r="AC13" s="1028"/>
      <c r="AD13" s="1068"/>
      <c r="AE13" s="1104"/>
      <c r="AF13" s="956"/>
      <c r="AG13" s="1103">
        <v>1</v>
      </c>
      <c r="AH13" s="1102"/>
      <c r="AI13" s="1109">
        <v>1</v>
      </c>
      <c r="AJ13" s="14"/>
      <c r="AK13" s="923" t="str">
        <f>IF((OR(AB$12&lt;AK12,AB$12&gt;=AK14)),"",AB$12)</f>
        <v/>
      </c>
      <c r="AL13" s="929" t="str">
        <f>IF(AM13=0,"",AM13)</f>
        <v/>
      </c>
      <c r="AM13" s="930">
        <f>IF(AH$19=2,(IF(AK13="",0,((AL14-AL12)/(AK14-AK12)*(AB$12-AK12))+AL12)),0)</f>
        <v>0</v>
      </c>
      <c r="AN13" s="931" t="str">
        <f>IF(AO13=0,"",AO13)</f>
        <v/>
      </c>
      <c r="AO13" s="184">
        <f>IF(AH$19=2,(IF(AK13="",0,((AN14-AN12)/(AK14-AK12)*(AB$12-AK12))+AN12)),0)</f>
        <v>0</v>
      </c>
      <c r="AP13" s="929" t="str">
        <f>IF(AQ13=0,"",AQ13)</f>
        <v/>
      </c>
      <c r="AQ13" s="930">
        <f>IF(AH$19=3,(IF(AK13="",0,((AP14-AP12)/(AK14-AK12)*(AB$12-AK12))+AP12)),0)</f>
        <v>0</v>
      </c>
      <c r="AR13" s="931" t="str">
        <f>IF(AS13=0,"",AS13)</f>
        <v/>
      </c>
      <c r="AS13" s="184">
        <f>IF(AH$19=3,(IF(AK13="",0,((AR14-AR12)/(AK14-AK12)*(AB$12-AK12))+AR12)),0)</f>
        <v>0</v>
      </c>
      <c r="AT13" s="929" t="str">
        <f>IF(AU13=0,"",AU13)</f>
        <v/>
      </c>
      <c r="AU13" s="930">
        <f>IF(AH$19=4,(IF(AK13="",0,((AT14-AT12)/(AK14-AK12)*(AB$12-AK12))+AT12)),0)</f>
        <v>0</v>
      </c>
      <c r="AV13" s="931" t="str">
        <f>IF(AW13=0,"",AW13)</f>
        <v/>
      </c>
      <c r="AW13" s="184">
        <f>IF(AH$19=4,(IF(AK13="",0,((AV14-AV12)/(AK14-AK12)*(AB$12-AK12))+AV12)),0)</f>
        <v>0</v>
      </c>
      <c r="AX13" s="929" t="str">
        <f>IF(AY13=0,"",AY13)</f>
        <v/>
      </c>
      <c r="AY13" s="930">
        <f>IF(AH$19=5,(IF(AK13="",0,((AX14-AX12)/(AK14-AK12)*(AB$12-AK12))+AX12)),0)</f>
        <v>0</v>
      </c>
      <c r="AZ13" s="931" t="str">
        <f>IF(BA13=0,"",BA13)</f>
        <v/>
      </c>
      <c r="BA13" s="184">
        <f>IF(AH$19=5,(IF(AK13="",0,((AZ14-AZ12)/(AK14-AK12)*(AB$12-AK12))+AZ12)),0)</f>
        <v>0</v>
      </c>
      <c r="BB13" s="929" t="str">
        <f>IF(BC13=0,"",BC13)</f>
        <v/>
      </c>
      <c r="BC13" s="930">
        <f>IF(AH$19=6,(IF(AK13="",0,((BB14-BB12)/(AK14-AK12)*(AB$12-AK12))+BB12)),0)</f>
        <v>0</v>
      </c>
      <c r="BD13" s="931" t="str">
        <f>IF(BE13=0,"",BE13)</f>
        <v/>
      </c>
      <c r="BE13" s="613">
        <f>IF(AH$19=6,(IF(AK13="",0,((BD14-BD12)/(AK14-AK12)*(AB$12-AK12))+BD12)),0)</f>
        <v>0</v>
      </c>
      <c r="BF13" s="137"/>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row>
    <row r="14" spans="1:276" s="15" customFormat="1" ht="16.899999999999999" customHeight="1" x14ac:dyDescent="0.2">
      <c r="A14" s="14"/>
      <c r="B14" s="2092" t="s">
        <v>138</v>
      </c>
      <c r="C14" s="2093"/>
      <c r="D14" s="2093"/>
      <c r="E14" s="2093"/>
      <c r="F14" s="2093"/>
      <c r="G14" s="2093"/>
      <c r="H14" s="2093"/>
      <c r="I14" s="2093"/>
      <c r="J14" s="2093"/>
      <c r="K14" s="2093"/>
      <c r="L14" s="2093"/>
      <c r="M14" s="2093"/>
      <c r="N14" s="2093"/>
      <c r="O14" s="2093"/>
      <c r="P14" s="2093"/>
      <c r="Q14" s="2094" t="str">
        <f>IF(AB14=0,"",AB14)</f>
        <v/>
      </c>
      <c r="R14" s="2094"/>
      <c r="S14" s="2094"/>
      <c r="T14" s="2094"/>
      <c r="U14" s="2094"/>
      <c r="V14" s="272"/>
      <c r="W14" s="945"/>
      <c r="X14" s="14"/>
      <c r="Y14" s="14"/>
      <c r="Z14" s="2197" t="s">
        <v>138</v>
      </c>
      <c r="AA14" s="2198"/>
      <c r="AB14" s="1269">
        <f>SUM(AD14:AD18)</f>
        <v>0</v>
      </c>
      <c r="AC14" s="1069"/>
      <c r="AD14" s="803">
        <f>IF(AF19=2,AE14,0)</f>
        <v>0</v>
      </c>
      <c r="AE14" s="1267">
        <f>SUM(AM11:AM48,AQ11:AQ48,AU11:AU48,AY11:AY48,BC11:BC48)</f>
        <v>99595.7</v>
      </c>
      <c r="AF14" s="903" t="s">
        <v>115</v>
      </c>
      <c r="AG14" s="1077">
        <v>2</v>
      </c>
      <c r="AH14" s="1022" t="s">
        <v>443</v>
      </c>
      <c r="AI14" s="1089">
        <v>2</v>
      </c>
      <c r="AJ14" s="14"/>
      <c r="AK14" s="924">
        <v>50000</v>
      </c>
      <c r="AL14" s="932">
        <v>5804</v>
      </c>
      <c r="AM14" s="920"/>
      <c r="AN14" s="934">
        <v>6801</v>
      </c>
      <c r="AO14" s="920"/>
      <c r="AP14" s="932">
        <v>6801</v>
      </c>
      <c r="AQ14" s="130"/>
      <c r="AR14" s="933">
        <v>8071</v>
      </c>
      <c r="AS14" s="130"/>
      <c r="AT14" s="932">
        <v>8071</v>
      </c>
      <c r="AU14" s="130"/>
      <c r="AV14" s="933">
        <v>10066</v>
      </c>
      <c r="AW14" s="130"/>
      <c r="AX14" s="932">
        <v>10066</v>
      </c>
      <c r="AY14" s="130"/>
      <c r="AZ14" s="933">
        <v>11336</v>
      </c>
      <c r="BA14" s="130"/>
      <c r="BB14" s="932">
        <v>11336</v>
      </c>
      <c r="BC14" s="130"/>
      <c r="BD14" s="943">
        <v>12333</v>
      </c>
      <c r="BE14" s="612"/>
      <c r="BF14" s="137"/>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row>
    <row r="15" spans="1:276" s="15" customFormat="1" ht="16.899999999999999" customHeight="1" x14ac:dyDescent="0.2">
      <c r="A15" s="14"/>
      <c r="B15" s="2095" t="s">
        <v>252</v>
      </c>
      <c r="C15" s="2096"/>
      <c r="D15" s="2096"/>
      <c r="E15" s="2096"/>
      <c r="F15" s="2096"/>
      <c r="G15" s="2096"/>
      <c r="H15" s="2096"/>
      <c r="I15" s="2096"/>
      <c r="J15" s="2096"/>
      <c r="K15" s="2097"/>
      <c r="L15" s="440" t="s">
        <v>36</v>
      </c>
      <c r="M15" s="441"/>
      <c r="N15" s="2098"/>
      <c r="O15" s="2099"/>
      <c r="P15" s="2100"/>
      <c r="Q15" s="2101" t="str">
        <f>IF(AB15=0,"",AB15)</f>
        <v/>
      </c>
      <c r="R15" s="2102"/>
      <c r="S15" s="2102"/>
      <c r="T15" s="2102"/>
      <c r="U15" s="2103"/>
      <c r="V15" s="946"/>
      <c r="W15" s="947"/>
      <c r="X15" s="14"/>
      <c r="Y15" s="14"/>
      <c r="Z15" s="1090" t="s">
        <v>424</v>
      </c>
      <c r="AA15" s="1210" t="b">
        <v>1</v>
      </c>
      <c r="AB15" s="804">
        <f>IF(AA15=FALSE,0,AB14*N15)</f>
        <v>0</v>
      </c>
      <c r="AC15" s="1031"/>
      <c r="AD15" s="904">
        <f>IF(AF19=3,AE15,0)</f>
        <v>0</v>
      </c>
      <c r="AE15" s="1268">
        <f>((AE18-AE14)*(0.25))+AE14</f>
        <v>104243.47500000001</v>
      </c>
      <c r="AF15" s="1022" t="s">
        <v>52</v>
      </c>
      <c r="AG15" s="1077">
        <v>3</v>
      </c>
      <c r="AH15" s="1022" t="s">
        <v>444</v>
      </c>
      <c r="AI15" s="1089">
        <v>3</v>
      </c>
      <c r="AJ15" s="14"/>
      <c r="AK15" s="923" t="str">
        <f>IF((OR(AB$12&lt;AK14,AB$12&gt;=AK16)),"",AB$12)</f>
        <v/>
      </c>
      <c r="AL15" s="929" t="str">
        <f>IF(AM15=0,"",AM15)</f>
        <v/>
      </c>
      <c r="AM15" s="930">
        <f>IF(AH$19=2,(IF(AK15="",0,((AL16-AL14)/(AK16-AK14)*(AB$12-AK14))+AL14)),0)</f>
        <v>0</v>
      </c>
      <c r="AN15" s="931" t="str">
        <f>IF(AO15=0,"",AO15)</f>
        <v/>
      </c>
      <c r="AO15" s="184">
        <f>IF(AH$19=2,(IF(AK15="",0,((AN16-AN14)/(AK16-AK14)*(AB$12-AK14))+AN14)),0)</f>
        <v>0</v>
      </c>
      <c r="AP15" s="929" t="str">
        <f>IF(AQ15=0,"",AQ15)</f>
        <v/>
      </c>
      <c r="AQ15" s="930">
        <f>IF(AH$19=3,(IF(AK15="",0,((AP16-AP14)/(AK16-AK14)*(AB$12-AK14))+AP14)),0)</f>
        <v>0</v>
      </c>
      <c r="AR15" s="931" t="str">
        <f>IF(AS15=0,"",AS15)</f>
        <v/>
      </c>
      <c r="AS15" s="184">
        <f>IF(AH$19=3,(IF(AK15="",0,((AR16-AR14)/(AK16-AK14)*(AB$12-AK14))+AR14)),0)</f>
        <v>0</v>
      </c>
      <c r="AT15" s="929" t="str">
        <f>IF(AU15=0,"",AU15)</f>
        <v/>
      </c>
      <c r="AU15" s="930">
        <f>IF(AH$19=4,(IF(AK15="",0,((AT16-AT14)/(AK16-AK14)*(AB$12-AK14))+AT14)),0)</f>
        <v>0</v>
      </c>
      <c r="AV15" s="931" t="str">
        <f>IF(AW15=0,"",AW15)</f>
        <v/>
      </c>
      <c r="AW15" s="184">
        <f>IF(AH$19=4,(IF(AK15="",0,((AV16-AV14)/(AK16-AK14)*(AB$12-AK14))+AV14)),0)</f>
        <v>0</v>
      </c>
      <c r="AX15" s="929" t="str">
        <f>IF(AY15=0,"",AY15)</f>
        <v/>
      </c>
      <c r="AY15" s="930">
        <f>IF(AH$19=5,(IF(AK15="",0,((AX16-AX14)/(AK16-AK14)*(AB$12-AK14))+AX14)),0)</f>
        <v>0</v>
      </c>
      <c r="AZ15" s="931" t="str">
        <f>IF(BA15=0,"",BA15)</f>
        <v/>
      </c>
      <c r="BA15" s="184">
        <f>IF(AH$19=5,(IF(AK15="",0,((AZ16-AZ14)/(AK16-AK14)*(AB$12-AK14))+AZ14)),0)</f>
        <v>0</v>
      </c>
      <c r="BB15" s="929" t="str">
        <f>IF(BC15=0,"",BC15)</f>
        <v/>
      </c>
      <c r="BC15" s="930">
        <f>IF(AH$19=6,(IF(AK15="",0,((BB16-BB14)/(AK16-AK14)*(AB$12-AK14))+BB14)),0)</f>
        <v>0</v>
      </c>
      <c r="BD15" s="931" t="str">
        <f>IF(BE15=0,"",BE15)</f>
        <v/>
      </c>
      <c r="BE15" s="613">
        <f>IF(AH$19=6,(IF(AK15="",0,((BD16-BD14)/(AK16-AK14)*(AB$12-AK14))+BD14)),0)</f>
        <v>0</v>
      </c>
      <c r="BF15" s="137"/>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row>
    <row r="16" spans="1:276" s="15" customFormat="1" ht="16.899999999999999" customHeight="1" x14ac:dyDescent="0.2">
      <c r="A16" s="14"/>
      <c r="B16" s="2157" t="s">
        <v>139</v>
      </c>
      <c r="C16" s="2158"/>
      <c r="D16" s="2158"/>
      <c r="E16" s="2158"/>
      <c r="F16" s="2158"/>
      <c r="G16" s="2158"/>
      <c r="H16" s="2158"/>
      <c r="I16" s="2158"/>
      <c r="J16" s="2158"/>
      <c r="K16" s="2158"/>
      <c r="L16" s="2158"/>
      <c r="M16" s="2158"/>
      <c r="N16" s="2158"/>
      <c r="O16" s="2158"/>
      <c r="P16" s="2158"/>
      <c r="Q16" s="2094" t="str">
        <f>IF(AB16=0,"",AB16)</f>
        <v/>
      </c>
      <c r="R16" s="2094"/>
      <c r="S16" s="2094"/>
      <c r="T16" s="2094"/>
      <c r="U16" s="2094"/>
      <c r="V16" s="551"/>
      <c r="W16" s="945"/>
      <c r="X16" s="14"/>
      <c r="Y16" s="14"/>
      <c r="Z16" s="2197" t="s">
        <v>432</v>
      </c>
      <c r="AA16" s="2198"/>
      <c r="AB16" s="804">
        <f>SUM(AB14:AB15)</f>
        <v>0</v>
      </c>
      <c r="AC16" s="1028"/>
      <c r="AD16" s="904">
        <f>IF(AF19=4,AE16,0)</f>
        <v>0</v>
      </c>
      <c r="AE16" s="1268">
        <f>((AE18-AE14)*(0.5))+AE14</f>
        <v>108891.25</v>
      </c>
      <c r="AF16" s="1022" t="s">
        <v>53</v>
      </c>
      <c r="AG16" s="1077">
        <v>4</v>
      </c>
      <c r="AH16" s="1022" t="s">
        <v>445</v>
      </c>
      <c r="AI16" s="1089">
        <v>4</v>
      </c>
      <c r="AJ16" s="14"/>
      <c r="AK16" s="924">
        <v>75000</v>
      </c>
      <c r="AL16" s="932">
        <v>8342</v>
      </c>
      <c r="AM16" s="920"/>
      <c r="AN16" s="933">
        <v>9776</v>
      </c>
      <c r="AO16" s="920"/>
      <c r="AP16" s="932">
        <v>9776</v>
      </c>
      <c r="AQ16" s="130"/>
      <c r="AR16" s="933">
        <v>11601</v>
      </c>
      <c r="AS16" s="130"/>
      <c r="AT16" s="932">
        <v>11601</v>
      </c>
      <c r="AU16" s="130"/>
      <c r="AV16" s="933">
        <v>14469</v>
      </c>
      <c r="AW16" s="130"/>
      <c r="AX16" s="932">
        <v>14469</v>
      </c>
      <c r="AY16" s="130"/>
      <c r="AZ16" s="933">
        <v>16293</v>
      </c>
      <c r="BA16" s="130"/>
      <c r="BB16" s="932">
        <v>16293</v>
      </c>
      <c r="BC16" s="130"/>
      <c r="BD16" s="943">
        <v>17727</v>
      </c>
      <c r="BE16" s="612"/>
      <c r="BF16" s="137"/>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row>
    <row r="17" spans="1:276" s="15" customFormat="1" ht="16.899999999999999" customHeight="1" x14ac:dyDescent="0.2">
      <c r="A17" s="14"/>
      <c r="B17" s="2151" t="s">
        <v>251</v>
      </c>
      <c r="C17" s="2152"/>
      <c r="D17" s="2152"/>
      <c r="E17" s="2152"/>
      <c r="F17" s="2152"/>
      <c r="G17" s="2152"/>
      <c r="H17" s="2152"/>
      <c r="I17" s="2152"/>
      <c r="J17" s="2152"/>
      <c r="K17" s="2152"/>
      <c r="L17" s="442" t="s">
        <v>172</v>
      </c>
      <c r="M17" s="441"/>
      <c r="N17" s="2153"/>
      <c r="O17" s="2154"/>
      <c r="P17" s="2155"/>
      <c r="Q17" s="2156" t="str">
        <f>IF(AB17=0,"",AB17)</f>
        <v/>
      </c>
      <c r="R17" s="2156"/>
      <c r="S17" s="2156"/>
      <c r="T17" s="2156"/>
      <c r="U17" s="2156"/>
      <c r="V17" s="552"/>
      <c r="W17" s="948"/>
      <c r="X17" s="14"/>
      <c r="Y17" s="14"/>
      <c r="Z17" s="2195" t="s">
        <v>426</v>
      </c>
      <c r="AA17" s="2196"/>
      <c r="AB17" s="1072">
        <f>IF(AF19=2,AB16*N17,0)</f>
        <v>0</v>
      </c>
      <c r="AC17" s="1031"/>
      <c r="AD17" s="904">
        <f>IF(AF19=5,AE17,0)</f>
        <v>0</v>
      </c>
      <c r="AE17" s="1268">
        <f>((AE18-AE14)*(0.75))+AE14</f>
        <v>113539.02499999999</v>
      </c>
      <c r="AF17" s="1050" t="s">
        <v>54</v>
      </c>
      <c r="AG17" s="1077">
        <v>5</v>
      </c>
      <c r="AH17" s="1022" t="s">
        <v>446</v>
      </c>
      <c r="AI17" s="1091">
        <v>5</v>
      </c>
      <c r="AJ17" s="14"/>
      <c r="AK17" s="923" t="str">
        <f>IF((OR(AB$12&lt;AK16,AB$12&gt;=AK18)),"",AB$12)</f>
        <v/>
      </c>
      <c r="AL17" s="929" t="str">
        <f>IF(AM17=0,"",AM17)</f>
        <v/>
      </c>
      <c r="AM17" s="930">
        <f>IF(AH$19=2,(IF(AK17="",0,((AL18-AL16)/(AK18-AK16)*(AB$12-AK16))+AL16)),0)</f>
        <v>0</v>
      </c>
      <c r="AN17" s="931" t="str">
        <f>IF(AO17=0,"",AO17)</f>
        <v/>
      </c>
      <c r="AO17" s="184">
        <f>IF(AH$19=2,(IF(AK17="",0,((AN18-AN16)/(AK18-AK16)*(AB$12-AK16))+AN16)),0)</f>
        <v>0</v>
      </c>
      <c r="AP17" s="929" t="str">
        <f>IF(AQ17=0,"",AQ17)</f>
        <v/>
      </c>
      <c r="AQ17" s="930">
        <f>IF(AH$19=3,(IF(AK17="",0,((AP18-AP16)/(AK18-AK16)*(AB$12-AK16))+AP16)),0)</f>
        <v>0</v>
      </c>
      <c r="AR17" s="931" t="str">
        <f>IF(AS17=0,"",AS17)</f>
        <v/>
      </c>
      <c r="AS17" s="184">
        <f>IF(AH$19=3,(IF(AK17="",0,((AR18-AR16)/(AK18-AK16)*(AB$12-AK16))+AR16)),0)</f>
        <v>0</v>
      </c>
      <c r="AT17" s="929" t="str">
        <f>IF(AU17=0,"",AU17)</f>
        <v/>
      </c>
      <c r="AU17" s="930">
        <f>IF(AH$19=4,(IF(AK17="",0,((AT18-AT16)/(AK18-AK16)*(AB$12-AK16))+AT16)),0)</f>
        <v>0</v>
      </c>
      <c r="AV17" s="931" t="str">
        <f>IF(AW17=0,"",AW17)</f>
        <v/>
      </c>
      <c r="AW17" s="184">
        <f>IF(AH$19=4,(IF(AK17="",0,((AV18-AV16)/(AK18-AK16)*(AB$12-AK16))+AV16)),0)</f>
        <v>0</v>
      </c>
      <c r="AX17" s="929" t="str">
        <f>IF(AY17=0,"",AY17)</f>
        <v/>
      </c>
      <c r="AY17" s="930">
        <f>IF(AH$19=5,(IF(AK17="",0,((AX18-AX16)/(AK18-AK16)*(AB$12-AK16))+AX16)),0)</f>
        <v>0</v>
      </c>
      <c r="AZ17" s="931" t="str">
        <f>IF(BA17=0,"",BA17)</f>
        <v/>
      </c>
      <c r="BA17" s="184">
        <f>IF(AH$19=5,(IF(AK17="",0,((AZ18-AZ16)/(AK18-AK16)*(AB$12-AK16))+AZ16)),0)</f>
        <v>0</v>
      </c>
      <c r="BB17" s="929" t="str">
        <f>IF(BC17=0,"",BC17)</f>
        <v/>
      </c>
      <c r="BC17" s="930">
        <f>IF(AH$19=6,(IF(AK17="",0,((BB18-BB16)/(AK18-AK16)*(AB$12-AK16))+BB16)),0)</f>
        <v>0</v>
      </c>
      <c r="BD17" s="931" t="str">
        <f>IF(BE17=0,"",BE17)</f>
        <v/>
      </c>
      <c r="BE17" s="613">
        <f>IF(AH$19=6,(IF(AK17="",0,((BD18-BD16)/(AK18-AK16)*(AB$12-AK16))+BD16)),0)</f>
        <v>0</v>
      </c>
      <c r="BF17" s="137"/>
      <c r="BG17" s="14"/>
      <c r="BH17" s="10"/>
      <c r="BI17" s="10"/>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row>
    <row r="18" spans="1:276" s="15" customFormat="1" ht="15" customHeight="1" x14ac:dyDescent="0.2">
      <c r="A18" s="14"/>
      <c r="B18" s="2184" t="s">
        <v>295</v>
      </c>
      <c r="C18" s="2185"/>
      <c r="D18" s="2185"/>
      <c r="E18" s="2185"/>
      <c r="F18" s="2185"/>
      <c r="G18" s="2185"/>
      <c r="H18" s="2185"/>
      <c r="I18" s="2185"/>
      <c r="J18" s="2185"/>
      <c r="K18" s="2185"/>
      <c r="L18" s="2185"/>
      <c r="M18" s="2185"/>
      <c r="N18" s="2185"/>
      <c r="O18" s="2185"/>
      <c r="P18" s="2185"/>
      <c r="Q18" s="2188" t="str">
        <f>IF(AB18=0,"",AB18)</f>
        <v/>
      </c>
      <c r="R18" s="2188"/>
      <c r="S18" s="2188"/>
      <c r="T18" s="2188"/>
      <c r="U18" s="2188"/>
      <c r="V18" s="553"/>
      <c r="W18" s="949"/>
      <c r="X18" s="14"/>
      <c r="Y18" s="14"/>
      <c r="Z18" s="2195" t="s">
        <v>427</v>
      </c>
      <c r="AA18" s="2196"/>
      <c r="AB18" s="804">
        <f>AB16-AB17</f>
        <v>0</v>
      </c>
      <c r="AC18" s="1070"/>
      <c r="AD18" s="803">
        <f>IF(AF19=6,AE18,0)</f>
        <v>0</v>
      </c>
      <c r="AE18" s="1267">
        <f>SUM(AO11:AO48,AS11:AS48,AW11:AW48,BA11:BA48,BE11:BE48)</f>
        <v>118186.8</v>
      </c>
      <c r="AF18" s="1050" t="s">
        <v>116</v>
      </c>
      <c r="AG18" s="1077">
        <v>6</v>
      </c>
      <c r="AH18" s="1022" t="s">
        <v>447</v>
      </c>
      <c r="AI18" s="1266">
        <v>6</v>
      </c>
      <c r="AJ18" s="14"/>
      <c r="AK18" s="924">
        <v>100000</v>
      </c>
      <c r="AL18" s="932">
        <v>10790</v>
      </c>
      <c r="AM18" s="920"/>
      <c r="AN18" s="933">
        <v>12644</v>
      </c>
      <c r="AO18" s="920"/>
      <c r="AP18" s="932">
        <v>12644</v>
      </c>
      <c r="AQ18" s="130"/>
      <c r="AR18" s="933">
        <v>15005</v>
      </c>
      <c r="AS18" s="130"/>
      <c r="AT18" s="932">
        <v>15005</v>
      </c>
      <c r="AU18" s="130"/>
      <c r="AV18" s="933">
        <v>18713</v>
      </c>
      <c r="AW18" s="130"/>
      <c r="AX18" s="932">
        <v>18713</v>
      </c>
      <c r="AY18" s="130"/>
      <c r="AZ18" s="933">
        <v>21074</v>
      </c>
      <c r="BA18" s="130"/>
      <c r="BB18" s="932">
        <v>21074</v>
      </c>
      <c r="BC18" s="130"/>
      <c r="BD18" s="943">
        <v>22928</v>
      </c>
      <c r="BE18" s="612"/>
      <c r="BF18" s="137"/>
      <c r="BG18" s="14"/>
      <c r="BH18" s="27"/>
      <c r="BI18" s="27"/>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row>
    <row r="19" spans="1:276" s="15" customFormat="1" ht="15" customHeight="1" x14ac:dyDescent="0.2">
      <c r="A19" s="14"/>
      <c r="B19" s="2186"/>
      <c r="C19" s="2187"/>
      <c r="D19" s="2187"/>
      <c r="E19" s="2187"/>
      <c r="F19" s="2187"/>
      <c r="G19" s="2187"/>
      <c r="H19" s="2187"/>
      <c r="I19" s="2187"/>
      <c r="J19" s="2187"/>
      <c r="K19" s="2187"/>
      <c r="L19" s="2187"/>
      <c r="M19" s="2187"/>
      <c r="N19" s="2187"/>
      <c r="O19" s="2187"/>
      <c r="P19" s="2187"/>
      <c r="Q19" s="2189"/>
      <c r="R19" s="2189"/>
      <c r="S19" s="2189"/>
      <c r="T19" s="2189"/>
      <c r="U19" s="2189"/>
      <c r="V19" s="553"/>
      <c r="W19" s="946"/>
      <c r="X19" s="14"/>
      <c r="Y19" s="14"/>
      <c r="Z19" s="2195" t="s">
        <v>431</v>
      </c>
      <c r="AA19" s="2196"/>
      <c r="AB19" s="1284">
        <f>X33+X54+X65+X72+X83+X94+X106+X127+X135</f>
        <v>96.000000000000014</v>
      </c>
      <c r="AC19" s="1070"/>
      <c r="AD19" s="1088"/>
      <c r="AE19" s="1105"/>
      <c r="AF19" s="1099">
        <v>1</v>
      </c>
      <c r="AG19" s="1099"/>
      <c r="AH19" s="1099">
        <v>3</v>
      </c>
      <c r="AI19" s="1097"/>
      <c r="AJ19" s="14"/>
      <c r="AK19" s="923" t="str">
        <f>IF((OR(AB$12&lt;AK18,AB$12&gt;=AK20)),"",AB$12)</f>
        <v/>
      </c>
      <c r="AL19" s="929" t="str">
        <f>IF(AM19=0,"",AM19)</f>
        <v/>
      </c>
      <c r="AM19" s="930">
        <f>IF(AH$19=2,(IF(AK19="",0,((AL20-AL18)/(AK20-AK18)*(AB$12-AK18))+AL18)),0)</f>
        <v>0</v>
      </c>
      <c r="AN19" s="931" t="str">
        <f>IF(AO19=0,"",AO19)</f>
        <v/>
      </c>
      <c r="AO19" s="184">
        <f>IF(AH$19=2,(IF(AK19="",0,((AN20-AN18)/(AK20-AK18)*(AB$12-AK18))+AN18)),0)</f>
        <v>0</v>
      </c>
      <c r="AP19" s="929" t="str">
        <f>IF(AQ19=0,"",AQ19)</f>
        <v/>
      </c>
      <c r="AQ19" s="930">
        <f>IF(AH$19=3,(IF(AK19="",0,((AP20-AP18)/(AK20-AK18)*(AB$12-AK18))+AP18)),0)</f>
        <v>0</v>
      </c>
      <c r="AR19" s="931" t="str">
        <f>IF(AS19=0,"",AS19)</f>
        <v/>
      </c>
      <c r="AS19" s="184">
        <f>IF(AH$19=3,(IF(AK19="",0,((AR20-AR18)/(AK20-AK18)*(AB$12-AK18))+AR18)),0)</f>
        <v>0</v>
      </c>
      <c r="AT19" s="929" t="str">
        <f>IF(AU19=0,"",AU19)</f>
        <v/>
      </c>
      <c r="AU19" s="930">
        <f>IF(AH$19=4,(IF(AK19="",0,((AT20-AT18)/(AK20-AK18)*(AB$12-AK18))+AT18)),0)</f>
        <v>0</v>
      </c>
      <c r="AV19" s="931" t="str">
        <f>IF(AW19=0,"",AW19)</f>
        <v/>
      </c>
      <c r="AW19" s="184">
        <f>IF(AH$19=4,(IF(AK19="",0,((AV20-AV18)/(AK20-AK18)*(AB$12-AK18))+AV18)),0)</f>
        <v>0</v>
      </c>
      <c r="AX19" s="929" t="str">
        <f>IF(AY19=0,"",AY19)</f>
        <v/>
      </c>
      <c r="AY19" s="930">
        <f>IF(AH$19=5,(IF(AK19="",0,((AX20-AX18)/(AK20-AK18)*(AB$12-AK18))+AX18)),0)</f>
        <v>0</v>
      </c>
      <c r="AZ19" s="931" t="str">
        <f>IF(BA19=0,"",BA19)</f>
        <v/>
      </c>
      <c r="BA19" s="184">
        <f>IF(AH$19=5,(IF(AK19="",0,((AZ20-AZ18)/(AK20-AK18)*(AB$12-AK18))+AZ18)),0)</f>
        <v>0</v>
      </c>
      <c r="BB19" s="929" t="str">
        <f>IF(BC19=0,"",BC19)</f>
        <v/>
      </c>
      <c r="BC19" s="930">
        <f>IF(AH$19=6,(IF(AK19="",0,((BB20-BB18)/(AK20-AK18)*(AB$12-AK18))+BB18)),0)</f>
        <v>0</v>
      </c>
      <c r="BD19" s="931" t="str">
        <f>IF(BE19=0,"",BE19)</f>
        <v/>
      </c>
      <c r="BE19" s="613">
        <f>IF(AH$19=6,(IF(AK19="",0,((BD20-BD18)/(AK20-AK18)*(AB$12-AK18))+BD18)),0)</f>
        <v>0</v>
      </c>
      <c r="BF19" s="137"/>
      <c r="BG19" s="14"/>
      <c r="BH19" s="27"/>
      <c r="BI19" s="27"/>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row>
    <row r="20" spans="1:276" s="15" customFormat="1" ht="15" customHeight="1" thickBot="1" x14ac:dyDescent="0.25">
      <c r="A20" s="14"/>
      <c r="V20" s="272"/>
      <c r="W20" s="272"/>
      <c r="X20" s="272"/>
      <c r="Y20" s="14"/>
      <c r="Z20" s="2193" t="s">
        <v>430</v>
      </c>
      <c r="AA20" s="2194"/>
      <c r="AB20" s="1285">
        <f>Y33+Y54+Y65+Y72+Y83+Y94+Y106+Y127+Y135</f>
        <v>0</v>
      </c>
      <c r="AC20" s="1093"/>
      <c r="AD20" s="1113"/>
      <c r="AE20" s="1114"/>
      <c r="AF20" s="1115"/>
      <c r="AG20" s="1115"/>
      <c r="AH20" s="1114"/>
      <c r="AI20" s="1116"/>
      <c r="AJ20" s="14"/>
      <c r="AK20" s="924">
        <v>150000</v>
      </c>
      <c r="AL20" s="932">
        <v>15500</v>
      </c>
      <c r="AM20" s="920"/>
      <c r="AN20" s="933">
        <v>18164</v>
      </c>
      <c r="AO20" s="920"/>
      <c r="AP20" s="932">
        <v>18164</v>
      </c>
      <c r="AQ20" s="130"/>
      <c r="AR20" s="933">
        <v>21555</v>
      </c>
      <c r="AS20" s="130"/>
      <c r="AT20" s="932">
        <v>21555</v>
      </c>
      <c r="AU20" s="130"/>
      <c r="AV20" s="933">
        <v>26883</v>
      </c>
      <c r="AW20" s="130"/>
      <c r="AX20" s="932">
        <v>26883</v>
      </c>
      <c r="AY20" s="130"/>
      <c r="AZ20" s="933">
        <v>30274</v>
      </c>
      <c r="BA20" s="130"/>
      <c r="BB20" s="932">
        <v>30274</v>
      </c>
      <c r="BC20" s="130"/>
      <c r="BD20" s="943">
        <v>32938</v>
      </c>
      <c r="BE20" s="614"/>
      <c r="BF20" s="137"/>
      <c r="BG20" s="10"/>
      <c r="BH20" s="10"/>
      <c r="BI20" s="10"/>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row>
    <row r="21" spans="1:276" s="10" customFormat="1" ht="15" customHeight="1" thickTop="1" x14ac:dyDescent="0.2">
      <c r="B21" s="1876"/>
      <c r="C21" s="1876"/>
      <c r="D21" s="1876"/>
      <c r="E21" s="1876"/>
      <c r="F21" s="1876"/>
      <c r="G21" s="1876"/>
      <c r="H21" s="1876"/>
      <c r="I21" s="1876"/>
      <c r="J21" s="1876"/>
      <c r="K21" s="1876"/>
      <c r="L21" s="1876"/>
      <c r="M21" s="1876"/>
      <c r="N21" s="1876"/>
      <c r="O21" s="1876"/>
      <c r="P21" s="1876"/>
      <c r="Q21" s="1876"/>
      <c r="R21" s="1876"/>
      <c r="S21" s="1876"/>
      <c r="T21" s="1876"/>
      <c r="U21" s="1876"/>
      <c r="V21" s="553"/>
      <c r="W21" s="553"/>
      <c r="X21" s="553"/>
      <c r="Y21" s="44"/>
      <c r="AC21" s="44"/>
      <c r="AD21" s="26"/>
      <c r="AE21" s="57"/>
      <c r="AF21" s="42"/>
      <c r="AG21" s="42"/>
      <c r="AH21" s="42"/>
      <c r="AI21" s="42"/>
      <c r="AK21" s="923" t="str">
        <f>IF((OR(AB$12&lt;AK20,AB$12&gt;=AK22)),"",AB$12)</f>
        <v/>
      </c>
      <c r="AL21" s="929" t="str">
        <f>IF(AM21=0,"",AM21)</f>
        <v/>
      </c>
      <c r="AM21" s="930">
        <f>IF(AH$19=2,(IF(AK21="",0,((AL22-AL20)/(AK22-AK20)*(AB$12-AK20))+AL20)),0)</f>
        <v>0</v>
      </c>
      <c r="AN21" s="931" t="str">
        <f>IF(AO21=0,"",AO21)</f>
        <v/>
      </c>
      <c r="AO21" s="184">
        <f>IF(AH$19=2,(IF(AK21="",0,((AN22-AN20)/(AK22-AK20)*(AB$12-AK20))+AN20)),0)</f>
        <v>0</v>
      </c>
      <c r="AP21" s="929" t="str">
        <f>IF(AQ21=0,"",AQ21)</f>
        <v/>
      </c>
      <c r="AQ21" s="930">
        <f>IF(AH$19=3,(IF(AK21="",0,((AP22-AP20)/(AK22-AK20)*(AB$12-AK20))+AP20)),0)</f>
        <v>0</v>
      </c>
      <c r="AR21" s="931" t="str">
        <f>IF(AS21=0,"",AS21)</f>
        <v/>
      </c>
      <c r="AS21" s="184">
        <f>IF(AH$19=3,(IF(AK21="",0,((AR22-AR20)/(AK22-AK20)*(AB$12-AK20))+AR20)),0)</f>
        <v>0</v>
      </c>
      <c r="AT21" s="929" t="str">
        <f>IF(AU21=0,"",AU21)</f>
        <v/>
      </c>
      <c r="AU21" s="930">
        <f>IF(AH$19=4,(IF(AK21="",0,((AT22-AT20)/(AK22-AK20)*(AB$12-AK20))+AT20)),0)</f>
        <v>0</v>
      </c>
      <c r="AV21" s="931" t="str">
        <f>IF(AW21=0,"",AW21)</f>
        <v/>
      </c>
      <c r="AW21" s="184">
        <f>IF(AH$19=4,(IF(AK21="",0,((AV22-AV20)/(AK22-AK20)*(AB$12-AK20))+AV20)),0)</f>
        <v>0</v>
      </c>
      <c r="AX21" s="929" t="str">
        <f>IF(AY21=0,"",AY21)</f>
        <v/>
      </c>
      <c r="AY21" s="930">
        <f>IF(AH$19=5,(IF(AK21="",0,((AX22-AX20)/(AK22-AK20)*(AB$12-AK20))+AX20)),0)</f>
        <v>0</v>
      </c>
      <c r="AZ21" s="931" t="str">
        <f>IF(BA21=0,"",BA21)</f>
        <v/>
      </c>
      <c r="BA21" s="184">
        <f>IF(AH$19=5,(IF(AK21="",0,((AZ22-AZ20)/(AK22-AK20)*(AB$12-AK20))+AZ20)),0)</f>
        <v>0</v>
      </c>
      <c r="BB21" s="929" t="str">
        <f>IF(BC21=0,"",BC21)</f>
        <v/>
      </c>
      <c r="BC21" s="930">
        <f>IF(AH$19=6,(IF(AK21="",0,((BB22-BB20)/(AK22-AK20)*(AB$12-AK20))+BB20)),0)</f>
        <v>0</v>
      </c>
      <c r="BD21" s="931" t="str">
        <f>IF(BE21=0,"",BE21)</f>
        <v/>
      </c>
      <c r="BE21" s="613">
        <f>IF(AH$19=6,(IF(AK21="",0,((BD22-BD20)/(AK22-AK20)*(AB$12-AK20))+BD20)),0)</f>
        <v>0</v>
      </c>
      <c r="BF21" s="138"/>
    </row>
    <row r="22" spans="1:276" s="10" customFormat="1" ht="15" customHeight="1" x14ac:dyDescent="0.2">
      <c r="B22" s="2199" t="s">
        <v>5</v>
      </c>
      <c r="C22" s="2199"/>
      <c r="D22" s="2199"/>
      <c r="E22" s="2199"/>
      <c r="F22" s="2199"/>
      <c r="G22" s="2199"/>
      <c r="H22" s="2199"/>
      <c r="I22" s="2199"/>
      <c r="J22" s="2199"/>
      <c r="K22" s="2199"/>
      <c r="L22" s="2199"/>
      <c r="M22" s="2199"/>
      <c r="N22" s="2199"/>
      <c r="O22" s="2199"/>
      <c r="P22" s="2199"/>
      <c r="Q22" s="2199"/>
      <c r="R22" s="2199"/>
      <c r="S22" s="2199"/>
      <c r="T22" s="2199"/>
      <c r="U22" s="2199"/>
      <c r="V22" s="551"/>
      <c r="W22" s="551"/>
      <c r="X22" s="115"/>
      <c r="Y22" s="13"/>
      <c r="AD22" s="26"/>
      <c r="AE22" s="57"/>
      <c r="AF22" s="42"/>
      <c r="AG22" s="42"/>
      <c r="AH22" s="42"/>
      <c r="AI22" s="42"/>
      <c r="AK22" s="924">
        <v>200000</v>
      </c>
      <c r="AL22" s="932">
        <v>20037</v>
      </c>
      <c r="AM22" s="920"/>
      <c r="AN22" s="933">
        <v>23480</v>
      </c>
      <c r="AO22" s="920"/>
      <c r="AP22" s="932">
        <v>23480</v>
      </c>
      <c r="AQ22" s="130"/>
      <c r="AR22" s="933">
        <v>27863</v>
      </c>
      <c r="AS22" s="130"/>
      <c r="AT22" s="932">
        <v>27863</v>
      </c>
      <c r="AU22" s="130"/>
      <c r="AV22" s="933">
        <v>34751</v>
      </c>
      <c r="AW22" s="130"/>
      <c r="AX22" s="932">
        <v>34751</v>
      </c>
      <c r="AY22" s="130"/>
      <c r="AZ22" s="933">
        <v>39134</v>
      </c>
      <c r="BA22" s="130"/>
      <c r="BB22" s="932">
        <v>39134</v>
      </c>
      <c r="BC22" s="130"/>
      <c r="BD22" s="943">
        <v>42578</v>
      </c>
      <c r="BE22" s="615"/>
      <c r="BF22" s="28"/>
    </row>
    <row r="23" spans="1:276" ht="15" customHeight="1" x14ac:dyDescent="0.2">
      <c r="B23" s="2199"/>
      <c r="C23" s="2199"/>
      <c r="D23" s="2199"/>
      <c r="E23" s="2199"/>
      <c r="F23" s="2199"/>
      <c r="G23" s="2199"/>
      <c r="H23" s="2199"/>
      <c r="I23" s="2199"/>
      <c r="J23" s="2199"/>
      <c r="K23" s="2199"/>
      <c r="L23" s="2199"/>
      <c r="M23" s="2199"/>
      <c r="N23" s="2199"/>
      <c r="O23" s="2199"/>
      <c r="P23" s="2199"/>
      <c r="Q23" s="2199"/>
      <c r="R23" s="2199"/>
      <c r="S23" s="2199"/>
      <c r="T23" s="2199"/>
      <c r="U23" s="2199"/>
      <c r="V23" s="556"/>
      <c r="W23" s="556"/>
      <c r="X23" s="20"/>
      <c r="Y23" s="19"/>
      <c r="Z23" s="49"/>
      <c r="AA23" s="1211"/>
      <c r="AB23" s="49"/>
      <c r="AC23" s="49"/>
      <c r="AD23" s="57"/>
      <c r="AF23" s="42"/>
      <c r="AG23" s="42"/>
      <c r="AH23" s="42"/>
      <c r="AI23" s="42"/>
      <c r="AK23" s="923" t="str">
        <f>IF((OR(AB$12&lt;AK22,AB$12&gt;=AK24)),"",AB$12)</f>
        <v/>
      </c>
      <c r="AL23" s="929" t="str">
        <f>IF(AM23=0,"",AM23)</f>
        <v/>
      </c>
      <c r="AM23" s="930">
        <f>IF(AH$19=2,(IF(AK23="",0,((AL24-AL22)/(AK24-AK22)*(AB$12-AK22))+AL22)),0)</f>
        <v>0</v>
      </c>
      <c r="AN23" s="931" t="str">
        <f>IF(AO23=0,"",AO23)</f>
        <v/>
      </c>
      <c r="AO23" s="184">
        <f>IF(AH$19=2,(IF(AK23="",0,((AN24-AN22)/(AK24-AK22)*(AB$12-AK22))+AN22)),0)</f>
        <v>0</v>
      </c>
      <c r="AP23" s="929" t="str">
        <f>IF(AQ23=0,"",AQ23)</f>
        <v/>
      </c>
      <c r="AQ23" s="930">
        <f>IF(AH$19=3,(IF(AK23="",0,((AP24-AP22)/(AK24-AK22)*(AB$12-AK22))+AP22)),0)</f>
        <v>0</v>
      </c>
      <c r="AR23" s="931" t="str">
        <f>IF(AS23=0,"",AS23)</f>
        <v/>
      </c>
      <c r="AS23" s="184">
        <f>IF(AH$19=3,(IF(AK23="",0,((AR24-AR22)/(AK24-AK22)*(AB$12-AK22))+AR22)),0)</f>
        <v>0</v>
      </c>
      <c r="AT23" s="929" t="str">
        <f>IF(AU23=0,"",AU23)</f>
        <v/>
      </c>
      <c r="AU23" s="930">
        <f>IF(AH$19=4,(IF(AK23="",0,((AT24-AT22)/(AK24-AK22)*(AB$12-AK22))+AT22)),0)</f>
        <v>0</v>
      </c>
      <c r="AV23" s="931" t="str">
        <f>IF(AW23=0,"",AW23)</f>
        <v/>
      </c>
      <c r="AW23" s="184">
        <f>IF(AH$19=4,(IF(AK23="",0,((AV24-AV22)/(AK24-AK22)*(AB$12-AK22))+AV22)),0)</f>
        <v>0</v>
      </c>
      <c r="AX23" s="929" t="str">
        <f>IF(AY23=0,"",AY23)</f>
        <v/>
      </c>
      <c r="AY23" s="930">
        <f>IF(AH$19=5,(IF(AK23="",0,((AX24-AX22)/(AK24-AK22)*(AB$12-AK22))+AX22)),0)</f>
        <v>0</v>
      </c>
      <c r="AZ23" s="931" t="str">
        <f>IF(BA23=0,"",BA23)</f>
        <v/>
      </c>
      <c r="BA23" s="184">
        <f>IF(AH$19=5,(IF(AK23="",0,((AZ24-AZ22)/(AK24-AK22)*(AB$12-AK22))+AZ22)),0)</f>
        <v>0</v>
      </c>
      <c r="BB23" s="929" t="str">
        <f>IF(BC23=0,"",BC23)</f>
        <v/>
      </c>
      <c r="BC23" s="930">
        <f>IF(AH$19=6,(IF(AK23="",0,((BB24-BB22)/(AK24-AK22)*(AB$12-AK22))+BB22)),0)</f>
        <v>0</v>
      </c>
      <c r="BD23" s="931" t="str">
        <f>IF(BE23=0,"",BE23)</f>
        <v/>
      </c>
      <c r="BE23" s="613">
        <f>IF(AH$19=6,(IF(AK23="",0,((BD24-BD22)/(AK24-AK22)*(AB$12-AK22))+BD22)),0)</f>
        <v>0</v>
      </c>
      <c r="BF23" s="138"/>
    </row>
    <row r="24" spans="1:276" s="10" customFormat="1" ht="15" customHeight="1" x14ac:dyDescent="0.25">
      <c r="B24" s="2173" t="s">
        <v>146</v>
      </c>
      <c r="C24" s="2174"/>
      <c r="D24" s="2174"/>
      <c r="E24" s="2174"/>
      <c r="F24" s="2174"/>
      <c r="G24" s="2174"/>
      <c r="H24" s="2174"/>
      <c r="I24" s="2174"/>
      <c r="J24" s="2174"/>
      <c r="K24" s="2174"/>
      <c r="L24" s="2174"/>
      <c r="M24" s="2175"/>
      <c r="N24" s="2176"/>
      <c r="O24" s="2177"/>
      <c r="P24" s="2178"/>
      <c r="Q24" s="2135"/>
      <c r="R24" s="2136"/>
      <c r="S24" s="2136"/>
      <c r="T24" s="2136"/>
      <c r="U24" s="2179"/>
      <c r="V24" s="2138"/>
      <c r="W24" s="554"/>
      <c r="X24" s="554"/>
      <c r="Z24" s="619"/>
      <c r="AA24" s="1212"/>
      <c r="AB24" s="619"/>
      <c r="AC24" s="619"/>
      <c r="AD24" s="950"/>
      <c r="AE24" s="26"/>
      <c r="AF24" s="632"/>
      <c r="AG24" s="632"/>
      <c r="AH24" s="632"/>
      <c r="AI24" s="632"/>
      <c r="AK24" s="924">
        <v>300000</v>
      </c>
      <c r="AL24" s="932">
        <v>28750</v>
      </c>
      <c r="AM24" s="920"/>
      <c r="AN24" s="933">
        <v>33692</v>
      </c>
      <c r="AO24" s="920"/>
      <c r="AP24" s="932">
        <v>33692</v>
      </c>
      <c r="AQ24" s="130"/>
      <c r="AR24" s="933">
        <v>39981</v>
      </c>
      <c r="AS24" s="130"/>
      <c r="AT24" s="932">
        <v>39981</v>
      </c>
      <c r="AU24" s="130"/>
      <c r="AV24" s="933">
        <v>49864</v>
      </c>
      <c r="AW24" s="130"/>
      <c r="AX24" s="932">
        <v>49864</v>
      </c>
      <c r="AY24" s="130"/>
      <c r="AZ24" s="933">
        <v>56153</v>
      </c>
      <c r="BA24" s="130"/>
      <c r="BB24" s="932">
        <v>56153</v>
      </c>
      <c r="BC24" s="130"/>
      <c r="BD24" s="943">
        <v>61095</v>
      </c>
      <c r="BE24" s="615"/>
      <c r="BF24" s="138"/>
    </row>
    <row r="25" spans="1:276" s="10" customFormat="1" ht="15" customHeight="1" x14ac:dyDescent="0.25">
      <c r="B25" s="2180"/>
      <c r="C25" s="2181"/>
      <c r="D25" s="2181"/>
      <c r="E25" s="2181"/>
      <c r="F25" s="2181"/>
      <c r="G25" s="2181"/>
      <c r="H25" s="2181"/>
      <c r="I25" s="2181"/>
      <c r="J25" s="2181"/>
      <c r="K25" s="2181"/>
      <c r="L25" s="2181"/>
      <c r="M25" s="2181"/>
      <c r="N25" s="1992" t="s">
        <v>326</v>
      </c>
      <c r="O25" s="1993"/>
      <c r="P25" s="1994"/>
      <c r="Q25" s="2182"/>
      <c r="R25" s="2182"/>
      <c r="S25" s="2182"/>
      <c r="T25" s="2182"/>
      <c r="U25" s="2183"/>
      <c r="V25" s="2138"/>
      <c r="W25" s="554"/>
      <c r="X25" s="629" t="b">
        <v>1</v>
      </c>
      <c r="Y25" s="49"/>
      <c r="Z25" s="619"/>
      <c r="AA25" s="1212"/>
      <c r="AB25" s="619"/>
      <c r="AC25" s="619"/>
      <c r="AD25" s="26"/>
      <c r="AE25" s="26"/>
      <c r="AF25" s="26"/>
      <c r="AG25" s="26"/>
      <c r="AH25" s="26"/>
      <c r="AI25" s="26"/>
      <c r="AK25" s="923" t="str">
        <f>IF((OR(AB$12&lt;AK24,AB$12&gt;=AK26)),"",AB$12)</f>
        <v/>
      </c>
      <c r="AL25" s="929" t="str">
        <f>IF(AM25=0,"",AM25)</f>
        <v/>
      </c>
      <c r="AM25" s="930">
        <f>IF(AH$19=2,(IF(AK25="",0,((AL26-AL24)/(AK26-AK24)*(AB$12-AK24))+AL24)),0)</f>
        <v>0</v>
      </c>
      <c r="AN25" s="931" t="str">
        <f>IF(AO25=0,"",AO25)</f>
        <v/>
      </c>
      <c r="AO25" s="184">
        <f>IF(AH$19=2,(IF(AK25="",0,((AN26-AN24)/(AK26-AK24)*(AB$12-AK24))+AN24)),0)</f>
        <v>0</v>
      </c>
      <c r="AP25" s="929" t="str">
        <f>IF(AQ25=0,"",AQ25)</f>
        <v/>
      </c>
      <c r="AQ25" s="930">
        <f>IF(AH$19=3,(IF(AK25="",0,((AP26-AP24)/(AK26-AK24)*(AB$12-AK24))+AP24)),0)</f>
        <v>0</v>
      </c>
      <c r="AR25" s="931" t="str">
        <f>IF(AS25=0,"",AS25)</f>
        <v/>
      </c>
      <c r="AS25" s="184">
        <f>IF(AH$19=3,(IF(AK25="",0,((AR26-AR24)/(AK26-AK24)*(AB$12-AK24))+AR24)),0)</f>
        <v>0</v>
      </c>
      <c r="AT25" s="929" t="str">
        <f>IF(AU25=0,"",AU25)</f>
        <v/>
      </c>
      <c r="AU25" s="930">
        <f>IF(AH$19=4,(IF(AK25="",0,((AT26-AT24)/(AK26-AK24)*(AB$12-AK24))+AT24)),0)</f>
        <v>0</v>
      </c>
      <c r="AV25" s="931" t="str">
        <f>IF(AW25=0,"",AW25)</f>
        <v/>
      </c>
      <c r="AW25" s="184">
        <f>IF(AH$19=4,(IF(AK25="",0,((AV26-AV24)/(AK26-AK24)*(AB$12-AK24))+AV24)),0)</f>
        <v>0</v>
      </c>
      <c r="AX25" s="929" t="str">
        <f>IF(AY25=0,"",AY25)</f>
        <v/>
      </c>
      <c r="AY25" s="930">
        <f>IF(AH$19=5,(IF(AK25="",0,((AX26-AX24)/(AK26-AK24)*(AB$12-AK24))+AX24)),0)</f>
        <v>0</v>
      </c>
      <c r="AZ25" s="931" t="str">
        <f>IF(BA25=0,"",BA25)</f>
        <v/>
      </c>
      <c r="BA25" s="184">
        <f>IF(AH$19=5,(IF(AK25="",0,((AZ26-AZ24)/(AK26-AK24)*(AB$12-AK24))+AZ24)),0)</f>
        <v>0</v>
      </c>
      <c r="BB25" s="929" t="str">
        <f>IF(BC25=0,"",BC25)</f>
        <v/>
      </c>
      <c r="BC25" s="930">
        <f>IF(AH$19=6,(IF(AK25="",0,((BB26-BB24)/(AK26-AK24)*(AB$12-AK24))+BB24)),0)</f>
        <v>0</v>
      </c>
      <c r="BD25" s="931" t="str">
        <f>IF(BE25=0,"",BE25)</f>
        <v/>
      </c>
      <c r="BE25" s="613">
        <f>IF(AH$19=6,(IF(AK25="",0,((BD26-BD24)/(AK26-AK24)*(AB$12-AK24))+BD24)),0)</f>
        <v>0</v>
      </c>
      <c r="BF25" s="138"/>
    </row>
    <row r="26" spans="1:276" s="10" customFormat="1" ht="15" customHeight="1" x14ac:dyDescent="0.2">
      <c r="B26" s="2061" t="s">
        <v>37</v>
      </c>
      <c r="C26" s="2016" t="s">
        <v>230</v>
      </c>
      <c r="D26" s="2016"/>
      <c r="E26" s="2016"/>
      <c r="F26" s="2016"/>
      <c r="G26" s="2016"/>
      <c r="H26" s="2016"/>
      <c r="I26" s="2016"/>
      <c r="J26" s="2016"/>
      <c r="K26" s="2016"/>
      <c r="L26" s="2016"/>
      <c r="M26" s="2017"/>
      <c r="N26" s="2074">
        <v>0.75</v>
      </c>
      <c r="O26" s="2075"/>
      <c r="P26" s="2076"/>
      <c r="Q26" s="2149" t="str">
        <f>IF(Y26=0,"",Y26)</f>
        <v/>
      </c>
      <c r="R26" s="2149"/>
      <c r="S26" s="2149"/>
      <c r="T26" s="2149"/>
      <c r="U26" s="2150"/>
      <c r="V26" s="2000">
        <v>0.75</v>
      </c>
      <c r="W26" s="2000">
        <v>0.75</v>
      </c>
      <c r="X26" s="2018">
        <f>IF(X$25=FALSE,0,N26)</f>
        <v>0.75</v>
      </c>
      <c r="Y26" s="1997">
        <f>AB$18*(X26/100)</f>
        <v>0</v>
      </c>
      <c r="Z26" s="619"/>
      <c r="AA26" s="1212"/>
      <c r="AB26" s="619"/>
      <c r="AC26" s="619"/>
      <c r="AD26" s="292"/>
      <c r="AE26" s="26"/>
      <c r="AF26" s="26"/>
      <c r="AG26" s="26"/>
      <c r="AH26" s="26"/>
      <c r="AI26" s="26"/>
      <c r="AK26" s="924">
        <v>500000</v>
      </c>
      <c r="AL26" s="932">
        <v>45232</v>
      </c>
      <c r="AM26" s="920"/>
      <c r="AN26" s="933">
        <v>53006</v>
      </c>
      <c r="AO26" s="920"/>
      <c r="AP26" s="932">
        <v>53006</v>
      </c>
      <c r="AQ26" s="130"/>
      <c r="AR26" s="933">
        <v>62900</v>
      </c>
      <c r="AS26" s="130"/>
      <c r="AT26" s="932">
        <v>62900</v>
      </c>
      <c r="AU26" s="130"/>
      <c r="AV26" s="933">
        <v>78449</v>
      </c>
      <c r="AW26" s="130"/>
      <c r="AX26" s="932">
        <v>78449</v>
      </c>
      <c r="AY26" s="130"/>
      <c r="AZ26" s="933">
        <v>88343</v>
      </c>
      <c r="BA26" s="130"/>
      <c r="BB26" s="932">
        <v>88343</v>
      </c>
      <c r="BC26" s="130"/>
      <c r="BD26" s="943">
        <v>96118</v>
      </c>
      <c r="BE26" s="615"/>
      <c r="BF26" s="138"/>
    </row>
    <row r="27" spans="1:276" s="10" customFormat="1" ht="15" customHeight="1" x14ac:dyDescent="0.2">
      <c r="B27" s="2060"/>
      <c r="C27" s="1895"/>
      <c r="D27" s="1895"/>
      <c r="E27" s="1895"/>
      <c r="F27" s="1895"/>
      <c r="G27" s="1895"/>
      <c r="H27" s="1895"/>
      <c r="I27" s="1895"/>
      <c r="J27" s="1895"/>
      <c r="K27" s="1895"/>
      <c r="L27" s="1895"/>
      <c r="M27" s="1896"/>
      <c r="N27" s="2077"/>
      <c r="O27" s="2078"/>
      <c r="P27" s="2079"/>
      <c r="Q27" s="2069"/>
      <c r="R27" s="2069"/>
      <c r="S27" s="2069"/>
      <c r="T27" s="2069"/>
      <c r="U27" s="2070"/>
      <c r="V27" s="2000"/>
      <c r="W27" s="2000"/>
      <c r="X27" s="2020"/>
      <c r="Y27" s="1999"/>
      <c r="Z27" s="619"/>
      <c r="AA27" s="1212"/>
      <c r="AB27" s="619"/>
      <c r="AC27" s="619"/>
      <c r="AD27" s="292"/>
      <c r="AE27" s="26"/>
      <c r="AF27" s="26"/>
      <c r="AG27" s="26"/>
      <c r="AH27" s="26"/>
      <c r="AI27" s="26"/>
      <c r="AK27" s="923" t="str">
        <f>IF((OR(AB$12&lt;AK26,AB$12&gt;=AK28)),"",AB$12)</f>
        <v/>
      </c>
      <c r="AL27" s="929" t="str">
        <f>IF(AM27=0,"",AM27)</f>
        <v/>
      </c>
      <c r="AM27" s="930">
        <f>IF(AH$19=2,(IF(AK27="",0,((AL28-AL26)/(AK28-AK26)*(AB$12-AK26))+AL26)),0)</f>
        <v>0</v>
      </c>
      <c r="AN27" s="931" t="str">
        <f>IF(AO27=0,"",AO27)</f>
        <v/>
      </c>
      <c r="AO27" s="184">
        <f>IF(AH$19=2,(IF(AK27="",0,((AN28-AN26)/(AK28-AK26)*(AB$12-AK26))+AN26)),0)</f>
        <v>0</v>
      </c>
      <c r="AP27" s="929" t="str">
        <f>IF(AQ27=0,"",AQ27)</f>
        <v/>
      </c>
      <c r="AQ27" s="930">
        <f>IF(AH$19=3,(IF(AK27="",0,((AP28-AP26)/(AK28-AK26)*(AB$12-AK26))+AP26)),0)</f>
        <v>0</v>
      </c>
      <c r="AR27" s="931" t="str">
        <f>IF(AS27=0,"",AS27)</f>
        <v/>
      </c>
      <c r="AS27" s="184">
        <f>IF(AH$19=3,(IF(AK27="",0,((AR28-AR26)/(AK28-AK26)*(AB$12-AK26))+AR26)),0)</f>
        <v>0</v>
      </c>
      <c r="AT27" s="929" t="str">
        <f>IF(AU27=0,"",AU27)</f>
        <v/>
      </c>
      <c r="AU27" s="930">
        <f>IF(AH$19=4,(IF(AK27="",0,((AT28-AT26)/(AK28-AK26)*(AB$12-AK26))+AT26)),0)</f>
        <v>0</v>
      </c>
      <c r="AV27" s="931" t="str">
        <f>IF(AW27=0,"",AW27)</f>
        <v/>
      </c>
      <c r="AW27" s="184">
        <f>IF(AH$19=4,(IF(AK27="",0,((AV28-AV26)/(AK28-AK26)*(AB$12-AK26))+AV26)),0)</f>
        <v>0</v>
      </c>
      <c r="AX27" s="929" t="str">
        <f>IF(AY27=0,"",AY27)</f>
        <v/>
      </c>
      <c r="AY27" s="930">
        <f>IF(AH$19=5,(IF(AK27="",0,((AX28-AX26)/(AK28-AK26)*(AB$12-AK26))+AX26)),0)</f>
        <v>0</v>
      </c>
      <c r="AZ27" s="931" t="str">
        <f>IF(BA27=0,"",BA27)</f>
        <v/>
      </c>
      <c r="BA27" s="184">
        <f>IF(AH$19=5,(IF(AK27="",0,((AZ28-AZ26)/(AK28-AK26)*(AB$12-AK26))+AZ26)),0)</f>
        <v>0</v>
      </c>
      <c r="BB27" s="929" t="str">
        <f>IF(BC27=0,"",BC27)</f>
        <v/>
      </c>
      <c r="BC27" s="930">
        <f>IF(AH$19=6,(IF(AK27="",0,((BB28-BB26)/(AK28-AK26)*(AB$12-AK26))+BB26)),0)</f>
        <v>0</v>
      </c>
      <c r="BD27" s="931" t="str">
        <f>IF(BE27=0,"",BE27)</f>
        <v/>
      </c>
      <c r="BE27" s="613">
        <f>IF(AH$19=6,(IF(AK27="",0,((BD28-BD26)/(AK28-AK26)*(AB$12-AK26))+BD26)),0)</f>
        <v>0</v>
      </c>
      <c r="BF27" s="138"/>
    </row>
    <row r="28" spans="1:276" s="10" customFormat="1" ht="15" customHeight="1" x14ac:dyDescent="0.2">
      <c r="B28" s="322" t="s">
        <v>38</v>
      </c>
      <c r="C28" s="2147" t="s">
        <v>49</v>
      </c>
      <c r="D28" s="2147"/>
      <c r="E28" s="2147"/>
      <c r="F28" s="2147"/>
      <c r="G28" s="2147"/>
      <c r="H28" s="2147"/>
      <c r="I28" s="2147"/>
      <c r="J28" s="2147"/>
      <c r="K28" s="2147"/>
      <c r="L28" s="2147"/>
      <c r="M28" s="2148"/>
      <c r="N28" s="1868">
        <v>0.1</v>
      </c>
      <c r="O28" s="1869"/>
      <c r="P28" s="1870"/>
      <c r="Q28" s="1863" t="str">
        <f>IF(Y28=0,"",Y28)</f>
        <v/>
      </c>
      <c r="R28" s="1864"/>
      <c r="S28" s="1864"/>
      <c r="T28" s="1864"/>
      <c r="U28" s="2013"/>
      <c r="V28" s="555">
        <v>0.1</v>
      </c>
      <c r="W28" s="1573">
        <v>0.1</v>
      </c>
      <c r="X28" s="544">
        <f>IF(X$25=FALSE,0,N28)</f>
        <v>0.1</v>
      </c>
      <c r="Y28" s="621">
        <f>AB$18*(X28/100)</f>
        <v>0</v>
      </c>
      <c r="Z28" s="619"/>
      <c r="AA28" s="1212"/>
      <c r="AB28" s="619"/>
      <c r="AC28" s="619"/>
      <c r="AD28" s="292"/>
      <c r="AE28" s="26"/>
      <c r="AF28" s="26"/>
      <c r="AG28" s="26"/>
      <c r="AH28" s="26"/>
      <c r="AI28" s="26"/>
      <c r="AK28" s="924">
        <v>750000</v>
      </c>
      <c r="AL28" s="932">
        <v>64666</v>
      </c>
      <c r="AM28" s="920"/>
      <c r="AN28" s="933">
        <v>75781</v>
      </c>
      <c r="AO28" s="920"/>
      <c r="AP28" s="932">
        <v>75781</v>
      </c>
      <c r="AQ28" s="130"/>
      <c r="AR28" s="933">
        <v>89927</v>
      </c>
      <c r="AS28" s="130"/>
      <c r="AT28" s="932">
        <v>89927</v>
      </c>
      <c r="AU28" s="130"/>
      <c r="AV28" s="933">
        <v>112156</v>
      </c>
      <c r="AW28" s="130"/>
      <c r="AX28" s="932">
        <v>112156</v>
      </c>
      <c r="AY28" s="130"/>
      <c r="AZ28" s="933">
        <v>126301</v>
      </c>
      <c r="BA28" s="130"/>
      <c r="BB28" s="932">
        <v>126301</v>
      </c>
      <c r="BC28" s="130"/>
      <c r="BD28" s="943">
        <v>137416</v>
      </c>
      <c r="BE28" s="615"/>
      <c r="BF28" s="138"/>
    </row>
    <row r="29" spans="1:276" s="10" customFormat="1" ht="15" customHeight="1" x14ac:dyDescent="0.2">
      <c r="B29" s="322" t="s">
        <v>39</v>
      </c>
      <c r="C29" s="1866" t="s">
        <v>50</v>
      </c>
      <c r="D29" s="1866"/>
      <c r="E29" s="1866"/>
      <c r="F29" s="1866"/>
      <c r="G29" s="1866"/>
      <c r="H29" s="1866"/>
      <c r="I29" s="1866"/>
      <c r="J29" s="1866"/>
      <c r="K29" s="1866"/>
      <c r="L29" s="1866"/>
      <c r="M29" s="1867"/>
      <c r="N29" s="1880">
        <v>0.75</v>
      </c>
      <c r="O29" s="1881"/>
      <c r="P29" s="1882"/>
      <c r="Q29" s="1863" t="str">
        <f>IF(Y29=0,"",Y29)</f>
        <v/>
      </c>
      <c r="R29" s="1864"/>
      <c r="S29" s="1864"/>
      <c r="T29" s="1864"/>
      <c r="U29" s="2013"/>
      <c r="V29" s="555">
        <v>0.75</v>
      </c>
      <c r="W29" s="1573">
        <v>0.75</v>
      </c>
      <c r="X29" s="544">
        <f>IF(X$25=FALSE,0,N29)</f>
        <v>0.75</v>
      </c>
      <c r="Y29" s="621">
        <f>AB$18*(X29/100)</f>
        <v>0</v>
      </c>
      <c r="Z29" s="619"/>
      <c r="AA29" s="1212"/>
      <c r="AB29" s="619"/>
      <c r="AC29" s="619"/>
      <c r="AD29" s="292"/>
      <c r="AE29" s="26"/>
      <c r="AF29" s="26"/>
      <c r="AG29" s="26"/>
      <c r="AH29" s="26"/>
      <c r="AI29" s="26"/>
      <c r="AK29" s="923" t="str">
        <f>IF((OR(AB$12&lt;AK28,AB$12&gt;=AK30)),"",AB$12)</f>
        <v/>
      </c>
      <c r="AL29" s="929" t="str">
        <f>IF(AM29=0,"",AM29)</f>
        <v/>
      </c>
      <c r="AM29" s="930">
        <f>IF(AH$19=2,(IF(AK29="",0,((AL30-AL28)/(AK30-AK28)*(AB$12-AK28))+AL28)),0)</f>
        <v>0</v>
      </c>
      <c r="AN29" s="931" t="str">
        <f>IF(AO29=0,"",AO29)</f>
        <v/>
      </c>
      <c r="AO29" s="184">
        <f>IF(AH$19=2,(IF(AK29="",0,((AN30-AN28)/(AK30-AK28)*(AB$12-AK28))+AN28)),0)</f>
        <v>0</v>
      </c>
      <c r="AP29" s="929" t="str">
        <f>IF(AQ29=0,"",AQ29)</f>
        <v/>
      </c>
      <c r="AQ29" s="930">
        <f>IF(AH$19=3,(IF(AK29="",0,((AP30-AP28)/(AK30-AK28)*(AB$12-AK28))+AP28)),0)</f>
        <v>0</v>
      </c>
      <c r="AR29" s="931" t="str">
        <f>IF(AS29=0,"",AS29)</f>
        <v/>
      </c>
      <c r="AS29" s="184">
        <f>IF(AH$19=3,(IF(AK29="",0,((AR30-AR28)/(AK30-AK28)*(AB$12-AK28))+AR28)),0)</f>
        <v>0</v>
      </c>
      <c r="AT29" s="929" t="str">
        <f>IF(AU29=0,"",AU29)</f>
        <v/>
      </c>
      <c r="AU29" s="930">
        <f>IF(AH$19=4,(IF(AK29="",0,((AT30-AT28)/(AK30-AK28)*(AB$12-AK28))+AT28)),0)</f>
        <v>0</v>
      </c>
      <c r="AV29" s="931" t="str">
        <f>IF(AW29=0,"",AW29)</f>
        <v/>
      </c>
      <c r="AW29" s="184">
        <f>IF(AH$19=4,(IF(AK29="",0,((AV30-AV28)/(AK30-AK28)*(AB$12-AK28))+AV28)),0)</f>
        <v>0</v>
      </c>
      <c r="AX29" s="929" t="str">
        <f>IF(AY29=0,"",AY29)</f>
        <v/>
      </c>
      <c r="AY29" s="930">
        <f>IF(AH$19=5,(IF(AK29="",0,((AX30-AX28)/(AK30-AK28)*(AB$12-AK28))+AX28)),0)</f>
        <v>0</v>
      </c>
      <c r="AZ29" s="931" t="str">
        <f>IF(BA29=0,"",BA29)</f>
        <v/>
      </c>
      <c r="BA29" s="184">
        <f>IF(AH$19=5,(IF(AK29="",0,((AZ30-AZ28)/(AK30-AK28)*(AB$12-AK28))+AZ28)),0)</f>
        <v>0</v>
      </c>
      <c r="BB29" s="929" t="str">
        <f>IF(BC29=0,"",BC29)</f>
        <v/>
      </c>
      <c r="BC29" s="930">
        <f>IF(AH$19=6,(IF(AK29="",0,((BB30-BB28)/(AK30-AK28)*(AB$12-AK28))+BB28)),0)</f>
        <v>0</v>
      </c>
      <c r="BD29" s="931" t="str">
        <f>IF(BE29=0,"",BE29)</f>
        <v/>
      </c>
      <c r="BE29" s="613">
        <f>IF(AH$19=6,(IF(AK29="",0,((BD30-BD28)/(AK30-AK28)*(AB$12-AK28))+BD28)),0)</f>
        <v>0</v>
      </c>
      <c r="BF29" s="138"/>
    </row>
    <row r="30" spans="1:276" s="10" customFormat="1" ht="15" customHeight="1" x14ac:dyDescent="0.2">
      <c r="B30" s="2059" t="s">
        <v>40</v>
      </c>
      <c r="C30" s="2021" t="s">
        <v>122</v>
      </c>
      <c r="D30" s="2021"/>
      <c r="E30" s="2021"/>
      <c r="F30" s="2021"/>
      <c r="G30" s="2021"/>
      <c r="H30" s="2021"/>
      <c r="I30" s="2021"/>
      <c r="J30" s="2021"/>
      <c r="K30" s="2021"/>
      <c r="L30" s="2021"/>
      <c r="M30" s="2022"/>
      <c r="N30" s="2080">
        <v>0.25</v>
      </c>
      <c r="O30" s="2081"/>
      <c r="P30" s="2082"/>
      <c r="Q30" s="2044" t="str">
        <f>IF(Y30=0,"",Y30)</f>
        <v/>
      </c>
      <c r="R30" s="2044"/>
      <c r="S30" s="2044"/>
      <c r="T30" s="2044"/>
      <c r="U30" s="2045"/>
      <c r="V30" s="2000">
        <v>0.25</v>
      </c>
      <c r="W30" s="2000">
        <v>0.25</v>
      </c>
      <c r="X30" s="2018">
        <f>IF(X$25=FALSE,0,N30)</f>
        <v>0.25</v>
      </c>
      <c r="Y30" s="1997">
        <f>AB$18*(X30/100)</f>
        <v>0</v>
      </c>
      <c r="Z30" s="619"/>
      <c r="AA30" s="1212"/>
      <c r="AB30" s="619"/>
      <c r="AC30" s="619"/>
      <c r="AD30" s="619"/>
      <c r="AE30" s="26"/>
      <c r="AF30" s="26"/>
      <c r="AG30" s="26"/>
      <c r="AH30" s="26"/>
      <c r="AI30" s="26"/>
      <c r="AK30" s="924">
        <v>1000000</v>
      </c>
      <c r="AL30" s="932">
        <v>83182</v>
      </c>
      <c r="AM30" s="920"/>
      <c r="AN30" s="933">
        <v>97479</v>
      </c>
      <c r="AO30" s="920"/>
      <c r="AP30" s="932">
        <v>97479</v>
      </c>
      <c r="AQ30" s="130"/>
      <c r="AR30" s="933">
        <v>115675</v>
      </c>
      <c r="AS30" s="130"/>
      <c r="AT30" s="932">
        <v>115675</v>
      </c>
      <c r="AU30" s="130"/>
      <c r="AV30" s="933">
        <v>144268</v>
      </c>
      <c r="AW30" s="130"/>
      <c r="AX30" s="932">
        <v>144268</v>
      </c>
      <c r="AY30" s="130"/>
      <c r="AZ30" s="933">
        <v>162464</v>
      </c>
      <c r="BA30" s="130"/>
      <c r="BB30" s="932">
        <v>162464</v>
      </c>
      <c r="BC30" s="130"/>
      <c r="BD30" s="934">
        <v>176761</v>
      </c>
      <c r="BE30" s="615"/>
      <c r="BF30" s="138"/>
    </row>
    <row r="31" spans="1:276" s="10" customFormat="1" ht="19.899999999999999" customHeight="1" x14ac:dyDescent="0.2">
      <c r="B31" s="2060"/>
      <c r="C31" s="1895"/>
      <c r="D31" s="1895"/>
      <c r="E31" s="1895"/>
      <c r="F31" s="1895"/>
      <c r="G31" s="1895"/>
      <c r="H31" s="1895"/>
      <c r="I31" s="1895"/>
      <c r="J31" s="1895"/>
      <c r="K31" s="1895"/>
      <c r="L31" s="1895"/>
      <c r="M31" s="1896"/>
      <c r="N31" s="2083"/>
      <c r="O31" s="2084"/>
      <c r="P31" s="2085"/>
      <c r="Q31" s="2069"/>
      <c r="R31" s="2069"/>
      <c r="S31" s="2069"/>
      <c r="T31" s="2069"/>
      <c r="U31" s="2070"/>
      <c r="V31" s="2000"/>
      <c r="W31" s="2000"/>
      <c r="X31" s="2020"/>
      <c r="Y31" s="1999"/>
      <c r="Z31" s="19"/>
      <c r="AA31" s="13"/>
      <c r="AB31" s="19"/>
      <c r="AC31" s="19"/>
      <c r="AD31" s="19"/>
      <c r="AE31" s="26"/>
      <c r="AF31" s="26"/>
      <c r="AG31" s="26"/>
      <c r="AH31" s="26"/>
      <c r="AI31" s="26"/>
      <c r="AK31" s="923">
        <f>IF((OR(AB$12&lt;AK30,AB$12&gt;=AK32)),"",AB$12)</f>
        <v>1025000</v>
      </c>
      <c r="AL31" s="929" t="str">
        <f>IF(AM31=0,"",AM31)</f>
        <v/>
      </c>
      <c r="AM31" s="930">
        <f>IF(AH$19=2,(IF(AK31="",0,((AL32-AL30)/(AK32-AK30)*(AB$12-AK30))+AL30)),0)</f>
        <v>0</v>
      </c>
      <c r="AN31" s="931" t="str">
        <f>IF(AO31=0,"",AO31)</f>
        <v/>
      </c>
      <c r="AO31" s="184">
        <f>IF(AH$19=2,(IF(AK31="",0,((AN32-AN30)/(AK32-AK30)*(AB$12-AK30))+AN30)),0)</f>
        <v>0</v>
      </c>
      <c r="AP31" s="929">
        <f>IF(AQ31=0,"",AQ31)</f>
        <v>99595.7</v>
      </c>
      <c r="AQ31" s="930">
        <f>IF(AH$19=3,(IF(AK31="",0,((AP32-AP30)/(AK32-AK30)*(AB$12-AK30))+AP30)),0)</f>
        <v>99595.7</v>
      </c>
      <c r="AR31" s="931">
        <f>IF(AS31=0,"",AS31)</f>
        <v>118186.8</v>
      </c>
      <c r="AS31" s="184">
        <f>IF(AH$19=3,(IF(AK31="",0,((AR32-AR30)/(AK32-AK30)*(AB$12-AK30))+AR30)),0)</f>
        <v>118186.8</v>
      </c>
      <c r="AT31" s="929" t="str">
        <f>IF(AU31=0,"",AU31)</f>
        <v/>
      </c>
      <c r="AU31" s="930">
        <f>IF(AH$19=4,(IF(AK31="",0,((AT32-AT30)/(AK32-AK30)*(AB$12-AK30))+AT30)),0)</f>
        <v>0</v>
      </c>
      <c r="AV31" s="931" t="str">
        <f>IF(AW31=0,"",AW31)</f>
        <v/>
      </c>
      <c r="AW31" s="184">
        <f>IF(AH$19=4,(IF(AK31="",0,((AV32-AV30)/(AK32-AK30)*(AB$12-AK30))+AV30)),0)</f>
        <v>0</v>
      </c>
      <c r="AX31" s="929" t="str">
        <f>IF(AY31=0,"",AY31)</f>
        <v/>
      </c>
      <c r="AY31" s="930">
        <f>IF(AH$19=5,(IF(AK31="",0,((AX32-AX30)/(AK32-AK30)*(AB$12-AK30))+AX30)),0)</f>
        <v>0</v>
      </c>
      <c r="AZ31" s="931" t="str">
        <f>IF(BA31=0,"",BA31)</f>
        <v/>
      </c>
      <c r="BA31" s="184">
        <f>IF(AH$19=5,(IF(AK31="",0,((AZ32-AZ30)/(AK32-AK30)*(AB$12-AK30))+AZ30)),0)</f>
        <v>0</v>
      </c>
      <c r="BB31" s="929" t="str">
        <f>IF(BC31=0,"",BC31)</f>
        <v/>
      </c>
      <c r="BC31" s="930">
        <f>IF(AH$19=6,(IF(AK31="",0,((BB32-BB30)/(AK32-AK30)*(AB$12-AK30))+BB30)),0)</f>
        <v>0</v>
      </c>
      <c r="BD31" s="931" t="str">
        <f>IF(BE31=0,"",BE31)</f>
        <v/>
      </c>
      <c r="BE31" s="613">
        <f>IF(AH$19=6,(IF(AK31="",0,((BD32-BD30)/(AK32-AK30)*(AB$12-AK30))+BD30)),0)</f>
        <v>0</v>
      </c>
      <c r="BF31" s="138"/>
    </row>
    <row r="32" spans="1:276" s="10" customFormat="1" ht="15" customHeight="1" x14ac:dyDescent="0.2">
      <c r="B32" s="322" t="s">
        <v>41</v>
      </c>
      <c r="C32" s="2147" t="s">
        <v>51</v>
      </c>
      <c r="D32" s="2147"/>
      <c r="E32" s="2147"/>
      <c r="F32" s="2147"/>
      <c r="G32" s="2147"/>
      <c r="H32" s="2147"/>
      <c r="I32" s="2147"/>
      <c r="J32" s="2147"/>
      <c r="K32" s="2147"/>
      <c r="L32" s="2147"/>
      <c r="M32" s="2148"/>
      <c r="N32" s="2159">
        <v>0.15</v>
      </c>
      <c r="O32" s="2160"/>
      <c r="P32" s="2161"/>
      <c r="Q32" s="1863" t="str">
        <f>IF(Y32=0,"",Y32)</f>
        <v/>
      </c>
      <c r="R32" s="1864"/>
      <c r="S32" s="1864"/>
      <c r="T32" s="1864"/>
      <c r="U32" s="2013"/>
      <c r="V32" s="555">
        <v>0.15</v>
      </c>
      <c r="W32" s="1573">
        <v>0.15</v>
      </c>
      <c r="X32" s="544">
        <f>IF(X$25=FALSE,0,N32)</f>
        <v>0.15</v>
      </c>
      <c r="Y32" s="621">
        <f>AB$18*(X32/100)</f>
        <v>0</v>
      </c>
      <c r="Z32" s="13"/>
      <c r="AA32" s="13"/>
      <c r="AB32" s="13"/>
      <c r="AC32" s="13"/>
      <c r="AD32" s="19"/>
      <c r="AE32" s="26"/>
      <c r="AF32" s="26"/>
      <c r="AG32" s="26"/>
      <c r="AH32" s="26"/>
      <c r="AI32" s="26"/>
      <c r="AK32" s="924">
        <v>1500000</v>
      </c>
      <c r="AL32" s="932">
        <v>119307</v>
      </c>
      <c r="AM32" s="920"/>
      <c r="AN32" s="933">
        <v>139813</v>
      </c>
      <c r="AO32" s="920"/>
      <c r="AP32" s="932">
        <v>139813</v>
      </c>
      <c r="AQ32" s="130"/>
      <c r="AR32" s="933">
        <v>165911</v>
      </c>
      <c r="AS32" s="130"/>
      <c r="AT32" s="932">
        <v>165911</v>
      </c>
      <c r="AU32" s="130"/>
      <c r="AV32" s="933">
        <v>206923</v>
      </c>
      <c r="AW32" s="130"/>
      <c r="AX32" s="932">
        <v>206923</v>
      </c>
      <c r="AY32" s="130"/>
      <c r="AZ32" s="933">
        <v>233022</v>
      </c>
      <c r="BA32" s="130"/>
      <c r="BB32" s="932">
        <v>233022</v>
      </c>
      <c r="BC32" s="130"/>
      <c r="BD32" s="934">
        <v>253527</v>
      </c>
      <c r="BE32" s="615"/>
      <c r="BF32" s="138"/>
    </row>
    <row r="33" spans="2:58" s="10" customFormat="1" ht="15" customHeight="1" x14ac:dyDescent="0.2">
      <c r="B33" s="2162" t="s">
        <v>240</v>
      </c>
      <c r="C33" s="1951"/>
      <c r="D33" s="1951"/>
      <c r="E33" s="1951"/>
      <c r="F33" s="1951"/>
      <c r="G33" s="1951"/>
      <c r="H33" s="1951"/>
      <c r="I33" s="1951"/>
      <c r="J33" s="1951"/>
      <c r="K33" s="1951"/>
      <c r="L33" s="1951"/>
      <c r="M33" s="1952"/>
      <c r="N33" s="2163">
        <f>IF(X33=0,"",X33)</f>
        <v>2</v>
      </c>
      <c r="O33" s="2164"/>
      <c r="P33" s="2165"/>
      <c r="Q33" s="2166" t="str">
        <f>IF(Y33=0,"",Y33)</f>
        <v/>
      </c>
      <c r="R33" s="2166"/>
      <c r="S33" s="2166"/>
      <c r="T33" s="2166"/>
      <c r="U33" s="2167"/>
      <c r="V33" s="551"/>
      <c r="W33" s="551"/>
      <c r="X33" s="622">
        <f>SUM(X26:X32)</f>
        <v>2</v>
      </c>
      <c r="Y33" s="623">
        <f>SUM(Y26:Y32)</f>
        <v>0</v>
      </c>
      <c r="Z33" s="13"/>
      <c r="AA33" s="13"/>
      <c r="AB33" s="13"/>
      <c r="AC33" s="13"/>
      <c r="AD33" s="19"/>
      <c r="AE33" s="26"/>
      <c r="AF33" s="26"/>
      <c r="AG33" s="26"/>
      <c r="AH33" s="26"/>
      <c r="AI33" s="26"/>
      <c r="AK33" s="923" t="str">
        <f>IF((OR(AB$12&lt;AK32,AB$12&gt;=AK34)),"",AB$12)</f>
        <v/>
      </c>
      <c r="AL33" s="929" t="str">
        <f>IF(AM33=0,"",AM33)</f>
        <v/>
      </c>
      <c r="AM33" s="930">
        <f>IF(AH$19=2,(IF(AK33="",0,((AL34-AL32)/(AK34-AK32)*(AB$12-AK32))+AL32)),0)</f>
        <v>0</v>
      </c>
      <c r="AN33" s="931" t="str">
        <f>IF(AO33=0,"",AO33)</f>
        <v/>
      </c>
      <c r="AO33" s="184">
        <f>IF(AH$19=2,(IF(AK33="",0,((AN34-AN32)/(AK34-AK32)*(AB$12-AK32))+AN32)),0)</f>
        <v>0</v>
      </c>
      <c r="AP33" s="929" t="str">
        <f>IF(AQ33=0,"",AQ33)</f>
        <v/>
      </c>
      <c r="AQ33" s="930">
        <f>IF(AH$19=3,(IF(AK33="",0,((AP34-AP32)/(AK34-AK32)*(AB$12-AK32))+AP32)),0)</f>
        <v>0</v>
      </c>
      <c r="AR33" s="931" t="str">
        <f>IF(AS33=0,"",AS33)</f>
        <v/>
      </c>
      <c r="AS33" s="184">
        <f>IF(AH$19=3,(IF(AK33="",0,((AR34-AR32)/(AK34-AK32)*(AB$12-AK32))+AR32)),0)</f>
        <v>0</v>
      </c>
      <c r="AT33" s="929" t="str">
        <f>IF(AU33=0,"",AU33)</f>
        <v/>
      </c>
      <c r="AU33" s="930">
        <f>IF(AH$19=4,(IF(AK33="",0,((AT34-AT32)/(AK34-AK32)*(AB$12-AK32))+AT32)),0)</f>
        <v>0</v>
      </c>
      <c r="AV33" s="931" t="str">
        <f>IF(AW33=0,"",AW33)</f>
        <v/>
      </c>
      <c r="AW33" s="184">
        <f>IF(AH$19=4,(IF(AK33="",0,((AV34-AV32)/(AK34-AK32)*(AB$12-AK32))+AV32)),0)</f>
        <v>0</v>
      </c>
      <c r="AX33" s="929" t="str">
        <f>IF(AY33=0,"",AY33)</f>
        <v/>
      </c>
      <c r="AY33" s="930">
        <f>IF(AH$19=5,(IF(AK33="",0,((AX34-AX32)/(AK34-AK32)*(AB$12-AK32))+AX32)),0)</f>
        <v>0</v>
      </c>
      <c r="AZ33" s="931" t="str">
        <f>IF(BA33=0,"",BA33)</f>
        <v/>
      </c>
      <c r="BA33" s="184">
        <f>IF(AH$19=5,(IF(AK33="",0,((AZ34-AZ32)/(AK34-AK32)*(AB$12-AK32))+AZ32)),0)</f>
        <v>0</v>
      </c>
      <c r="BB33" s="929" t="str">
        <f>IF(BC33=0,"",BC33)</f>
        <v/>
      </c>
      <c r="BC33" s="930">
        <f>IF(AH$19=6,(IF(AK33="",0,((BB34-BB32)/(AK34-AK32)*(AB$12-AK32))+BB32)),0)</f>
        <v>0</v>
      </c>
      <c r="BD33" s="931" t="str">
        <f>IF(BE33=0,"",BE33)</f>
        <v/>
      </c>
      <c r="BE33" s="613">
        <f>IF(AH$19=6,(IF(AK33="",0,((BD34-BD32)/(AK34-AK32)*(AB$12-AK32))+BD32)),0)</f>
        <v>0</v>
      </c>
      <c r="BF33" s="138"/>
    </row>
    <row r="34" spans="2:58" s="10" customFormat="1" ht="15" customHeight="1" x14ac:dyDescent="0.2">
      <c r="B34" s="319"/>
      <c r="C34" s="319"/>
      <c r="D34" s="319"/>
      <c r="E34" s="319"/>
      <c r="F34" s="319"/>
      <c r="G34" s="319"/>
      <c r="H34" s="319"/>
      <c r="I34" s="319"/>
      <c r="J34" s="319"/>
      <c r="K34" s="319"/>
      <c r="L34" s="320"/>
      <c r="M34" s="320"/>
      <c r="N34" s="321"/>
      <c r="O34" s="321"/>
      <c r="P34" s="321"/>
      <c r="Q34" s="305"/>
      <c r="R34" s="305"/>
      <c r="S34" s="305"/>
      <c r="T34" s="305"/>
      <c r="U34" s="305"/>
      <c r="V34" s="551"/>
      <c r="W34" s="551"/>
      <c r="X34" s="310"/>
      <c r="Y34" s="311"/>
      <c r="Z34" s="19"/>
      <c r="AA34" s="13"/>
      <c r="AB34" s="19"/>
      <c r="AC34" s="19"/>
      <c r="AD34" s="19"/>
      <c r="AE34" s="26"/>
      <c r="AF34" s="26"/>
      <c r="AG34" s="26"/>
      <c r="AH34" s="26"/>
      <c r="AI34" s="26"/>
      <c r="AK34" s="924">
        <v>2000000</v>
      </c>
      <c r="AL34" s="932">
        <v>153965</v>
      </c>
      <c r="AM34" s="920"/>
      <c r="AN34" s="933">
        <v>180428</v>
      </c>
      <c r="AO34" s="920"/>
      <c r="AP34" s="932">
        <v>180428</v>
      </c>
      <c r="AQ34" s="130"/>
      <c r="AR34" s="933">
        <v>214108</v>
      </c>
      <c r="AS34" s="130"/>
      <c r="AT34" s="932">
        <v>214108</v>
      </c>
      <c r="AU34" s="130"/>
      <c r="AV34" s="933">
        <v>267034</v>
      </c>
      <c r="AW34" s="130"/>
      <c r="AX34" s="932">
        <v>267034</v>
      </c>
      <c r="AY34" s="130"/>
      <c r="AZ34" s="933">
        <v>300714</v>
      </c>
      <c r="BA34" s="130"/>
      <c r="BB34" s="932">
        <v>300714</v>
      </c>
      <c r="BC34" s="130"/>
      <c r="BD34" s="934">
        <v>327177</v>
      </c>
      <c r="BE34" s="615"/>
      <c r="BF34" s="138"/>
    </row>
    <row r="35" spans="2:58" s="10" customFormat="1" ht="15" customHeight="1" x14ac:dyDescent="0.25">
      <c r="B35" s="2130" t="s">
        <v>147</v>
      </c>
      <c r="C35" s="2131"/>
      <c r="D35" s="2131"/>
      <c r="E35" s="2131"/>
      <c r="F35" s="2131"/>
      <c r="G35" s="2131"/>
      <c r="H35" s="2131"/>
      <c r="I35" s="2131"/>
      <c r="J35" s="2131"/>
      <c r="K35" s="2131"/>
      <c r="L35" s="2131"/>
      <c r="M35" s="443"/>
      <c r="N35" s="2132"/>
      <c r="O35" s="2133"/>
      <c r="P35" s="2134"/>
      <c r="Q35" s="2135"/>
      <c r="R35" s="2136"/>
      <c r="S35" s="2136"/>
      <c r="T35" s="2136"/>
      <c r="U35" s="2137"/>
      <c r="V35" s="2138"/>
      <c r="W35" s="554"/>
      <c r="Y35" s="19"/>
      <c r="Z35" s="19"/>
      <c r="AA35" s="13"/>
      <c r="AB35" s="19"/>
      <c r="AC35" s="19"/>
      <c r="AD35" s="19"/>
      <c r="AE35" s="26"/>
      <c r="AF35" s="26"/>
      <c r="AG35" s="26"/>
      <c r="AH35" s="26"/>
      <c r="AI35" s="26"/>
      <c r="AK35" s="923" t="str">
        <f>IF((OR(AB$12&lt;AK34,AB$12&gt;=AK36)),"",AB$12)</f>
        <v/>
      </c>
      <c r="AL35" s="929" t="str">
        <f>IF(AM35=0,"",AM35)</f>
        <v/>
      </c>
      <c r="AM35" s="930">
        <f>IF(AH$19=2,(IF(AK35="",0,((AL36-AL34)/(AK36-AK34)*(AB$12-AK34))+AL34)),0)</f>
        <v>0</v>
      </c>
      <c r="AN35" s="931" t="str">
        <f>IF(AO35=0,"",AO35)</f>
        <v/>
      </c>
      <c r="AO35" s="184">
        <f>IF(AH$19=2,(IF(AK35="",0,((AN36-AN34)/(AK36-AK34)*(AB$12-AK34))+AN34)),0)</f>
        <v>0</v>
      </c>
      <c r="AP35" s="929" t="str">
        <f>IF(AQ35=0,"",AQ35)</f>
        <v/>
      </c>
      <c r="AQ35" s="930">
        <f>IF(AH$19=3,(IF(AK35="",0,((AP36-AP34)/(AK36-AK34)*(AB$12-AK34))+AP34)),0)</f>
        <v>0</v>
      </c>
      <c r="AR35" s="931" t="str">
        <f>IF(AS35=0,"",AS35)</f>
        <v/>
      </c>
      <c r="AS35" s="184">
        <f>IF(AH$19=3,(IF(AK35="",0,((AR36-AR34)/(AK36-AK34)*(AB$12-AK34))+AR34)),0)</f>
        <v>0</v>
      </c>
      <c r="AT35" s="929" t="str">
        <f>IF(AU35=0,"",AU35)</f>
        <v/>
      </c>
      <c r="AU35" s="930">
        <f>IF(AH$19=4,(IF(AK35="",0,((AT36-AT34)/(AK36-AK34)*(AB$12-AK34))+AT34)),0)</f>
        <v>0</v>
      </c>
      <c r="AV35" s="931" t="str">
        <f>IF(AW35=0,"",AW35)</f>
        <v/>
      </c>
      <c r="AW35" s="184">
        <f>IF(AH$19=4,(IF(AK35="",0,((AV36-AV34)/(AK36-AK34)*(AB$12-AK34))+AV34)),0)</f>
        <v>0</v>
      </c>
      <c r="AX35" s="929" t="str">
        <f>IF(AY35=0,"",AY35)</f>
        <v/>
      </c>
      <c r="AY35" s="930">
        <f>IF(AH$19=5,(IF(AK35="",0,((AX36-AX34)/(AK36-AK34)*(AB$12-AK34))+AX34)),0)</f>
        <v>0</v>
      </c>
      <c r="AZ35" s="931" t="str">
        <f>IF(BA35=0,"",BA35)</f>
        <v/>
      </c>
      <c r="BA35" s="184">
        <f>IF(AH$19=5,(IF(AK35="",0,((AZ36-AZ34)/(AK36-AK34)*(AB$12-AK34))+AZ34)),0)</f>
        <v>0</v>
      </c>
      <c r="BB35" s="929" t="str">
        <f>IF(BC35=0,"",BC35)</f>
        <v/>
      </c>
      <c r="BC35" s="930">
        <f>IF(AH$19=6,(IF(AK35="",0,((BB36-BB34)/(AK36-AK34)*(AB$12-AK34))+BB34)),0)</f>
        <v>0</v>
      </c>
      <c r="BD35" s="931" t="str">
        <f>IF(BE35=0,"",BE35)</f>
        <v/>
      </c>
      <c r="BE35" s="613">
        <f>IF(AH$19=6,(IF(AK35="",0,((BD36-BD34)/(AK36-AK34)*(AB$12-AK34))+BD34)),0)</f>
        <v>0</v>
      </c>
      <c r="BF35" s="138"/>
    </row>
    <row r="36" spans="2:58" ht="15.75" x14ac:dyDescent="0.25">
      <c r="B36" s="2139"/>
      <c r="C36" s="2140"/>
      <c r="D36" s="2140"/>
      <c r="E36" s="2140"/>
      <c r="F36" s="2140"/>
      <c r="G36" s="2140"/>
      <c r="H36" s="2140"/>
      <c r="I36" s="2140"/>
      <c r="J36" s="2140"/>
      <c r="K36" s="2140"/>
      <c r="L36" s="2140"/>
      <c r="M36" s="2140"/>
      <c r="N36" s="1992" t="s">
        <v>248</v>
      </c>
      <c r="O36" s="1993"/>
      <c r="P36" s="1994"/>
      <c r="Q36" s="2141"/>
      <c r="R36" s="2141"/>
      <c r="S36" s="2141"/>
      <c r="T36" s="2141"/>
      <c r="U36" s="2142"/>
      <c r="V36" s="2138"/>
      <c r="W36" s="554"/>
      <c r="X36" s="629" t="b">
        <v>1</v>
      </c>
      <c r="Y36" s="49"/>
      <c r="Z36" s="49"/>
      <c r="AA36" s="1211"/>
      <c r="AB36" s="49"/>
      <c r="AC36" s="49"/>
      <c r="AF36" s="26"/>
      <c r="AG36" s="26"/>
      <c r="AH36" s="26"/>
      <c r="AI36" s="26"/>
      <c r="AK36" s="924">
        <v>3000000</v>
      </c>
      <c r="AL36" s="932">
        <v>220161</v>
      </c>
      <c r="AM36" s="920"/>
      <c r="AN36" s="933">
        <v>258002</v>
      </c>
      <c r="AO36" s="920"/>
      <c r="AP36" s="932">
        <v>258002</v>
      </c>
      <c r="AQ36" s="130"/>
      <c r="AR36" s="933">
        <v>306162</v>
      </c>
      <c r="AS36" s="130"/>
      <c r="AT36" s="932">
        <v>306162</v>
      </c>
      <c r="AU36" s="130"/>
      <c r="AV36" s="933">
        <v>381843</v>
      </c>
      <c r="AW36" s="130"/>
      <c r="AX36" s="932">
        <v>381843</v>
      </c>
      <c r="AY36" s="130"/>
      <c r="AZ36" s="933">
        <v>430003</v>
      </c>
      <c r="BA36" s="130"/>
      <c r="BB36" s="932">
        <v>430003</v>
      </c>
      <c r="BC36" s="130"/>
      <c r="BD36" s="934">
        <v>467843</v>
      </c>
      <c r="BE36" s="615"/>
      <c r="BF36" s="138"/>
    </row>
    <row r="37" spans="2:58" s="10" customFormat="1" ht="15" customHeight="1" x14ac:dyDescent="0.2">
      <c r="B37" s="2061" t="s">
        <v>37</v>
      </c>
      <c r="C37" s="2016" t="s">
        <v>253</v>
      </c>
      <c r="D37" s="2016"/>
      <c r="E37" s="2016"/>
      <c r="F37" s="2016"/>
      <c r="G37" s="2016"/>
      <c r="H37" s="2016"/>
      <c r="I37" s="2016"/>
      <c r="J37" s="2016"/>
      <c r="K37" s="2016"/>
      <c r="L37" s="2016"/>
      <c r="M37" s="2017"/>
      <c r="N37" s="2062">
        <v>0.5</v>
      </c>
      <c r="O37" s="2063"/>
      <c r="P37" s="2064"/>
      <c r="Q37" s="2043" t="str">
        <f>IF(Y37=0,"",Y37)</f>
        <v/>
      </c>
      <c r="R37" s="2044"/>
      <c r="S37" s="2044"/>
      <c r="T37" s="2044"/>
      <c r="U37" s="2045"/>
      <c r="V37" s="2000">
        <v>0.5</v>
      </c>
      <c r="W37" s="2000">
        <v>0.5</v>
      </c>
      <c r="X37" s="2018">
        <f>IF(X$36=FALSE,0,N37)</f>
        <v>0.5</v>
      </c>
      <c r="Y37" s="1997">
        <f>AB$18*(X37/100)</f>
        <v>0</v>
      </c>
      <c r="Z37" s="619"/>
      <c r="AA37" s="1212"/>
      <c r="AB37" s="619"/>
      <c r="AC37" s="619"/>
      <c r="AD37" s="619"/>
      <c r="AE37" s="26"/>
      <c r="AF37" s="26"/>
      <c r="AG37" s="26"/>
      <c r="AH37" s="26"/>
      <c r="AI37" s="26"/>
      <c r="AJ37" s="62"/>
      <c r="AK37" s="923" t="str">
        <f>IF((OR(AB$12&lt;AK36,AB$12&gt;=AK38)),"",AB$12)</f>
        <v/>
      </c>
      <c r="AL37" s="929" t="str">
        <f>IF(AM37=0,"",AM37)</f>
        <v/>
      </c>
      <c r="AM37" s="930">
        <f>IF(AH$19=2,(IF(AK37="",0,((AL38-AL36)/(AK38-AK36)*(AB$12-AK36))+AL36)),0)</f>
        <v>0</v>
      </c>
      <c r="AN37" s="931" t="str">
        <f>IF(AO37=0,"",AO37)</f>
        <v/>
      </c>
      <c r="AO37" s="184">
        <f>IF(AH$19=2,(IF(AK37="",0,((AN38-AN36)/(AK38-AK36)*(AB$12-AK36))+AN36)),0)</f>
        <v>0</v>
      </c>
      <c r="AP37" s="929" t="str">
        <f>IF(AQ37=0,"",AQ37)</f>
        <v/>
      </c>
      <c r="AQ37" s="930">
        <f>IF(AH$19=3,(IF(AK37="",0,((AP38-AP36)/(AK38-AK36)*(AB$12-AK36))+AP36)),0)</f>
        <v>0</v>
      </c>
      <c r="AR37" s="931" t="str">
        <f>IF(AS37=0,"",AS37)</f>
        <v/>
      </c>
      <c r="AS37" s="184">
        <f>IF(AH$19=3,(IF(AK37="",0,((AR38-AR36)/(AK38-AK36)*(AB$12-AK36))+AR36)),0)</f>
        <v>0</v>
      </c>
      <c r="AT37" s="929" t="str">
        <f>IF(AU37=0,"",AU37)</f>
        <v/>
      </c>
      <c r="AU37" s="930">
        <f>IF(AH$19=4,(IF(AK37="",0,((AT38-AT36)/(AK38-AK36)*(AB$12-AK36))+AT36)),0)</f>
        <v>0</v>
      </c>
      <c r="AV37" s="931" t="str">
        <f>IF(AW37=0,"",AW37)</f>
        <v/>
      </c>
      <c r="AW37" s="184">
        <f>IF(AH$19=4,(IF(AK37="",0,((AV38-AV36)/(AK38-AK36)*(AB$12-AK36))+AV36)),0)</f>
        <v>0</v>
      </c>
      <c r="AX37" s="929" t="str">
        <f>IF(AY37=0,"",AY37)</f>
        <v/>
      </c>
      <c r="AY37" s="930">
        <f>IF(AH$19=5,(IF(AK37="",0,((AX38-AX36)/(AK38-AK36)*(AB$12-AK36))+AX36)),0)</f>
        <v>0</v>
      </c>
      <c r="AZ37" s="931" t="str">
        <f>IF(BA37=0,"",BA37)</f>
        <v/>
      </c>
      <c r="BA37" s="184">
        <f>IF(AH$19=5,(IF(AK37="",0,((AZ38-AZ36)/(AK38-AK36)*(AB$12-AK36))+AZ36)),0)</f>
        <v>0</v>
      </c>
      <c r="BB37" s="929" t="str">
        <f>IF(BC37=0,"",BC37)</f>
        <v/>
      </c>
      <c r="BC37" s="930">
        <f>IF(AH$19=6,(IF(AK37="",0,((BB38-BB36)/(AK38-AK36)*(AB$12-AK36))+BB36)),0)</f>
        <v>0</v>
      </c>
      <c r="BD37" s="931" t="str">
        <f>IF(BE37=0,"",BE37)</f>
        <v/>
      </c>
      <c r="BE37" s="613">
        <f>IF(AH$19=6,(IF(AK37="",0,((BD38-BD36)/(AK38-AK36)*(AB$12-AK36))+BD36)),0)</f>
        <v>0</v>
      </c>
      <c r="BF37" s="138"/>
    </row>
    <row r="38" spans="2:58" s="10" customFormat="1" ht="15" customHeight="1" x14ac:dyDescent="0.2">
      <c r="B38" s="2060"/>
      <c r="C38" s="1895"/>
      <c r="D38" s="1895"/>
      <c r="E38" s="1895"/>
      <c r="F38" s="1895"/>
      <c r="G38" s="1895"/>
      <c r="H38" s="1895"/>
      <c r="I38" s="1895"/>
      <c r="J38" s="1895"/>
      <c r="K38" s="1895"/>
      <c r="L38" s="1895"/>
      <c r="M38" s="1896"/>
      <c r="N38" s="2065"/>
      <c r="O38" s="2066"/>
      <c r="P38" s="2067"/>
      <c r="Q38" s="2068"/>
      <c r="R38" s="2069"/>
      <c r="S38" s="2069"/>
      <c r="T38" s="2069"/>
      <c r="U38" s="2070"/>
      <c r="V38" s="2000"/>
      <c r="W38" s="2000"/>
      <c r="X38" s="2020"/>
      <c r="Y38" s="1999"/>
      <c r="Z38" s="619"/>
      <c r="AA38" s="1212"/>
      <c r="AB38" s="619"/>
      <c r="AC38" s="619"/>
      <c r="AD38" s="619"/>
      <c r="AE38" s="26"/>
      <c r="AF38" s="26"/>
      <c r="AG38" s="26"/>
      <c r="AH38" s="26"/>
      <c r="AI38" s="26"/>
      <c r="AK38" s="924">
        <v>5000000</v>
      </c>
      <c r="AL38" s="932">
        <v>343879</v>
      </c>
      <c r="AM38" s="920"/>
      <c r="AN38" s="933">
        <v>402984</v>
      </c>
      <c r="AO38" s="920"/>
      <c r="AP38" s="932">
        <v>402984</v>
      </c>
      <c r="AQ38" s="130"/>
      <c r="AR38" s="933">
        <v>478207</v>
      </c>
      <c r="AS38" s="130"/>
      <c r="AT38" s="932">
        <v>478207</v>
      </c>
      <c r="AU38" s="130"/>
      <c r="AV38" s="933">
        <v>596416</v>
      </c>
      <c r="AW38" s="130"/>
      <c r="AX38" s="932">
        <v>596416</v>
      </c>
      <c r="AY38" s="130"/>
      <c r="AZ38" s="933">
        <v>671640</v>
      </c>
      <c r="BA38" s="130"/>
      <c r="BB38" s="932">
        <v>671640</v>
      </c>
      <c r="BC38" s="130"/>
      <c r="BD38" s="934">
        <v>730744</v>
      </c>
      <c r="BE38" s="615"/>
      <c r="BF38" s="138"/>
    </row>
    <row r="39" spans="2:58" s="10" customFormat="1" ht="15" customHeight="1" x14ac:dyDescent="0.2">
      <c r="B39" s="2059" t="s">
        <v>38</v>
      </c>
      <c r="C39" s="2021" t="s">
        <v>337</v>
      </c>
      <c r="D39" s="2021"/>
      <c r="E39" s="2021"/>
      <c r="F39" s="2021"/>
      <c r="G39" s="2021"/>
      <c r="H39" s="2021"/>
      <c r="I39" s="2021"/>
      <c r="J39" s="2021"/>
      <c r="K39" s="2021"/>
      <c r="L39" s="2021"/>
      <c r="M39" s="2021"/>
      <c r="N39" s="2051">
        <v>0.1</v>
      </c>
      <c r="O39" s="2052"/>
      <c r="P39" s="2053"/>
      <c r="Q39" s="1874" t="str">
        <f>IF(Y39=0,"",Y39)</f>
        <v/>
      </c>
      <c r="R39" s="1874"/>
      <c r="S39" s="1874"/>
      <c r="T39" s="1874"/>
      <c r="U39" s="2012"/>
      <c r="V39" s="2001">
        <v>0.1</v>
      </c>
      <c r="W39" s="2000">
        <v>0.1</v>
      </c>
      <c r="X39" s="2018">
        <f>IF(X$36=FALSE,0,N39)</f>
        <v>0.1</v>
      </c>
      <c r="Y39" s="1997">
        <f>AB$18*(X39/100)</f>
        <v>0</v>
      </c>
      <c r="Z39" s="619"/>
      <c r="AA39" s="1212"/>
      <c r="AB39" s="619"/>
      <c r="AC39" s="619"/>
      <c r="AD39" s="619"/>
      <c r="AE39" s="26"/>
      <c r="AF39" s="26"/>
      <c r="AG39" s="26"/>
      <c r="AH39" s="26"/>
      <c r="AI39" s="26"/>
      <c r="AK39" s="923" t="str">
        <f>IF((OR(AB$12&lt;AK38,AB$12&gt;=AK40)),"",AB$12)</f>
        <v/>
      </c>
      <c r="AL39" s="929" t="str">
        <f>IF(AM39=0,"",AM39)</f>
        <v/>
      </c>
      <c r="AM39" s="930">
        <f>IF(AH$19=2,(IF(AK39="",0,((AL40-AL38)/(AK40-AK38)*(AB$12-AK38))+AL38)),0)</f>
        <v>0</v>
      </c>
      <c r="AN39" s="931" t="str">
        <f>IF(AO39=0,"",AO39)</f>
        <v/>
      </c>
      <c r="AO39" s="184">
        <f>IF(AH$19=2,(IF(AK39="",0,((AN40-AN38)/(AK40-AK38)*(AB$12-AK38))+AN38)),0)</f>
        <v>0</v>
      </c>
      <c r="AP39" s="929" t="str">
        <f>IF(AQ39=0,"",AQ39)</f>
        <v/>
      </c>
      <c r="AQ39" s="930">
        <f>IF(AH$19=3,(IF(AK39="",0,((AP40-AP38)/(AK40-AK38)*(AB$12-AK38))+AP38)),0)</f>
        <v>0</v>
      </c>
      <c r="AR39" s="931" t="str">
        <f>IF(AS39=0,"",AS39)</f>
        <v/>
      </c>
      <c r="AS39" s="184">
        <f>IF(AH$19=3,(IF(AK39="",0,((AR40-AR38)/(AK40-AK38)*(AB$12-AK38))+AR38)),0)</f>
        <v>0</v>
      </c>
      <c r="AT39" s="929" t="str">
        <f>IF(AU39=0,"",AU39)</f>
        <v/>
      </c>
      <c r="AU39" s="930">
        <f>IF(AH$19=4,(IF(AK39="",0,((AT40-AT38)/(AK40-AK38)*(AB$12-AK38))+AT38)),0)</f>
        <v>0</v>
      </c>
      <c r="AV39" s="931" t="str">
        <f>IF(AW39=0,"",AW39)</f>
        <v/>
      </c>
      <c r="AW39" s="184">
        <f>IF(AH$19=4,(IF(AK39="",0,((AV40-AV38)/(AK40-AK38)*(AB$12-AK38))+AV38)),0)</f>
        <v>0</v>
      </c>
      <c r="AX39" s="929" t="str">
        <f>IF(AY39=0,"",AY39)</f>
        <v/>
      </c>
      <c r="AY39" s="930">
        <f>IF(AH$19=5,(IF(AK39="",0,((AX40-AX38)/(AK40-AK38)*(AB$12-AK38))+AX38)),0)</f>
        <v>0</v>
      </c>
      <c r="AZ39" s="931" t="str">
        <f>IF(BA39=0,"",BA39)</f>
        <v/>
      </c>
      <c r="BA39" s="184">
        <f>IF(AH$19=5,(IF(AK39="",0,((AZ40-AZ38)/(AK40-AK38)*(AB$12-AK38))+AZ38)),0)</f>
        <v>0</v>
      </c>
      <c r="BB39" s="929" t="str">
        <f>IF(BC39=0,"",BC39)</f>
        <v/>
      </c>
      <c r="BC39" s="930">
        <f>IF(AH$19=6,(IF(AK39="",0,((BB40-BB38)/(AK40-AK38)*(AB$12-AK38))+BB38)),0)</f>
        <v>0</v>
      </c>
      <c r="BD39" s="931" t="str">
        <f>IF(BE39=0,"",BE39)</f>
        <v/>
      </c>
      <c r="BE39" s="613">
        <f>IF(AH$19=6,(IF(AK39="",0,((BD40-BD38)/(AK40-AK38)*(AB$12-AK38))+BD38)),0)</f>
        <v>0</v>
      </c>
      <c r="BF39" s="138"/>
    </row>
    <row r="40" spans="2:58" s="10" customFormat="1" ht="15" customHeight="1" x14ac:dyDescent="0.2">
      <c r="B40" s="2060"/>
      <c r="C40" s="1895"/>
      <c r="D40" s="1895"/>
      <c r="E40" s="1895"/>
      <c r="F40" s="1895"/>
      <c r="G40" s="1895"/>
      <c r="H40" s="1895"/>
      <c r="I40" s="1895"/>
      <c r="J40" s="1895"/>
      <c r="K40" s="1895"/>
      <c r="L40" s="1895"/>
      <c r="M40" s="1895"/>
      <c r="N40" s="2056"/>
      <c r="O40" s="2057"/>
      <c r="P40" s="2058"/>
      <c r="Q40" s="1884"/>
      <c r="R40" s="1884"/>
      <c r="S40" s="1884"/>
      <c r="T40" s="1884"/>
      <c r="U40" s="2008"/>
      <c r="V40" s="2001"/>
      <c r="W40" s="2000"/>
      <c r="X40" s="2020"/>
      <c r="Y40" s="1999"/>
      <c r="Z40" s="619"/>
      <c r="AA40" s="1212"/>
      <c r="AB40" s="619"/>
      <c r="AC40" s="619"/>
      <c r="AD40" s="619"/>
      <c r="AE40" s="26"/>
      <c r="AF40" s="46"/>
      <c r="AG40" s="46"/>
      <c r="AH40" s="46"/>
      <c r="AI40" s="46"/>
      <c r="AK40" s="924">
        <v>7500000</v>
      </c>
      <c r="AL40" s="932">
        <v>493923</v>
      </c>
      <c r="AM40" s="920"/>
      <c r="AN40" s="933">
        <v>578816</v>
      </c>
      <c r="AO40" s="920"/>
      <c r="AP40" s="932">
        <v>578816</v>
      </c>
      <c r="AQ40" s="130"/>
      <c r="AR40" s="933">
        <v>686862</v>
      </c>
      <c r="AS40" s="130"/>
      <c r="AT40" s="932">
        <v>686852</v>
      </c>
      <c r="AU40" s="130"/>
      <c r="AV40" s="933">
        <v>856648</v>
      </c>
      <c r="AW40" s="130"/>
      <c r="AX40" s="932">
        <v>856648</v>
      </c>
      <c r="AY40" s="130"/>
      <c r="AZ40" s="933">
        <v>964694</v>
      </c>
      <c r="BA40" s="130"/>
      <c r="BB40" s="932">
        <v>964694</v>
      </c>
      <c r="BC40" s="130"/>
      <c r="BD40" s="934">
        <v>1049587</v>
      </c>
      <c r="BE40" s="615"/>
      <c r="BF40" s="138"/>
    </row>
    <row r="41" spans="2:58" s="10" customFormat="1" ht="15" customHeight="1" x14ac:dyDescent="0.2">
      <c r="B41" s="2046" t="s">
        <v>39</v>
      </c>
      <c r="C41" s="2021" t="s">
        <v>338</v>
      </c>
      <c r="D41" s="2021"/>
      <c r="E41" s="2021"/>
      <c r="F41" s="2021"/>
      <c r="G41" s="2021"/>
      <c r="H41" s="2021"/>
      <c r="I41" s="2021"/>
      <c r="J41" s="2021"/>
      <c r="K41" s="2021"/>
      <c r="L41" s="2021"/>
      <c r="M41" s="2021"/>
      <c r="N41" s="2051">
        <v>3</v>
      </c>
      <c r="O41" s="2052"/>
      <c r="P41" s="2053"/>
      <c r="Q41" s="1874" t="str">
        <f>IF(Y41=0,"",Y41)</f>
        <v/>
      </c>
      <c r="R41" s="1874"/>
      <c r="S41" s="1874"/>
      <c r="T41" s="1874"/>
      <c r="U41" s="1874"/>
      <c r="V41" s="2000">
        <v>3</v>
      </c>
      <c r="W41" s="2000">
        <v>3.25</v>
      </c>
      <c r="X41" s="2071">
        <f>IF(X36=FALSE,0,N41)</f>
        <v>3</v>
      </c>
      <c r="Y41" s="2048">
        <f>AB$18*(X41/100)</f>
        <v>0</v>
      </c>
      <c r="Z41" s="620"/>
      <c r="AA41" s="1213"/>
      <c r="AB41" s="620"/>
      <c r="AC41" s="620"/>
      <c r="AD41" s="620"/>
      <c r="AE41" s="26"/>
      <c r="AF41" s="691"/>
      <c r="AG41" s="691"/>
      <c r="AH41" s="691"/>
      <c r="AI41" s="691"/>
      <c r="AJ41" s="617"/>
      <c r="AK41" s="923" t="str">
        <f>IF((OR(AB$12&lt;AK40,AB$12&gt;=AK42)),"",AB$12)</f>
        <v/>
      </c>
      <c r="AL41" s="929" t="str">
        <f>IF(AM41=0,"",AM41)</f>
        <v/>
      </c>
      <c r="AM41" s="930">
        <f>IF(AH$19=2,(IF(AK41="",0,((AL42-AL40)/(AK42-AK40)*(AB$12-AK40))+AL40)),0)</f>
        <v>0</v>
      </c>
      <c r="AN41" s="931" t="str">
        <f>IF(AO41=0,"",AO41)</f>
        <v/>
      </c>
      <c r="AO41" s="184">
        <f>IF(AH$19=2,(IF(AK41="",0,((AN42-AN40)/(AK42-AK40)*(AB$12-AK40))+AN40)),0)</f>
        <v>0</v>
      </c>
      <c r="AP41" s="929" t="str">
        <f>IF(AQ41=0,"",AQ41)</f>
        <v/>
      </c>
      <c r="AQ41" s="930">
        <f>IF(AH$19=3,(IF(AK41="",0,((AP42-AP40)/(AK42-AK40)*(AB$12-AK40))+AP40)),0)</f>
        <v>0</v>
      </c>
      <c r="AR41" s="931" t="str">
        <f>IF(AS41=0,"",AS41)</f>
        <v/>
      </c>
      <c r="AS41" s="184">
        <f>IF(AH$19=3,(IF(AK41="",0,((AR42-AR40)/(AK42-AK40)*(AB$12-AK40))+AR40)),0)</f>
        <v>0</v>
      </c>
      <c r="AT41" s="929" t="str">
        <f>IF(AU41=0,"",AU41)</f>
        <v/>
      </c>
      <c r="AU41" s="930">
        <f>IF(AH$19=4,(IF(AK41="",0,((AT42-AT40)/(AK42-AK40)*(AB$12-AK40))+AT40)),0)</f>
        <v>0</v>
      </c>
      <c r="AV41" s="931" t="str">
        <f>IF(AW41=0,"",AW41)</f>
        <v/>
      </c>
      <c r="AW41" s="184">
        <f>IF(AH$19=4,(IF(AK41="",0,((AV42-AV40)/(AK42-AK40)*(AB$12-AK40))+AV40)),0)</f>
        <v>0</v>
      </c>
      <c r="AX41" s="929" t="str">
        <f>IF(AY41=0,"",AY41)</f>
        <v/>
      </c>
      <c r="AY41" s="930">
        <f>IF(AH$19=5,(IF(AK41="",0,((AX42-AX40)/(AK42-AK40)*(AB$12-AK40))+AX40)),0)</f>
        <v>0</v>
      </c>
      <c r="AZ41" s="931" t="str">
        <f>IF(BA41=0,"",BA41)</f>
        <v/>
      </c>
      <c r="BA41" s="184">
        <f>IF(AH$19=5,(IF(AK41="",0,((AZ42-AZ40)/(AK42-AK40)*(AB$12-AK40))+AZ40)),0)</f>
        <v>0</v>
      </c>
      <c r="BB41" s="929" t="str">
        <f>IF(BC41=0,"",BC41)</f>
        <v/>
      </c>
      <c r="BC41" s="930">
        <f>IF(AH$19=6,(IF(AK41="",0,((BB42-BB40)/(AK42-AK40)*(AB$12-AK40))+BB40)),0)</f>
        <v>0</v>
      </c>
      <c r="BD41" s="931" t="str">
        <f>IF(BE41=0,"",BE41)</f>
        <v/>
      </c>
      <c r="BE41" s="613">
        <f>IF(AH$19=6,(IF(AK41="",0,((BD42-BD40)/(AK42-AK40)*(AB$12-AK40))+BD40)),0)</f>
        <v>0</v>
      </c>
      <c r="BF41" s="138"/>
    </row>
    <row r="42" spans="2:58" s="10" customFormat="1" ht="15" customHeight="1" x14ac:dyDescent="0.2">
      <c r="B42" s="2047"/>
      <c r="C42" s="2016"/>
      <c r="D42" s="2016"/>
      <c r="E42" s="2016"/>
      <c r="F42" s="2016"/>
      <c r="G42" s="2016"/>
      <c r="H42" s="2016"/>
      <c r="I42" s="2016"/>
      <c r="J42" s="2016"/>
      <c r="K42" s="2016"/>
      <c r="L42" s="2016"/>
      <c r="M42" s="2016"/>
      <c r="N42" s="2054"/>
      <c r="O42" s="2010"/>
      <c r="P42" s="2055"/>
      <c r="Q42" s="2006"/>
      <c r="R42" s="2006"/>
      <c r="S42" s="2006"/>
      <c r="T42" s="2006"/>
      <c r="U42" s="2006"/>
      <c r="V42" s="2000"/>
      <c r="W42" s="2000"/>
      <c r="X42" s="2072"/>
      <c r="Y42" s="2049"/>
      <c r="Z42" s="620"/>
      <c r="AA42" s="1213"/>
      <c r="AB42" s="620"/>
      <c r="AC42" s="620"/>
      <c r="AD42" s="620"/>
      <c r="AE42" s="26"/>
      <c r="AF42" s="46"/>
      <c r="AG42" s="46"/>
      <c r="AH42" s="46"/>
      <c r="AI42" s="46"/>
      <c r="AJ42" s="83"/>
      <c r="AK42" s="924">
        <v>10000000</v>
      </c>
      <c r="AL42" s="932">
        <v>638277</v>
      </c>
      <c r="AM42" s="920"/>
      <c r="AN42" s="933">
        <v>747981</v>
      </c>
      <c r="AO42" s="920"/>
      <c r="AP42" s="932">
        <v>747981</v>
      </c>
      <c r="AQ42" s="130"/>
      <c r="AR42" s="933">
        <v>887604</v>
      </c>
      <c r="AS42" s="130"/>
      <c r="AT42" s="932">
        <v>887604</v>
      </c>
      <c r="AU42" s="130"/>
      <c r="AV42" s="933">
        <v>1107012</v>
      </c>
      <c r="AW42" s="130"/>
      <c r="AX42" s="932">
        <v>1107012</v>
      </c>
      <c r="AY42" s="130"/>
      <c r="AZ42" s="933">
        <v>1246635</v>
      </c>
      <c r="BA42" s="130"/>
      <c r="BB42" s="932">
        <v>1246635</v>
      </c>
      <c r="BC42" s="130"/>
      <c r="BD42" s="934">
        <v>1356339</v>
      </c>
      <c r="BE42" s="615"/>
      <c r="BF42" s="138"/>
    </row>
    <row r="43" spans="2:58" s="10" customFormat="1" ht="15" customHeight="1" x14ac:dyDescent="0.2">
      <c r="B43" s="2047"/>
      <c r="C43" s="2016"/>
      <c r="D43" s="2016"/>
      <c r="E43" s="2016"/>
      <c r="F43" s="2016"/>
      <c r="G43" s="2016"/>
      <c r="H43" s="2016"/>
      <c r="I43" s="2016"/>
      <c r="J43" s="2016"/>
      <c r="K43" s="2016"/>
      <c r="L43" s="2016"/>
      <c r="M43" s="2016"/>
      <c r="N43" s="2056"/>
      <c r="O43" s="2057"/>
      <c r="P43" s="2058"/>
      <c r="Q43" s="2006"/>
      <c r="R43" s="2006"/>
      <c r="S43" s="2006"/>
      <c r="T43" s="2006"/>
      <c r="U43" s="2006"/>
      <c r="V43" s="2000"/>
      <c r="W43" s="2000"/>
      <c r="X43" s="2073"/>
      <c r="Y43" s="2050"/>
      <c r="Z43" s="620"/>
      <c r="AA43" s="1213"/>
      <c r="AB43" s="620"/>
      <c r="AC43" s="620"/>
      <c r="AD43" s="620"/>
      <c r="AE43" s="26"/>
      <c r="AF43" s="46"/>
      <c r="AG43" s="46"/>
      <c r="AH43" s="46"/>
      <c r="AI43" s="46"/>
      <c r="AK43" s="923" t="str">
        <f>IF((OR(AB$12&lt;AK42,AB$12&gt;=AK44)),"",AB$12)</f>
        <v/>
      </c>
      <c r="AL43" s="929" t="str">
        <f>IF(AM43=0,"",AM43)</f>
        <v/>
      </c>
      <c r="AM43" s="930">
        <f>IF(AH$19=2,(IF(AK43="",0,((AL44-AL42)/(AK44-AK42)*(AB$12-AK42))+AL42)),0)</f>
        <v>0</v>
      </c>
      <c r="AN43" s="931" t="str">
        <f>IF(AO43=0,"",AO43)</f>
        <v/>
      </c>
      <c r="AO43" s="184">
        <f>IF(AH$19=2,(IF(AK43="",0,((AN44-AN42)/(AK44-AK42)*(AB$12-AK42))+AN42)),0)</f>
        <v>0</v>
      </c>
      <c r="AP43" s="929" t="str">
        <f>IF(AQ43=0,"",AQ43)</f>
        <v/>
      </c>
      <c r="AQ43" s="930">
        <f>IF(AH$19=3,(IF(AK43="",0,((AP44-AP42)/(AK44-AK42)*(AB$12-AK42))+AP42)),0)</f>
        <v>0</v>
      </c>
      <c r="AR43" s="931" t="str">
        <f>IF(AS43=0,"",AS43)</f>
        <v/>
      </c>
      <c r="AS43" s="184">
        <f>IF(AH$19=3,(IF(AK43="",0,((AR44-AR42)/(AK44-AK42)*(AB$12-AK42))+AR42)),0)</f>
        <v>0</v>
      </c>
      <c r="AT43" s="929" t="str">
        <f>IF(AU43=0,"",AU43)</f>
        <v/>
      </c>
      <c r="AU43" s="930">
        <f>IF(AH$19=4,(IF(AK43="",0,((AT44-AT42)/(AK44-AK42)*(AB$12-AK42))+AT42)),0)</f>
        <v>0</v>
      </c>
      <c r="AV43" s="931" t="str">
        <f>IF(AW43=0,"",AW43)</f>
        <v/>
      </c>
      <c r="AW43" s="184">
        <f>IF(AH$19=4,(IF(AK43="",0,((AV44-AV42)/(AK44-AK42)*(AB$12-AK42))+AV42)),0)</f>
        <v>0</v>
      </c>
      <c r="AX43" s="929" t="str">
        <f>IF(AY43=0,"",AY43)</f>
        <v/>
      </c>
      <c r="AY43" s="930">
        <f>IF(AH$19=5,(IF(AK43="",0,((AX44-AX42)/(AK44-AK42)*(AB$12-AK42))+AX42)),0)</f>
        <v>0</v>
      </c>
      <c r="AZ43" s="931" t="str">
        <f>IF(BA43=0,"",BA43)</f>
        <v/>
      </c>
      <c r="BA43" s="184">
        <f>IF(AH$19=5,(IF(AK43="",0,((AZ44-AZ42)/(AK44-AK42)*(AB$12-AK42))+AZ42)),0)</f>
        <v>0</v>
      </c>
      <c r="BB43" s="929" t="str">
        <f>IF(BC43=0,"",BC43)</f>
        <v/>
      </c>
      <c r="BC43" s="930">
        <f>IF(AH$19=6,(IF(AK43="",0,((BB44-BB42)/(AK44-AK42)*(AB$12-AK42))+BB42)),0)</f>
        <v>0</v>
      </c>
      <c r="BD43" s="931" t="str">
        <f>IF(BE43=0,"",BE43)</f>
        <v/>
      </c>
      <c r="BE43" s="613">
        <f>IF(AH$19=6,(IF(AK43="",0,((BD44-BD42)/(AK44-AK42)*(AB$12-AK42))+BD42)),0)</f>
        <v>0</v>
      </c>
      <c r="BF43" s="138"/>
    </row>
    <row r="44" spans="2:58" s="10" customFormat="1" ht="15" customHeight="1" x14ac:dyDescent="0.2">
      <c r="B44" s="1889" t="s">
        <v>40</v>
      </c>
      <c r="C44" s="2014" t="s">
        <v>339</v>
      </c>
      <c r="D44" s="2014"/>
      <c r="E44" s="2014"/>
      <c r="F44" s="2014"/>
      <c r="G44" s="2014"/>
      <c r="H44" s="2014"/>
      <c r="I44" s="2014"/>
      <c r="J44" s="2014"/>
      <c r="K44" s="2014"/>
      <c r="L44" s="2014"/>
      <c r="M44" s="2015"/>
      <c r="N44" s="2009">
        <v>0.85</v>
      </c>
      <c r="O44" s="2010"/>
      <c r="P44" s="2011"/>
      <c r="Q44" s="2002" t="str">
        <f>IF(Y44=0,"",Y44)</f>
        <v/>
      </c>
      <c r="R44" s="2003"/>
      <c r="S44" s="2003"/>
      <c r="T44" s="2003"/>
      <c r="U44" s="2004"/>
      <c r="V44" s="2001">
        <v>0.85</v>
      </c>
      <c r="W44" s="2000">
        <v>1</v>
      </c>
      <c r="X44" s="2018">
        <f>IF(X36=FALSE,0,N44)</f>
        <v>0.85</v>
      </c>
      <c r="Y44" s="1997">
        <f>AB$18*(X44/100)</f>
        <v>0</v>
      </c>
      <c r="Z44" s="619"/>
      <c r="AA44" s="1212"/>
      <c r="AB44" s="619"/>
      <c r="AC44" s="619"/>
      <c r="AD44" s="619"/>
      <c r="AE44" s="26"/>
      <c r="AF44" s="46"/>
      <c r="AG44" s="46"/>
      <c r="AH44" s="46"/>
      <c r="AI44" s="46"/>
      <c r="AK44" s="924">
        <v>15000000</v>
      </c>
      <c r="AL44" s="932">
        <v>945129</v>
      </c>
      <c r="AM44" s="920"/>
      <c r="AN44" s="933">
        <v>1072416</v>
      </c>
      <c r="AO44" s="920"/>
      <c r="AP44" s="932">
        <v>1072416</v>
      </c>
      <c r="AQ44" s="130"/>
      <c r="AR44" s="933">
        <v>1272601</v>
      </c>
      <c r="AS44" s="130"/>
      <c r="AT44" s="932">
        <v>1272601</v>
      </c>
      <c r="AU44" s="130"/>
      <c r="AV44" s="933">
        <v>1587176</v>
      </c>
      <c r="AW44" s="130"/>
      <c r="AX44" s="932">
        <v>1584176</v>
      </c>
      <c r="AY44" s="130"/>
      <c r="AZ44" s="933">
        <v>1787360</v>
      </c>
      <c r="BA44" s="130"/>
      <c r="BB44" s="932">
        <v>1787360</v>
      </c>
      <c r="BC44" s="130"/>
      <c r="BD44" s="934">
        <v>1944648</v>
      </c>
      <c r="BE44" s="615"/>
      <c r="BF44" s="138"/>
    </row>
    <row r="45" spans="2:58" s="10" customFormat="1" ht="15" customHeight="1" x14ac:dyDescent="0.2">
      <c r="B45" s="1890"/>
      <c r="C45" s="2016"/>
      <c r="D45" s="2016"/>
      <c r="E45" s="2016"/>
      <c r="F45" s="2016"/>
      <c r="G45" s="2016"/>
      <c r="H45" s="2016"/>
      <c r="I45" s="2016"/>
      <c r="J45" s="2016"/>
      <c r="K45" s="2016"/>
      <c r="L45" s="2016"/>
      <c r="M45" s="2017"/>
      <c r="N45" s="2009"/>
      <c r="O45" s="2010"/>
      <c r="P45" s="2011"/>
      <c r="Q45" s="2005"/>
      <c r="R45" s="2006"/>
      <c r="S45" s="2006"/>
      <c r="T45" s="2006"/>
      <c r="U45" s="2007"/>
      <c r="V45" s="2001"/>
      <c r="W45" s="2000"/>
      <c r="X45" s="2019"/>
      <c r="Y45" s="1998"/>
      <c r="Z45" s="619"/>
      <c r="AA45" s="1212"/>
      <c r="AB45" s="619"/>
      <c r="AC45" s="619"/>
      <c r="AD45" s="619"/>
      <c r="AE45" s="26"/>
      <c r="AF45" s="46"/>
      <c r="AG45" s="46"/>
      <c r="AH45" s="46"/>
      <c r="AI45" s="46"/>
      <c r="AK45" s="923" t="str">
        <f>IF((OR(AB$12&lt;AK44,AB$12&gt;=AK46)),"",AB$12)</f>
        <v/>
      </c>
      <c r="AL45" s="929" t="str">
        <f>IF(AM45=0,"",AM45)</f>
        <v/>
      </c>
      <c r="AM45" s="935">
        <f>IF(AH$19=2,(IF(AK45="",0,((AL46-AL44)/(AK46-AK44)*(AB$12-AK44))+AL44)),0)</f>
        <v>0</v>
      </c>
      <c r="AN45" s="931" t="str">
        <f>IF(AO45=0,"",AO45)</f>
        <v/>
      </c>
      <c r="AO45" s="184">
        <f>IF(AH$19=2,(IF(AK45="",0,((AN46-AN44)/(AK46-AK44)*(AB$12-AK44))+AN44)),0)</f>
        <v>0</v>
      </c>
      <c r="AP45" s="929" t="str">
        <f>IF(AQ45=0,"",AQ45)</f>
        <v/>
      </c>
      <c r="AQ45" s="930">
        <f>IF(AH$19=3,(IF(AK45="",0,((AP46-AP44)/(AK46-AK44)*(AB$12-AK44))+AP44)),0)</f>
        <v>0</v>
      </c>
      <c r="AR45" s="931" t="str">
        <f>IF(AS45=0,"",AS45)</f>
        <v/>
      </c>
      <c r="AS45" s="184">
        <f>IF(AH$19=3,(IF(AK45="",0,((AR46-AR44)/(AK46-AK44)*(AB$12-AK44))+AR44)),0)</f>
        <v>0</v>
      </c>
      <c r="AT45" s="929" t="str">
        <f>IF(AU45=0,"",AU45)</f>
        <v/>
      </c>
      <c r="AU45" s="930">
        <f>IF(AH$19=4,(IF(AK45="",0,((AT46-AT44)/(AK46-AK44)*(AB$12-AK44))+AT44)),0)</f>
        <v>0</v>
      </c>
      <c r="AV45" s="931" t="str">
        <f>IF(AW45=0,"",AW45)</f>
        <v/>
      </c>
      <c r="AW45" s="184">
        <f>IF(AH$19=4,(IF(AK45="",0,((AV46-AV44)/(AK46-AK44)*(AB$12-AK44))+AV44)),0)</f>
        <v>0</v>
      </c>
      <c r="AX45" s="929" t="str">
        <f>IF(AY45=0,"",AY45)</f>
        <v/>
      </c>
      <c r="AY45" s="930">
        <f>IF(AH$19=5,(IF(AK45="",0,((AX46-AX44)/(AK46-AK44)*(AB$12-AK44))+AX44)),0)</f>
        <v>0</v>
      </c>
      <c r="AZ45" s="931" t="str">
        <f>IF(BA45=0,"",BA45)</f>
        <v/>
      </c>
      <c r="BA45" s="184">
        <f>IF(AH$19=5,(IF(AK45="",0,((AZ46-AZ44)/(AK46-AK44)*(AB$12-AK44))+AZ44)),0)</f>
        <v>0</v>
      </c>
      <c r="BB45" s="929" t="str">
        <f>IF(BC45=0,"",BC45)</f>
        <v/>
      </c>
      <c r="BC45" s="930">
        <f>IF(AH$19=6,(IF(AK45="",0,((BB46-BB44)/(AK46-AK44)*(AB$12-AK44))+BB44)),0)</f>
        <v>0</v>
      </c>
      <c r="BD45" s="931" t="str">
        <f>IF(BE45=0,"",BE45)</f>
        <v/>
      </c>
      <c r="BE45" s="613">
        <f>IF(AH$19=6,(IF(AK45="",0,((BD46-BD44)/(AK46-AK44)*(AB$12-AK44))+BD44)),0)</f>
        <v>0</v>
      </c>
      <c r="BF45" s="138"/>
    </row>
    <row r="46" spans="2:58" s="10" customFormat="1" ht="15" customHeight="1" x14ac:dyDescent="0.2">
      <c r="B46" s="1890"/>
      <c r="C46" s="2016"/>
      <c r="D46" s="2016"/>
      <c r="E46" s="2016"/>
      <c r="F46" s="2016"/>
      <c r="G46" s="2016"/>
      <c r="H46" s="2016"/>
      <c r="I46" s="2016"/>
      <c r="J46" s="2016"/>
      <c r="K46" s="2016"/>
      <c r="L46" s="2016"/>
      <c r="M46" s="2017"/>
      <c r="N46" s="2009"/>
      <c r="O46" s="2010"/>
      <c r="P46" s="2011"/>
      <c r="Q46" s="2005"/>
      <c r="R46" s="2006"/>
      <c r="S46" s="2006"/>
      <c r="T46" s="2006"/>
      <c r="U46" s="2007"/>
      <c r="V46" s="2001"/>
      <c r="W46" s="2000"/>
      <c r="X46" s="2019"/>
      <c r="Y46" s="1998"/>
      <c r="Z46" s="619"/>
      <c r="AA46" s="1212"/>
      <c r="AB46" s="619"/>
      <c r="AC46" s="619"/>
      <c r="AD46" s="619"/>
      <c r="AE46" s="26"/>
      <c r="AF46" s="46"/>
      <c r="AG46" s="46"/>
      <c r="AH46" s="46"/>
      <c r="AI46" s="46"/>
      <c r="AK46" s="924">
        <v>20000000</v>
      </c>
      <c r="AL46" s="932">
        <v>1180414</v>
      </c>
      <c r="AM46" s="920"/>
      <c r="AN46" s="933">
        <v>1383298</v>
      </c>
      <c r="AO46" s="920"/>
      <c r="AP46" s="932">
        <v>1383298</v>
      </c>
      <c r="AQ46" s="130"/>
      <c r="AR46" s="933">
        <v>1641513</v>
      </c>
      <c r="AS46" s="130"/>
      <c r="AT46" s="932">
        <v>1641513</v>
      </c>
      <c r="AU46" s="130"/>
      <c r="AV46" s="933">
        <v>2047281</v>
      </c>
      <c r="AW46" s="130"/>
      <c r="AX46" s="932">
        <v>2047281</v>
      </c>
      <c r="AY46" s="130"/>
      <c r="AZ46" s="933">
        <v>2305496</v>
      </c>
      <c r="BA46" s="130"/>
      <c r="BB46" s="932">
        <v>2305496</v>
      </c>
      <c r="BC46" s="130"/>
      <c r="BD46" s="934">
        <v>2508380</v>
      </c>
      <c r="BE46" s="615"/>
      <c r="BF46" s="138"/>
    </row>
    <row r="47" spans="2:58" s="10" customFormat="1" ht="15" customHeight="1" x14ac:dyDescent="0.2">
      <c r="B47" s="1890"/>
      <c r="C47" s="2016"/>
      <c r="D47" s="2016"/>
      <c r="E47" s="2016"/>
      <c r="F47" s="2016"/>
      <c r="G47" s="2016"/>
      <c r="H47" s="2016"/>
      <c r="I47" s="2016"/>
      <c r="J47" s="2016"/>
      <c r="K47" s="2016"/>
      <c r="L47" s="2016"/>
      <c r="M47" s="2017"/>
      <c r="N47" s="2009"/>
      <c r="O47" s="2010"/>
      <c r="P47" s="2011"/>
      <c r="Q47" s="2005"/>
      <c r="R47" s="2006"/>
      <c r="S47" s="2006"/>
      <c r="T47" s="2006"/>
      <c r="U47" s="2007"/>
      <c r="V47" s="2001"/>
      <c r="W47" s="2000"/>
      <c r="X47" s="2019"/>
      <c r="Y47" s="1998"/>
      <c r="Z47" s="619"/>
      <c r="AA47" s="1212"/>
      <c r="AB47" s="619"/>
      <c r="AC47" s="619"/>
      <c r="AD47" s="619"/>
      <c r="AE47" s="26"/>
      <c r="AF47" s="46"/>
      <c r="AG47" s="46"/>
      <c r="AH47" s="46"/>
      <c r="AI47" s="46"/>
      <c r="AK47" s="923" t="str">
        <f>IF((OR(AB$12&lt;AK46,AB$12&gt;=AK48)),"",AB$12)</f>
        <v/>
      </c>
      <c r="AL47" s="929" t="str">
        <f>IF(AM47=0,"",AM47)</f>
        <v/>
      </c>
      <c r="AM47" s="930">
        <f>IF(AH$19=2,(IF(AK47="",0,((AL48-AL46)/(AK48-AK46)*(AB$12-AK46))+AL46)),0)</f>
        <v>0</v>
      </c>
      <c r="AN47" s="931" t="str">
        <f>IF(AO47=0,"",AO47)</f>
        <v/>
      </c>
      <c r="AO47" s="184">
        <f>IF(AH$19=2,(IF(AK47="",0,((AN48-AN46)/(AK48-AK46)*(AB$12-AK46))+AN46)),0)</f>
        <v>0</v>
      </c>
      <c r="AP47" s="929" t="str">
        <f>IF(AQ47=0,"",AQ47)</f>
        <v/>
      </c>
      <c r="AQ47" s="930">
        <f>IF(AH$19=3,(IF(AK47="",0,((AP48-AP46)/(AK48-AK46)*(AB$12-AK46))+AP46)),0)</f>
        <v>0</v>
      </c>
      <c r="AR47" s="931" t="str">
        <f>IF(AS47=0,"",AS47)</f>
        <v/>
      </c>
      <c r="AS47" s="184">
        <f>IF(AH$19=3,(IF(AK47="",0,((AR48-AR46)/(AK48-AK46)*(AB$12-AK46))+AR46)),0)</f>
        <v>0</v>
      </c>
      <c r="AT47" s="929" t="str">
        <f>IF(AU47=0,"",AU47)</f>
        <v/>
      </c>
      <c r="AU47" s="930">
        <f>IF(AH$19=4,(IF(AK47="",0,((AT48-AT46)/(AK48-AK46)*(AB$12-AK46))+AT46)),0)</f>
        <v>0</v>
      </c>
      <c r="AV47" s="931" t="str">
        <f>IF(AW47=0,"",AW47)</f>
        <v/>
      </c>
      <c r="AW47" s="184">
        <f>IF(AH$19=4,(IF(AK47="",0,((AV48-AV46)/(AK48-AK46)*(AB$12-AK46))+AV46)),0)</f>
        <v>0</v>
      </c>
      <c r="AX47" s="929" t="str">
        <f>IF(AY47=0,"",AY47)</f>
        <v/>
      </c>
      <c r="AY47" s="930">
        <f>IF(AH$19=5,(IF(AK47="",0,((AX48-AX46)/(AK48-AK46)*(AB$12-AK46))+AX46)),0)</f>
        <v>0</v>
      </c>
      <c r="AZ47" s="931" t="str">
        <f>IF(BA47=0,"",BA47)</f>
        <v/>
      </c>
      <c r="BA47" s="184">
        <f>IF(AH$19=5,(IF(AK47="",0,((AZ48-AZ46)/(AK48-AK46)*(AB$12-AK46))+AZ46)),0)</f>
        <v>0</v>
      </c>
      <c r="BB47" s="929" t="str">
        <f>IF(BC47=0,"",BC47)</f>
        <v/>
      </c>
      <c r="BC47" s="930">
        <f>IF(AH$19=6,(IF(AK47="",0,((BB48-BB46)/(AK48-AK46)*(AB$12-AK46))+BB46)),0)</f>
        <v>0</v>
      </c>
      <c r="BD47" s="931" t="str">
        <f>IF(BE47=0,"",BE47)</f>
        <v/>
      </c>
      <c r="BE47" s="613">
        <f>IF(AH$19=6,(IF(AK47="",0,((BD48-BD46)/(AK48-AK46)*(AB$12-AK46))+BD46)),0)</f>
        <v>0</v>
      </c>
      <c r="BF47" s="138"/>
    </row>
    <row r="48" spans="2:58" s="10" customFormat="1" ht="15" customHeight="1" thickBot="1" x14ac:dyDescent="0.25">
      <c r="B48" s="1891"/>
      <c r="C48" s="1895"/>
      <c r="D48" s="1895"/>
      <c r="E48" s="1895"/>
      <c r="F48" s="1895"/>
      <c r="G48" s="1895"/>
      <c r="H48" s="1895"/>
      <c r="I48" s="1895"/>
      <c r="J48" s="1895"/>
      <c r="K48" s="1895"/>
      <c r="L48" s="1895"/>
      <c r="M48" s="1896"/>
      <c r="N48" s="1897"/>
      <c r="O48" s="1898"/>
      <c r="P48" s="1899"/>
      <c r="Q48" s="1883"/>
      <c r="R48" s="1884"/>
      <c r="S48" s="1884"/>
      <c r="T48" s="1884"/>
      <c r="U48" s="2008"/>
      <c r="V48" s="2001"/>
      <c r="W48" s="2000"/>
      <c r="X48" s="2020"/>
      <c r="Y48" s="1999"/>
      <c r="Z48" s="619"/>
      <c r="AA48" s="1212"/>
      <c r="AB48" s="619"/>
      <c r="AC48" s="619"/>
      <c r="AD48" s="619"/>
      <c r="AE48" s="26"/>
      <c r="AF48" s="46"/>
      <c r="AG48" s="46"/>
      <c r="AH48" s="46"/>
      <c r="AI48" s="46"/>
      <c r="AK48" s="925">
        <v>25000000</v>
      </c>
      <c r="AL48" s="936">
        <v>1436874</v>
      </c>
      <c r="AM48" s="937"/>
      <c r="AN48" s="938">
        <v>1683837</v>
      </c>
      <c r="AO48" s="921"/>
      <c r="AP48" s="936">
        <v>1683837</v>
      </c>
      <c r="AQ48" s="939"/>
      <c r="AR48" s="938">
        <v>1998153</v>
      </c>
      <c r="AS48" s="915"/>
      <c r="AT48" s="936">
        <v>1998153</v>
      </c>
      <c r="AU48" s="939"/>
      <c r="AV48" s="938">
        <v>2492079</v>
      </c>
      <c r="AW48" s="915"/>
      <c r="AX48" s="940">
        <v>2492079</v>
      </c>
      <c r="AY48" s="939"/>
      <c r="AZ48" s="941">
        <v>2806395</v>
      </c>
      <c r="BA48" s="915"/>
      <c r="BB48" s="940">
        <v>2806395</v>
      </c>
      <c r="BC48" s="944"/>
      <c r="BD48" s="941">
        <v>3053358</v>
      </c>
      <c r="BE48" s="616"/>
      <c r="BF48" s="138"/>
    </row>
    <row r="49" spans="2:61" s="10" customFormat="1" ht="43.9" customHeight="1" x14ac:dyDescent="0.2">
      <c r="B49" s="543" t="s">
        <v>41</v>
      </c>
      <c r="C49" s="2021" t="s">
        <v>340</v>
      </c>
      <c r="D49" s="2021"/>
      <c r="E49" s="2021"/>
      <c r="F49" s="2021"/>
      <c r="G49" s="2021"/>
      <c r="H49" s="2021"/>
      <c r="I49" s="2021"/>
      <c r="J49" s="2021"/>
      <c r="K49" s="2021"/>
      <c r="L49" s="2021"/>
      <c r="M49" s="2022"/>
      <c r="N49" s="2040">
        <v>0.5</v>
      </c>
      <c r="O49" s="2041"/>
      <c r="P49" s="2042"/>
      <c r="Q49" s="2043" t="str">
        <f t="shared" ref="Q49:Q54" si="0">IF(Y49=0,"",Y49)</f>
        <v/>
      </c>
      <c r="R49" s="2044"/>
      <c r="S49" s="2044"/>
      <c r="T49" s="2044"/>
      <c r="U49" s="2045"/>
      <c r="V49" s="555">
        <v>0.5</v>
      </c>
      <c r="W49" s="555">
        <v>0.5</v>
      </c>
      <c r="X49" s="544">
        <f>IF(X36=FALSE,0,N49)</f>
        <v>0.5</v>
      </c>
      <c r="Y49" s="621">
        <f>AB$18*(X49/100)</f>
        <v>0</v>
      </c>
      <c r="Z49" s="619"/>
      <c r="AA49" s="1212"/>
      <c r="AB49" s="619"/>
      <c r="AC49" s="619"/>
      <c r="AD49" s="619"/>
      <c r="AE49" s="26"/>
      <c r="AF49" s="46"/>
      <c r="AG49" s="46"/>
      <c r="AH49" s="46"/>
      <c r="AI49" s="46"/>
      <c r="AM49" s="914"/>
      <c r="AO49" s="914"/>
    </row>
    <row r="50" spans="2:61" s="10" customFormat="1" ht="48" customHeight="1" x14ac:dyDescent="0.2">
      <c r="B50" s="454" t="s">
        <v>42</v>
      </c>
      <c r="C50" s="1866" t="s">
        <v>341</v>
      </c>
      <c r="D50" s="1866"/>
      <c r="E50" s="1866"/>
      <c r="F50" s="1866"/>
      <c r="G50" s="1866"/>
      <c r="H50" s="1866"/>
      <c r="I50" s="1866"/>
      <c r="J50" s="1866"/>
      <c r="K50" s="1866"/>
      <c r="L50" s="1866"/>
      <c r="M50" s="1867"/>
      <c r="N50" s="1880">
        <v>0.3</v>
      </c>
      <c r="O50" s="1881"/>
      <c r="P50" s="1882"/>
      <c r="Q50" s="1863" t="str">
        <f t="shared" si="0"/>
        <v/>
      </c>
      <c r="R50" s="1864"/>
      <c r="S50" s="1864"/>
      <c r="T50" s="1864"/>
      <c r="U50" s="2013"/>
      <c r="V50" s="555">
        <v>0.3</v>
      </c>
      <c r="W50" s="555">
        <v>0.25</v>
      </c>
      <c r="X50" s="544">
        <f>IF(X36=FALSE,0,N50)</f>
        <v>0.3</v>
      </c>
      <c r="Y50" s="621">
        <f>AB$18*(X50/100)</f>
        <v>0</v>
      </c>
      <c r="Z50" s="619"/>
      <c r="AA50" s="1212"/>
      <c r="AB50" s="619"/>
      <c r="AC50" s="619"/>
      <c r="AD50" s="619"/>
      <c r="AE50" s="26"/>
      <c r="AF50" s="46"/>
      <c r="AG50" s="46"/>
      <c r="AH50" s="46"/>
      <c r="AI50" s="46"/>
    </row>
    <row r="51" spans="2:61" s="10" customFormat="1" ht="52.15" customHeight="1" x14ac:dyDescent="0.2">
      <c r="B51" s="560" t="s">
        <v>43</v>
      </c>
      <c r="C51" s="2021" t="s">
        <v>342</v>
      </c>
      <c r="D51" s="2021"/>
      <c r="E51" s="2021"/>
      <c r="F51" s="2021"/>
      <c r="G51" s="2021"/>
      <c r="H51" s="2021"/>
      <c r="I51" s="2021"/>
      <c r="J51" s="2021"/>
      <c r="K51" s="2021"/>
      <c r="L51" s="2021"/>
      <c r="M51" s="2022"/>
      <c r="N51" s="1900">
        <v>1</v>
      </c>
      <c r="O51" s="1901"/>
      <c r="P51" s="1902"/>
      <c r="Q51" s="1873" t="str">
        <f t="shared" si="0"/>
        <v/>
      </c>
      <c r="R51" s="1874"/>
      <c r="S51" s="1874"/>
      <c r="T51" s="1874"/>
      <c r="U51" s="2012"/>
      <c r="V51" s="555">
        <v>1</v>
      </c>
      <c r="W51" s="555">
        <v>0.9</v>
      </c>
      <c r="X51" s="625">
        <f>IF(X$36=FALSE,0,N51)</f>
        <v>1</v>
      </c>
      <c r="Y51" s="626">
        <f>AB$18*(X51/100)</f>
        <v>0</v>
      </c>
      <c r="Z51" s="619"/>
      <c r="AA51" s="1212"/>
      <c r="AB51" s="619"/>
      <c r="AC51" s="619"/>
      <c r="AD51" s="619"/>
      <c r="AE51" s="26"/>
      <c r="AF51" s="26"/>
      <c r="AG51" s="26"/>
      <c r="AH51" s="26"/>
      <c r="AI51" s="26"/>
    </row>
    <row r="52" spans="2:61" s="10" customFormat="1" ht="34.15" customHeight="1" x14ac:dyDescent="0.2">
      <c r="B52" s="324" t="s">
        <v>55</v>
      </c>
      <c r="C52" s="1866" t="s">
        <v>343</v>
      </c>
      <c r="D52" s="1866"/>
      <c r="E52" s="1866"/>
      <c r="F52" s="1866"/>
      <c r="G52" s="1866"/>
      <c r="H52" s="1866"/>
      <c r="I52" s="1866"/>
      <c r="J52" s="1866"/>
      <c r="K52" s="1866"/>
      <c r="L52" s="1866"/>
      <c r="M52" s="1867"/>
      <c r="N52" s="1880">
        <v>0.5</v>
      </c>
      <c r="O52" s="1881"/>
      <c r="P52" s="1882"/>
      <c r="Q52" s="1873" t="str">
        <f t="shared" si="0"/>
        <v/>
      </c>
      <c r="R52" s="1874"/>
      <c r="S52" s="1874"/>
      <c r="T52" s="1874"/>
      <c r="U52" s="2012"/>
      <c r="V52" s="555">
        <v>0.5</v>
      </c>
      <c r="W52" s="555">
        <v>0.25</v>
      </c>
      <c r="X52" s="625">
        <f>IF(X$36=FALSE,0,N52)</f>
        <v>0.5</v>
      </c>
      <c r="Y52" s="626">
        <f>AB$18*(X52/100)</f>
        <v>0</v>
      </c>
      <c r="Z52" s="619"/>
      <c r="AA52" s="1212"/>
      <c r="AB52" s="619"/>
      <c r="AC52" s="619"/>
      <c r="AD52" s="619"/>
      <c r="AE52" s="26"/>
      <c r="AF52" s="26"/>
      <c r="AG52" s="26"/>
      <c r="AH52" s="26"/>
      <c r="AI52" s="26"/>
    </row>
    <row r="53" spans="2:61" s="10" customFormat="1" ht="33.6" customHeight="1" x14ac:dyDescent="0.2">
      <c r="B53" s="324" t="s">
        <v>56</v>
      </c>
      <c r="C53" s="1866" t="s">
        <v>344</v>
      </c>
      <c r="D53" s="1866"/>
      <c r="E53" s="1866"/>
      <c r="F53" s="1866"/>
      <c r="G53" s="1866"/>
      <c r="H53" s="1866"/>
      <c r="I53" s="1866"/>
      <c r="J53" s="1866"/>
      <c r="K53" s="1866"/>
      <c r="L53" s="1866"/>
      <c r="M53" s="1867"/>
      <c r="N53" s="1880">
        <v>0.25</v>
      </c>
      <c r="O53" s="1881"/>
      <c r="P53" s="1882"/>
      <c r="Q53" s="1873" t="str">
        <f t="shared" si="0"/>
        <v/>
      </c>
      <c r="R53" s="1874"/>
      <c r="S53" s="1874"/>
      <c r="T53" s="1874"/>
      <c r="U53" s="2012"/>
      <c r="V53" s="555">
        <v>0.25</v>
      </c>
      <c r="W53" s="555">
        <v>0.25</v>
      </c>
      <c r="X53" s="625">
        <f>IF(X$36=FALSE,0,N53)</f>
        <v>0.25</v>
      </c>
      <c r="Y53" s="626">
        <f>AB$18*(X53/100)</f>
        <v>0</v>
      </c>
      <c r="Z53" s="619"/>
      <c r="AA53" s="1212"/>
      <c r="AB53" s="619"/>
      <c r="AC53" s="619"/>
      <c r="AD53" s="619"/>
      <c r="AE53" s="26"/>
      <c r="AF53" s="26"/>
      <c r="AG53" s="26"/>
      <c r="AH53" s="26"/>
      <c r="AI53" s="26"/>
    </row>
    <row r="54" spans="2:61" s="10" customFormat="1" ht="19.899999999999999" customHeight="1" x14ac:dyDescent="0.2">
      <c r="B54" s="2023" t="s">
        <v>345</v>
      </c>
      <c r="C54" s="2024"/>
      <c r="D54" s="2024"/>
      <c r="E54" s="2024"/>
      <c r="F54" s="2024"/>
      <c r="G54" s="2024"/>
      <c r="H54" s="2024"/>
      <c r="I54" s="2024"/>
      <c r="J54" s="2024"/>
      <c r="K54" s="2024"/>
      <c r="L54" s="2024"/>
      <c r="M54" s="2024"/>
      <c r="N54" s="2025">
        <f>IF(X54=0,"",X54)</f>
        <v>7</v>
      </c>
      <c r="O54" s="2026"/>
      <c r="P54" s="2027"/>
      <c r="Q54" s="2028" t="str">
        <f t="shared" si="0"/>
        <v/>
      </c>
      <c r="R54" s="2028"/>
      <c r="S54" s="2028"/>
      <c r="T54" s="2028"/>
      <c r="U54" s="2029"/>
      <c r="V54" s="551"/>
      <c r="W54" s="551"/>
      <c r="X54" s="627">
        <f>SUM(X37:X53)</f>
        <v>7</v>
      </c>
      <c r="Y54" s="249">
        <f>SUM(Y37:Y53)</f>
        <v>0</v>
      </c>
      <c r="Z54" s="19"/>
      <c r="AA54" s="13"/>
      <c r="AB54" s="19"/>
      <c r="AC54" s="19"/>
      <c r="AD54" s="19"/>
      <c r="AE54" s="26"/>
      <c r="AF54" s="46"/>
      <c r="AG54" s="46"/>
      <c r="AH54" s="46"/>
      <c r="AI54" s="46"/>
    </row>
    <row r="55" spans="2:61" s="10" customFormat="1" ht="15" customHeight="1" x14ac:dyDescent="0.2">
      <c r="B55" s="181"/>
      <c r="C55" s="2030"/>
      <c r="D55" s="2030"/>
      <c r="E55" s="2030"/>
      <c r="F55" s="2030"/>
      <c r="G55" s="2030"/>
      <c r="H55" s="2030"/>
      <c r="I55" s="2030"/>
      <c r="J55" s="2030"/>
      <c r="K55" s="2030"/>
      <c r="L55" s="2030"/>
      <c r="M55" s="2030"/>
      <c r="N55" s="2030"/>
      <c r="O55" s="2030"/>
      <c r="P55" s="2030"/>
      <c r="Q55" s="182"/>
      <c r="R55" s="182"/>
      <c r="S55" s="182"/>
      <c r="T55" s="182"/>
      <c r="U55" s="182"/>
      <c r="V55" s="272"/>
      <c r="W55" s="272"/>
      <c r="AD55" s="26"/>
      <c r="AE55" s="26"/>
      <c r="AF55" s="46"/>
      <c r="AG55" s="46"/>
      <c r="AH55" s="46"/>
      <c r="AI55" s="46"/>
      <c r="BH55" s="11"/>
      <c r="BI55" s="11"/>
    </row>
    <row r="56" spans="2:61" s="10" customFormat="1" ht="15" customHeight="1" x14ac:dyDescent="0.2">
      <c r="B56" s="2031" t="s">
        <v>148</v>
      </c>
      <c r="C56" s="2032"/>
      <c r="D56" s="2032"/>
      <c r="E56" s="2032"/>
      <c r="F56" s="2032"/>
      <c r="G56" s="2032"/>
      <c r="H56" s="2032"/>
      <c r="I56" s="2032"/>
      <c r="J56" s="2032"/>
      <c r="K56" s="2032"/>
      <c r="L56" s="2032"/>
      <c r="M56" s="2033"/>
      <c r="N56" s="2034"/>
      <c r="O56" s="2035"/>
      <c r="P56" s="2036"/>
      <c r="Q56" s="2037"/>
      <c r="R56" s="2038"/>
      <c r="S56" s="2038"/>
      <c r="T56" s="2038"/>
      <c r="U56" s="2039"/>
      <c r="V56" s="272"/>
      <c r="W56" s="272"/>
      <c r="AD56" s="26"/>
      <c r="AE56" s="26"/>
      <c r="AF56" s="46"/>
      <c r="AG56" s="46"/>
      <c r="AH56" s="46"/>
      <c r="AI56" s="46"/>
      <c r="BH56" s="11"/>
      <c r="BI56" s="11"/>
    </row>
    <row r="57" spans="2:61" s="10" customFormat="1" ht="15" customHeight="1" x14ac:dyDescent="0.25">
      <c r="B57" s="1990"/>
      <c r="C57" s="1963"/>
      <c r="D57" s="1963"/>
      <c r="E57" s="1963"/>
      <c r="F57" s="1963"/>
      <c r="G57" s="1963"/>
      <c r="H57" s="1963"/>
      <c r="I57" s="1963"/>
      <c r="J57" s="1963"/>
      <c r="K57" s="1963"/>
      <c r="L57" s="1963"/>
      <c r="M57" s="1991"/>
      <c r="N57" s="1992" t="s">
        <v>248</v>
      </c>
      <c r="O57" s="1993"/>
      <c r="P57" s="1994"/>
      <c r="Q57" s="1995"/>
      <c r="R57" s="1995"/>
      <c r="S57" s="1995"/>
      <c r="T57" s="1995"/>
      <c r="U57" s="1996"/>
      <c r="V57" s="554"/>
      <c r="W57" s="554"/>
      <c r="X57" s="630" t="b">
        <v>1</v>
      </c>
      <c r="Y57" s="26"/>
      <c r="Z57" s="26"/>
      <c r="AB57" s="26"/>
      <c r="AC57" s="26"/>
      <c r="AD57" s="26"/>
      <c r="AE57" s="26"/>
      <c r="AF57" s="46"/>
      <c r="AG57" s="46"/>
      <c r="AH57" s="46"/>
      <c r="AI57" s="46"/>
    </row>
    <row r="58" spans="2:61" s="10" customFormat="1" ht="134.44999999999999" customHeight="1" x14ac:dyDescent="0.2">
      <c r="B58" s="341" t="s">
        <v>37</v>
      </c>
      <c r="C58" s="1866" t="s">
        <v>346</v>
      </c>
      <c r="D58" s="1866"/>
      <c r="E58" s="1866"/>
      <c r="F58" s="1866"/>
      <c r="G58" s="1866"/>
      <c r="H58" s="1866"/>
      <c r="I58" s="1866"/>
      <c r="J58" s="1866"/>
      <c r="K58" s="1866"/>
      <c r="L58" s="1866"/>
      <c r="M58" s="1867"/>
      <c r="N58" s="1880">
        <v>11</v>
      </c>
      <c r="O58" s="1881"/>
      <c r="P58" s="1882"/>
      <c r="Q58" s="1863" t="str">
        <f t="shared" ref="Q58:Q65" si="1">IF(Y58=0,"",Y58)</f>
        <v/>
      </c>
      <c r="R58" s="1864"/>
      <c r="S58" s="1864"/>
      <c r="T58" s="1864"/>
      <c r="U58" s="1989"/>
      <c r="V58" s="555">
        <v>11</v>
      </c>
      <c r="W58" s="555">
        <v>11</v>
      </c>
      <c r="X58" s="544">
        <f>IF(X57=FALSE,0,N58)</f>
        <v>11</v>
      </c>
      <c r="Y58" s="626">
        <f t="shared" ref="Y58:Y64" si="2">AB$18*(X58/100)</f>
        <v>0</v>
      </c>
      <c r="Z58" s="619"/>
      <c r="AA58" s="1212"/>
      <c r="AB58" s="619"/>
      <c r="AC58" s="619"/>
      <c r="AD58" s="619"/>
      <c r="AE58" s="26"/>
      <c r="AF58" s="46"/>
      <c r="AG58" s="46"/>
      <c r="AH58" s="46"/>
      <c r="AI58" s="46"/>
    </row>
    <row r="59" spans="2:61" s="10" customFormat="1" ht="42.6" customHeight="1" x14ac:dyDescent="0.2">
      <c r="B59" s="341" t="s">
        <v>38</v>
      </c>
      <c r="C59" s="1866" t="s">
        <v>340</v>
      </c>
      <c r="D59" s="1866"/>
      <c r="E59" s="1866"/>
      <c r="F59" s="1866"/>
      <c r="G59" s="1866"/>
      <c r="H59" s="1866"/>
      <c r="I59" s="1866"/>
      <c r="J59" s="1866"/>
      <c r="K59" s="1866"/>
      <c r="L59" s="1866"/>
      <c r="M59" s="1867"/>
      <c r="N59" s="1880">
        <v>1.1499999999999999</v>
      </c>
      <c r="O59" s="1881"/>
      <c r="P59" s="1882"/>
      <c r="Q59" s="1863" t="str">
        <f t="shared" si="1"/>
        <v/>
      </c>
      <c r="R59" s="1864"/>
      <c r="S59" s="1864"/>
      <c r="T59" s="1864"/>
      <c r="U59" s="1989"/>
      <c r="V59" s="555">
        <v>1.1499999999999999</v>
      </c>
      <c r="W59" s="555">
        <v>1.5</v>
      </c>
      <c r="X59" s="544">
        <f>IF(X57=FALSE,0,N59)</f>
        <v>1.1499999999999999</v>
      </c>
      <c r="Y59" s="626">
        <f t="shared" si="2"/>
        <v>0</v>
      </c>
      <c r="Z59" s="619"/>
      <c r="AA59" s="1212"/>
      <c r="AB59" s="619"/>
      <c r="AC59" s="619"/>
      <c r="AD59" s="619"/>
      <c r="AE59" s="26"/>
      <c r="AF59" s="46"/>
      <c r="AG59" s="46"/>
      <c r="AH59" s="46"/>
      <c r="AI59" s="46"/>
    </row>
    <row r="60" spans="2:61" s="10" customFormat="1" ht="48.6" customHeight="1" x14ac:dyDescent="0.2">
      <c r="B60" s="341" t="s">
        <v>39</v>
      </c>
      <c r="C60" s="1866" t="s">
        <v>347</v>
      </c>
      <c r="D60" s="1866"/>
      <c r="E60" s="1866"/>
      <c r="F60" s="1866"/>
      <c r="G60" s="1866"/>
      <c r="H60" s="1866"/>
      <c r="I60" s="1866"/>
      <c r="J60" s="1866"/>
      <c r="K60" s="1866"/>
      <c r="L60" s="1866"/>
      <c r="M60" s="1867"/>
      <c r="N60" s="1880">
        <v>0.4</v>
      </c>
      <c r="O60" s="1881"/>
      <c r="P60" s="1882"/>
      <c r="Q60" s="1863" t="str">
        <f t="shared" si="1"/>
        <v/>
      </c>
      <c r="R60" s="1864"/>
      <c r="S60" s="1864"/>
      <c r="T60" s="1864"/>
      <c r="U60" s="1989"/>
      <c r="V60" s="555">
        <v>0.4</v>
      </c>
      <c r="W60" s="555">
        <v>0.5</v>
      </c>
      <c r="X60" s="544">
        <f>IF(X57=FALSE,0,N60)</f>
        <v>0.4</v>
      </c>
      <c r="Y60" s="626">
        <f t="shared" si="2"/>
        <v>0</v>
      </c>
      <c r="Z60" s="619"/>
      <c r="AA60" s="1212"/>
      <c r="AB60" s="619"/>
      <c r="AC60" s="619"/>
      <c r="AD60" s="619"/>
      <c r="AE60" s="26"/>
      <c r="AF60" s="46"/>
      <c r="AG60" s="46"/>
      <c r="AH60" s="46"/>
      <c r="AI60" s="46"/>
    </row>
    <row r="61" spans="2:61" s="10" customFormat="1" ht="23.45" customHeight="1" x14ac:dyDescent="0.2">
      <c r="B61" s="341" t="s">
        <v>40</v>
      </c>
      <c r="C61" s="1866" t="s">
        <v>348</v>
      </c>
      <c r="D61" s="1866"/>
      <c r="E61" s="1866"/>
      <c r="F61" s="1866"/>
      <c r="G61" s="1866"/>
      <c r="H61" s="1866"/>
      <c r="I61" s="1866"/>
      <c r="J61" s="1866"/>
      <c r="K61" s="1866"/>
      <c r="L61" s="1866"/>
      <c r="M61" s="1867"/>
      <c r="N61" s="1880">
        <v>0.2</v>
      </c>
      <c r="O61" s="1881"/>
      <c r="P61" s="1882"/>
      <c r="Q61" s="1863" t="str">
        <f t="shared" si="1"/>
        <v/>
      </c>
      <c r="R61" s="1864"/>
      <c r="S61" s="1864"/>
      <c r="T61" s="1864"/>
      <c r="U61" s="1989"/>
      <c r="V61" s="555">
        <v>0.2</v>
      </c>
      <c r="W61" s="555">
        <v>0.25</v>
      </c>
      <c r="X61" s="544">
        <f>IF(X57=FALSE,0,N61)</f>
        <v>0.2</v>
      </c>
      <c r="Y61" s="626">
        <f t="shared" si="2"/>
        <v>0</v>
      </c>
      <c r="Z61" s="619"/>
      <c r="AA61" s="1212"/>
      <c r="AB61" s="619"/>
      <c r="AC61" s="619"/>
      <c r="AD61" s="619"/>
      <c r="AE61" s="26"/>
      <c r="AF61" s="46"/>
      <c r="AG61" s="46"/>
      <c r="AH61" s="46"/>
      <c r="AI61" s="46"/>
    </row>
    <row r="62" spans="2:61" s="10" customFormat="1" ht="54" customHeight="1" x14ac:dyDescent="0.2">
      <c r="B62" s="341" t="s">
        <v>41</v>
      </c>
      <c r="C62" s="1866" t="s">
        <v>349</v>
      </c>
      <c r="D62" s="1866"/>
      <c r="E62" s="1866"/>
      <c r="F62" s="1866"/>
      <c r="G62" s="1866"/>
      <c r="H62" s="1866"/>
      <c r="I62" s="1866"/>
      <c r="J62" s="1866"/>
      <c r="K62" s="1866"/>
      <c r="L62" s="1866"/>
      <c r="M62" s="1867"/>
      <c r="N62" s="1880">
        <v>1.25</v>
      </c>
      <c r="O62" s="1881"/>
      <c r="P62" s="1882"/>
      <c r="Q62" s="1863" t="str">
        <f t="shared" si="1"/>
        <v/>
      </c>
      <c r="R62" s="1864"/>
      <c r="S62" s="1864"/>
      <c r="T62" s="1864"/>
      <c r="U62" s="1989"/>
      <c r="V62" s="555">
        <v>1.25</v>
      </c>
      <c r="W62" s="555">
        <v>1.25</v>
      </c>
      <c r="X62" s="544">
        <f>IF(X57=FALSE,0,N62)</f>
        <v>1.25</v>
      </c>
      <c r="Y62" s="626">
        <f t="shared" si="2"/>
        <v>0</v>
      </c>
      <c r="Z62" s="619"/>
      <c r="AA62" s="1212"/>
      <c r="AB62" s="619"/>
      <c r="AC62" s="619"/>
      <c r="AD62" s="619"/>
      <c r="AE62" s="26"/>
      <c r="AF62" s="26"/>
      <c r="AG62" s="26"/>
      <c r="AH62" s="26"/>
      <c r="AI62" s="26"/>
    </row>
    <row r="63" spans="2:61" s="10" customFormat="1" ht="17.45" customHeight="1" x14ac:dyDescent="0.2">
      <c r="B63" s="341" t="s">
        <v>42</v>
      </c>
      <c r="C63" s="1866" t="s">
        <v>44</v>
      </c>
      <c r="D63" s="1866"/>
      <c r="E63" s="1866"/>
      <c r="F63" s="1866"/>
      <c r="G63" s="1866"/>
      <c r="H63" s="1866"/>
      <c r="I63" s="1866"/>
      <c r="J63" s="1866"/>
      <c r="K63" s="1866"/>
      <c r="L63" s="1866"/>
      <c r="M63" s="1867"/>
      <c r="N63" s="1880">
        <v>0.35</v>
      </c>
      <c r="O63" s="1881"/>
      <c r="P63" s="1882"/>
      <c r="Q63" s="1863" t="str">
        <f t="shared" si="1"/>
        <v/>
      </c>
      <c r="R63" s="1864"/>
      <c r="S63" s="1864"/>
      <c r="T63" s="1864"/>
      <c r="U63" s="1989"/>
      <c r="V63" s="555">
        <v>0.35</v>
      </c>
      <c r="W63" s="555">
        <v>2</v>
      </c>
      <c r="X63" s="544">
        <f>IF(X57=FALSE,0,N63)</f>
        <v>0.35</v>
      </c>
      <c r="Y63" s="626">
        <f t="shared" si="2"/>
        <v>0</v>
      </c>
      <c r="Z63" s="619"/>
      <c r="AA63" s="1212"/>
      <c r="AB63" s="619"/>
      <c r="AC63" s="619"/>
      <c r="AD63" s="619"/>
      <c r="AE63" s="26"/>
      <c r="AF63" s="26"/>
      <c r="AG63" s="26"/>
      <c r="AH63" s="26"/>
      <c r="AI63" s="26"/>
    </row>
    <row r="64" spans="2:61" s="10" customFormat="1" ht="54.6" customHeight="1" x14ac:dyDescent="0.2">
      <c r="B64" s="341" t="s">
        <v>43</v>
      </c>
      <c r="C64" s="1866" t="s">
        <v>350</v>
      </c>
      <c r="D64" s="1866"/>
      <c r="E64" s="1866"/>
      <c r="F64" s="1866"/>
      <c r="G64" s="1866"/>
      <c r="H64" s="1866"/>
      <c r="I64" s="1866"/>
      <c r="J64" s="1866"/>
      <c r="K64" s="1866"/>
      <c r="L64" s="1866"/>
      <c r="M64" s="1867"/>
      <c r="N64" s="1900">
        <v>0.65</v>
      </c>
      <c r="O64" s="1901"/>
      <c r="P64" s="1902"/>
      <c r="Q64" s="1863" t="str">
        <f t="shared" si="1"/>
        <v/>
      </c>
      <c r="R64" s="1864"/>
      <c r="S64" s="1864"/>
      <c r="T64" s="1864"/>
      <c r="U64" s="1989"/>
      <c r="V64" s="555">
        <v>0.65</v>
      </c>
      <c r="W64" s="555">
        <v>0.3</v>
      </c>
      <c r="X64" s="625">
        <f>IF(X57=FALSE,0,N64)</f>
        <v>0.65</v>
      </c>
      <c r="Y64" s="626">
        <f t="shared" si="2"/>
        <v>0</v>
      </c>
      <c r="Z64" s="619"/>
      <c r="AA64" s="1212"/>
      <c r="AB64" s="619"/>
      <c r="AC64" s="619"/>
      <c r="AD64" s="619"/>
      <c r="AE64" s="26"/>
      <c r="AF64" s="42"/>
      <c r="AG64" s="42"/>
      <c r="AH64" s="42"/>
      <c r="AI64" s="42"/>
    </row>
    <row r="65" spans="2:61" s="11" customFormat="1" ht="19.899999999999999" customHeight="1" x14ac:dyDescent="0.2">
      <c r="B65" s="1977" t="s">
        <v>399</v>
      </c>
      <c r="C65" s="1978"/>
      <c r="D65" s="1978"/>
      <c r="E65" s="1978"/>
      <c r="F65" s="1978"/>
      <c r="G65" s="1978"/>
      <c r="H65" s="1978"/>
      <c r="I65" s="1978"/>
      <c r="J65" s="1978"/>
      <c r="K65" s="1978"/>
      <c r="L65" s="1978"/>
      <c r="M65" s="1978"/>
      <c r="N65" s="1979">
        <f>IF(X65=0,"",X65)</f>
        <v>15</v>
      </c>
      <c r="O65" s="1980"/>
      <c r="P65" s="1981"/>
      <c r="Q65" s="1982" t="str">
        <f t="shared" si="1"/>
        <v/>
      </c>
      <c r="R65" s="1982"/>
      <c r="S65" s="1982"/>
      <c r="T65" s="1982"/>
      <c r="U65" s="1983"/>
      <c r="V65" s="551"/>
      <c r="W65" s="551"/>
      <c r="X65" s="627">
        <f>SUM(X58:X64)</f>
        <v>15</v>
      </c>
      <c r="Y65" s="249">
        <f>SUM(Y58:Y64)</f>
        <v>0</v>
      </c>
      <c r="Z65" s="19"/>
      <c r="AA65" s="13"/>
      <c r="AB65" s="19"/>
      <c r="AC65" s="19"/>
      <c r="AD65" s="19"/>
      <c r="AE65" s="618"/>
      <c r="AF65" s="26"/>
      <c r="AG65" s="26"/>
      <c r="AH65" s="26"/>
      <c r="AI65" s="26"/>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row>
    <row r="66" spans="2:61" s="10" customFormat="1" ht="15" customHeight="1" x14ac:dyDescent="0.2">
      <c r="B66" s="63"/>
      <c r="C66" s="251"/>
      <c r="D66" s="251"/>
      <c r="E66" s="251"/>
      <c r="F66" s="251"/>
      <c r="G66" s="251"/>
      <c r="H66" s="251"/>
      <c r="I66" s="251"/>
      <c r="J66" s="251"/>
      <c r="K66" s="251"/>
      <c r="L66" s="251"/>
      <c r="M66" s="251"/>
      <c r="N66" s="33"/>
      <c r="O66" s="33"/>
      <c r="P66" s="33"/>
      <c r="Q66" s="33"/>
      <c r="R66" s="33"/>
      <c r="S66" s="33"/>
      <c r="T66" s="33"/>
      <c r="U66" s="33"/>
      <c r="V66" s="272"/>
      <c r="W66" s="272"/>
      <c r="AD66" s="26"/>
      <c r="AE66" s="26"/>
      <c r="AF66" s="46"/>
      <c r="AG66" s="46"/>
      <c r="AH66" s="46"/>
      <c r="AI66" s="46"/>
    </row>
    <row r="67" spans="2:61" s="10" customFormat="1" ht="15" customHeight="1" x14ac:dyDescent="0.2">
      <c r="B67" s="1955" t="s">
        <v>149</v>
      </c>
      <c r="C67" s="1956"/>
      <c r="D67" s="1956"/>
      <c r="E67" s="1956"/>
      <c r="F67" s="1956"/>
      <c r="G67" s="1956"/>
      <c r="H67" s="1956"/>
      <c r="I67" s="1956"/>
      <c r="J67" s="1956"/>
      <c r="K67" s="1956"/>
      <c r="L67" s="1956"/>
      <c r="M67" s="1984"/>
      <c r="N67" s="444"/>
      <c r="O67" s="445"/>
      <c r="P67" s="446"/>
      <c r="Q67" s="1985"/>
      <c r="R67" s="1960"/>
      <c r="S67" s="1960"/>
      <c r="T67" s="1960"/>
      <c r="U67" s="1961"/>
      <c r="V67" s="272"/>
      <c r="W67" s="272"/>
      <c r="AD67" s="26"/>
      <c r="AE67" s="26"/>
      <c r="AF67" s="46"/>
      <c r="AG67" s="46"/>
      <c r="AH67" s="46"/>
      <c r="AI67" s="46"/>
    </row>
    <row r="68" spans="2:61" s="10" customFormat="1" ht="15" customHeight="1" x14ac:dyDescent="0.25">
      <c r="B68" s="1962"/>
      <c r="C68" s="1963"/>
      <c r="D68" s="1963"/>
      <c r="E68" s="1963"/>
      <c r="F68" s="1963"/>
      <c r="G68" s="1963"/>
      <c r="H68" s="1963"/>
      <c r="I68" s="1963"/>
      <c r="J68" s="1963"/>
      <c r="K68" s="1963"/>
      <c r="L68" s="1963"/>
      <c r="M68" s="1963"/>
      <c r="N68" s="1986" t="s">
        <v>243</v>
      </c>
      <c r="O68" s="1987"/>
      <c r="P68" s="1988"/>
      <c r="Q68" s="1967"/>
      <c r="R68" s="1967"/>
      <c r="S68" s="1967"/>
      <c r="T68" s="1967"/>
      <c r="U68" s="1968"/>
      <c r="V68" s="554"/>
      <c r="W68" s="554"/>
      <c r="X68" s="629" t="b">
        <v>1</v>
      </c>
      <c r="Y68" s="19"/>
      <c r="Z68" s="19"/>
      <c r="AA68" s="13"/>
      <c r="AB68" s="19"/>
      <c r="AC68" s="19"/>
      <c r="AD68" s="19"/>
      <c r="AE68" s="26"/>
      <c r="AF68" s="42"/>
      <c r="AG68" s="42"/>
      <c r="AH68" s="42"/>
      <c r="AI68" s="42"/>
    </row>
    <row r="69" spans="2:61" s="10" customFormat="1" ht="73.150000000000006" customHeight="1" x14ac:dyDescent="0.2">
      <c r="B69" s="340" t="s">
        <v>37</v>
      </c>
      <c r="C69" s="1866" t="s">
        <v>351</v>
      </c>
      <c r="D69" s="1866"/>
      <c r="E69" s="1866"/>
      <c r="F69" s="1866"/>
      <c r="G69" s="1866"/>
      <c r="H69" s="1866"/>
      <c r="I69" s="1866"/>
      <c r="J69" s="1866"/>
      <c r="K69" s="1866"/>
      <c r="L69" s="1866"/>
      <c r="M69" s="1867"/>
      <c r="N69" s="1897">
        <v>2.5</v>
      </c>
      <c r="O69" s="1898"/>
      <c r="P69" s="1899"/>
      <c r="Q69" s="1863" t="str">
        <f>IF(Y69=0,"",Y69)</f>
        <v/>
      </c>
      <c r="R69" s="1864"/>
      <c r="S69" s="1864"/>
      <c r="T69" s="1864"/>
      <c r="U69" s="1948"/>
      <c r="V69" s="555">
        <v>2.5</v>
      </c>
      <c r="W69" s="555">
        <v>1.8</v>
      </c>
      <c r="X69" s="544">
        <f>IF(X68=FALSE,0,N69)</f>
        <v>2.5</v>
      </c>
      <c r="Y69" s="626">
        <f>AB$18*(X69/100)</f>
        <v>0</v>
      </c>
      <c r="Z69" s="619"/>
      <c r="AA69" s="1212"/>
      <c r="AB69" s="619"/>
      <c r="AC69" s="619"/>
      <c r="AD69" s="619"/>
      <c r="AE69" s="26"/>
      <c r="AF69" s="42"/>
      <c r="AG69" s="42"/>
      <c r="AH69" s="42"/>
      <c r="AI69" s="42"/>
    </row>
    <row r="70" spans="2:61" s="10" customFormat="1" ht="34.15" customHeight="1" x14ac:dyDescent="0.2">
      <c r="B70" s="340" t="s">
        <v>38</v>
      </c>
      <c r="C70" s="1866" t="s">
        <v>352</v>
      </c>
      <c r="D70" s="1866"/>
      <c r="E70" s="1866"/>
      <c r="F70" s="1866"/>
      <c r="G70" s="1866"/>
      <c r="H70" s="1866"/>
      <c r="I70" s="1866"/>
      <c r="J70" s="1866"/>
      <c r="K70" s="1866"/>
      <c r="L70" s="1866"/>
      <c r="M70" s="1867"/>
      <c r="N70" s="1880">
        <v>0.25</v>
      </c>
      <c r="O70" s="1881"/>
      <c r="P70" s="1882"/>
      <c r="Q70" s="1863" t="str">
        <f>IF(Y70=0,"",Y70)</f>
        <v/>
      </c>
      <c r="R70" s="1864"/>
      <c r="S70" s="1864"/>
      <c r="T70" s="1864"/>
      <c r="U70" s="1948"/>
      <c r="V70" s="555">
        <v>0.25</v>
      </c>
      <c r="W70" s="555">
        <v>0.1</v>
      </c>
      <c r="X70" s="544">
        <f>IF(X68=FALSE,0,N70)</f>
        <v>0.25</v>
      </c>
      <c r="Y70" s="626">
        <f>AB$18*(X70/100)</f>
        <v>0</v>
      </c>
      <c r="Z70" s="619"/>
      <c r="AA70" s="1212"/>
      <c r="AB70" s="619"/>
      <c r="AC70" s="619"/>
      <c r="AD70" s="619"/>
      <c r="AE70" s="26"/>
      <c r="AF70" s="42"/>
      <c r="AG70" s="42"/>
      <c r="AH70" s="42"/>
      <c r="AI70" s="42"/>
      <c r="AJ70" s="11"/>
      <c r="AK70" s="11"/>
      <c r="AL70" s="11"/>
      <c r="AM70" s="11"/>
      <c r="AN70" s="11"/>
      <c r="AO70" s="11"/>
      <c r="AP70" s="11"/>
      <c r="AQ70" s="11"/>
      <c r="AR70" s="11"/>
      <c r="AS70" s="11"/>
      <c r="AT70" s="11"/>
      <c r="AU70" s="11"/>
      <c r="AV70" s="11"/>
      <c r="AW70" s="11"/>
      <c r="AX70" s="11"/>
      <c r="AY70" s="11"/>
      <c r="AZ70" s="11"/>
      <c r="BA70" s="11"/>
      <c r="BB70" s="11"/>
      <c r="BC70" s="11"/>
      <c r="BD70" s="11"/>
      <c r="BE70" s="11"/>
      <c r="BF70" s="11"/>
    </row>
    <row r="71" spans="2:61" s="10" customFormat="1" ht="30.6" customHeight="1" x14ac:dyDescent="0.2">
      <c r="B71" s="340" t="s">
        <v>39</v>
      </c>
      <c r="C71" s="1866" t="s">
        <v>353</v>
      </c>
      <c r="D71" s="1866"/>
      <c r="E71" s="1866"/>
      <c r="F71" s="1866"/>
      <c r="G71" s="1866"/>
      <c r="H71" s="1866"/>
      <c r="I71" s="1866"/>
      <c r="J71" s="1866"/>
      <c r="K71" s="1866"/>
      <c r="L71" s="1866"/>
      <c r="M71" s="1867"/>
      <c r="N71" s="1900">
        <v>0.25</v>
      </c>
      <c r="O71" s="1901"/>
      <c r="P71" s="1902"/>
      <c r="Q71" s="1863" t="str">
        <f>IF(Y71=0,"",Y71)</f>
        <v/>
      </c>
      <c r="R71" s="1864"/>
      <c r="S71" s="1864"/>
      <c r="T71" s="1864"/>
      <c r="U71" s="1948"/>
      <c r="V71" s="555">
        <v>0.25</v>
      </c>
      <c r="W71" s="555">
        <v>0.1</v>
      </c>
      <c r="X71" s="625">
        <f>IF(X68=FALSE,0,N71)</f>
        <v>0.25</v>
      </c>
      <c r="Y71" s="626">
        <f>AB$18*(X71/100)</f>
        <v>0</v>
      </c>
      <c r="Z71" s="619"/>
      <c r="AA71" s="1212"/>
      <c r="AB71" s="619"/>
      <c r="AC71" s="619"/>
      <c r="AD71" s="619"/>
      <c r="AE71" s="26"/>
      <c r="AF71" s="42"/>
      <c r="AG71" s="42"/>
      <c r="AH71" s="42"/>
      <c r="AI71" s="42"/>
    </row>
    <row r="72" spans="2:61" s="10" customFormat="1" ht="40.15" customHeight="1" x14ac:dyDescent="0.2">
      <c r="B72" s="1974" t="s">
        <v>354</v>
      </c>
      <c r="C72" s="1974"/>
      <c r="D72" s="1974"/>
      <c r="E72" s="1975" t="s">
        <v>360</v>
      </c>
      <c r="F72" s="1975"/>
      <c r="G72" s="1975"/>
      <c r="H72" s="1975"/>
      <c r="I72" s="1975"/>
      <c r="J72" s="1975"/>
      <c r="K72" s="1975"/>
      <c r="L72" s="1975"/>
      <c r="M72" s="1976"/>
      <c r="N72" s="1969">
        <f>IF(X72=0,"",X72)</f>
        <v>3</v>
      </c>
      <c r="O72" s="1970"/>
      <c r="P72" s="1971"/>
      <c r="Q72" s="1972" t="str">
        <f>IF(Y72=0,"",Y72)</f>
        <v/>
      </c>
      <c r="R72" s="1972"/>
      <c r="S72" s="1972"/>
      <c r="T72" s="1972"/>
      <c r="U72" s="1973"/>
      <c r="V72" s="551"/>
      <c r="W72" s="551"/>
      <c r="X72" s="627">
        <f>SUM(X69:X71)</f>
        <v>3</v>
      </c>
      <c r="Y72" s="249">
        <f>SUM(Y69:Y71)</f>
        <v>0</v>
      </c>
      <c r="Z72" s="19"/>
      <c r="AA72" s="13"/>
      <c r="AB72" s="19"/>
      <c r="AC72" s="19"/>
      <c r="AD72" s="19"/>
      <c r="AE72" s="26"/>
      <c r="AF72" s="26"/>
      <c r="AG72" s="26"/>
      <c r="AH72" s="26"/>
      <c r="AI72" s="26"/>
      <c r="BG72" s="11"/>
    </row>
    <row r="73" spans="2:61" s="10" customFormat="1" ht="15" customHeight="1" x14ac:dyDescent="0.2">
      <c r="B73" s="63"/>
      <c r="C73" s="252"/>
      <c r="D73" s="252"/>
      <c r="E73" s="252"/>
      <c r="F73" s="252"/>
      <c r="G73" s="252"/>
      <c r="H73" s="252"/>
      <c r="I73" s="252"/>
      <c r="J73" s="252"/>
      <c r="K73" s="252"/>
      <c r="L73" s="252"/>
      <c r="M73" s="252"/>
      <c r="N73" s="187"/>
      <c r="O73" s="187"/>
      <c r="P73" s="187"/>
      <c r="Q73" s="33"/>
      <c r="R73" s="33"/>
      <c r="S73" s="33"/>
      <c r="T73" s="33"/>
      <c r="U73" s="33"/>
      <c r="V73" s="272"/>
      <c r="W73" s="272"/>
      <c r="AD73" s="26"/>
      <c r="AE73" s="26"/>
      <c r="AF73" s="42"/>
      <c r="AG73" s="42"/>
      <c r="AH73" s="42"/>
      <c r="AI73" s="42"/>
    </row>
    <row r="74" spans="2:61" s="10" customFormat="1" ht="19.899999999999999" customHeight="1" x14ac:dyDescent="0.2">
      <c r="B74" s="1917" t="s">
        <v>6</v>
      </c>
      <c r="C74" s="1917"/>
      <c r="D74" s="1917"/>
      <c r="E74" s="1917"/>
      <c r="F74" s="1917"/>
      <c r="G74" s="1917"/>
      <c r="H74" s="1917"/>
      <c r="I74" s="1917"/>
      <c r="J74" s="1917"/>
      <c r="K74" s="1917"/>
      <c r="L74" s="1917"/>
      <c r="M74" s="51"/>
      <c r="N74" s="188"/>
      <c r="O74" s="188"/>
      <c r="P74" s="188"/>
      <c r="Q74" s="50"/>
      <c r="R74" s="50"/>
      <c r="S74" s="50"/>
      <c r="T74" s="50"/>
      <c r="U74" s="50"/>
      <c r="V74" s="556"/>
      <c r="W74" s="556"/>
      <c r="X74" s="25"/>
      <c r="Y74" s="19"/>
      <c r="Z74" s="19"/>
      <c r="AA74" s="13"/>
      <c r="AB74" s="19"/>
      <c r="AC74" s="19"/>
      <c r="AD74" s="19"/>
      <c r="AE74" s="26"/>
      <c r="AF74" s="42"/>
      <c r="AG74" s="42"/>
      <c r="AH74" s="42"/>
      <c r="AI74" s="42"/>
    </row>
    <row r="75" spans="2:61" s="10" customFormat="1" ht="15" customHeight="1" x14ac:dyDescent="0.2">
      <c r="B75" s="1955" t="s">
        <v>150</v>
      </c>
      <c r="C75" s="1956"/>
      <c r="D75" s="1956"/>
      <c r="E75" s="1956"/>
      <c r="F75" s="1956"/>
      <c r="G75" s="1956"/>
      <c r="H75" s="1956"/>
      <c r="I75" s="1956"/>
      <c r="J75" s="1956"/>
      <c r="K75" s="1956"/>
      <c r="L75" s="1956"/>
      <c r="M75" s="1956"/>
      <c r="N75" s="1957"/>
      <c r="O75" s="1958"/>
      <c r="P75" s="1959"/>
      <c r="Q75" s="1960"/>
      <c r="R75" s="1960"/>
      <c r="S75" s="1960"/>
      <c r="T75" s="1960"/>
      <c r="U75" s="1961"/>
      <c r="V75" s="556"/>
      <c r="W75" s="556"/>
      <c r="X75" s="25"/>
      <c r="Y75" s="19"/>
      <c r="Z75" s="19"/>
      <c r="AA75" s="13"/>
      <c r="AB75" s="19"/>
      <c r="AC75" s="19"/>
      <c r="AD75" s="19"/>
      <c r="AE75" s="26"/>
      <c r="AF75" s="42"/>
      <c r="AG75" s="42"/>
      <c r="AH75" s="42"/>
      <c r="AI75" s="42"/>
    </row>
    <row r="76" spans="2:61" s="67" customFormat="1" ht="15" customHeight="1" x14ac:dyDescent="0.25">
      <c r="B76" s="1962"/>
      <c r="C76" s="1963"/>
      <c r="D76" s="1963"/>
      <c r="E76" s="1963"/>
      <c r="F76" s="1963"/>
      <c r="G76" s="1963"/>
      <c r="H76" s="1963"/>
      <c r="I76" s="1963"/>
      <c r="J76" s="1963"/>
      <c r="K76" s="1963"/>
      <c r="L76" s="1963"/>
      <c r="M76" s="447"/>
      <c r="N76" s="1964" t="s">
        <v>247</v>
      </c>
      <c r="O76" s="1965"/>
      <c r="P76" s="1966"/>
      <c r="Q76" s="1967"/>
      <c r="R76" s="1967"/>
      <c r="S76" s="1967"/>
      <c r="T76" s="1967"/>
      <c r="U76" s="1968"/>
      <c r="V76" s="557"/>
      <c r="W76" s="557"/>
      <c r="X76" s="629" t="b">
        <v>1</v>
      </c>
      <c r="Y76" s="68"/>
      <c r="Z76" s="68"/>
      <c r="AA76" s="1214"/>
      <c r="AB76" s="68"/>
      <c r="AC76" s="68"/>
      <c r="AD76" s="68"/>
      <c r="AE76" s="692"/>
      <c r="AF76" s="692"/>
      <c r="AG76" s="692"/>
      <c r="AH76" s="692"/>
      <c r="AI76" s="692"/>
    </row>
    <row r="77" spans="2:61" s="10" customFormat="1" ht="63" customHeight="1" x14ac:dyDescent="0.2">
      <c r="B77" s="340" t="s">
        <v>37</v>
      </c>
      <c r="C77" s="1866" t="s">
        <v>355</v>
      </c>
      <c r="D77" s="1866"/>
      <c r="E77" s="1866"/>
      <c r="F77" s="1866"/>
      <c r="G77" s="1866"/>
      <c r="H77" s="1866"/>
      <c r="I77" s="1866"/>
      <c r="J77" s="1866"/>
      <c r="K77" s="1866"/>
      <c r="L77" s="1866"/>
      <c r="M77" s="1866"/>
      <c r="N77" s="1953">
        <v>10</v>
      </c>
      <c r="O77" s="1898"/>
      <c r="P77" s="1954"/>
      <c r="Q77" s="1864" t="str">
        <f t="shared" ref="Q77:Q83" si="3">IF(Y77=0,"",Y77)</f>
        <v/>
      </c>
      <c r="R77" s="1864"/>
      <c r="S77" s="1864"/>
      <c r="T77" s="1864"/>
      <c r="U77" s="1948"/>
      <c r="V77" s="555">
        <v>10</v>
      </c>
      <c r="W77" s="555">
        <v>13.75</v>
      </c>
      <c r="X77" s="625">
        <f>IF(X76=FALSE,0,N77)</f>
        <v>10</v>
      </c>
      <c r="Y77" s="626">
        <f t="shared" ref="Y77:Y82" si="4">AB$18*(X77/100)</f>
        <v>0</v>
      </c>
      <c r="Z77" s="619"/>
      <c r="AA77" s="1212"/>
      <c r="AB77" s="619"/>
      <c r="AC77" s="619"/>
      <c r="AD77" s="619"/>
      <c r="AE77" s="26"/>
      <c r="AF77" s="62"/>
      <c r="AG77" s="62"/>
      <c r="AH77" s="62"/>
      <c r="AI77" s="62"/>
      <c r="AK77" s="131"/>
      <c r="AL77" s="111"/>
      <c r="AM77" s="72"/>
      <c r="AN77" s="111"/>
      <c r="AO77" s="121"/>
      <c r="AP77" s="110"/>
      <c r="AQ77" s="110"/>
      <c r="AR77" s="111"/>
      <c r="AS77" s="111"/>
      <c r="AT77" s="140"/>
      <c r="AU77" s="140"/>
      <c r="AV77" s="139"/>
      <c r="AW77" s="139"/>
      <c r="AX77" s="142"/>
      <c r="AY77" s="141"/>
      <c r="AZ77" s="141"/>
      <c r="BA77" s="141"/>
      <c r="BB77" s="54"/>
      <c r="BC77" s="44"/>
      <c r="BD77" s="143"/>
      <c r="BE77" s="138"/>
      <c r="BF77" s="138"/>
    </row>
    <row r="78" spans="2:61" s="10" customFormat="1" ht="57" customHeight="1" x14ac:dyDescent="0.2">
      <c r="B78" s="340" t="s">
        <v>38</v>
      </c>
      <c r="C78" s="1866" t="s">
        <v>356</v>
      </c>
      <c r="D78" s="1866"/>
      <c r="E78" s="1866"/>
      <c r="F78" s="1866"/>
      <c r="G78" s="1866"/>
      <c r="H78" s="1866"/>
      <c r="I78" s="1866"/>
      <c r="J78" s="1866"/>
      <c r="K78" s="1866"/>
      <c r="L78" s="1866"/>
      <c r="M78" s="1866"/>
      <c r="N78" s="1946">
        <v>9.5</v>
      </c>
      <c r="O78" s="1881"/>
      <c r="P78" s="1947"/>
      <c r="Q78" s="1864" t="str">
        <f t="shared" si="3"/>
        <v/>
      </c>
      <c r="R78" s="1864"/>
      <c r="S78" s="1864"/>
      <c r="T78" s="1864"/>
      <c r="U78" s="1948"/>
      <c r="V78" s="555">
        <v>9.5</v>
      </c>
      <c r="W78" s="555">
        <v>13</v>
      </c>
      <c r="X78" s="625">
        <f>IF(X76=FALSE,0,N78)</f>
        <v>9.5</v>
      </c>
      <c r="Y78" s="626">
        <f t="shared" si="4"/>
        <v>0</v>
      </c>
      <c r="Z78" s="619"/>
      <c r="AA78" s="1212"/>
      <c r="AB78" s="619"/>
      <c r="AC78" s="619"/>
      <c r="AD78" s="619"/>
      <c r="AE78" s="26"/>
      <c r="AF78" s="19"/>
      <c r="AG78" s="19"/>
      <c r="AH78" s="19"/>
      <c r="AI78" s="19"/>
      <c r="AK78" s="138"/>
      <c r="AM78" s="72"/>
      <c r="AO78" s="72"/>
      <c r="AT78" s="138"/>
      <c r="AU78" s="138"/>
      <c r="AV78" s="138"/>
      <c r="AW78" s="138"/>
      <c r="AX78" s="138"/>
      <c r="AY78" s="138"/>
      <c r="AZ78" s="138"/>
      <c r="BA78" s="138"/>
      <c r="BB78" s="138"/>
      <c r="BC78" s="138"/>
      <c r="BD78" s="138"/>
      <c r="BE78" s="138"/>
      <c r="BF78" s="138"/>
    </row>
    <row r="79" spans="2:61" s="10" customFormat="1" ht="40.15" customHeight="1" x14ac:dyDescent="0.2">
      <c r="B79" s="340" t="s">
        <v>39</v>
      </c>
      <c r="C79" s="1866" t="s">
        <v>357</v>
      </c>
      <c r="D79" s="1866"/>
      <c r="E79" s="1866"/>
      <c r="F79" s="1866"/>
      <c r="G79" s="1866"/>
      <c r="H79" s="1866"/>
      <c r="I79" s="1866"/>
      <c r="J79" s="1866"/>
      <c r="K79" s="1866"/>
      <c r="L79" s="1866"/>
      <c r="M79" s="1866"/>
      <c r="N79" s="1946">
        <v>3</v>
      </c>
      <c r="O79" s="1881"/>
      <c r="P79" s="1947"/>
      <c r="Q79" s="1864" t="str">
        <f t="shared" si="3"/>
        <v/>
      </c>
      <c r="R79" s="1864"/>
      <c r="S79" s="1864"/>
      <c r="T79" s="1864"/>
      <c r="U79" s="1948"/>
      <c r="V79" s="555">
        <v>3</v>
      </c>
      <c r="W79" s="555">
        <v>1.25</v>
      </c>
      <c r="X79" s="625">
        <f>IF(X76=FALSE,0,N79)</f>
        <v>3</v>
      </c>
      <c r="Y79" s="626">
        <f t="shared" si="4"/>
        <v>0</v>
      </c>
      <c r="Z79" s="619"/>
      <c r="AA79" s="1212"/>
      <c r="AB79" s="619"/>
      <c r="AC79" s="619"/>
      <c r="AD79" s="619"/>
      <c r="AE79" s="26"/>
      <c r="AF79" s="19"/>
      <c r="AG79" s="19"/>
      <c r="AH79" s="19"/>
      <c r="AI79" s="19"/>
      <c r="AK79" s="138"/>
      <c r="AM79" s="72"/>
      <c r="AO79" s="72"/>
      <c r="AT79" s="138"/>
      <c r="AU79" s="138"/>
      <c r="AV79" s="138"/>
      <c r="AW79" s="138"/>
      <c r="AX79" s="138"/>
      <c r="AY79" s="138"/>
      <c r="AZ79" s="138"/>
      <c r="BA79" s="138"/>
      <c r="BB79" s="138"/>
      <c r="BC79" s="138"/>
      <c r="BD79" s="138"/>
      <c r="BE79" s="138"/>
      <c r="BF79" s="138"/>
    </row>
    <row r="80" spans="2:61" s="10" customFormat="1" ht="27.6" customHeight="1" x14ac:dyDescent="0.2">
      <c r="B80" s="340" t="s">
        <v>40</v>
      </c>
      <c r="C80" s="1866" t="s">
        <v>44</v>
      </c>
      <c r="D80" s="1866"/>
      <c r="E80" s="1866"/>
      <c r="F80" s="1866"/>
      <c r="G80" s="1866"/>
      <c r="H80" s="1866"/>
      <c r="I80" s="1866"/>
      <c r="J80" s="1866"/>
      <c r="K80" s="1866"/>
      <c r="L80" s="1866"/>
      <c r="M80" s="1866"/>
      <c r="N80" s="1946">
        <v>0.85</v>
      </c>
      <c r="O80" s="1881"/>
      <c r="P80" s="1947"/>
      <c r="Q80" s="1864" t="str">
        <f t="shared" si="3"/>
        <v/>
      </c>
      <c r="R80" s="1864"/>
      <c r="S80" s="1864"/>
      <c r="T80" s="1864"/>
      <c r="U80" s="1948"/>
      <c r="V80" s="555">
        <v>0.85</v>
      </c>
      <c r="W80" s="555">
        <v>0.5</v>
      </c>
      <c r="X80" s="625">
        <f>IF(X76=FALSE,0,N80)</f>
        <v>0.85</v>
      </c>
      <c r="Y80" s="626">
        <f t="shared" si="4"/>
        <v>0</v>
      </c>
      <c r="Z80" s="619"/>
      <c r="AA80" s="1212"/>
      <c r="AB80" s="619"/>
      <c r="AC80" s="619"/>
      <c r="AD80" s="619"/>
      <c r="AE80" s="26"/>
      <c r="AF80" s="19"/>
      <c r="AG80" s="19"/>
      <c r="AH80" s="19"/>
      <c r="AI80" s="19"/>
      <c r="AK80" s="138"/>
      <c r="AM80" s="72"/>
      <c r="AO80" s="72"/>
      <c r="AT80" s="138"/>
      <c r="AU80" s="138"/>
      <c r="AV80" s="138"/>
      <c r="AW80" s="138"/>
      <c r="AX80" s="138"/>
      <c r="AY80" s="138"/>
      <c r="AZ80" s="138"/>
      <c r="BA80" s="138"/>
      <c r="BB80" s="138"/>
      <c r="BC80" s="138"/>
      <c r="BD80" s="138"/>
      <c r="BE80" s="138"/>
      <c r="BF80" s="138"/>
    </row>
    <row r="81" spans="2:58" s="10" customFormat="1" ht="33.6" customHeight="1" x14ac:dyDescent="0.2">
      <c r="B81" s="340" t="s">
        <v>41</v>
      </c>
      <c r="C81" s="1866" t="s">
        <v>45</v>
      </c>
      <c r="D81" s="1866"/>
      <c r="E81" s="1866"/>
      <c r="F81" s="1866"/>
      <c r="G81" s="1866"/>
      <c r="H81" s="1866"/>
      <c r="I81" s="1866"/>
      <c r="J81" s="1866"/>
      <c r="K81" s="1866"/>
      <c r="L81" s="1866"/>
      <c r="M81" s="1866"/>
      <c r="N81" s="1946">
        <v>0.4</v>
      </c>
      <c r="O81" s="1881"/>
      <c r="P81" s="1947"/>
      <c r="Q81" s="1864" t="str">
        <f t="shared" si="3"/>
        <v/>
      </c>
      <c r="R81" s="1864"/>
      <c r="S81" s="1864"/>
      <c r="T81" s="1864"/>
      <c r="U81" s="1948"/>
      <c r="V81" s="555">
        <v>0.4</v>
      </c>
      <c r="W81" s="555">
        <v>1</v>
      </c>
      <c r="X81" s="625">
        <f>IF(X76=FALSE,0,N81)</f>
        <v>0.4</v>
      </c>
      <c r="Y81" s="626">
        <f t="shared" si="4"/>
        <v>0</v>
      </c>
      <c r="Z81" s="619"/>
      <c r="AA81" s="1212"/>
      <c r="AB81" s="619"/>
      <c r="AC81" s="619"/>
      <c r="AD81" s="619"/>
      <c r="AE81" s="26"/>
      <c r="AF81" s="19"/>
      <c r="AG81" s="19"/>
      <c r="AH81" s="19"/>
      <c r="AI81" s="19"/>
      <c r="AK81" s="138"/>
      <c r="AM81" s="72"/>
      <c r="AO81" s="72"/>
      <c r="AT81" s="138"/>
      <c r="AU81" s="138"/>
      <c r="AV81" s="138"/>
      <c r="AW81" s="138"/>
      <c r="AX81" s="138"/>
      <c r="AY81" s="138"/>
      <c r="AZ81" s="138"/>
      <c r="BA81" s="138"/>
      <c r="BB81" s="138"/>
      <c r="BC81" s="138"/>
      <c r="BD81" s="138"/>
      <c r="BE81" s="138"/>
      <c r="BF81" s="138"/>
    </row>
    <row r="82" spans="2:58" s="10" customFormat="1" ht="48" customHeight="1" x14ac:dyDescent="0.2">
      <c r="B82" s="340" t="s">
        <v>42</v>
      </c>
      <c r="C82" s="1866" t="s">
        <v>46</v>
      </c>
      <c r="D82" s="1866"/>
      <c r="E82" s="1866"/>
      <c r="F82" s="1866"/>
      <c r="G82" s="1866"/>
      <c r="H82" s="1866"/>
      <c r="I82" s="1866"/>
      <c r="J82" s="1866"/>
      <c r="K82" s="1866"/>
      <c r="L82" s="1866"/>
      <c r="M82" s="1866"/>
      <c r="N82" s="1946">
        <v>1.25</v>
      </c>
      <c r="O82" s="1881"/>
      <c r="P82" s="1947"/>
      <c r="Q82" s="1864" t="str">
        <f t="shared" si="3"/>
        <v/>
      </c>
      <c r="R82" s="1864"/>
      <c r="S82" s="1864"/>
      <c r="T82" s="1864"/>
      <c r="U82" s="1948"/>
      <c r="V82" s="555">
        <v>1.25</v>
      </c>
      <c r="W82" s="555">
        <v>0.5</v>
      </c>
      <c r="X82" s="625">
        <f>IF(X76=FALSE,0,N82)</f>
        <v>1.25</v>
      </c>
      <c r="Y82" s="626">
        <f t="shared" si="4"/>
        <v>0</v>
      </c>
      <c r="Z82" s="619"/>
      <c r="AA82" s="1212"/>
      <c r="AB82" s="619"/>
      <c r="AC82" s="619"/>
      <c r="AD82" s="619"/>
      <c r="AE82" s="26"/>
      <c r="AF82" s="19"/>
      <c r="AG82" s="19"/>
      <c r="AH82" s="19"/>
      <c r="AI82" s="19"/>
      <c r="AK82" s="138"/>
      <c r="AM82" s="72"/>
      <c r="AO82" s="72"/>
      <c r="AT82" s="138"/>
      <c r="AU82" s="138"/>
      <c r="AV82" s="138"/>
      <c r="AW82" s="138"/>
      <c r="AX82" s="138"/>
      <c r="AY82" s="138"/>
      <c r="AZ82" s="138"/>
      <c r="BA82" s="138"/>
      <c r="BB82" s="138"/>
      <c r="BC82" s="138"/>
      <c r="BD82" s="138"/>
      <c r="BE82" s="138"/>
      <c r="BF82" s="138"/>
    </row>
    <row r="83" spans="2:58" s="10" customFormat="1" ht="40.15" customHeight="1" x14ac:dyDescent="0.2">
      <c r="B83" s="1949" t="s">
        <v>358</v>
      </c>
      <c r="C83" s="1950"/>
      <c r="D83" s="1950"/>
      <c r="E83" s="1951" t="s">
        <v>359</v>
      </c>
      <c r="F83" s="1951"/>
      <c r="G83" s="1951"/>
      <c r="H83" s="1951"/>
      <c r="I83" s="1951"/>
      <c r="J83" s="1951"/>
      <c r="K83" s="1951"/>
      <c r="L83" s="1951"/>
      <c r="M83" s="1952"/>
      <c r="N83" s="1936">
        <f>IF(X83=0,"",X83)</f>
        <v>25</v>
      </c>
      <c r="O83" s="1937"/>
      <c r="P83" s="1938"/>
      <c r="Q83" s="1915" t="str">
        <f t="shared" si="3"/>
        <v/>
      </c>
      <c r="R83" s="1915"/>
      <c r="S83" s="1915"/>
      <c r="T83" s="1915"/>
      <c r="U83" s="1916"/>
      <c r="V83" s="551"/>
      <c r="W83" s="551"/>
      <c r="X83" s="627">
        <f>SUM(X77:X82)</f>
        <v>25</v>
      </c>
      <c r="Y83" s="249">
        <f>SUM(Y77:Y82)</f>
        <v>0</v>
      </c>
      <c r="Z83" s="19"/>
      <c r="AA83" s="13"/>
      <c r="AB83" s="19"/>
      <c r="AC83" s="19"/>
      <c r="AD83" s="19"/>
      <c r="AE83" s="26"/>
      <c r="AF83" s="26"/>
      <c r="AG83" s="26"/>
      <c r="AH83" s="26"/>
      <c r="AI83" s="26"/>
    </row>
    <row r="84" spans="2:58" s="10" customFormat="1" ht="15" customHeight="1" x14ac:dyDescent="0.2">
      <c r="B84" s="40"/>
      <c r="C84" s="40"/>
      <c r="D84" s="40"/>
      <c r="E84" s="40"/>
      <c r="F84" s="40"/>
      <c r="G84" s="40"/>
      <c r="H84" s="40"/>
      <c r="I84" s="40"/>
      <c r="J84" s="40"/>
      <c r="K84" s="40"/>
      <c r="L84" s="40"/>
      <c r="M84" s="40"/>
      <c r="N84" s="204"/>
      <c r="O84" s="204"/>
      <c r="P84" s="204"/>
      <c r="Q84" s="118"/>
      <c r="R84" s="118"/>
      <c r="S84" s="118"/>
      <c r="T84" s="118"/>
      <c r="U84" s="118"/>
      <c r="V84" s="272"/>
      <c r="W84" s="272"/>
      <c r="X84" s="20"/>
      <c r="Y84" s="19"/>
      <c r="Z84" s="19"/>
      <c r="AA84" s="13"/>
      <c r="AB84" s="19"/>
      <c r="AC84" s="19"/>
      <c r="AD84" s="19"/>
      <c r="AE84" s="26"/>
      <c r="AF84" s="26"/>
      <c r="AG84" s="26"/>
      <c r="AH84" s="26"/>
      <c r="AI84" s="26"/>
    </row>
    <row r="85" spans="2:58" s="11" customFormat="1" ht="19.899999999999999" customHeight="1" x14ac:dyDescent="0.2">
      <c r="B85" s="1917" t="s">
        <v>7</v>
      </c>
      <c r="C85" s="1917"/>
      <c r="D85" s="1917"/>
      <c r="E85" s="1917"/>
      <c r="F85" s="1917"/>
      <c r="G85" s="1917"/>
      <c r="H85" s="1917"/>
      <c r="I85" s="1917"/>
      <c r="J85" s="1917"/>
      <c r="K85" s="1917"/>
      <c r="L85" s="1917"/>
      <c r="M85" s="1917"/>
      <c r="N85" s="1917"/>
      <c r="O85" s="1917"/>
      <c r="P85" s="1917"/>
      <c r="Q85" s="1917"/>
      <c r="R85" s="1917"/>
      <c r="S85" s="1917"/>
      <c r="T85" s="1917"/>
      <c r="U85" s="1917"/>
      <c r="V85" s="558"/>
      <c r="W85" s="558"/>
      <c r="X85" s="342"/>
      <c r="Y85" s="343"/>
      <c r="Z85" s="343"/>
      <c r="AA85" s="1215"/>
      <c r="AB85" s="343"/>
      <c r="AC85" s="343"/>
      <c r="AD85" s="343"/>
      <c r="AE85" s="618"/>
      <c r="AF85" s="343"/>
      <c r="AG85" s="343"/>
      <c r="AH85" s="343"/>
      <c r="AI85" s="343"/>
      <c r="AK85" s="144"/>
      <c r="AM85" s="186"/>
      <c r="AO85" s="186"/>
      <c r="AT85" s="144"/>
      <c r="AU85" s="144"/>
      <c r="AV85" s="144"/>
      <c r="AW85" s="144"/>
      <c r="AX85" s="144"/>
      <c r="AY85" s="144"/>
      <c r="AZ85" s="144"/>
      <c r="BA85" s="144"/>
      <c r="BB85" s="144"/>
      <c r="BC85" s="144"/>
      <c r="BD85" s="144"/>
      <c r="BE85" s="144"/>
      <c r="BF85" s="144"/>
    </row>
    <row r="86" spans="2:58" s="11" customFormat="1" ht="15" customHeight="1" x14ac:dyDescent="0.2">
      <c r="B86" s="1939" t="s">
        <v>151</v>
      </c>
      <c r="C86" s="1940"/>
      <c r="D86" s="1940"/>
      <c r="E86" s="1940"/>
      <c r="F86" s="1940"/>
      <c r="G86" s="1940"/>
      <c r="H86" s="1940"/>
      <c r="I86" s="1940"/>
      <c r="J86" s="1940"/>
      <c r="K86" s="1940"/>
      <c r="L86" s="1940"/>
      <c r="M86" s="1940"/>
      <c r="N86" s="1941"/>
      <c r="O86" s="1942"/>
      <c r="P86" s="1943"/>
      <c r="Q86" s="1944"/>
      <c r="R86" s="1944"/>
      <c r="S86" s="1944"/>
      <c r="T86" s="1944"/>
      <c r="U86" s="1945"/>
      <c r="V86" s="558"/>
      <c r="W86" s="558"/>
      <c r="X86" s="342"/>
      <c r="Y86" s="343"/>
      <c r="Z86" s="343"/>
      <c r="AA86" s="1215"/>
      <c r="AB86" s="343"/>
      <c r="AC86" s="343"/>
      <c r="AD86" s="343"/>
      <c r="AE86" s="618"/>
      <c r="AF86" s="343"/>
      <c r="AG86" s="343"/>
      <c r="AH86" s="343"/>
      <c r="AI86" s="343"/>
      <c r="AK86" s="144"/>
      <c r="AM86" s="186"/>
      <c r="AO86" s="186"/>
      <c r="AT86" s="144"/>
      <c r="AU86" s="144"/>
      <c r="AV86" s="144"/>
      <c r="AW86" s="144"/>
      <c r="AX86" s="144"/>
      <c r="AY86" s="144"/>
      <c r="AZ86" s="144"/>
      <c r="BA86" s="144"/>
      <c r="BB86" s="144"/>
      <c r="BC86" s="144"/>
      <c r="BD86" s="144"/>
      <c r="BE86" s="144"/>
      <c r="BF86" s="144"/>
    </row>
    <row r="87" spans="2:58" s="10" customFormat="1" ht="15" customHeight="1" x14ac:dyDescent="0.25">
      <c r="B87" s="450"/>
      <c r="C87" s="451"/>
      <c r="D87" s="451"/>
      <c r="E87" s="451"/>
      <c r="F87" s="451"/>
      <c r="G87" s="451"/>
      <c r="H87" s="451"/>
      <c r="I87" s="451"/>
      <c r="J87" s="451"/>
      <c r="K87" s="451"/>
      <c r="L87" s="451"/>
      <c r="M87" s="452"/>
      <c r="N87" s="1935" t="s">
        <v>247</v>
      </c>
      <c r="O87" s="1935"/>
      <c r="P87" s="1935"/>
      <c r="Q87" s="450"/>
      <c r="R87" s="451"/>
      <c r="S87" s="451"/>
      <c r="T87" s="451"/>
      <c r="U87" s="452"/>
      <c r="V87" s="554"/>
      <c r="W87" s="554"/>
      <c r="X87" s="629" t="b">
        <v>1</v>
      </c>
      <c r="Y87" s="19"/>
      <c r="Z87" s="19"/>
      <c r="AA87" s="13"/>
      <c r="AB87" s="19"/>
      <c r="AC87" s="19"/>
      <c r="AD87" s="19"/>
      <c r="AE87" s="26"/>
      <c r="AF87" s="19"/>
      <c r="AG87" s="19"/>
      <c r="AH87" s="19"/>
      <c r="AI87" s="19"/>
      <c r="AK87" s="138"/>
      <c r="AM87" s="72"/>
      <c r="AO87" s="72"/>
      <c r="AT87" s="138"/>
      <c r="AU87" s="138"/>
      <c r="AV87" s="138"/>
      <c r="AW87" s="138"/>
      <c r="AX87" s="138"/>
      <c r="AY87" s="138"/>
      <c r="AZ87" s="138"/>
      <c r="BA87" s="138"/>
      <c r="BB87" s="138"/>
      <c r="BC87" s="138"/>
      <c r="BD87" s="138"/>
      <c r="BE87" s="138"/>
      <c r="BF87" s="138"/>
    </row>
    <row r="88" spans="2:58" s="10" customFormat="1" ht="25.9" customHeight="1" x14ac:dyDescent="0.2">
      <c r="B88" s="449" t="s">
        <v>37</v>
      </c>
      <c r="C88" s="1895" t="s">
        <v>47</v>
      </c>
      <c r="D88" s="1895"/>
      <c r="E88" s="1895"/>
      <c r="F88" s="1895"/>
      <c r="G88" s="1895"/>
      <c r="H88" s="1895"/>
      <c r="I88" s="1895"/>
      <c r="J88" s="1895"/>
      <c r="K88" s="1895"/>
      <c r="L88" s="1895"/>
      <c r="M88" s="1896"/>
      <c r="N88" s="1880">
        <v>0.2</v>
      </c>
      <c r="O88" s="1881"/>
      <c r="P88" s="1882"/>
      <c r="Q88" s="1883" t="str">
        <f t="shared" ref="Q88:Q94" si="5">IF(Y88=0,"",Y88)</f>
        <v/>
      </c>
      <c r="R88" s="1884"/>
      <c r="S88" s="1884"/>
      <c r="T88" s="1884"/>
      <c r="U88" s="1885"/>
      <c r="V88" s="555">
        <v>0.2</v>
      </c>
      <c r="W88" s="555">
        <v>0.1</v>
      </c>
      <c r="X88" s="544">
        <f>IF(X87=FALSE,0,N88)</f>
        <v>0.2</v>
      </c>
      <c r="Y88" s="626">
        <f t="shared" ref="Y88:Y93" si="6">AB$18*(X88/100)</f>
        <v>0</v>
      </c>
      <c r="Z88" s="619"/>
      <c r="AA88" s="1212"/>
      <c r="AB88" s="619"/>
      <c r="AC88" s="619"/>
      <c r="AD88" s="619"/>
      <c r="AE88" s="26"/>
      <c r="AF88" s="19"/>
      <c r="AG88" s="19"/>
      <c r="AH88" s="19"/>
      <c r="AI88" s="19"/>
      <c r="AK88" s="138"/>
      <c r="AM88" s="72"/>
      <c r="AO88" s="72"/>
      <c r="AT88" s="138"/>
      <c r="AU88" s="138"/>
      <c r="AV88" s="138"/>
      <c r="AW88" s="138"/>
      <c r="AX88" s="138"/>
      <c r="AY88" s="138"/>
      <c r="AZ88" s="138"/>
      <c r="BA88" s="138"/>
      <c r="BB88" s="138"/>
      <c r="BC88" s="138"/>
      <c r="BD88" s="138"/>
      <c r="BE88" s="138"/>
      <c r="BF88" s="138"/>
    </row>
    <row r="89" spans="2:58" s="10" customFormat="1" ht="95.45" customHeight="1" x14ac:dyDescent="0.2">
      <c r="B89" s="339" t="s">
        <v>38</v>
      </c>
      <c r="C89" s="1866" t="s">
        <v>361</v>
      </c>
      <c r="D89" s="1866"/>
      <c r="E89" s="1866"/>
      <c r="F89" s="1866"/>
      <c r="G89" s="1866"/>
      <c r="H89" s="1866"/>
      <c r="I89" s="1866"/>
      <c r="J89" s="1866"/>
      <c r="K89" s="1866"/>
      <c r="L89" s="1866"/>
      <c r="M89" s="1867"/>
      <c r="N89" s="1880">
        <v>7.6</v>
      </c>
      <c r="O89" s="1881"/>
      <c r="P89" s="1882"/>
      <c r="Q89" s="1863" t="str">
        <f t="shared" si="5"/>
        <v/>
      </c>
      <c r="R89" s="1864"/>
      <c r="S89" s="1864"/>
      <c r="T89" s="1864"/>
      <c r="U89" s="1865"/>
      <c r="V89" s="555">
        <v>7.6</v>
      </c>
      <c r="W89" s="555">
        <v>5.5</v>
      </c>
      <c r="X89" s="544">
        <f>IF(X87=FALSE,0,N89)</f>
        <v>7.6</v>
      </c>
      <c r="Y89" s="626">
        <f t="shared" si="6"/>
        <v>0</v>
      </c>
      <c r="Z89" s="619"/>
      <c r="AA89" s="1212"/>
      <c r="AB89" s="619"/>
      <c r="AC89" s="619"/>
      <c r="AD89" s="619"/>
      <c r="AE89" s="26"/>
      <c r="AF89" s="19"/>
      <c r="AG89" s="19"/>
      <c r="AH89" s="19"/>
      <c r="AI89" s="19"/>
      <c r="AK89" s="138"/>
      <c r="AM89" s="72"/>
      <c r="AO89" s="72"/>
      <c r="AT89" s="138"/>
      <c r="AU89" s="138"/>
      <c r="AV89" s="138"/>
      <c r="AW89" s="138"/>
      <c r="AX89" s="138"/>
      <c r="AY89" s="138"/>
      <c r="AZ89" s="138"/>
      <c r="BA89" s="138"/>
      <c r="BB89" s="138"/>
      <c r="BC89" s="138"/>
      <c r="BD89" s="138"/>
      <c r="BE89" s="138"/>
      <c r="BF89" s="138"/>
    </row>
    <row r="90" spans="2:58" s="10" customFormat="1" ht="67.150000000000006" customHeight="1" x14ac:dyDescent="0.2">
      <c r="B90" s="339" t="s">
        <v>39</v>
      </c>
      <c r="C90" s="1866" t="s">
        <v>362</v>
      </c>
      <c r="D90" s="1866"/>
      <c r="E90" s="1866"/>
      <c r="F90" s="1866"/>
      <c r="G90" s="1866"/>
      <c r="H90" s="1866"/>
      <c r="I90" s="1866"/>
      <c r="J90" s="1866"/>
      <c r="K90" s="1866"/>
      <c r="L90" s="1866"/>
      <c r="M90" s="1867"/>
      <c r="N90" s="1880">
        <v>0.35</v>
      </c>
      <c r="O90" s="1881"/>
      <c r="P90" s="1882"/>
      <c r="Q90" s="1863" t="str">
        <f t="shared" si="5"/>
        <v/>
      </c>
      <c r="R90" s="1864"/>
      <c r="S90" s="1864"/>
      <c r="T90" s="1864"/>
      <c r="U90" s="1865"/>
      <c r="V90" s="555">
        <v>0.35</v>
      </c>
      <c r="W90" s="555">
        <v>0.25</v>
      </c>
      <c r="X90" s="544">
        <f>IF(X87=FALSE,0,N90)</f>
        <v>0.35</v>
      </c>
      <c r="Y90" s="626">
        <f t="shared" si="6"/>
        <v>0</v>
      </c>
      <c r="Z90" s="619"/>
      <c r="AA90" s="1212"/>
      <c r="AB90" s="619"/>
      <c r="AC90" s="619"/>
      <c r="AD90" s="619"/>
      <c r="AE90" s="26"/>
      <c r="AF90" s="19"/>
      <c r="AG90" s="19"/>
      <c r="AH90" s="19"/>
      <c r="AI90" s="19"/>
      <c r="AK90" s="138"/>
      <c r="AM90" s="72"/>
      <c r="AO90" s="72"/>
      <c r="AT90" s="138"/>
      <c r="AU90" s="138"/>
      <c r="AV90" s="138"/>
      <c r="AW90" s="138"/>
      <c r="AX90" s="138"/>
      <c r="AY90" s="138"/>
      <c r="AZ90" s="138"/>
      <c r="BA90" s="138"/>
      <c r="BB90" s="138"/>
      <c r="BC90" s="138"/>
      <c r="BD90" s="138"/>
      <c r="BE90" s="138"/>
      <c r="BF90" s="138"/>
    </row>
    <row r="91" spans="2:58" s="10" customFormat="1" ht="34.15" customHeight="1" x14ac:dyDescent="0.2">
      <c r="B91" s="339" t="s">
        <v>40</v>
      </c>
      <c r="C91" s="1866" t="s">
        <v>363</v>
      </c>
      <c r="D91" s="1866"/>
      <c r="E91" s="1866"/>
      <c r="F91" s="1866"/>
      <c r="G91" s="1866"/>
      <c r="H91" s="1866"/>
      <c r="I91" s="1866"/>
      <c r="J91" s="1866"/>
      <c r="K91" s="1866"/>
      <c r="L91" s="1866"/>
      <c r="M91" s="1867"/>
      <c r="N91" s="1880">
        <v>1.5</v>
      </c>
      <c r="O91" s="1881"/>
      <c r="P91" s="1882"/>
      <c r="Q91" s="1863" t="str">
        <f t="shared" si="5"/>
        <v/>
      </c>
      <c r="R91" s="1864"/>
      <c r="S91" s="1864"/>
      <c r="T91" s="1864"/>
      <c r="U91" s="1865"/>
      <c r="V91" s="555">
        <v>1.5</v>
      </c>
      <c r="W91" s="555">
        <v>0.8</v>
      </c>
      <c r="X91" s="544">
        <f>IF(X87=FALSE,0,N91)</f>
        <v>1.5</v>
      </c>
      <c r="Y91" s="626">
        <f t="shared" si="6"/>
        <v>0</v>
      </c>
      <c r="Z91" s="619"/>
      <c r="AA91" s="1212"/>
      <c r="AB91" s="619"/>
      <c r="AC91" s="619"/>
      <c r="AD91" s="619"/>
      <c r="AE91" s="26"/>
      <c r="AF91" s="19"/>
      <c r="AG91" s="19"/>
      <c r="AH91" s="19"/>
      <c r="AI91" s="19"/>
      <c r="AK91" s="138"/>
      <c r="AM91" s="72"/>
      <c r="AO91" s="72"/>
      <c r="AT91" s="138"/>
      <c r="AU91" s="138"/>
      <c r="AV91" s="138"/>
      <c r="AW91" s="138"/>
      <c r="AX91" s="138"/>
      <c r="AY91" s="138"/>
      <c r="AZ91" s="138"/>
      <c r="BA91" s="138"/>
      <c r="BB91" s="138"/>
      <c r="BC91" s="138"/>
      <c r="BD91" s="138"/>
      <c r="BE91" s="138"/>
      <c r="BF91" s="138"/>
    </row>
    <row r="92" spans="2:58" s="10" customFormat="1" ht="30.6" customHeight="1" x14ac:dyDescent="0.2">
      <c r="B92" s="339" t="s">
        <v>41</v>
      </c>
      <c r="C92" s="1866" t="s">
        <v>135</v>
      </c>
      <c r="D92" s="1866"/>
      <c r="E92" s="1866"/>
      <c r="F92" s="1866"/>
      <c r="G92" s="1866"/>
      <c r="H92" s="1866"/>
      <c r="I92" s="1866"/>
      <c r="J92" s="1866"/>
      <c r="K92" s="1866"/>
      <c r="L92" s="1866"/>
      <c r="M92" s="1867"/>
      <c r="N92" s="1880">
        <v>0.25</v>
      </c>
      <c r="O92" s="1881"/>
      <c r="P92" s="1882"/>
      <c r="Q92" s="1863" t="str">
        <f t="shared" si="5"/>
        <v/>
      </c>
      <c r="R92" s="1864"/>
      <c r="S92" s="1864"/>
      <c r="T92" s="1864"/>
      <c r="U92" s="1865"/>
      <c r="V92" s="555">
        <v>0.25</v>
      </c>
      <c r="W92" s="555">
        <v>0.2</v>
      </c>
      <c r="X92" s="625">
        <f>IF(X87=FALSE,0,N92)</f>
        <v>0.25</v>
      </c>
      <c r="Y92" s="626">
        <f t="shared" si="6"/>
        <v>0</v>
      </c>
      <c r="Z92" s="619"/>
      <c r="AA92" s="1212"/>
      <c r="AB92" s="619"/>
      <c r="AC92" s="619"/>
      <c r="AD92" s="619"/>
      <c r="AE92" s="26"/>
      <c r="AF92" s="19"/>
      <c r="AG92" s="19"/>
      <c r="AH92" s="19"/>
      <c r="AI92" s="19"/>
      <c r="AK92" s="138"/>
      <c r="AM92" s="72"/>
      <c r="AO92" s="72"/>
      <c r="AT92" s="138"/>
      <c r="AU92" s="138"/>
      <c r="AV92" s="138"/>
      <c r="AW92" s="138"/>
      <c r="AX92" s="138"/>
      <c r="AY92" s="138"/>
      <c r="AZ92" s="138"/>
      <c r="BA92" s="138"/>
      <c r="BB92" s="138"/>
      <c r="BC92" s="138"/>
      <c r="BD92" s="138"/>
      <c r="BE92" s="138"/>
      <c r="BF92" s="138"/>
    </row>
    <row r="93" spans="2:58" s="10" customFormat="1" ht="19.899999999999999" customHeight="1" x14ac:dyDescent="0.2">
      <c r="B93" s="339" t="s">
        <v>42</v>
      </c>
      <c r="C93" s="1866" t="s">
        <v>48</v>
      </c>
      <c r="D93" s="1866"/>
      <c r="E93" s="1866"/>
      <c r="F93" s="1866"/>
      <c r="G93" s="1866"/>
      <c r="H93" s="1866"/>
      <c r="I93" s="1866"/>
      <c r="J93" s="1866"/>
      <c r="K93" s="1866"/>
      <c r="L93" s="1866"/>
      <c r="M93" s="1867"/>
      <c r="N93" s="1880"/>
      <c r="O93" s="1881"/>
      <c r="P93" s="1882"/>
      <c r="Q93" s="1863" t="str">
        <f t="shared" si="5"/>
        <v/>
      </c>
      <c r="R93" s="1864"/>
      <c r="S93" s="1864"/>
      <c r="T93" s="1864"/>
      <c r="U93" s="1865"/>
      <c r="V93" s="555"/>
      <c r="W93" s="555"/>
      <c r="X93" s="625">
        <f>IF(X88=FALSE,0,N93)</f>
        <v>0</v>
      </c>
      <c r="Y93" s="626">
        <f t="shared" si="6"/>
        <v>0</v>
      </c>
      <c r="Z93" s="619"/>
      <c r="AA93" s="1212"/>
      <c r="AB93" s="619"/>
      <c r="AC93" s="619"/>
      <c r="AD93" s="619"/>
      <c r="AE93" s="26"/>
      <c r="AF93" s="19"/>
      <c r="AG93" s="19"/>
      <c r="AH93" s="19"/>
      <c r="AI93" s="19"/>
      <c r="AK93" s="138"/>
      <c r="AM93" s="72"/>
      <c r="AO93" s="72"/>
      <c r="AT93" s="138"/>
      <c r="AU93" s="138"/>
      <c r="AV93" s="138"/>
      <c r="AW93" s="138"/>
      <c r="AX93" s="138"/>
      <c r="AY93" s="138"/>
      <c r="AZ93" s="138"/>
      <c r="BA93" s="138"/>
      <c r="BB93" s="138"/>
      <c r="BC93" s="138"/>
      <c r="BD93" s="138"/>
      <c r="BE93" s="138"/>
      <c r="BF93" s="138"/>
    </row>
    <row r="94" spans="2:58" s="10" customFormat="1" ht="49.9" customHeight="1" x14ac:dyDescent="0.2">
      <c r="B94" s="1933" t="s">
        <v>364</v>
      </c>
      <c r="C94" s="1934"/>
      <c r="D94" s="1934"/>
      <c r="E94" s="1855" t="s">
        <v>365</v>
      </c>
      <c r="F94" s="1855"/>
      <c r="G94" s="1855"/>
      <c r="H94" s="1855"/>
      <c r="I94" s="1855"/>
      <c r="J94" s="1855"/>
      <c r="K94" s="1855"/>
      <c r="L94" s="1855"/>
      <c r="M94" s="1856"/>
      <c r="N94" s="1857">
        <f>IF(X94=0,"",X94)</f>
        <v>9.9</v>
      </c>
      <c r="O94" s="1858"/>
      <c r="P94" s="1859"/>
      <c r="Q94" s="1860" t="str">
        <f t="shared" si="5"/>
        <v/>
      </c>
      <c r="R94" s="1861"/>
      <c r="S94" s="1861"/>
      <c r="T94" s="1861"/>
      <c r="U94" s="1862"/>
      <c r="V94" s="551"/>
      <c r="W94" s="551"/>
      <c r="X94" s="627">
        <f>SUM(X88:X93)</f>
        <v>9.9</v>
      </c>
      <c r="Y94" s="249">
        <f>SUM(Y88:Y92)</f>
        <v>0</v>
      </c>
      <c r="Z94" s="19"/>
      <c r="AA94" s="13"/>
      <c r="AB94" s="19"/>
      <c r="AC94" s="19"/>
      <c r="AD94" s="19"/>
      <c r="AE94" s="26"/>
      <c r="AF94" s="19"/>
      <c r="AG94" s="19"/>
      <c r="AH94" s="19"/>
      <c r="AI94" s="19"/>
      <c r="AK94" s="138"/>
      <c r="AM94" s="72"/>
      <c r="AO94" s="72"/>
      <c r="AT94" s="138"/>
      <c r="AU94" s="138"/>
      <c r="AV94" s="138"/>
      <c r="AW94" s="138"/>
      <c r="AX94" s="138"/>
      <c r="AY94" s="138"/>
      <c r="AZ94" s="138"/>
      <c r="BA94" s="138"/>
      <c r="BB94" s="138"/>
      <c r="BC94" s="138"/>
      <c r="BD94" s="138"/>
      <c r="BE94" s="138"/>
      <c r="BF94" s="138"/>
    </row>
    <row r="95" spans="2:58" s="10" customFormat="1" ht="15" customHeight="1" x14ac:dyDescent="0.2">
      <c r="B95" s="63"/>
      <c r="C95" s="251"/>
      <c r="D95" s="251"/>
      <c r="E95" s="251"/>
      <c r="F95" s="251"/>
      <c r="G95" s="251"/>
      <c r="H95" s="251"/>
      <c r="I95" s="251"/>
      <c r="J95" s="251"/>
      <c r="K95" s="251"/>
      <c r="L95" s="251"/>
      <c r="M95" s="251"/>
      <c r="N95" s="30"/>
      <c r="O95" s="30"/>
      <c r="P95" s="30"/>
      <c r="Q95" s="50"/>
      <c r="R95" s="50"/>
      <c r="S95" s="50"/>
      <c r="T95" s="50"/>
      <c r="U95" s="50"/>
      <c r="V95" s="556"/>
      <c r="W95" s="556"/>
      <c r="Y95" s="19"/>
      <c r="Z95" s="19"/>
      <c r="AA95" s="13"/>
      <c r="AB95" s="19"/>
      <c r="AC95" s="19"/>
      <c r="AD95" s="19"/>
      <c r="AE95" s="26"/>
      <c r="AF95" s="19"/>
      <c r="AG95" s="19"/>
      <c r="AH95" s="19"/>
      <c r="AI95" s="19"/>
      <c r="AK95" s="138"/>
      <c r="AM95" s="72"/>
      <c r="AO95" s="72"/>
      <c r="AT95" s="138"/>
      <c r="AU95" s="138"/>
      <c r="AV95" s="138"/>
      <c r="AW95" s="138"/>
      <c r="AX95" s="138"/>
      <c r="AY95" s="138"/>
      <c r="AZ95" s="138"/>
      <c r="BA95" s="138"/>
      <c r="BB95" s="138"/>
      <c r="BC95" s="138"/>
      <c r="BD95" s="138"/>
      <c r="BE95" s="138"/>
      <c r="BF95" s="138"/>
    </row>
    <row r="96" spans="2:58" s="10" customFormat="1" ht="15" customHeight="1" x14ac:dyDescent="0.2">
      <c r="B96" s="1925" t="s">
        <v>152</v>
      </c>
      <c r="C96" s="1926"/>
      <c r="D96" s="1926"/>
      <c r="E96" s="1926"/>
      <c r="F96" s="1926"/>
      <c r="G96" s="1926"/>
      <c r="H96" s="1926"/>
      <c r="I96" s="1926"/>
      <c r="J96" s="1926"/>
      <c r="K96" s="1926"/>
      <c r="L96" s="1926"/>
      <c r="M96" s="1926"/>
      <c r="N96" s="1927"/>
      <c r="O96" s="1928"/>
      <c r="P96" s="1929"/>
      <c r="Q96" s="1910"/>
      <c r="R96" s="1910"/>
      <c r="S96" s="1910"/>
      <c r="T96" s="1910"/>
      <c r="U96" s="1911"/>
      <c r="V96" s="556"/>
      <c r="W96" s="556"/>
      <c r="Y96" s="19"/>
      <c r="Z96" s="19"/>
      <c r="AA96" s="13"/>
      <c r="AB96" s="19"/>
      <c r="AC96" s="19"/>
      <c r="AD96" s="19"/>
      <c r="AE96" s="26"/>
      <c r="AF96" s="19"/>
      <c r="AG96" s="19"/>
      <c r="AH96" s="19"/>
      <c r="AI96" s="19"/>
      <c r="AK96" s="138"/>
      <c r="AM96" s="72"/>
      <c r="AO96" s="72"/>
      <c r="AT96" s="138"/>
      <c r="AU96" s="138"/>
      <c r="AV96" s="138"/>
      <c r="AW96" s="138"/>
      <c r="AX96" s="138"/>
      <c r="AY96" s="138"/>
      <c r="AZ96" s="138"/>
      <c r="BA96" s="138"/>
      <c r="BB96" s="138"/>
      <c r="BC96" s="138"/>
      <c r="BD96" s="138"/>
      <c r="BE96" s="138"/>
      <c r="BF96" s="138"/>
    </row>
    <row r="97" spans="2:58" s="10" customFormat="1" ht="15" customHeight="1" x14ac:dyDescent="0.25">
      <c r="B97" s="450"/>
      <c r="C97" s="451"/>
      <c r="D97" s="451"/>
      <c r="E97" s="451"/>
      <c r="F97" s="451"/>
      <c r="G97" s="451"/>
      <c r="H97" s="451"/>
      <c r="I97" s="451"/>
      <c r="J97" s="451"/>
      <c r="K97" s="451"/>
      <c r="L97" s="451"/>
      <c r="M97" s="451"/>
      <c r="N97" s="1930" t="s">
        <v>247</v>
      </c>
      <c r="O97" s="1931"/>
      <c r="P97" s="1932"/>
      <c r="Q97" s="451"/>
      <c r="R97" s="451"/>
      <c r="S97" s="451"/>
      <c r="T97" s="451"/>
      <c r="U97" s="452"/>
      <c r="V97" s="554"/>
      <c r="W97" s="554"/>
      <c r="X97" s="624" t="b">
        <v>1</v>
      </c>
      <c r="Y97" s="19"/>
      <c r="Z97" s="19"/>
      <c r="AA97" s="13"/>
      <c r="AB97" s="19"/>
      <c r="AC97" s="19"/>
      <c r="AD97" s="19"/>
      <c r="AE97" s="26"/>
      <c r="AF97" s="19"/>
      <c r="AG97" s="19"/>
      <c r="AH97" s="19"/>
      <c r="AI97" s="19"/>
      <c r="AK97" s="138"/>
      <c r="AM97" s="72"/>
      <c r="AO97" s="72"/>
      <c r="AT97" s="138"/>
      <c r="AU97" s="138"/>
      <c r="AV97" s="138"/>
      <c r="AW97" s="138"/>
      <c r="AX97" s="138"/>
      <c r="AY97" s="138"/>
      <c r="AZ97" s="138"/>
      <c r="BA97" s="138"/>
      <c r="BB97" s="138"/>
      <c r="BC97" s="138"/>
      <c r="BD97" s="138"/>
      <c r="BE97" s="138"/>
      <c r="BF97" s="138"/>
    </row>
    <row r="98" spans="2:58" s="10" customFormat="1" ht="19.899999999999999" customHeight="1" x14ac:dyDescent="0.2">
      <c r="B98" s="449" t="s">
        <v>37</v>
      </c>
      <c r="C98" s="1895" t="s">
        <v>57</v>
      </c>
      <c r="D98" s="1895"/>
      <c r="E98" s="1895"/>
      <c r="F98" s="1895"/>
      <c r="G98" s="1895"/>
      <c r="H98" s="1895"/>
      <c r="I98" s="1895"/>
      <c r="J98" s="1895"/>
      <c r="K98" s="1895"/>
      <c r="L98" s="1895"/>
      <c r="M98" s="1896"/>
      <c r="N98" s="1897">
        <v>0.25</v>
      </c>
      <c r="O98" s="1898"/>
      <c r="P98" s="1899"/>
      <c r="Q98" s="1883" t="str">
        <f t="shared" ref="Q98:Q106" si="7">IF(Y98=0,"",Y98)</f>
        <v/>
      </c>
      <c r="R98" s="1884"/>
      <c r="S98" s="1884"/>
      <c r="T98" s="1884"/>
      <c r="U98" s="1885"/>
      <c r="V98" s="555">
        <v>0.25</v>
      </c>
      <c r="W98" s="555">
        <v>0.2</v>
      </c>
      <c r="X98" s="544">
        <f>IF(X97=FALSE,0,N98)</f>
        <v>0.25</v>
      </c>
      <c r="Y98" s="626">
        <f t="shared" ref="Y98:Y105" si="8">AB$18*(X98/100)</f>
        <v>0</v>
      </c>
      <c r="Z98" s="619"/>
      <c r="AA98" s="1212"/>
      <c r="AB98" s="619"/>
      <c r="AC98" s="619"/>
      <c r="AD98" s="619"/>
      <c r="AE98" s="26"/>
      <c r="AF98" s="19"/>
      <c r="AG98" s="19"/>
      <c r="AH98" s="19"/>
      <c r="AI98" s="19"/>
      <c r="AK98" s="138"/>
      <c r="AM98" s="72"/>
      <c r="AO98" s="72"/>
      <c r="AT98" s="138"/>
      <c r="AU98" s="138"/>
      <c r="AV98" s="138"/>
      <c r="AW98" s="138"/>
      <c r="AX98" s="138"/>
      <c r="AY98" s="138"/>
      <c r="AZ98" s="138"/>
      <c r="BA98" s="138"/>
      <c r="BB98" s="138"/>
      <c r="BC98" s="138"/>
      <c r="BD98" s="138"/>
      <c r="BE98" s="138"/>
      <c r="BF98" s="138"/>
    </row>
    <row r="99" spans="2:58" s="10" customFormat="1" ht="40.9" customHeight="1" x14ac:dyDescent="0.2">
      <c r="B99" s="339" t="s">
        <v>38</v>
      </c>
      <c r="C99" s="1866" t="s">
        <v>58</v>
      </c>
      <c r="D99" s="1866"/>
      <c r="E99" s="1866"/>
      <c r="F99" s="1866"/>
      <c r="G99" s="1866"/>
      <c r="H99" s="1866"/>
      <c r="I99" s="1866"/>
      <c r="J99" s="1866"/>
      <c r="K99" s="1866"/>
      <c r="L99" s="1866"/>
      <c r="M99" s="1867"/>
      <c r="N99" s="1880"/>
      <c r="O99" s="1881"/>
      <c r="P99" s="1882"/>
      <c r="Q99" s="1863" t="str">
        <f t="shared" si="7"/>
        <v/>
      </c>
      <c r="R99" s="1864"/>
      <c r="S99" s="1864"/>
      <c r="T99" s="1864"/>
      <c r="U99" s="1865"/>
      <c r="V99" s="555"/>
      <c r="W99" s="555"/>
      <c r="X99" s="544">
        <f>IF(X97=FALSE,0,N99)</f>
        <v>0</v>
      </c>
      <c r="Y99" s="626">
        <f t="shared" si="8"/>
        <v>0</v>
      </c>
      <c r="Z99" s="619"/>
      <c r="AA99" s="1212"/>
      <c r="AB99" s="619"/>
      <c r="AC99" s="619"/>
      <c r="AD99" s="619"/>
      <c r="AE99" s="26"/>
      <c r="AF99" s="19"/>
      <c r="AG99" s="19"/>
      <c r="AH99" s="19"/>
      <c r="AI99" s="19"/>
      <c r="AK99" s="138"/>
      <c r="AM99" s="72"/>
      <c r="AO99" s="72"/>
      <c r="AT99" s="138"/>
      <c r="AU99" s="138"/>
      <c r="AV99" s="138"/>
      <c r="AW99" s="138"/>
      <c r="AX99" s="138"/>
      <c r="AY99" s="138"/>
      <c r="AZ99" s="138"/>
      <c r="BA99" s="138"/>
      <c r="BB99" s="138"/>
      <c r="BC99" s="138"/>
      <c r="BD99" s="138"/>
      <c r="BE99" s="138"/>
      <c r="BF99" s="138"/>
    </row>
    <row r="100" spans="2:58" s="10" customFormat="1" ht="59.65" customHeight="1" x14ac:dyDescent="0.2">
      <c r="B100" s="339" t="s">
        <v>39</v>
      </c>
      <c r="C100" s="1866" t="s">
        <v>59</v>
      </c>
      <c r="D100" s="1866"/>
      <c r="E100" s="1866"/>
      <c r="F100" s="1866"/>
      <c r="G100" s="1866"/>
      <c r="H100" s="1866"/>
      <c r="I100" s="1866"/>
      <c r="J100" s="1866"/>
      <c r="K100" s="1866"/>
      <c r="L100" s="1866"/>
      <c r="M100" s="1867"/>
      <c r="N100" s="1880">
        <v>1</v>
      </c>
      <c r="O100" s="1881"/>
      <c r="P100" s="1882"/>
      <c r="Q100" s="1863" t="str">
        <f t="shared" si="7"/>
        <v/>
      </c>
      <c r="R100" s="1864"/>
      <c r="S100" s="1864"/>
      <c r="T100" s="1864"/>
      <c r="U100" s="1865"/>
      <c r="V100" s="555">
        <v>1</v>
      </c>
      <c r="W100" s="555">
        <v>1</v>
      </c>
      <c r="X100" s="544">
        <f>IF(X97=FALSE,0,N100)</f>
        <v>1</v>
      </c>
      <c r="Y100" s="626">
        <f t="shared" si="8"/>
        <v>0</v>
      </c>
      <c r="Z100" s="619"/>
      <c r="AA100" s="1212"/>
      <c r="AB100" s="619"/>
      <c r="AC100" s="619"/>
      <c r="AD100" s="619"/>
      <c r="AE100" s="26"/>
      <c r="AF100" s="19"/>
      <c r="AG100" s="19"/>
      <c r="AH100" s="19"/>
      <c r="AI100" s="19"/>
      <c r="AK100" s="138"/>
      <c r="AM100" s="72"/>
      <c r="AO100" s="72"/>
      <c r="AT100" s="138"/>
      <c r="AU100" s="138"/>
      <c r="AV100" s="138"/>
      <c r="AW100" s="138"/>
      <c r="AX100" s="138"/>
      <c r="AY100" s="138"/>
      <c r="AZ100" s="138"/>
      <c r="BA100" s="138"/>
      <c r="BB100" s="138"/>
      <c r="BC100" s="138"/>
      <c r="BD100" s="138"/>
      <c r="BE100" s="138"/>
      <c r="BF100" s="138"/>
    </row>
    <row r="101" spans="2:58" s="10" customFormat="1" ht="27.6" customHeight="1" x14ac:dyDescent="0.2">
      <c r="B101" s="339" t="s">
        <v>40</v>
      </c>
      <c r="C101" s="1866" t="s">
        <v>233</v>
      </c>
      <c r="D101" s="1866"/>
      <c r="E101" s="1866"/>
      <c r="F101" s="1866"/>
      <c r="G101" s="1866"/>
      <c r="H101" s="1866"/>
      <c r="I101" s="1866"/>
      <c r="J101" s="1866"/>
      <c r="K101" s="1866"/>
      <c r="L101" s="1866"/>
      <c r="M101" s="1867"/>
      <c r="N101" s="1880">
        <v>0.2</v>
      </c>
      <c r="O101" s="1881"/>
      <c r="P101" s="1882"/>
      <c r="Q101" s="1863" t="str">
        <f t="shared" si="7"/>
        <v/>
      </c>
      <c r="R101" s="1864"/>
      <c r="S101" s="1864"/>
      <c r="T101" s="1864"/>
      <c r="U101" s="1865"/>
      <c r="V101" s="555">
        <v>0.2</v>
      </c>
      <c r="W101" s="555">
        <v>0.05</v>
      </c>
      <c r="X101" s="544">
        <f>IF(X97=FALSE,0,N101)</f>
        <v>0.2</v>
      </c>
      <c r="Y101" s="626">
        <f t="shared" si="8"/>
        <v>0</v>
      </c>
      <c r="Z101" s="619"/>
      <c r="AA101" s="1212"/>
      <c r="AB101" s="619"/>
      <c r="AC101" s="619"/>
      <c r="AD101" s="619"/>
      <c r="AE101" s="26"/>
      <c r="AF101" s="19"/>
      <c r="AG101" s="19"/>
      <c r="AH101" s="19"/>
      <c r="AI101" s="19"/>
      <c r="AK101" s="138"/>
      <c r="AM101" s="72"/>
      <c r="AO101" s="72"/>
      <c r="AT101" s="138"/>
      <c r="AU101" s="138"/>
      <c r="AV101" s="138"/>
      <c r="AW101" s="138"/>
      <c r="AX101" s="138"/>
      <c r="AY101" s="138"/>
      <c r="AZ101" s="138"/>
      <c r="BA101" s="138"/>
      <c r="BB101" s="138"/>
      <c r="BC101" s="138"/>
      <c r="BD101" s="138"/>
      <c r="BE101" s="138"/>
      <c r="BF101" s="138"/>
    </row>
    <row r="102" spans="2:58" s="10" customFormat="1" ht="31.5" customHeight="1" x14ac:dyDescent="0.2">
      <c r="B102" s="339" t="s">
        <v>41</v>
      </c>
      <c r="C102" s="1866" t="s">
        <v>366</v>
      </c>
      <c r="D102" s="1866"/>
      <c r="E102" s="1866"/>
      <c r="F102" s="1866"/>
      <c r="G102" s="1866"/>
      <c r="H102" s="1866"/>
      <c r="I102" s="1866"/>
      <c r="J102" s="1866"/>
      <c r="K102" s="1866"/>
      <c r="L102" s="1866"/>
      <c r="M102" s="1867"/>
      <c r="N102" s="1880">
        <v>0.8</v>
      </c>
      <c r="O102" s="1881"/>
      <c r="P102" s="1882"/>
      <c r="Q102" s="1863" t="str">
        <f t="shared" si="7"/>
        <v/>
      </c>
      <c r="R102" s="1864"/>
      <c r="S102" s="1864"/>
      <c r="T102" s="1864"/>
      <c r="U102" s="1865"/>
      <c r="V102" s="555">
        <v>0.8</v>
      </c>
      <c r="W102" s="555">
        <v>0.25</v>
      </c>
      <c r="X102" s="544">
        <f>IF(X97=FALSE,0,N102)</f>
        <v>0.8</v>
      </c>
      <c r="Y102" s="626">
        <f t="shared" si="8"/>
        <v>0</v>
      </c>
      <c r="Z102" s="619"/>
      <c r="AA102" s="1212"/>
      <c r="AB102" s="619"/>
      <c r="AC102" s="619"/>
      <c r="AD102" s="619"/>
      <c r="AE102" s="26"/>
      <c r="AF102" s="19"/>
      <c r="AG102" s="19"/>
      <c r="AH102" s="19"/>
      <c r="AI102" s="19"/>
      <c r="AK102" s="138"/>
      <c r="AM102" s="72"/>
      <c r="AO102" s="72"/>
      <c r="AT102" s="138"/>
      <c r="AU102" s="138"/>
      <c r="AV102" s="138"/>
      <c r="AW102" s="138"/>
      <c r="AX102" s="138"/>
      <c r="AY102" s="138"/>
      <c r="AZ102" s="138"/>
      <c r="BA102" s="138"/>
      <c r="BB102" s="138"/>
      <c r="BC102" s="138"/>
      <c r="BD102" s="138"/>
      <c r="BE102" s="138"/>
      <c r="BF102" s="138"/>
    </row>
    <row r="103" spans="2:58" s="10" customFormat="1" ht="19.899999999999999" customHeight="1" x14ac:dyDescent="0.2">
      <c r="B103" s="339" t="s">
        <v>42</v>
      </c>
      <c r="C103" s="1866" t="s">
        <v>60</v>
      </c>
      <c r="D103" s="1866"/>
      <c r="E103" s="1866"/>
      <c r="F103" s="1866"/>
      <c r="G103" s="1866"/>
      <c r="H103" s="1866"/>
      <c r="I103" s="1866"/>
      <c r="J103" s="1866"/>
      <c r="K103" s="1866"/>
      <c r="L103" s="1866"/>
      <c r="M103" s="1867"/>
      <c r="N103" s="1880"/>
      <c r="O103" s="1881"/>
      <c r="P103" s="1882"/>
      <c r="Q103" s="1863" t="str">
        <f t="shared" si="7"/>
        <v/>
      </c>
      <c r="R103" s="1864"/>
      <c r="S103" s="1864"/>
      <c r="T103" s="1864"/>
      <c r="U103" s="1865"/>
      <c r="V103" s="555"/>
      <c r="W103" s="555"/>
      <c r="X103" s="544">
        <f>IF(X$97=FALSE,0,N103)</f>
        <v>0</v>
      </c>
      <c r="Y103" s="626">
        <f t="shared" si="8"/>
        <v>0</v>
      </c>
      <c r="Z103" s="619"/>
      <c r="AA103" s="1212"/>
      <c r="AB103" s="619"/>
      <c r="AC103" s="619"/>
      <c r="AD103" s="619"/>
      <c r="AE103" s="26"/>
      <c r="AF103" s="19"/>
      <c r="AG103" s="19"/>
      <c r="AH103" s="19"/>
      <c r="AI103" s="19"/>
      <c r="AK103" s="138"/>
      <c r="AM103" s="72"/>
      <c r="AO103" s="72"/>
      <c r="AT103" s="138"/>
      <c r="AU103" s="138"/>
      <c r="AV103" s="138"/>
      <c r="AW103" s="138"/>
      <c r="AX103" s="138"/>
      <c r="AY103" s="138"/>
      <c r="AZ103" s="138"/>
      <c r="BA103" s="138"/>
      <c r="BB103" s="138"/>
      <c r="BC103" s="138"/>
      <c r="BD103" s="138"/>
      <c r="BE103" s="138"/>
      <c r="BF103" s="138"/>
    </row>
    <row r="104" spans="2:58" s="10" customFormat="1" ht="57" customHeight="1" x14ac:dyDescent="0.2">
      <c r="B104" s="339" t="s">
        <v>43</v>
      </c>
      <c r="C104" s="1866" t="s">
        <v>367</v>
      </c>
      <c r="D104" s="1866"/>
      <c r="E104" s="1866"/>
      <c r="F104" s="1866"/>
      <c r="G104" s="1866"/>
      <c r="H104" s="1866"/>
      <c r="I104" s="1866"/>
      <c r="J104" s="1866"/>
      <c r="K104" s="1866"/>
      <c r="L104" s="1866"/>
      <c r="M104" s="1867"/>
      <c r="N104" s="1880">
        <v>0.25</v>
      </c>
      <c r="O104" s="1881"/>
      <c r="P104" s="1882"/>
      <c r="Q104" s="1863" t="str">
        <f t="shared" si="7"/>
        <v/>
      </c>
      <c r="R104" s="1864"/>
      <c r="S104" s="1864"/>
      <c r="T104" s="1864"/>
      <c r="U104" s="1865"/>
      <c r="V104" s="555">
        <v>0.25</v>
      </c>
      <c r="W104" s="555">
        <v>0.1</v>
      </c>
      <c r="X104" s="544">
        <f>IF(X$97=FALSE,0,N104)</f>
        <v>0.25</v>
      </c>
      <c r="Y104" s="626">
        <f t="shared" si="8"/>
        <v>0</v>
      </c>
      <c r="Z104" s="619"/>
      <c r="AA104" s="1212"/>
      <c r="AB104" s="619"/>
      <c r="AC104" s="619"/>
      <c r="AD104" s="619"/>
      <c r="AE104" s="26"/>
      <c r="AF104" s="19"/>
      <c r="AG104" s="19"/>
      <c r="AH104" s="19"/>
      <c r="AI104" s="19"/>
      <c r="AK104" s="138"/>
      <c r="AM104" s="72"/>
      <c r="AO104" s="72"/>
      <c r="AT104" s="138"/>
      <c r="AU104" s="138"/>
      <c r="AV104" s="138"/>
      <c r="AW104" s="138"/>
      <c r="AX104" s="138"/>
      <c r="AY104" s="138"/>
      <c r="AZ104" s="138"/>
      <c r="BA104" s="138"/>
      <c r="BB104" s="138"/>
      <c r="BC104" s="138"/>
      <c r="BD104" s="138"/>
      <c r="BE104" s="138"/>
      <c r="BF104" s="138"/>
    </row>
    <row r="105" spans="2:58" s="10" customFormat="1" ht="22.15" customHeight="1" x14ac:dyDescent="0.2">
      <c r="B105" s="339" t="s">
        <v>43</v>
      </c>
      <c r="C105" s="1866" t="s">
        <v>61</v>
      </c>
      <c r="D105" s="1866"/>
      <c r="E105" s="1866"/>
      <c r="F105" s="1866"/>
      <c r="G105" s="1866"/>
      <c r="H105" s="1866"/>
      <c r="I105" s="1866"/>
      <c r="J105" s="1866"/>
      <c r="K105" s="1866"/>
      <c r="L105" s="1866"/>
      <c r="M105" s="1867"/>
      <c r="N105" s="1900">
        <v>0.25</v>
      </c>
      <c r="O105" s="1901"/>
      <c r="P105" s="1902"/>
      <c r="Q105" s="1863" t="str">
        <f t="shared" si="7"/>
        <v/>
      </c>
      <c r="R105" s="1864"/>
      <c r="S105" s="1864"/>
      <c r="T105" s="1864"/>
      <c r="U105" s="1865"/>
      <c r="V105" s="555">
        <v>0.25</v>
      </c>
      <c r="W105" s="555">
        <v>0.15</v>
      </c>
      <c r="X105" s="544">
        <f>IF(X97=FALSE,0,N105)</f>
        <v>0.25</v>
      </c>
      <c r="Y105" s="626">
        <f t="shared" si="8"/>
        <v>0</v>
      </c>
      <c r="Z105" s="619"/>
      <c r="AA105" s="1212"/>
      <c r="AB105" s="619"/>
      <c r="AC105" s="619"/>
      <c r="AD105" s="619"/>
      <c r="AE105" s="26"/>
      <c r="AF105" s="19"/>
      <c r="AG105" s="19"/>
      <c r="AH105" s="19"/>
      <c r="AI105" s="19"/>
      <c r="AK105" s="138"/>
      <c r="AM105" s="72"/>
      <c r="AO105" s="72"/>
      <c r="AT105" s="138"/>
      <c r="AU105" s="138"/>
      <c r="AV105" s="138"/>
      <c r="AW105" s="138"/>
      <c r="AX105" s="138"/>
      <c r="AY105" s="138"/>
      <c r="AZ105" s="138"/>
      <c r="BA105" s="138"/>
      <c r="BB105" s="138"/>
      <c r="BC105" s="138"/>
      <c r="BD105" s="138"/>
      <c r="BE105" s="138"/>
      <c r="BF105" s="138"/>
    </row>
    <row r="106" spans="2:58" s="10" customFormat="1" ht="49.9" customHeight="1" x14ac:dyDescent="0.2">
      <c r="B106" s="1921" t="s">
        <v>368</v>
      </c>
      <c r="C106" s="1922"/>
      <c r="D106" s="1922"/>
      <c r="E106" s="1923" t="s">
        <v>369</v>
      </c>
      <c r="F106" s="1923"/>
      <c r="G106" s="1923"/>
      <c r="H106" s="1923"/>
      <c r="I106" s="1923"/>
      <c r="J106" s="1923"/>
      <c r="K106" s="1923"/>
      <c r="L106" s="1923"/>
      <c r="M106" s="1924"/>
      <c r="N106" s="1903">
        <f>IF(X106=0,"",X106)</f>
        <v>2.75</v>
      </c>
      <c r="O106" s="1904"/>
      <c r="P106" s="1905"/>
      <c r="Q106" s="1915" t="str">
        <f t="shared" si="7"/>
        <v/>
      </c>
      <c r="R106" s="1915"/>
      <c r="S106" s="1915"/>
      <c r="T106" s="1915"/>
      <c r="U106" s="1916"/>
      <c r="V106" s="551"/>
      <c r="W106" s="551"/>
      <c r="X106" s="627">
        <f>SUM(X98:X105)</f>
        <v>2.75</v>
      </c>
      <c r="Y106" s="249">
        <f>SUM(Y98:Y105)</f>
        <v>0</v>
      </c>
      <c r="Z106" s="19"/>
      <c r="AA106" s="13"/>
      <c r="AB106" s="19"/>
      <c r="AC106" s="19"/>
      <c r="AD106" s="19"/>
      <c r="AE106" s="26"/>
      <c r="AF106" s="19"/>
      <c r="AG106" s="19"/>
      <c r="AH106" s="19"/>
      <c r="AI106" s="19"/>
      <c r="AK106" s="138"/>
      <c r="AM106" s="72"/>
      <c r="AO106" s="72"/>
      <c r="AT106" s="138"/>
      <c r="AU106" s="138"/>
      <c r="AV106" s="138"/>
      <c r="AW106" s="138"/>
      <c r="AX106" s="138"/>
      <c r="AY106" s="138"/>
      <c r="AZ106" s="138"/>
      <c r="BA106" s="138"/>
      <c r="BB106" s="138"/>
      <c r="BC106" s="138"/>
      <c r="BD106" s="138"/>
      <c r="BE106" s="138"/>
      <c r="BF106" s="138"/>
    </row>
    <row r="107" spans="2:58" s="10" customFormat="1" ht="15" customHeight="1" x14ac:dyDescent="0.2">
      <c r="B107" s="63"/>
      <c r="C107" s="251"/>
      <c r="D107" s="251"/>
      <c r="E107" s="251"/>
      <c r="F107" s="251"/>
      <c r="G107" s="251"/>
      <c r="H107" s="251"/>
      <c r="I107" s="251"/>
      <c r="J107" s="251"/>
      <c r="K107" s="251"/>
      <c r="L107" s="251"/>
      <c r="M107" s="251"/>
      <c r="N107" s="30"/>
      <c r="O107" s="30"/>
      <c r="P107" s="30"/>
      <c r="Q107" s="50"/>
      <c r="R107" s="50"/>
      <c r="S107" s="50"/>
      <c r="T107" s="50"/>
      <c r="U107" s="50"/>
      <c r="V107" s="556"/>
      <c r="W107" s="556"/>
      <c r="X107" s="55"/>
      <c r="Y107" s="19"/>
      <c r="Z107" s="19"/>
      <c r="AA107" s="13"/>
      <c r="AB107" s="19"/>
      <c r="AC107" s="19"/>
      <c r="AD107" s="19"/>
      <c r="AE107" s="26"/>
      <c r="AF107" s="19"/>
      <c r="AG107" s="19"/>
      <c r="AH107" s="19"/>
      <c r="AI107" s="19"/>
      <c r="AK107" s="138"/>
      <c r="AM107" s="72"/>
      <c r="AO107" s="72"/>
      <c r="AT107" s="138"/>
      <c r="AU107" s="138"/>
      <c r="AV107" s="138"/>
      <c r="AW107" s="138"/>
      <c r="AX107" s="138"/>
      <c r="AY107" s="138"/>
      <c r="AZ107" s="138"/>
      <c r="BA107" s="138"/>
      <c r="BB107" s="138"/>
      <c r="BC107" s="138"/>
      <c r="BD107" s="138"/>
      <c r="BE107" s="138"/>
      <c r="BF107" s="138"/>
    </row>
    <row r="108" spans="2:58" s="11" customFormat="1" ht="24.6" customHeight="1" x14ac:dyDescent="0.2">
      <c r="B108" s="1917" t="s">
        <v>8</v>
      </c>
      <c r="C108" s="1917"/>
      <c r="D108" s="1917"/>
      <c r="E108" s="1917"/>
      <c r="F108" s="1917"/>
      <c r="G108" s="1917"/>
      <c r="H108" s="1917"/>
      <c r="I108" s="1917"/>
      <c r="J108" s="1917"/>
      <c r="K108" s="1917"/>
      <c r="L108" s="1917"/>
      <c r="M108" s="439"/>
      <c r="N108" s="439"/>
      <c r="O108" s="439"/>
      <c r="P108" s="439"/>
      <c r="Q108" s="448"/>
      <c r="R108" s="448"/>
      <c r="S108" s="448"/>
      <c r="T108" s="448"/>
      <c r="U108" s="448"/>
      <c r="V108" s="559"/>
      <c r="W108" s="559"/>
      <c r="X108" s="342"/>
      <c r="Y108" s="343"/>
      <c r="Z108" s="343"/>
      <c r="AA108" s="1215"/>
      <c r="AB108" s="343"/>
      <c r="AC108" s="343"/>
      <c r="AD108" s="343"/>
      <c r="AE108" s="618"/>
      <c r="AF108" s="618"/>
      <c r="AG108" s="618"/>
      <c r="AH108" s="618"/>
      <c r="AI108" s="618"/>
      <c r="AK108" s="144"/>
      <c r="AM108" s="186"/>
      <c r="AO108" s="186"/>
      <c r="AT108" s="144"/>
      <c r="AU108" s="144"/>
      <c r="AV108" s="144"/>
      <c r="AW108" s="144"/>
      <c r="AX108" s="144"/>
      <c r="AY108" s="144"/>
      <c r="AZ108" s="144"/>
      <c r="BA108" s="144"/>
      <c r="BB108" s="144"/>
      <c r="BC108" s="144"/>
      <c r="BD108" s="144"/>
      <c r="BE108" s="144"/>
      <c r="BF108" s="144"/>
    </row>
    <row r="109" spans="2:58" s="11" customFormat="1" ht="15" customHeight="1" x14ac:dyDescent="0.2">
      <c r="B109" s="1877" t="s">
        <v>227</v>
      </c>
      <c r="C109" s="1878"/>
      <c r="D109" s="1878"/>
      <c r="E109" s="1878"/>
      <c r="F109" s="1878"/>
      <c r="G109" s="1878"/>
      <c r="H109" s="1878"/>
      <c r="I109" s="1878"/>
      <c r="J109" s="1878"/>
      <c r="K109" s="1878"/>
      <c r="L109" s="1878"/>
      <c r="M109" s="1879"/>
      <c r="N109" s="1918"/>
      <c r="O109" s="1919"/>
      <c r="P109" s="1920"/>
      <c r="Q109" s="1909"/>
      <c r="R109" s="1910"/>
      <c r="S109" s="1910"/>
      <c r="T109" s="1910"/>
      <c r="U109" s="1911"/>
      <c r="V109" s="559"/>
      <c r="W109" s="559"/>
      <c r="X109" s="342"/>
      <c r="Y109" s="343"/>
      <c r="Z109" s="343"/>
      <c r="AA109" s="1215"/>
      <c r="AB109" s="343"/>
      <c r="AC109" s="343"/>
      <c r="AD109" s="343"/>
      <c r="AE109" s="618"/>
      <c r="AF109" s="618"/>
      <c r="AG109" s="618"/>
      <c r="AH109" s="618"/>
      <c r="AI109" s="618"/>
      <c r="AK109" s="144"/>
      <c r="AM109" s="186"/>
      <c r="AO109" s="186"/>
      <c r="AT109" s="144"/>
      <c r="AU109" s="144"/>
      <c r="AV109" s="144"/>
      <c r="AW109" s="144"/>
      <c r="AX109" s="144"/>
      <c r="AY109" s="144"/>
      <c r="AZ109" s="144"/>
      <c r="BA109" s="144"/>
      <c r="BB109" s="144"/>
      <c r="BC109" s="144"/>
      <c r="BD109" s="144"/>
      <c r="BE109" s="144"/>
      <c r="BF109" s="144"/>
    </row>
    <row r="110" spans="2:58" s="10" customFormat="1" ht="15" customHeight="1" x14ac:dyDescent="0.25">
      <c r="B110" s="450"/>
      <c r="C110" s="451"/>
      <c r="D110" s="451"/>
      <c r="E110" s="451"/>
      <c r="F110" s="451"/>
      <c r="G110" s="451"/>
      <c r="H110" s="451"/>
      <c r="I110" s="451"/>
      <c r="J110" s="451"/>
      <c r="K110" s="451"/>
      <c r="L110" s="451"/>
      <c r="M110" s="452"/>
      <c r="N110" s="1892" t="s">
        <v>247</v>
      </c>
      <c r="O110" s="1893"/>
      <c r="P110" s="1894"/>
      <c r="Q110" s="450"/>
      <c r="R110" s="451"/>
      <c r="S110" s="451"/>
      <c r="T110" s="451"/>
      <c r="U110" s="452"/>
      <c r="V110" s="554"/>
      <c r="W110" s="554"/>
      <c r="X110" s="629" t="b">
        <v>1</v>
      </c>
      <c r="Y110" s="19"/>
      <c r="Z110" s="19"/>
      <c r="AA110" s="13"/>
      <c r="AB110" s="19"/>
      <c r="AC110" s="19"/>
      <c r="AD110" s="19"/>
      <c r="AE110" s="26"/>
      <c r="AF110" s="693"/>
      <c r="AG110" s="693"/>
      <c r="AH110" s="693"/>
      <c r="AI110" s="693"/>
      <c r="AK110" s="138"/>
      <c r="AM110" s="72"/>
      <c r="AO110" s="72"/>
      <c r="AT110" s="138"/>
      <c r="AU110" s="138"/>
      <c r="AV110" s="138"/>
      <c r="AW110" s="138"/>
      <c r="AX110" s="138"/>
      <c r="AY110" s="138"/>
      <c r="AZ110" s="138"/>
      <c r="BA110" s="138"/>
      <c r="BB110" s="138"/>
      <c r="BC110" s="138"/>
      <c r="BD110" s="138"/>
      <c r="BE110" s="138"/>
      <c r="BF110" s="138"/>
    </row>
    <row r="111" spans="2:58" s="10" customFormat="1" ht="67.900000000000006" customHeight="1" x14ac:dyDescent="0.2">
      <c r="B111" s="449" t="s">
        <v>37</v>
      </c>
      <c r="C111" s="1895" t="s">
        <v>370</v>
      </c>
      <c r="D111" s="1895"/>
      <c r="E111" s="1895"/>
      <c r="F111" s="1895"/>
      <c r="G111" s="1895"/>
      <c r="H111" s="1895"/>
      <c r="I111" s="1895"/>
      <c r="J111" s="1895"/>
      <c r="K111" s="1895"/>
      <c r="L111" s="1895"/>
      <c r="M111" s="1896"/>
      <c r="N111" s="1897">
        <v>18</v>
      </c>
      <c r="O111" s="1898"/>
      <c r="P111" s="1899"/>
      <c r="Q111" s="1883" t="str">
        <f>IF(Y111=0,"",Y111)</f>
        <v/>
      </c>
      <c r="R111" s="1884"/>
      <c r="S111" s="1884"/>
      <c r="T111" s="1884"/>
      <c r="U111" s="1885"/>
      <c r="V111" s="555">
        <v>18</v>
      </c>
      <c r="W111" s="555">
        <v>18</v>
      </c>
      <c r="X111" s="544">
        <f>IF(X110=FALSE,0,N111)</f>
        <v>18</v>
      </c>
      <c r="Y111" s="626">
        <f t="shared" ref="Y111:Y126" si="9">AB$18*(X111/100)</f>
        <v>0</v>
      </c>
      <c r="Z111" s="619"/>
      <c r="AA111" s="1212"/>
      <c r="AB111" s="619"/>
      <c r="AC111" s="619"/>
      <c r="AD111" s="619"/>
      <c r="AE111" s="26"/>
      <c r="AF111" s="19"/>
      <c r="AG111" s="19"/>
      <c r="AH111" s="19"/>
      <c r="AI111" s="19"/>
      <c r="AK111" s="138"/>
      <c r="AM111" s="72"/>
      <c r="AO111" s="72"/>
      <c r="AT111" s="138"/>
      <c r="AU111" s="138"/>
      <c r="AV111" s="138"/>
      <c r="AW111" s="138"/>
      <c r="AX111" s="138"/>
      <c r="AY111" s="138"/>
      <c r="AZ111" s="138"/>
      <c r="BA111" s="138"/>
      <c r="BB111" s="138"/>
      <c r="BC111" s="138"/>
      <c r="BD111" s="138"/>
      <c r="BE111" s="138"/>
      <c r="BF111" s="138"/>
    </row>
    <row r="112" spans="2:58" s="10" customFormat="1" ht="44.45" customHeight="1" x14ac:dyDescent="0.2">
      <c r="B112" s="339" t="s">
        <v>38</v>
      </c>
      <c r="C112" s="1866" t="s">
        <v>371</v>
      </c>
      <c r="D112" s="1866"/>
      <c r="E112" s="1866"/>
      <c r="F112" s="1866"/>
      <c r="G112" s="1866"/>
      <c r="H112" s="1866"/>
      <c r="I112" s="1866"/>
      <c r="J112" s="1866"/>
      <c r="K112" s="1866"/>
      <c r="L112" s="1866"/>
      <c r="M112" s="1867"/>
      <c r="N112" s="1880">
        <v>0.1</v>
      </c>
      <c r="O112" s="1881"/>
      <c r="P112" s="1882"/>
      <c r="Q112" s="1883" t="str">
        <f>IF(Y112=0,"",Y112)</f>
        <v/>
      </c>
      <c r="R112" s="1884"/>
      <c r="S112" s="1884"/>
      <c r="T112" s="1884"/>
      <c r="U112" s="1885"/>
      <c r="V112" s="555">
        <v>0.1</v>
      </c>
      <c r="W112" s="555">
        <v>0.1</v>
      </c>
      <c r="X112" s="544">
        <f>IF(X110=FALSE,0,N112)</f>
        <v>0.1</v>
      </c>
      <c r="Y112" s="626">
        <f t="shared" si="9"/>
        <v>0</v>
      </c>
      <c r="Z112" s="619"/>
      <c r="AA112" s="1212"/>
      <c r="AB112" s="619"/>
      <c r="AC112" s="619"/>
      <c r="AD112" s="619"/>
      <c r="AE112" s="26"/>
      <c r="AF112" s="19"/>
      <c r="AG112" s="19"/>
      <c r="AH112" s="19"/>
      <c r="AI112" s="19"/>
      <c r="AK112" s="138"/>
      <c r="AM112" s="72"/>
      <c r="AO112" s="72"/>
      <c r="AT112" s="138"/>
      <c r="AU112" s="138"/>
      <c r="AV112" s="138"/>
      <c r="AW112" s="138"/>
      <c r="AX112" s="138"/>
      <c r="AY112" s="138"/>
      <c r="AZ112" s="138"/>
      <c r="BA112" s="138"/>
      <c r="BB112" s="138"/>
      <c r="BC112" s="138"/>
      <c r="BD112" s="138"/>
      <c r="BE112" s="138"/>
      <c r="BF112" s="138"/>
    </row>
    <row r="113" spans="2:58" s="10" customFormat="1" ht="21.6" customHeight="1" x14ac:dyDescent="0.2">
      <c r="B113" s="339" t="s">
        <v>39</v>
      </c>
      <c r="C113" s="1866" t="s">
        <v>372</v>
      </c>
      <c r="D113" s="1866"/>
      <c r="E113" s="1866"/>
      <c r="F113" s="1866"/>
      <c r="G113" s="1866"/>
      <c r="H113" s="1866"/>
      <c r="I113" s="1866"/>
      <c r="J113" s="1866"/>
      <c r="K113" s="1866"/>
      <c r="L113" s="1866"/>
      <c r="M113" s="1867"/>
      <c r="N113" s="1880">
        <v>1.5</v>
      </c>
      <c r="O113" s="1881"/>
      <c r="P113" s="1882"/>
      <c r="Q113" s="1863" t="str">
        <f t="shared" ref="Q113:Q127" si="10">IF(Y113=0,"",Y113)</f>
        <v/>
      </c>
      <c r="R113" s="1864"/>
      <c r="S113" s="1864"/>
      <c r="T113" s="1864"/>
      <c r="U113" s="1865"/>
      <c r="V113" s="555">
        <v>1.5</v>
      </c>
      <c r="W113" s="555">
        <v>1.25</v>
      </c>
      <c r="X113" s="544">
        <f>IF(X110=FALSE,0,N113)</f>
        <v>1.5</v>
      </c>
      <c r="Y113" s="626">
        <f t="shared" si="9"/>
        <v>0</v>
      </c>
      <c r="Z113" s="619"/>
      <c r="AA113" s="1212"/>
      <c r="AB113" s="619"/>
      <c r="AC113" s="619"/>
      <c r="AD113" s="619"/>
      <c r="AE113" s="26"/>
      <c r="AF113" s="19"/>
      <c r="AG113" s="19"/>
      <c r="AH113" s="19"/>
      <c r="AI113" s="19"/>
      <c r="AK113" s="138"/>
      <c r="AM113" s="72"/>
      <c r="AO113" s="72"/>
      <c r="AT113" s="138"/>
      <c r="AU113" s="138"/>
      <c r="AV113" s="138"/>
      <c r="AW113" s="138"/>
      <c r="AX113" s="138"/>
      <c r="AY113" s="138"/>
      <c r="AZ113" s="138"/>
      <c r="BA113" s="138"/>
      <c r="BB113" s="138"/>
      <c r="BC113" s="138"/>
      <c r="BD113" s="138"/>
      <c r="BE113" s="138"/>
      <c r="BF113" s="138"/>
    </row>
    <row r="114" spans="2:58" s="10" customFormat="1" ht="31.15" customHeight="1" x14ac:dyDescent="0.2">
      <c r="B114" s="339" t="s">
        <v>40</v>
      </c>
      <c r="C114" s="1866" t="s">
        <v>373</v>
      </c>
      <c r="D114" s="1866"/>
      <c r="E114" s="1866"/>
      <c r="F114" s="1866"/>
      <c r="G114" s="1866"/>
      <c r="H114" s="1866"/>
      <c r="I114" s="1866"/>
      <c r="J114" s="1866"/>
      <c r="K114" s="1866"/>
      <c r="L114" s="1866"/>
      <c r="M114" s="1867"/>
      <c r="N114" s="1880">
        <v>1.6</v>
      </c>
      <c r="O114" s="1881"/>
      <c r="P114" s="1882"/>
      <c r="Q114" s="1863" t="str">
        <f t="shared" si="10"/>
        <v/>
      </c>
      <c r="R114" s="1864"/>
      <c r="S114" s="1864"/>
      <c r="T114" s="1864"/>
      <c r="U114" s="1865"/>
      <c r="V114" s="555">
        <v>1.6</v>
      </c>
      <c r="W114" s="555">
        <v>1.25</v>
      </c>
      <c r="X114" s="544">
        <f>IF(X110=FALSE,0,N114)</f>
        <v>1.6</v>
      </c>
      <c r="Y114" s="626">
        <f t="shared" si="9"/>
        <v>0</v>
      </c>
      <c r="Z114" s="619"/>
      <c r="AA114" s="1212"/>
      <c r="AB114" s="619"/>
      <c r="AC114" s="619"/>
      <c r="AD114" s="619"/>
      <c r="AE114" s="26"/>
      <c r="AF114" s="19"/>
      <c r="AG114" s="19"/>
      <c r="AH114" s="19"/>
      <c r="AI114" s="19"/>
      <c r="AK114" s="138"/>
      <c r="AM114" s="72"/>
      <c r="AO114" s="72"/>
      <c r="AT114" s="138"/>
      <c r="AU114" s="138"/>
      <c r="AV114" s="138"/>
      <c r="AW114" s="138"/>
      <c r="AX114" s="138"/>
      <c r="AY114" s="138"/>
      <c r="AZ114" s="138"/>
      <c r="BA114" s="138"/>
      <c r="BB114" s="138"/>
      <c r="BC114" s="138"/>
      <c r="BD114" s="138"/>
      <c r="BE114" s="138"/>
      <c r="BF114" s="138"/>
    </row>
    <row r="115" spans="2:58" s="10" customFormat="1" ht="43.15" customHeight="1" x14ac:dyDescent="0.2">
      <c r="B115" s="339" t="s">
        <v>41</v>
      </c>
      <c r="C115" s="1866" t="s">
        <v>374</v>
      </c>
      <c r="D115" s="1866"/>
      <c r="E115" s="1866"/>
      <c r="F115" s="1866"/>
      <c r="G115" s="1866"/>
      <c r="H115" s="1866"/>
      <c r="I115" s="1866"/>
      <c r="J115" s="1866"/>
      <c r="K115" s="1866"/>
      <c r="L115" s="1866"/>
      <c r="M115" s="1867"/>
      <c r="N115" s="1868">
        <v>0.75</v>
      </c>
      <c r="O115" s="1869"/>
      <c r="P115" s="1870"/>
      <c r="Q115" s="1863" t="str">
        <f t="shared" si="10"/>
        <v/>
      </c>
      <c r="R115" s="1864"/>
      <c r="S115" s="1864"/>
      <c r="T115" s="1864"/>
      <c r="U115" s="1865"/>
      <c r="V115" s="555">
        <v>0.75</v>
      </c>
      <c r="W115" s="555">
        <v>0.75</v>
      </c>
      <c r="X115" s="544">
        <f>IF(X110=FALSE,0,N115)</f>
        <v>0.75</v>
      </c>
      <c r="Y115" s="626">
        <f t="shared" si="9"/>
        <v>0</v>
      </c>
      <c r="Z115" s="619"/>
      <c r="AA115" s="1212"/>
      <c r="AB115" s="619"/>
      <c r="AC115" s="619"/>
      <c r="AD115" s="619"/>
      <c r="AE115" s="26"/>
      <c r="AF115" s="19"/>
      <c r="AG115" s="19"/>
      <c r="AH115" s="19"/>
      <c r="AI115" s="19"/>
      <c r="AK115" s="138"/>
      <c r="AM115" s="72"/>
      <c r="AO115" s="72"/>
      <c r="AT115" s="138"/>
      <c r="AU115" s="138"/>
      <c r="AV115" s="138"/>
      <c r="AW115" s="138"/>
      <c r="AX115" s="138"/>
      <c r="AY115" s="138"/>
      <c r="AZ115" s="138"/>
      <c r="BA115" s="138"/>
      <c r="BB115" s="138"/>
      <c r="BC115" s="138"/>
      <c r="BD115" s="138"/>
      <c r="BE115" s="138"/>
      <c r="BF115" s="138"/>
    </row>
    <row r="116" spans="2:58" s="10" customFormat="1" ht="30.6" customHeight="1" x14ac:dyDescent="0.2">
      <c r="B116" s="339" t="s">
        <v>42</v>
      </c>
      <c r="C116" s="1866" t="s">
        <v>279</v>
      </c>
      <c r="D116" s="1866"/>
      <c r="E116" s="1866"/>
      <c r="F116" s="1866"/>
      <c r="G116" s="1866"/>
      <c r="H116" s="1866"/>
      <c r="I116" s="1866"/>
      <c r="J116" s="1866"/>
      <c r="K116" s="1866"/>
      <c r="L116" s="1866"/>
      <c r="M116" s="1867"/>
      <c r="N116" s="1868">
        <v>1</v>
      </c>
      <c r="O116" s="1869"/>
      <c r="P116" s="1870"/>
      <c r="Q116" s="1863" t="str">
        <f t="shared" si="10"/>
        <v/>
      </c>
      <c r="R116" s="1864"/>
      <c r="S116" s="1864"/>
      <c r="T116" s="1864"/>
      <c r="U116" s="1865"/>
      <c r="V116" s="555">
        <v>1</v>
      </c>
      <c r="W116" s="555">
        <v>1</v>
      </c>
      <c r="X116" s="544">
        <f>IF(X110=FALSE,0,N116)</f>
        <v>1</v>
      </c>
      <c r="Y116" s="626">
        <f t="shared" si="9"/>
        <v>0</v>
      </c>
      <c r="Z116" s="619"/>
      <c r="AA116" s="1212"/>
      <c r="AB116" s="619"/>
      <c r="AC116" s="619"/>
      <c r="AD116" s="619"/>
      <c r="AE116" s="26"/>
      <c r="AF116" s="26"/>
      <c r="AG116" s="26"/>
      <c r="AH116" s="26"/>
      <c r="AI116" s="26"/>
      <c r="AK116" s="138"/>
      <c r="AM116" s="72"/>
      <c r="AO116" s="72"/>
      <c r="AT116" s="138"/>
      <c r="AU116" s="138"/>
      <c r="AV116" s="138"/>
      <c r="AW116" s="138"/>
      <c r="AX116" s="138"/>
      <c r="AY116" s="138"/>
      <c r="AZ116" s="138"/>
      <c r="BA116" s="138"/>
      <c r="BB116" s="138"/>
      <c r="BC116" s="138"/>
      <c r="BD116" s="138"/>
      <c r="BE116" s="138"/>
      <c r="BF116" s="138"/>
    </row>
    <row r="117" spans="2:58" s="10" customFormat="1" ht="52.15" customHeight="1" x14ac:dyDescent="0.2">
      <c r="B117" s="339" t="s">
        <v>43</v>
      </c>
      <c r="C117" s="1866" t="s">
        <v>375</v>
      </c>
      <c r="D117" s="1866"/>
      <c r="E117" s="1866"/>
      <c r="F117" s="1866"/>
      <c r="G117" s="1866"/>
      <c r="H117" s="1866"/>
      <c r="I117" s="1866"/>
      <c r="J117" s="1866"/>
      <c r="K117" s="1866"/>
      <c r="L117" s="1866"/>
      <c r="M117" s="1867"/>
      <c r="N117" s="1868">
        <v>3.75</v>
      </c>
      <c r="O117" s="1869"/>
      <c r="P117" s="1870"/>
      <c r="Q117" s="1863" t="str">
        <f t="shared" si="10"/>
        <v/>
      </c>
      <c r="R117" s="1864"/>
      <c r="S117" s="1864"/>
      <c r="T117" s="1864"/>
      <c r="U117" s="1865"/>
      <c r="V117" s="555">
        <v>3.75</v>
      </c>
      <c r="W117" s="555">
        <v>3.758</v>
      </c>
      <c r="X117" s="544">
        <f>IF(X110=FALSE,0,N117)</f>
        <v>3.75</v>
      </c>
      <c r="Y117" s="626">
        <f t="shared" si="9"/>
        <v>0</v>
      </c>
      <c r="Z117" s="619"/>
      <c r="AA117" s="1212"/>
      <c r="AB117" s="619"/>
      <c r="AC117" s="619"/>
      <c r="AD117" s="619"/>
      <c r="AE117" s="26"/>
      <c r="AF117" s="19"/>
      <c r="AG117" s="19"/>
      <c r="AH117" s="19"/>
      <c r="AI117" s="19"/>
      <c r="AK117" s="138"/>
      <c r="AM117" s="72"/>
      <c r="AO117" s="72"/>
      <c r="AT117" s="138"/>
      <c r="AU117" s="138"/>
      <c r="AV117" s="138"/>
      <c r="AW117" s="138"/>
      <c r="AX117" s="138"/>
      <c r="AY117" s="138"/>
      <c r="AZ117" s="138"/>
      <c r="BA117" s="138"/>
      <c r="BB117" s="138"/>
      <c r="BC117" s="138"/>
      <c r="BD117" s="138"/>
      <c r="BE117" s="138"/>
      <c r="BF117" s="138"/>
    </row>
    <row r="118" spans="2:58" s="10" customFormat="1" ht="30" customHeight="1" x14ac:dyDescent="0.2">
      <c r="B118" s="339" t="s">
        <v>55</v>
      </c>
      <c r="C118" s="1866" t="s">
        <v>376</v>
      </c>
      <c r="D118" s="1866"/>
      <c r="E118" s="1866"/>
      <c r="F118" s="1866"/>
      <c r="G118" s="1866"/>
      <c r="H118" s="1866"/>
      <c r="I118" s="1866"/>
      <c r="J118" s="1866"/>
      <c r="K118" s="1866"/>
      <c r="L118" s="1866"/>
      <c r="M118" s="1867"/>
      <c r="N118" s="1868">
        <v>0.25</v>
      </c>
      <c r="O118" s="1869"/>
      <c r="P118" s="1870"/>
      <c r="Q118" s="1863" t="str">
        <f t="shared" si="10"/>
        <v/>
      </c>
      <c r="R118" s="1864"/>
      <c r="S118" s="1864"/>
      <c r="T118" s="1864"/>
      <c r="U118" s="1865"/>
      <c r="V118" s="555">
        <v>0.25</v>
      </c>
      <c r="W118" s="555">
        <v>1</v>
      </c>
      <c r="X118" s="544">
        <f>IF(X110=FALSE,0,N118)</f>
        <v>0.25</v>
      </c>
      <c r="Y118" s="626">
        <f t="shared" si="9"/>
        <v>0</v>
      </c>
      <c r="Z118" s="619"/>
      <c r="AA118" s="1212"/>
      <c r="AB118" s="619"/>
      <c r="AC118" s="619"/>
      <c r="AD118" s="619"/>
      <c r="AE118" s="26"/>
      <c r="AF118" s="19"/>
      <c r="AG118" s="19"/>
      <c r="AH118" s="19"/>
      <c r="AI118" s="19"/>
      <c r="AK118" s="138"/>
      <c r="AM118" s="72"/>
      <c r="AO118" s="72"/>
      <c r="AT118" s="138"/>
      <c r="AU118" s="138"/>
      <c r="AV118" s="138"/>
      <c r="AW118" s="138"/>
      <c r="AX118" s="138"/>
      <c r="AY118" s="138"/>
      <c r="AZ118" s="138"/>
      <c r="BA118" s="138"/>
      <c r="BB118" s="138"/>
      <c r="BC118" s="138"/>
      <c r="BD118" s="138"/>
      <c r="BE118" s="138"/>
      <c r="BF118" s="138"/>
    </row>
    <row r="119" spans="2:58" s="10" customFormat="1" ht="46.9" customHeight="1" x14ac:dyDescent="0.2">
      <c r="B119" s="339" t="s">
        <v>56</v>
      </c>
      <c r="C119" s="1866" t="s">
        <v>377</v>
      </c>
      <c r="D119" s="1866"/>
      <c r="E119" s="1866"/>
      <c r="F119" s="1866"/>
      <c r="G119" s="1866"/>
      <c r="H119" s="1866"/>
      <c r="I119" s="1866"/>
      <c r="J119" s="1866"/>
      <c r="K119" s="1866"/>
      <c r="L119" s="1866"/>
      <c r="M119" s="1867"/>
      <c r="N119" s="1868">
        <v>0.85</v>
      </c>
      <c r="O119" s="1869"/>
      <c r="P119" s="1870"/>
      <c r="Q119" s="1863" t="str">
        <f t="shared" si="10"/>
        <v/>
      </c>
      <c r="R119" s="1864"/>
      <c r="S119" s="1864"/>
      <c r="T119" s="1864"/>
      <c r="U119" s="1865"/>
      <c r="V119" s="555">
        <v>0.85</v>
      </c>
      <c r="W119" s="555">
        <v>0.7</v>
      </c>
      <c r="X119" s="544">
        <f>IF(X110=FALSE,0,N119)</f>
        <v>0.85</v>
      </c>
      <c r="Y119" s="626">
        <f t="shared" si="9"/>
        <v>0</v>
      </c>
      <c r="Z119" s="619"/>
      <c r="AA119" s="1212"/>
      <c r="AB119" s="619"/>
      <c r="AC119" s="619"/>
      <c r="AD119" s="619"/>
      <c r="AE119" s="26"/>
      <c r="AF119" s="19"/>
      <c r="AG119" s="19"/>
      <c r="AH119" s="19"/>
      <c r="AI119" s="19"/>
      <c r="AK119" s="138"/>
      <c r="AM119" s="72"/>
      <c r="AO119" s="72"/>
      <c r="AT119" s="138"/>
      <c r="AU119" s="138"/>
      <c r="AV119" s="138"/>
      <c r="AW119" s="138"/>
      <c r="AX119" s="138"/>
      <c r="AY119" s="138"/>
      <c r="AZ119" s="138"/>
      <c r="BA119" s="138"/>
      <c r="BB119" s="138"/>
      <c r="BC119" s="138"/>
      <c r="BD119" s="138"/>
      <c r="BE119" s="138"/>
      <c r="BF119" s="138"/>
    </row>
    <row r="120" spans="2:58" s="10" customFormat="1" ht="37.15" customHeight="1" x14ac:dyDescent="0.2">
      <c r="B120" s="339" t="s">
        <v>62</v>
      </c>
      <c r="C120" s="1866" t="s">
        <v>378</v>
      </c>
      <c r="D120" s="1866"/>
      <c r="E120" s="1866"/>
      <c r="F120" s="1866"/>
      <c r="G120" s="1866"/>
      <c r="H120" s="1866"/>
      <c r="I120" s="1866"/>
      <c r="J120" s="1866"/>
      <c r="K120" s="1866"/>
      <c r="L120" s="1866"/>
      <c r="M120" s="1867"/>
      <c r="N120" s="1868">
        <v>1</v>
      </c>
      <c r="O120" s="1869"/>
      <c r="P120" s="1870"/>
      <c r="Q120" s="1863" t="str">
        <f t="shared" si="10"/>
        <v/>
      </c>
      <c r="R120" s="1864"/>
      <c r="S120" s="1864"/>
      <c r="T120" s="1864"/>
      <c r="U120" s="1865"/>
      <c r="V120" s="555">
        <v>1</v>
      </c>
      <c r="W120" s="555">
        <v>1</v>
      </c>
      <c r="X120" s="544">
        <f>IF(X110=FALSE,0,N120)</f>
        <v>1</v>
      </c>
      <c r="Y120" s="626">
        <f t="shared" si="9"/>
        <v>0</v>
      </c>
      <c r="Z120" s="619"/>
      <c r="AA120" s="1212"/>
      <c r="AB120" s="619"/>
      <c r="AC120" s="619"/>
      <c r="AD120" s="619"/>
      <c r="AE120" s="26"/>
      <c r="AF120" s="19"/>
      <c r="AG120" s="19"/>
      <c r="AH120" s="19"/>
      <c r="AI120" s="19"/>
      <c r="AK120" s="138"/>
      <c r="AM120" s="72"/>
      <c r="AO120" s="72"/>
      <c r="AT120" s="138"/>
      <c r="AU120" s="138"/>
      <c r="AV120" s="138"/>
      <c r="AW120" s="138"/>
      <c r="AX120" s="138"/>
      <c r="AY120" s="138"/>
      <c r="AZ120" s="138"/>
      <c r="BA120" s="138"/>
      <c r="BB120" s="138"/>
      <c r="BC120" s="138"/>
      <c r="BD120" s="138"/>
      <c r="BE120" s="138"/>
      <c r="BF120" s="138"/>
    </row>
    <row r="121" spans="2:58" s="10" customFormat="1" ht="124.9" customHeight="1" x14ac:dyDescent="0.2">
      <c r="B121" s="339" t="s">
        <v>63</v>
      </c>
      <c r="C121" s="1866" t="s">
        <v>379</v>
      </c>
      <c r="D121" s="1866"/>
      <c r="E121" s="1866"/>
      <c r="F121" s="1866"/>
      <c r="G121" s="1866"/>
      <c r="H121" s="1866"/>
      <c r="I121" s="1866"/>
      <c r="J121" s="1866"/>
      <c r="K121" s="1866"/>
      <c r="L121" s="1866"/>
      <c r="M121" s="1867"/>
      <c r="N121" s="1868">
        <v>1</v>
      </c>
      <c r="O121" s="1869"/>
      <c r="P121" s="1870"/>
      <c r="Q121" s="1863" t="str">
        <f t="shared" si="10"/>
        <v/>
      </c>
      <c r="R121" s="1864"/>
      <c r="S121" s="1864"/>
      <c r="T121" s="1864"/>
      <c r="U121" s="1865"/>
      <c r="V121" s="555">
        <v>1</v>
      </c>
      <c r="W121" s="555">
        <v>1</v>
      </c>
      <c r="X121" s="544">
        <f>IF(X110=FALSE,0,N121)</f>
        <v>1</v>
      </c>
      <c r="Y121" s="626">
        <f t="shared" si="9"/>
        <v>0</v>
      </c>
      <c r="Z121" s="619"/>
      <c r="AA121" s="1212"/>
      <c r="AB121" s="619"/>
      <c r="AC121" s="619"/>
      <c r="AD121" s="619"/>
      <c r="AE121" s="26"/>
      <c r="AF121" s="19"/>
      <c r="AG121" s="19"/>
      <c r="AH121" s="19"/>
      <c r="AI121" s="19"/>
      <c r="AK121" s="138"/>
      <c r="AM121" s="72"/>
      <c r="AO121" s="72"/>
      <c r="AT121" s="138"/>
      <c r="AU121" s="138"/>
      <c r="AV121" s="138"/>
      <c r="AW121" s="138"/>
      <c r="AX121" s="138"/>
      <c r="AY121" s="138"/>
      <c r="AZ121" s="138"/>
      <c r="BA121" s="138"/>
      <c r="BB121" s="138"/>
      <c r="BC121" s="138"/>
      <c r="BD121" s="138"/>
      <c r="BE121" s="138"/>
      <c r="BF121" s="138"/>
    </row>
    <row r="122" spans="2:58" s="10" customFormat="1" ht="19.899999999999999" customHeight="1" x14ac:dyDescent="0.2">
      <c r="B122" s="339" t="s">
        <v>64</v>
      </c>
      <c r="C122" s="1866" t="s">
        <v>380</v>
      </c>
      <c r="D122" s="1866"/>
      <c r="E122" s="1866"/>
      <c r="F122" s="1866"/>
      <c r="G122" s="1866"/>
      <c r="H122" s="1866"/>
      <c r="I122" s="1866"/>
      <c r="J122" s="1866"/>
      <c r="K122" s="1866"/>
      <c r="L122" s="1866"/>
      <c r="M122" s="1867"/>
      <c r="N122" s="1868">
        <v>0.05</v>
      </c>
      <c r="O122" s="1869"/>
      <c r="P122" s="1870"/>
      <c r="Q122" s="1863" t="str">
        <f t="shared" si="10"/>
        <v/>
      </c>
      <c r="R122" s="1864"/>
      <c r="S122" s="1864"/>
      <c r="T122" s="1864"/>
      <c r="U122" s="1865"/>
      <c r="V122" s="555">
        <v>0.05</v>
      </c>
      <c r="W122" s="555">
        <v>0.05</v>
      </c>
      <c r="X122" s="544">
        <f>IF(X110=FALSE,0,N122)</f>
        <v>0.05</v>
      </c>
      <c r="Y122" s="626">
        <f t="shared" si="9"/>
        <v>0</v>
      </c>
      <c r="Z122" s="619"/>
      <c r="AA122" s="1212"/>
      <c r="AB122" s="619"/>
      <c r="AC122" s="619"/>
      <c r="AD122" s="619"/>
      <c r="AE122" s="26"/>
      <c r="AF122" s="19"/>
      <c r="AG122" s="19"/>
      <c r="AH122" s="19"/>
      <c r="AI122" s="19"/>
      <c r="AK122" s="138"/>
      <c r="AM122" s="72"/>
      <c r="AO122" s="72"/>
      <c r="AT122" s="138"/>
      <c r="AU122" s="138"/>
      <c r="AV122" s="138"/>
      <c r="AW122" s="138"/>
      <c r="AX122" s="138"/>
      <c r="AY122" s="138"/>
      <c r="AZ122" s="138"/>
      <c r="BA122" s="138"/>
      <c r="BB122" s="138"/>
      <c r="BC122" s="138"/>
      <c r="BD122" s="138"/>
      <c r="BE122" s="138"/>
      <c r="BF122" s="138"/>
    </row>
    <row r="123" spans="2:58" s="10" customFormat="1" ht="66.599999999999994" customHeight="1" x14ac:dyDescent="0.2">
      <c r="B123" s="339" t="s">
        <v>65</v>
      </c>
      <c r="C123" s="1866" t="s">
        <v>381</v>
      </c>
      <c r="D123" s="1866"/>
      <c r="E123" s="1866"/>
      <c r="F123" s="1866"/>
      <c r="G123" s="1866"/>
      <c r="H123" s="1866"/>
      <c r="I123" s="1866"/>
      <c r="J123" s="1866"/>
      <c r="K123" s="1866"/>
      <c r="L123" s="1866"/>
      <c r="M123" s="1867"/>
      <c r="N123" s="1868">
        <v>0.25</v>
      </c>
      <c r="O123" s="1869"/>
      <c r="P123" s="1870"/>
      <c r="Q123" s="1863" t="str">
        <f t="shared" si="10"/>
        <v/>
      </c>
      <c r="R123" s="1864"/>
      <c r="S123" s="1864"/>
      <c r="T123" s="1864"/>
      <c r="U123" s="1865"/>
      <c r="V123" s="555">
        <v>0.25</v>
      </c>
      <c r="W123" s="555">
        <v>0.25</v>
      </c>
      <c r="X123" s="544">
        <f>IF(X110=FALSE,0,N123)</f>
        <v>0.25</v>
      </c>
      <c r="Y123" s="626">
        <f t="shared" si="9"/>
        <v>0</v>
      </c>
      <c r="Z123" s="619"/>
      <c r="AA123" s="1212"/>
      <c r="AB123" s="619"/>
      <c r="AC123" s="619"/>
      <c r="AD123" s="619"/>
      <c r="AE123" s="26"/>
      <c r="AF123" s="19"/>
      <c r="AG123" s="19"/>
      <c r="AH123" s="19"/>
      <c r="AI123" s="19"/>
      <c r="AK123" s="138"/>
      <c r="AM123" s="72"/>
      <c r="AO123" s="72"/>
      <c r="AT123" s="138"/>
      <c r="AU123" s="138"/>
      <c r="AV123" s="138"/>
      <c r="AW123" s="138"/>
      <c r="AX123" s="138"/>
      <c r="AY123" s="138"/>
      <c r="AZ123" s="138"/>
      <c r="BA123" s="138"/>
      <c r="BB123" s="138"/>
      <c r="BC123" s="138"/>
      <c r="BD123" s="138"/>
      <c r="BE123" s="138"/>
      <c r="BF123" s="138"/>
    </row>
    <row r="124" spans="2:58" s="10" customFormat="1" ht="39" customHeight="1" x14ac:dyDescent="0.2">
      <c r="B124" s="339" t="s">
        <v>66</v>
      </c>
      <c r="C124" s="1866" t="s">
        <v>382</v>
      </c>
      <c r="D124" s="1866"/>
      <c r="E124" s="1866"/>
      <c r="F124" s="1866"/>
      <c r="G124" s="1866"/>
      <c r="H124" s="1866"/>
      <c r="I124" s="1866"/>
      <c r="J124" s="1866"/>
      <c r="K124" s="1866"/>
      <c r="L124" s="1866"/>
      <c r="M124" s="1867"/>
      <c r="N124" s="1868">
        <v>0.15</v>
      </c>
      <c r="O124" s="1869"/>
      <c r="P124" s="1870"/>
      <c r="Q124" s="1863" t="str">
        <f t="shared" si="10"/>
        <v/>
      </c>
      <c r="R124" s="1864"/>
      <c r="S124" s="1864"/>
      <c r="T124" s="1864"/>
      <c r="U124" s="1865"/>
      <c r="V124" s="555">
        <v>0.15</v>
      </c>
      <c r="W124" s="555">
        <v>0.15</v>
      </c>
      <c r="X124" s="544">
        <f>IF(X110=FALSE,0,N124)</f>
        <v>0.15</v>
      </c>
      <c r="Y124" s="626">
        <f t="shared" si="9"/>
        <v>0</v>
      </c>
      <c r="Z124" s="619"/>
      <c r="AA124" s="1212"/>
      <c r="AB124" s="619"/>
      <c r="AC124" s="619"/>
      <c r="AD124" s="619"/>
      <c r="AE124" s="26"/>
      <c r="AF124" s="19"/>
      <c r="AG124" s="19"/>
      <c r="AH124" s="19"/>
      <c r="AI124" s="19"/>
      <c r="AK124" s="138"/>
      <c r="AM124" s="72"/>
      <c r="AO124" s="72"/>
      <c r="AT124" s="138"/>
      <c r="AU124" s="138"/>
      <c r="AV124" s="138"/>
      <c r="AW124" s="138"/>
      <c r="AX124" s="138"/>
      <c r="AY124" s="138"/>
      <c r="AZ124" s="138"/>
      <c r="BA124" s="138"/>
      <c r="BB124" s="138"/>
      <c r="BC124" s="138"/>
      <c r="BD124" s="138"/>
      <c r="BE124" s="138"/>
      <c r="BF124" s="138"/>
    </row>
    <row r="125" spans="2:58" s="10" customFormat="1" ht="22.15" customHeight="1" x14ac:dyDescent="0.2">
      <c r="B125" s="339" t="s">
        <v>67</v>
      </c>
      <c r="C125" s="1866" t="s">
        <v>70</v>
      </c>
      <c r="D125" s="1866"/>
      <c r="E125" s="1866"/>
      <c r="F125" s="1866"/>
      <c r="G125" s="1866"/>
      <c r="H125" s="1866"/>
      <c r="I125" s="1866"/>
      <c r="J125" s="1866"/>
      <c r="K125" s="1866"/>
      <c r="L125" s="1866"/>
      <c r="M125" s="1867"/>
      <c r="N125" s="1868">
        <v>0.1</v>
      </c>
      <c r="O125" s="1869"/>
      <c r="P125" s="1870"/>
      <c r="Q125" s="1873" t="str">
        <f t="shared" si="10"/>
        <v/>
      </c>
      <c r="R125" s="1874"/>
      <c r="S125" s="1874"/>
      <c r="T125" s="1874"/>
      <c r="U125" s="1875"/>
      <c r="V125" s="555">
        <v>0.1</v>
      </c>
      <c r="W125" s="555">
        <v>0.1</v>
      </c>
      <c r="X125" s="544">
        <f>IF(X110=FALSE,0,N125)</f>
        <v>0.1</v>
      </c>
      <c r="Y125" s="626">
        <f t="shared" si="9"/>
        <v>0</v>
      </c>
      <c r="Z125" s="619"/>
      <c r="AA125" s="1212"/>
      <c r="AB125" s="619"/>
      <c r="AC125" s="619"/>
      <c r="AD125" s="619"/>
      <c r="AE125" s="26"/>
      <c r="AF125" s="19"/>
      <c r="AG125" s="19"/>
      <c r="AH125" s="19"/>
      <c r="AI125" s="19"/>
      <c r="AK125" s="138"/>
      <c r="AM125" s="72"/>
      <c r="AO125" s="72"/>
      <c r="AT125" s="138"/>
      <c r="AU125" s="138"/>
      <c r="AV125" s="138"/>
      <c r="AW125" s="138"/>
      <c r="AX125" s="138"/>
      <c r="AY125" s="138"/>
      <c r="AZ125" s="138"/>
      <c r="BA125" s="138"/>
      <c r="BB125" s="138"/>
      <c r="BC125" s="138"/>
      <c r="BD125" s="138"/>
      <c r="BE125" s="138"/>
      <c r="BF125" s="138"/>
    </row>
    <row r="126" spans="2:58" s="10" customFormat="1" ht="22.9" customHeight="1" x14ac:dyDescent="0.2">
      <c r="B126" s="339" t="s">
        <v>69</v>
      </c>
      <c r="C126" s="1866" t="s">
        <v>71</v>
      </c>
      <c r="D126" s="1866"/>
      <c r="E126" s="1866"/>
      <c r="F126" s="1866"/>
      <c r="G126" s="1866"/>
      <c r="H126" s="1866"/>
      <c r="I126" s="1866"/>
      <c r="J126" s="1866"/>
      <c r="K126" s="1866"/>
      <c r="L126" s="1866"/>
      <c r="M126" s="1867"/>
      <c r="N126" s="1868">
        <v>1</v>
      </c>
      <c r="O126" s="1869"/>
      <c r="P126" s="1869"/>
      <c r="Q126" s="1886" t="str">
        <f t="shared" si="10"/>
        <v/>
      </c>
      <c r="R126" s="1887"/>
      <c r="S126" s="1887"/>
      <c r="T126" s="1887"/>
      <c r="U126" s="1888"/>
      <c r="V126" s="555">
        <v>1</v>
      </c>
      <c r="W126" s="555">
        <v>1</v>
      </c>
      <c r="X126" s="625">
        <f>IF(X110=FALSE,0,N126)</f>
        <v>1</v>
      </c>
      <c r="Y126" s="626">
        <f t="shared" si="9"/>
        <v>0</v>
      </c>
      <c r="Z126" s="619"/>
      <c r="AA126" s="1212"/>
      <c r="AB126" s="619"/>
      <c r="AC126" s="619"/>
      <c r="AD126" s="619"/>
      <c r="AE126" s="26"/>
      <c r="AF126" s="19"/>
      <c r="AG126" s="19"/>
      <c r="AH126" s="19"/>
      <c r="AI126" s="19"/>
      <c r="AK126" s="138"/>
      <c r="AM126" s="72"/>
      <c r="AO126" s="72"/>
      <c r="AT126" s="138"/>
      <c r="AU126" s="138"/>
      <c r="AV126" s="138"/>
      <c r="AW126" s="138"/>
      <c r="AX126" s="138"/>
      <c r="AY126" s="138"/>
      <c r="AZ126" s="138"/>
      <c r="BA126" s="138"/>
      <c r="BB126" s="138"/>
      <c r="BC126" s="138"/>
      <c r="BD126" s="138"/>
      <c r="BE126" s="138"/>
      <c r="BF126" s="138"/>
    </row>
    <row r="127" spans="2:58" s="10" customFormat="1" ht="19.899999999999999" customHeight="1" x14ac:dyDescent="0.2">
      <c r="B127" s="1854" t="s">
        <v>384</v>
      </c>
      <c r="C127" s="1871"/>
      <c r="D127" s="1871"/>
      <c r="E127" s="1871"/>
      <c r="F127" s="1871"/>
      <c r="G127" s="1871"/>
      <c r="H127" s="1871"/>
      <c r="I127" s="1871"/>
      <c r="J127" s="1871"/>
      <c r="K127" s="1871"/>
      <c r="L127" s="1871"/>
      <c r="M127" s="1872"/>
      <c r="N127" s="1857">
        <f>IF(X127=0,"",X127)</f>
        <v>31.350000000000005</v>
      </c>
      <c r="O127" s="1858"/>
      <c r="P127" s="1859"/>
      <c r="Q127" s="1860" t="str">
        <f t="shared" si="10"/>
        <v/>
      </c>
      <c r="R127" s="1861"/>
      <c r="S127" s="1861"/>
      <c r="T127" s="1861"/>
      <c r="U127" s="1862"/>
      <c r="V127" s="551"/>
      <c r="W127" s="551"/>
      <c r="X127" s="627">
        <f>SUM(X111:X126)</f>
        <v>31.350000000000005</v>
      </c>
      <c r="Y127" s="249">
        <f>SUM(Y111:Y126)</f>
        <v>0</v>
      </c>
      <c r="Z127" s="19"/>
      <c r="AA127" s="13"/>
      <c r="AB127" s="19"/>
      <c r="AC127" s="19"/>
      <c r="AD127" s="19"/>
      <c r="AE127" s="26"/>
      <c r="AF127" s="693"/>
      <c r="AG127" s="693"/>
      <c r="AH127" s="693"/>
      <c r="AI127" s="693"/>
      <c r="AK127" s="138"/>
      <c r="AM127" s="72"/>
      <c r="AO127" s="72"/>
      <c r="AT127" s="138"/>
      <c r="AU127" s="138"/>
      <c r="AV127" s="138"/>
      <c r="AW127" s="138"/>
      <c r="AX127" s="138"/>
      <c r="AY127" s="138"/>
      <c r="AZ127" s="138"/>
      <c r="BA127" s="138"/>
      <c r="BB127" s="138"/>
      <c r="BC127" s="138"/>
      <c r="BD127" s="138"/>
      <c r="BE127" s="138"/>
      <c r="BF127" s="138"/>
    </row>
    <row r="128" spans="2:58" s="10" customFormat="1" ht="15" customHeight="1" x14ac:dyDescent="0.2">
      <c r="B128" s="40"/>
      <c r="C128" s="40"/>
      <c r="D128" s="40"/>
      <c r="E128" s="40"/>
      <c r="F128" s="40"/>
      <c r="G128" s="40"/>
      <c r="H128" s="40"/>
      <c r="I128" s="40"/>
      <c r="J128" s="40"/>
      <c r="K128" s="40"/>
      <c r="L128" s="40"/>
      <c r="M128" s="40"/>
      <c r="N128" s="204"/>
      <c r="O128" s="204"/>
      <c r="P128" s="204"/>
      <c r="Q128" s="118"/>
      <c r="R128" s="118"/>
      <c r="S128" s="118"/>
      <c r="T128" s="118"/>
      <c r="U128" s="118"/>
      <c r="V128" s="272"/>
      <c r="W128" s="272"/>
      <c r="X128" s="20"/>
      <c r="Y128" s="19"/>
      <c r="Z128" s="19"/>
      <c r="AA128" s="13"/>
      <c r="AB128" s="19"/>
      <c r="AC128" s="19"/>
      <c r="AD128" s="19"/>
      <c r="AE128" s="26"/>
      <c r="AF128" s="693"/>
      <c r="AG128" s="693"/>
      <c r="AH128" s="693"/>
      <c r="AI128" s="693"/>
      <c r="AK128" s="138"/>
      <c r="AM128" s="72"/>
      <c r="AO128" s="72"/>
      <c r="AT128" s="138"/>
      <c r="AU128" s="138"/>
      <c r="AV128" s="138"/>
      <c r="AW128" s="138"/>
      <c r="AX128" s="138"/>
      <c r="AY128" s="138"/>
      <c r="AZ128" s="138"/>
      <c r="BA128" s="138"/>
      <c r="BB128" s="138"/>
      <c r="BC128" s="138"/>
      <c r="BD128" s="138"/>
      <c r="BE128" s="138"/>
      <c r="BF128" s="138"/>
    </row>
    <row r="129" spans="2:58" s="10" customFormat="1" ht="24.6" customHeight="1" x14ac:dyDescent="0.2">
      <c r="B129" s="1876" t="s">
        <v>9</v>
      </c>
      <c r="C129" s="1876"/>
      <c r="D129" s="1876"/>
      <c r="E129" s="1876"/>
      <c r="F129" s="1876"/>
      <c r="G129" s="1876"/>
      <c r="H129" s="1876"/>
      <c r="I129" s="1876"/>
      <c r="J129" s="1876"/>
      <c r="K129" s="1876"/>
      <c r="L129" s="1876"/>
      <c r="M129" s="1876"/>
      <c r="N129" s="1876"/>
      <c r="O129" s="1876"/>
      <c r="P129" s="1876"/>
      <c r="Q129" s="1876"/>
      <c r="R129" s="1876"/>
      <c r="S129" s="1876"/>
      <c r="T129" s="1876"/>
      <c r="U129" s="1876"/>
      <c r="V129" s="553"/>
      <c r="W129" s="553"/>
      <c r="X129" s="55"/>
      <c r="Y129" s="19"/>
      <c r="Z129" s="19"/>
      <c r="AA129" s="13"/>
      <c r="AB129" s="19"/>
      <c r="AC129" s="19"/>
      <c r="AD129" s="19"/>
      <c r="AE129" s="26"/>
      <c r="AF129" s="19"/>
      <c r="AG129" s="19"/>
      <c r="AH129" s="19"/>
      <c r="AI129" s="19"/>
      <c r="AK129" s="138"/>
      <c r="AM129" s="72"/>
      <c r="AO129" s="72"/>
      <c r="AT129" s="138"/>
      <c r="AU129" s="138"/>
      <c r="AV129" s="138"/>
      <c r="AW129" s="138"/>
      <c r="AX129" s="138"/>
      <c r="AY129" s="138"/>
      <c r="AZ129" s="138"/>
      <c r="BA129" s="138"/>
      <c r="BB129" s="138"/>
      <c r="BC129" s="138"/>
      <c r="BD129" s="138"/>
      <c r="BE129" s="138"/>
      <c r="BF129" s="138"/>
    </row>
    <row r="130" spans="2:58" s="10" customFormat="1" ht="15" customHeight="1" x14ac:dyDescent="0.2">
      <c r="B130" s="1877" t="s">
        <v>229</v>
      </c>
      <c r="C130" s="1878"/>
      <c r="D130" s="1878"/>
      <c r="E130" s="1878"/>
      <c r="F130" s="1878"/>
      <c r="G130" s="1878"/>
      <c r="H130" s="1878"/>
      <c r="I130" s="1878"/>
      <c r="J130" s="1878"/>
      <c r="K130" s="1878"/>
      <c r="L130" s="1878"/>
      <c r="M130" s="1879"/>
      <c r="N130" s="1906"/>
      <c r="O130" s="1907"/>
      <c r="P130" s="1908"/>
      <c r="Q130" s="1909"/>
      <c r="R130" s="1910"/>
      <c r="S130" s="1910"/>
      <c r="T130" s="1910"/>
      <c r="U130" s="1911"/>
      <c r="V130" s="553"/>
      <c r="W130" s="553"/>
      <c r="X130" s="55"/>
      <c r="Y130" s="19"/>
      <c r="Z130" s="19"/>
      <c r="AA130" s="13"/>
      <c r="AB130" s="19"/>
      <c r="AC130" s="19"/>
      <c r="AD130" s="19"/>
      <c r="AE130" s="26"/>
      <c r="AF130" s="19"/>
      <c r="AG130" s="19"/>
      <c r="AH130" s="19"/>
      <c r="AI130" s="19"/>
      <c r="AK130" s="138"/>
      <c r="AM130" s="72"/>
      <c r="AO130" s="72"/>
      <c r="AT130" s="138"/>
      <c r="AU130" s="138"/>
      <c r="AV130" s="138"/>
      <c r="AW130" s="138"/>
      <c r="AX130" s="138"/>
      <c r="AY130" s="138"/>
      <c r="AZ130" s="138"/>
      <c r="BA130" s="138"/>
      <c r="BB130" s="138"/>
      <c r="BC130" s="138"/>
      <c r="BD130" s="138"/>
      <c r="BE130" s="138"/>
      <c r="BF130" s="138"/>
    </row>
    <row r="131" spans="2:58" s="10" customFormat="1" ht="15" customHeight="1" x14ac:dyDescent="0.25">
      <c r="B131" s="450"/>
      <c r="C131" s="451"/>
      <c r="D131" s="451"/>
      <c r="E131" s="451"/>
      <c r="F131" s="451"/>
      <c r="G131" s="451"/>
      <c r="H131" s="451"/>
      <c r="I131" s="451"/>
      <c r="J131" s="451"/>
      <c r="K131" s="451"/>
      <c r="L131" s="451"/>
      <c r="M131" s="452"/>
      <c r="N131" s="1892" t="s">
        <v>247</v>
      </c>
      <c r="O131" s="1893"/>
      <c r="P131" s="1894"/>
      <c r="Q131" s="450"/>
      <c r="R131" s="451"/>
      <c r="S131" s="451"/>
      <c r="T131" s="451"/>
      <c r="U131" s="452"/>
      <c r="V131" s="554"/>
      <c r="W131" s="554"/>
      <c r="X131" s="628" t="b">
        <v>0</v>
      </c>
      <c r="Y131" s="19"/>
      <c r="Z131" s="19"/>
      <c r="AA131" s="13"/>
      <c r="AB131" s="19"/>
      <c r="AC131" s="19"/>
      <c r="AD131" s="19"/>
      <c r="AE131" s="26"/>
      <c r="AF131" s="694"/>
      <c r="AG131" s="694"/>
      <c r="AH131" s="694"/>
      <c r="AI131" s="694"/>
      <c r="AK131" s="138"/>
      <c r="AM131" s="72"/>
      <c r="AO131" s="72"/>
      <c r="AT131" s="138"/>
      <c r="AU131" s="138"/>
      <c r="AV131" s="138"/>
      <c r="AW131" s="138"/>
      <c r="AX131" s="138"/>
      <c r="AY131" s="138"/>
      <c r="AZ131" s="138"/>
      <c r="BA131" s="138"/>
      <c r="BB131" s="138"/>
      <c r="BC131" s="138"/>
      <c r="BD131" s="138"/>
      <c r="BE131" s="138"/>
      <c r="BF131" s="138"/>
    </row>
    <row r="132" spans="2:58" s="10" customFormat="1" ht="58.15" customHeight="1" x14ac:dyDescent="0.2">
      <c r="B132" s="449" t="s">
        <v>37</v>
      </c>
      <c r="C132" s="1895" t="s">
        <v>385</v>
      </c>
      <c r="D132" s="1895"/>
      <c r="E132" s="1895"/>
      <c r="F132" s="1895"/>
      <c r="G132" s="1895"/>
      <c r="H132" s="1895"/>
      <c r="I132" s="1895"/>
      <c r="J132" s="1895"/>
      <c r="K132" s="1895"/>
      <c r="L132" s="1895"/>
      <c r="M132" s="1896"/>
      <c r="N132" s="1912">
        <v>1</v>
      </c>
      <c r="O132" s="1913"/>
      <c r="P132" s="1914"/>
      <c r="Q132" s="1883" t="str">
        <f>IF(Y132=0,"",Y132)</f>
        <v/>
      </c>
      <c r="R132" s="1884"/>
      <c r="S132" s="1884"/>
      <c r="T132" s="1884"/>
      <c r="U132" s="1885"/>
      <c r="V132" s="555">
        <v>1</v>
      </c>
      <c r="W132" s="555"/>
      <c r="X132" s="544">
        <f>IF(X131=FALSE,0,N132)</f>
        <v>0</v>
      </c>
      <c r="Y132" s="626">
        <f>AB$18*(X132/100)</f>
        <v>0</v>
      </c>
      <c r="Z132" s="619"/>
      <c r="AA132" s="1212"/>
      <c r="AB132" s="619"/>
      <c r="AC132" s="619"/>
      <c r="AD132" s="619"/>
      <c r="AE132" s="26"/>
      <c r="AF132" s="19"/>
      <c r="AG132" s="19"/>
      <c r="AH132" s="19"/>
      <c r="AI132" s="19"/>
      <c r="AK132" s="138"/>
      <c r="AM132" s="72"/>
      <c r="AO132" s="72"/>
      <c r="AT132" s="138"/>
      <c r="AU132" s="138"/>
      <c r="AV132" s="138"/>
      <c r="AW132" s="138"/>
      <c r="AX132" s="138"/>
      <c r="AY132" s="138"/>
      <c r="AZ132" s="138"/>
      <c r="BA132" s="138"/>
      <c r="BB132" s="138"/>
      <c r="BC132" s="138"/>
      <c r="BD132" s="138"/>
      <c r="BE132" s="138"/>
      <c r="BF132" s="138"/>
    </row>
    <row r="133" spans="2:58" s="10" customFormat="1" ht="34.9" customHeight="1" x14ac:dyDescent="0.2">
      <c r="B133" s="339" t="s">
        <v>38</v>
      </c>
      <c r="C133" s="1866" t="s">
        <v>288</v>
      </c>
      <c r="D133" s="1866"/>
      <c r="E133" s="1866"/>
      <c r="F133" s="1866"/>
      <c r="G133" s="1866"/>
      <c r="H133" s="1866"/>
      <c r="I133" s="1866"/>
      <c r="J133" s="1866"/>
      <c r="K133" s="1866"/>
      <c r="L133" s="1866"/>
      <c r="M133" s="1867"/>
      <c r="N133" s="1868">
        <v>0.8</v>
      </c>
      <c r="O133" s="1869"/>
      <c r="P133" s="1870"/>
      <c r="Q133" s="1863" t="str">
        <f>IF(Y133=0,"",Y133)</f>
        <v/>
      </c>
      <c r="R133" s="1864"/>
      <c r="S133" s="1864"/>
      <c r="T133" s="1864"/>
      <c r="U133" s="1865"/>
      <c r="V133" s="555">
        <v>0.8</v>
      </c>
      <c r="W133" s="555"/>
      <c r="X133" s="544">
        <f>IF(X131=FALSE,0,N133)</f>
        <v>0</v>
      </c>
      <c r="Y133" s="626">
        <f>AB$18*(X133/100)</f>
        <v>0</v>
      </c>
      <c r="Z133" s="619"/>
      <c r="AA133" s="1212"/>
      <c r="AB133" s="619"/>
      <c r="AC133" s="619"/>
      <c r="AD133" s="619"/>
      <c r="AE133" s="26"/>
      <c r="AF133" s="19"/>
      <c r="AG133" s="19"/>
      <c r="AH133" s="19"/>
      <c r="AI133" s="19"/>
      <c r="AK133" s="138"/>
      <c r="AM133" s="72"/>
      <c r="AO133" s="72"/>
      <c r="AT133" s="138"/>
      <c r="AU133" s="138"/>
      <c r="AV133" s="138"/>
      <c r="AW133" s="138"/>
      <c r="AX133" s="138"/>
      <c r="AY133" s="138"/>
      <c r="AZ133" s="138"/>
      <c r="BA133" s="138"/>
      <c r="BB133" s="138"/>
      <c r="BC133" s="138"/>
      <c r="BD133" s="138"/>
      <c r="BE133" s="138"/>
      <c r="BF133" s="138"/>
    </row>
    <row r="134" spans="2:58" s="10" customFormat="1" ht="25.15" customHeight="1" x14ac:dyDescent="0.2">
      <c r="B134" s="339" t="s">
        <v>39</v>
      </c>
      <c r="C134" s="1866" t="s">
        <v>72</v>
      </c>
      <c r="D134" s="1866"/>
      <c r="E134" s="1866"/>
      <c r="F134" s="1866"/>
      <c r="G134" s="1866"/>
      <c r="H134" s="1866"/>
      <c r="I134" s="1866"/>
      <c r="J134" s="1866"/>
      <c r="K134" s="1866"/>
      <c r="L134" s="1866"/>
      <c r="M134" s="1867"/>
      <c r="N134" s="1868">
        <v>0.2</v>
      </c>
      <c r="O134" s="1869"/>
      <c r="P134" s="1870"/>
      <c r="Q134" s="1863" t="str">
        <f>IF(Y134=0,"",Y134)</f>
        <v/>
      </c>
      <c r="R134" s="1864"/>
      <c r="S134" s="1864"/>
      <c r="T134" s="1864"/>
      <c r="U134" s="1865"/>
      <c r="V134" s="555">
        <v>0.2</v>
      </c>
      <c r="W134" s="555"/>
      <c r="X134" s="625">
        <f>IF(X131=FALSE,0,N134)</f>
        <v>0</v>
      </c>
      <c r="Y134" s="626">
        <f>AB$18*(X134/100)</f>
        <v>0</v>
      </c>
      <c r="Z134" s="619"/>
      <c r="AA134" s="1212"/>
      <c r="AB134" s="619"/>
      <c r="AC134" s="619"/>
      <c r="AD134" s="619"/>
      <c r="AE134" s="26"/>
      <c r="AF134" s="26"/>
      <c r="AG134" s="26"/>
      <c r="AH134" s="26"/>
      <c r="AI134" s="26"/>
      <c r="AK134" s="138"/>
      <c r="AM134" s="72"/>
      <c r="AO134" s="72"/>
      <c r="AT134" s="138"/>
      <c r="AU134" s="138"/>
      <c r="AV134" s="138"/>
      <c r="AW134" s="138"/>
      <c r="AX134" s="138"/>
      <c r="AY134" s="138"/>
      <c r="AZ134" s="138"/>
      <c r="BA134" s="138"/>
      <c r="BB134" s="138"/>
      <c r="BC134" s="138"/>
      <c r="BD134" s="138"/>
      <c r="BE134" s="147"/>
      <c r="BF134" s="138"/>
    </row>
    <row r="135" spans="2:58" s="10" customFormat="1" ht="19.899999999999999" customHeight="1" x14ac:dyDescent="0.25">
      <c r="B135" s="1854" t="s">
        <v>239</v>
      </c>
      <c r="C135" s="1855"/>
      <c r="D135" s="1855"/>
      <c r="E135" s="1855"/>
      <c r="F135" s="1855"/>
      <c r="G135" s="1855"/>
      <c r="H135" s="1855"/>
      <c r="I135" s="1855"/>
      <c r="J135" s="1855"/>
      <c r="K135" s="1855"/>
      <c r="L135" s="1855"/>
      <c r="M135" s="1856"/>
      <c r="N135" s="1857" t="str">
        <f>IF(X135=0,"",X135)</f>
        <v/>
      </c>
      <c r="O135" s="1858"/>
      <c r="P135" s="1859"/>
      <c r="Q135" s="1860" t="str">
        <f>IF(Y135=0,"",Y135)</f>
        <v/>
      </c>
      <c r="R135" s="1861"/>
      <c r="S135" s="1861"/>
      <c r="T135" s="1861"/>
      <c r="U135" s="1862"/>
      <c r="V135" s="551"/>
      <c r="W135" s="551"/>
      <c r="X135" s="627">
        <f>SUM(X132:X134)</f>
        <v>0</v>
      </c>
      <c r="Y135" s="249">
        <f>SUM(Y132:Y134)</f>
        <v>0</v>
      </c>
      <c r="Z135" s="19"/>
      <c r="AA135" s="13"/>
      <c r="AB135" s="19"/>
      <c r="AC135" s="19"/>
      <c r="AD135" s="19"/>
      <c r="AE135" s="26"/>
      <c r="AF135" s="694"/>
      <c r="AG135" s="694"/>
      <c r="AH135" s="694"/>
      <c r="AI135" s="694"/>
      <c r="AJ135" s="7"/>
      <c r="AK135" s="145"/>
      <c r="AL135" s="113"/>
      <c r="AM135" s="124"/>
      <c r="AN135" s="112"/>
      <c r="AO135" s="8"/>
      <c r="AP135" s="112"/>
      <c r="AQ135" s="112"/>
      <c r="AR135" s="112"/>
      <c r="AS135" s="112"/>
      <c r="AT135" s="145"/>
      <c r="AU135" s="145"/>
      <c r="AV135" s="145"/>
      <c r="AW135" s="145"/>
      <c r="AX135" s="145"/>
      <c r="AY135" s="145"/>
      <c r="AZ135" s="145"/>
      <c r="BA135" s="145"/>
      <c r="BB135" s="145"/>
      <c r="BC135" s="145"/>
      <c r="BD135" s="146"/>
      <c r="BE135" s="138"/>
      <c r="BF135" s="138"/>
    </row>
    <row r="136" spans="2:58" x14ac:dyDescent="0.25">
      <c r="X136" s="56"/>
      <c r="Y136" s="49"/>
      <c r="Z136" s="49"/>
      <c r="AA136" s="1211"/>
      <c r="AB136" s="49"/>
      <c r="AC136" s="49"/>
    </row>
    <row r="137" spans="2:58" x14ac:dyDescent="0.25">
      <c r="X137" s="56"/>
      <c r="Y137" s="49"/>
      <c r="Z137" s="49"/>
      <c r="AA137" s="1211"/>
      <c r="AB137" s="49"/>
      <c r="AC137" s="49"/>
    </row>
    <row r="138" spans="2:58" x14ac:dyDescent="0.25">
      <c r="X138" s="56"/>
      <c r="Y138" s="49"/>
      <c r="Z138" s="49"/>
      <c r="AA138" s="1211"/>
      <c r="AB138" s="49"/>
      <c r="AC138" s="49"/>
    </row>
    <row r="139" spans="2:58" x14ac:dyDescent="0.25">
      <c r="X139" s="56"/>
      <c r="Y139" s="49"/>
      <c r="Z139" s="49"/>
      <c r="AA139" s="1211"/>
      <c r="AB139" s="49"/>
      <c r="AC139" s="49"/>
    </row>
    <row r="140" spans="2:58" x14ac:dyDescent="0.25">
      <c r="X140" s="56"/>
      <c r="Y140" s="49"/>
      <c r="Z140" s="49"/>
      <c r="AA140" s="1211"/>
      <c r="AB140" s="49"/>
      <c r="AC140" s="49"/>
    </row>
    <row r="141" spans="2:58" x14ac:dyDescent="0.25">
      <c r="X141" s="56"/>
      <c r="Y141" s="49"/>
      <c r="Z141" s="49"/>
      <c r="AA141" s="1211"/>
      <c r="AB141" s="49"/>
      <c r="AC141" s="49"/>
    </row>
    <row r="142" spans="2:58" x14ac:dyDescent="0.25">
      <c r="X142" s="56"/>
      <c r="Y142" s="49"/>
      <c r="Z142" s="49"/>
      <c r="AA142" s="1211"/>
      <c r="AB142" s="49"/>
      <c r="AC142" s="49"/>
    </row>
    <row r="143" spans="2:58" x14ac:dyDescent="0.25">
      <c r="X143" s="56"/>
      <c r="Y143" s="49"/>
      <c r="Z143" s="49"/>
      <c r="AA143" s="1211"/>
      <c r="AB143" s="49"/>
      <c r="AC143" s="49"/>
    </row>
    <row r="144" spans="2:58" x14ac:dyDescent="0.25">
      <c r="X144" s="56"/>
      <c r="Y144" s="49"/>
      <c r="Z144" s="49"/>
      <c r="AA144" s="1211"/>
      <c r="AB144" s="49"/>
      <c r="AC144" s="49"/>
    </row>
    <row r="145" spans="24:29" x14ac:dyDescent="0.25">
      <c r="X145" s="56"/>
      <c r="Y145" s="49"/>
      <c r="Z145" s="49"/>
      <c r="AA145" s="1211"/>
      <c r="AB145" s="49"/>
      <c r="AC145" s="49"/>
    </row>
    <row r="146" spans="24:29" x14ac:dyDescent="0.25">
      <c r="X146" s="56"/>
      <c r="Y146" s="49"/>
      <c r="Z146" s="49"/>
      <c r="AA146" s="1211"/>
      <c r="AB146" s="49"/>
      <c r="AC146" s="49"/>
    </row>
  </sheetData>
  <sheetProtection password="8962" sheet="1" objects="1" scenarios="1" selectLockedCells="1"/>
  <mergeCells count="367">
    <mergeCell ref="AK5:AN5"/>
    <mergeCell ref="B6:Q6"/>
    <mergeCell ref="R6:U6"/>
    <mergeCell ref="B21:U21"/>
    <mergeCell ref="B24:M24"/>
    <mergeCell ref="N24:P24"/>
    <mergeCell ref="Q24:U24"/>
    <mergeCell ref="V24:V25"/>
    <mergeCell ref="B25:M25"/>
    <mergeCell ref="N25:P25"/>
    <mergeCell ref="Q25:U25"/>
    <mergeCell ref="B18:P19"/>
    <mergeCell ref="Q18:U19"/>
    <mergeCell ref="F9:U9"/>
    <mergeCell ref="Z12:AA12"/>
    <mergeCell ref="Z20:AA20"/>
    <mergeCell ref="Z18:AA18"/>
    <mergeCell ref="Z17:AA17"/>
    <mergeCell ref="Z16:AA16"/>
    <mergeCell ref="Z14:AA14"/>
    <mergeCell ref="Z19:AA19"/>
    <mergeCell ref="B22:U22"/>
    <mergeCell ref="B23:U23"/>
    <mergeCell ref="B35:L35"/>
    <mergeCell ref="N35:P35"/>
    <mergeCell ref="Q35:U35"/>
    <mergeCell ref="V35:V36"/>
    <mergeCell ref="B36:M36"/>
    <mergeCell ref="N36:P36"/>
    <mergeCell ref="Q36:U36"/>
    <mergeCell ref="B4:M4"/>
    <mergeCell ref="O4:R4"/>
    <mergeCell ref="S4:U4"/>
    <mergeCell ref="B5:U5"/>
    <mergeCell ref="C28:M28"/>
    <mergeCell ref="Q26:U27"/>
    <mergeCell ref="B17:K17"/>
    <mergeCell ref="N17:P17"/>
    <mergeCell ref="Q17:U17"/>
    <mergeCell ref="B16:P16"/>
    <mergeCell ref="Q16:U16"/>
    <mergeCell ref="C32:M32"/>
    <mergeCell ref="N32:P32"/>
    <mergeCell ref="Q32:U32"/>
    <mergeCell ref="B33:M33"/>
    <mergeCell ref="N33:P33"/>
    <mergeCell ref="Q33:U33"/>
    <mergeCell ref="C1:D1"/>
    <mergeCell ref="E1:U1"/>
    <mergeCell ref="C2:D2"/>
    <mergeCell ref="E2:U2"/>
    <mergeCell ref="C3:D3"/>
    <mergeCell ref="E3:U3"/>
    <mergeCell ref="AX7:AZ7"/>
    <mergeCell ref="BB7:BD7"/>
    <mergeCell ref="B8:Q8"/>
    <mergeCell ref="R8:U8"/>
    <mergeCell ref="AL8:AL9"/>
    <mergeCell ref="AN8:AN9"/>
    <mergeCell ref="AP8:AP9"/>
    <mergeCell ref="B7:O7"/>
    <mergeCell ref="P7:T7"/>
    <mergeCell ref="AK7:AK9"/>
    <mergeCell ref="AL7:AN7"/>
    <mergeCell ref="AP7:AR7"/>
    <mergeCell ref="AT7:AV7"/>
    <mergeCell ref="AR8:AR9"/>
    <mergeCell ref="AT8:AT9"/>
    <mergeCell ref="BD8:BD9"/>
    <mergeCell ref="B9:E9"/>
    <mergeCell ref="BB8:BB9"/>
    <mergeCell ref="AV8:AV9"/>
    <mergeCell ref="AX8:AX9"/>
    <mergeCell ref="AZ8:AZ9"/>
    <mergeCell ref="B10:P10"/>
    <mergeCell ref="R10:U10"/>
    <mergeCell ref="C11:U11"/>
    <mergeCell ref="B14:P14"/>
    <mergeCell ref="Q14:U14"/>
    <mergeCell ref="B15:K15"/>
    <mergeCell ref="N15:P15"/>
    <mergeCell ref="Q15:U15"/>
    <mergeCell ref="B12:M12"/>
    <mergeCell ref="Q12:U12"/>
    <mergeCell ref="B13:M13"/>
    <mergeCell ref="Q13:U13"/>
    <mergeCell ref="V8:W8"/>
    <mergeCell ref="B26:B27"/>
    <mergeCell ref="C26:M27"/>
    <mergeCell ref="N26:P27"/>
    <mergeCell ref="V26:V27"/>
    <mergeCell ref="X26:X27"/>
    <mergeCell ref="V30:V31"/>
    <mergeCell ref="W26:W27"/>
    <mergeCell ref="W30:W31"/>
    <mergeCell ref="Y26:Y27"/>
    <mergeCell ref="B30:B31"/>
    <mergeCell ref="C30:M31"/>
    <mergeCell ref="N30:P31"/>
    <mergeCell ref="Q30:U31"/>
    <mergeCell ref="Y30:Y31"/>
    <mergeCell ref="X30:X31"/>
    <mergeCell ref="N28:P28"/>
    <mergeCell ref="Q28:U28"/>
    <mergeCell ref="C29:M29"/>
    <mergeCell ref="N29:P29"/>
    <mergeCell ref="Q29:U29"/>
    <mergeCell ref="Y37:Y38"/>
    <mergeCell ref="W37:W38"/>
    <mergeCell ref="B41:B43"/>
    <mergeCell ref="Y41:Y43"/>
    <mergeCell ref="W41:W43"/>
    <mergeCell ref="Y39:Y40"/>
    <mergeCell ref="V41:V43"/>
    <mergeCell ref="W39:W40"/>
    <mergeCell ref="Q41:U43"/>
    <mergeCell ref="N41:P43"/>
    <mergeCell ref="B39:B40"/>
    <mergeCell ref="C39:M40"/>
    <mergeCell ref="N39:P40"/>
    <mergeCell ref="Q39:U40"/>
    <mergeCell ref="V39:V40"/>
    <mergeCell ref="B37:B38"/>
    <mergeCell ref="C37:M38"/>
    <mergeCell ref="N37:P38"/>
    <mergeCell ref="Q37:U38"/>
    <mergeCell ref="V37:V38"/>
    <mergeCell ref="X41:X43"/>
    <mergeCell ref="X39:X40"/>
    <mergeCell ref="X37:X38"/>
    <mergeCell ref="C41:M43"/>
    <mergeCell ref="N54:P54"/>
    <mergeCell ref="Q54:U54"/>
    <mergeCell ref="C55:P55"/>
    <mergeCell ref="B56:M56"/>
    <mergeCell ref="N56:P56"/>
    <mergeCell ref="Q56:U56"/>
    <mergeCell ref="C49:M49"/>
    <mergeCell ref="N49:P49"/>
    <mergeCell ref="Q49:U49"/>
    <mergeCell ref="B57:M57"/>
    <mergeCell ref="N57:P57"/>
    <mergeCell ref="Q57:U57"/>
    <mergeCell ref="C58:M58"/>
    <mergeCell ref="N58:P58"/>
    <mergeCell ref="Q58:U58"/>
    <mergeCell ref="Y44:Y48"/>
    <mergeCell ref="W44:W48"/>
    <mergeCell ref="V44:V48"/>
    <mergeCell ref="Q44:U48"/>
    <mergeCell ref="N44:P48"/>
    <mergeCell ref="Q53:U53"/>
    <mergeCell ref="Q52:U52"/>
    <mergeCell ref="C52:M52"/>
    <mergeCell ref="C53:M53"/>
    <mergeCell ref="C50:M50"/>
    <mergeCell ref="N50:P50"/>
    <mergeCell ref="Q50:U50"/>
    <mergeCell ref="C44:M48"/>
    <mergeCell ref="X44:X48"/>
    <mergeCell ref="C51:M51"/>
    <mergeCell ref="N51:P51"/>
    <mergeCell ref="Q51:U51"/>
    <mergeCell ref="B54:M54"/>
    <mergeCell ref="C61:M61"/>
    <mergeCell ref="N61:P61"/>
    <mergeCell ref="Q61:U61"/>
    <mergeCell ref="C62:M62"/>
    <mergeCell ref="N62:P62"/>
    <mergeCell ref="Q62:U62"/>
    <mergeCell ref="C59:M59"/>
    <mergeCell ref="N59:P59"/>
    <mergeCell ref="Q59:U59"/>
    <mergeCell ref="C60:M60"/>
    <mergeCell ref="N60:P60"/>
    <mergeCell ref="Q60:U60"/>
    <mergeCell ref="B65:M65"/>
    <mergeCell ref="N65:P65"/>
    <mergeCell ref="Q65:U65"/>
    <mergeCell ref="B67:M67"/>
    <mergeCell ref="Q67:U67"/>
    <mergeCell ref="B68:M68"/>
    <mergeCell ref="N68:P68"/>
    <mergeCell ref="Q68:U68"/>
    <mergeCell ref="C63:M63"/>
    <mergeCell ref="N63:P63"/>
    <mergeCell ref="Q63:U63"/>
    <mergeCell ref="C64:M64"/>
    <mergeCell ref="N64:P64"/>
    <mergeCell ref="Q64:U64"/>
    <mergeCell ref="C71:M71"/>
    <mergeCell ref="N71:P71"/>
    <mergeCell ref="Q71:U71"/>
    <mergeCell ref="N72:P72"/>
    <mergeCell ref="Q72:U72"/>
    <mergeCell ref="B72:D72"/>
    <mergeCell ref="E72:M72"/>
    <mergeCell ref="C69:M69"/>
    <mergeCell ref="N69:P69"/>
    <mergeCell ref="Q69:U69"/>
    <mergeCell ref="C70:M70"/>
    <mergeCell ref="N70:P70"/>
    <mergeCell ref="Q70:U70"/>
    <mergeCell ref="C77:M77"/>
    <mergeCell ref="N77:P77"/>
    <mergeCell ref="Q77:U77"/>
    <mergeCell ref="C78:M78"/>
    <mergeCell ref="N78:P78"/>
    <mergeCell ref="Q78:U78"/>
    <mergeCell ref="B74:L74"/>
    <mergeCell ref="B75:M75"/>
    <mergeCell ref="N75:P75"/>
    <mergeCell ref="Q75:U75"/>
    <mergeCell ref="B76:L76"/>
    <mergeCell ref="N76:P76"/>
    <mergeCell ref="Q76:U76"/>
    <mergeCell ref="C81:M81"/>
    <mergeCell ref="N81:P81"/>
    <mergeCell ref="Q81:U81"/>
    <mergeCell ref="C82:M82"/>
    <mergeCell ref="N82:P82"/>
    <mergeCell ref="Q82:U82"/>
    <mergeCell ref="B83:D83"/>
    <mergeCell ref="E83:M83"/>
    <mergeCell ref="C79:M79"/>
    <mergeCell ref="N79:P79"/>
    <mergeCell ref="Q79:U79"/>
    <mergeCell ref="C80:M80"/>
    <mergeCell ref="N80:P80"/>
    <mergeCell ref="Q80:U80"/>
    <mergeCell ref="N87:P87"/>
    <mergeCell ref="C88:M88"/>
    <mergeCell ref="N88:P88"/>
    <mergeCell ref="Q88:U88"/>
    <mergeCell ref="C89:M89"/>
    <mergeCell ref="N89:P89"/>
    <mergeCell ref="Q89:U89"/>
    <mergeCell ref="N83:P83"/>
    <mergeCell ref="Q83:U83"/>
    <mergeCell ref="B85:U85"/>
    <mergeCell ref="B86:M86"/>
    <mergeCell ref="N86:P86"/>
    <mergeCell ref="Q86:U86"/>
    <mergeCell ref="C92:M92"/>
    <mergeCell ref="N92:P92"/>
    <mergeCell ref="Q92:U92"/>
    <mergeCell ref="C90:M90"/>
    <mergeCell ref="N90:P90"/>
    <mergeCell ref="Q90:U90"/>
    <mergeCell ref="C91:M91"/>
    <mergeCell ref="N91:P91"/>
    <mergeCell ref="Q91:U91"/>
    <mergeCell ref="B96:M96"/>
    <mergeCell ref="N96:P96"/>
    <mergeCell ref="Q96:U96"/>
    <mergeCell ref="N97:P97"/>
    <mergeCell ref="C98:M98"/>
    <mergeCell ref="N98:P98"/>
    <mergeCell ref="Q98:U98"/>
    <mergeCell ref="C93:M93"/>
    <mergeCell ref="N93:P93"/>
    <mergeCell ref="Q93:U93"/>
    <mergeCell ref="N94:P94"/>
    <mergeCell ref="Q94:U94"/>
    <mergeCell ref="B94:D94"/>
    <mergeCell ref="E94:M94"/>
    <mergeCell ref="C101:M101"/>
    <mergeCell ref="N101:P101"/>
    <mergeCell ref="Q101:U101"/>
    <mergeCell ref="C102:M102"/>
    <mergeCell ref="N102:P102"/>
    <mergeCell ref="Q102:U102"/>
    <mergeCell ref="C103:M103"/>
    <mergeCell ref="C99:M99"/>
    <mergeCell ref="N99:P99"/>
    <mergeCell ref="Q99:U99"/>
    <mergeCell ref="C100:M100"/>
    <mergeCell ref="N100:P100"/>
    <mergeCell ref="Q100:U100"/>
    <mergeCell ref="N130:P130"/>
    <mergeCell ref="Q130:U130"/>
    <mergeCell ref="N131:P131"/>
    <mergeCell ref="C132:M132"/>
    <mergeCell ref="N132:P132"/>
    <mergeCell ref="Q132:U132"/>
    <mergeCell ref="Q105:U105"/>
    <mergeCell ref="C104:M104"/>
    <mergeCell ref="N104:P104"/>
    <mergeCell ref="Q104:U104"/>
    <mergeCell ref="Q106:U106"/>
    <mergeCell ref="B108:L108"/>
    <mergeCell ref="B109:M109"/>
    <mergeCell ref="N109:P109"/>
    <mergeCell ref="Q109:U109"/>
    <mergeCell ref="B106:D106"/>
    <mergeCell ref="E106:M106"/>
    <mergeCell ref="N119:P119"/>
    <mergeCell ref="Q119:U119"/>
    <mergeCell ref="C117:M117"/>
    <mergeCell ref="N117:P117"/>
    <mergeCell ref="Q117:U117"/>
    <mergeCell ref="C118:M118"/>
    <mergeCell ref="Q111:U111"/>
    <mergeCell ref="B44:B48"/>
    <mergeCell ref="N53:P53"/>
    <mergeCell ref="N52:P52"/>
    <mergeCell ref="C133:M133"/>
    <mergeCell ref="N133:P133"/>
    <mergeCell ref="Q133:U133"/>
    <mergeCell ref="Q115:U115"/>
    <mergeCell ref="C116:M116"/>
    <mergeCell ref="N116:P116"/>
    <mergeCell ref="Q116:U116"/>
    <mergeCell ref="C113:M113"/>
    <mergeCell ref="N113:P113"/>
    <mergeCell ref="Q113:U113"/>
    <mergeCell ref="C114:M114"/>
    <mergeCell ref="N114:P114"/>
    <mergeCell ref="Q114:U114"/>
    <mergeCell ref="N110:P110"/>
    <mergeCell ref="C111:M111"/>
    <mergeCell ref="N111:P111"/>
    <mergeCell ref="N103:P103"/>
    <mergeCell ref="Q103:U103"/>
    <mergeCell ref="C105:M105"/>
    <mergeCell ref="N105:P105"/>
    <mergeCell ref="N106:P106"/>
    <mergeCell ref="C112:M112"/>
    <mergeCell ref="N112:P112"/>
    <mergeCell ref="Q112:U112"/>
    <mergeCell ref="C120:M120"/>
    <mergeCell ref="N120:P120"/>
    <mergeCell ref="Q120:U120"/>
    <mergeCell ref="Q127:U127"/>
    <mergeCell ref="N118:P118"/>
    <mergeCell ref="Q118:U118"/>
    <mergeCell ref="C115:M115"/>
    <mergeCell ref="N126:P126"/>
    <mergeCell ref="Q126:U126"/>
    <mergeCell ref="C123:M123"/>
    <mergeCell ref="N123:P123"/>
    <mergeCell ref="N115:P115"/>
    <mergeCell ref="C119:M119"/>
    <mergeCell ref="B135:M135"/>
    <mergeCell ref="N135:P135"/>
    <mergeCell ref="Q135:U135"/>
    <mergeCell ref="Q123:U123"/>
    <mergeCell ref="C124:M124"/>
    <mergeCell ref="N124:P124"/>
    <mergeCell ref="Q124:U124"/>
    <mergeCell ref="C121:M121"/>
    <mergeCell ref="N121:P121"/>
    <mergeCell ref="Q121:U121"/>
    <mergeCell ref="C122:M122"/>
    <mergeCell ref="N122:P122"/>
    <mergeCell ref="Q122:U122"/>
    <mergeCell ref="B127:M127"/>
    <mergeCell ref="N127:P127"/>
    <mergeCell ref="C125:M125"/>
    <mergeCell ref="N125:P125"/>
    <mergeCell ref="Q125:U125"/>
    <mergeCell ref="C126:M126"/>
    <mergeCell ref="C134:M134"/>
    <mergeCell ref="N134:P134"/>
    <mergeCell ref="Q134:U134"/>
    <mergeCell ref="B129:U129"/>
    <mergeCell ref="B130:M130"/>
  </mergeCells>
  <conditionalFormatting sqref="B33">
    <cfRule type="expression" dxfId="793" priority="8802">
      <formula>$X$33=0</formula>
    </cfRule>
  </conditionalFormatting>
  <conditionalFormatting sqref="B83 E83">
    <cfRule type="expression" dxfId="792" priority="8803">
      <formula>$X$83=0</formula>
    </cfRule>
  </conditionalFormatting>
  <conditionalFormatting sqref="B94 E94">
    <cfRule type="expression" dxfId="791" priority="8805">
      <formula>$X$94=0</formula>
    </cfRule>
  </conditionalFormatting>
  <conditionalFormatting sqref="B106 E106">
    <cfRule type="expression" dxfId="790" priority="8807">
      <formula>$X$106=0</formula>
    </cfRule>
  </conditionalFormatting>
  <conditionalFormatting sqref="B26:C26 B27">
    <cfRule type="expression" dxfId="789" priority="8875">
      <formula>$X$26=0</formula>
    </cfRule>
  </conditionalFormatting>
  <conditionalFormatting sqref="B39:C39">
    <cfRule type="expression" dxfId="788" priority="8818">
      <formula>$X$39=0</formula>
    </cfRule>
  </conditionalFormatting>
  <conditionalFormatting sqref="B41:C41">
    <cfRule type="expression" dxfId="787" priority="8812">
      <formula>$X$41=0</formula>
    </cfRule>
  </conditionalFormatting>
  <conditionalFormatting sqref="B44:C44">
    <cfRule type="expression" dxfId="786" priority="8813">
      <formula>$X$44=0</formula>
    </cfRule>
  </conditionalFormatting>
  <conditionalFormatting sqref="B28:M28">
    <cfRule type="expression" dxfId="785" priority="8814">
      <formula>$X$28=0</formula>
    </cfRule>
  </conditionalFormatting>
  <conditionalFormatting sqref="B29:M29">
    <cfRule type="expression" dxfId="784" priority="8815">
      <formula>$X$29=0</formula>
    </cfRule>
  </conditionalFormatting>
  <conditionalFormatting sqref="B30:M31">
    <cfRule type="expression" dxfId="783" priority="8816">
      <formula>$X$30=0</formula>
    </cfRule>
  </conditionalFormatting>
  <conditionalFormatting sqref="B32:M32">
    <cfRule type="expression" dxfId="782" priority="8817">
      <formula>$X$32=0</formula>
    </cfRule>
  </conditionalFormatting>
  <conditionalFormatting sqref="B37:M38">
    <cfRule type="expression" dxfId="781" priority="8876">
      <formula>$X$37=0</formula>
    </cfRule>
  </conditionalFormatting>
  <conditionalFormatting sqref="B49:M49">
    <cfRule type="expression" dxfId="780" priority="8819">
      <formula>$X$49=0</formula>
    </cfRule>
  </conditionalFormatting>
  <conditionalFormatting sqref="B50:M50">
    <cfRule type="expression" dxfId="779" priority="8820">
      <formula>$X$50=0</formula>
    </cfRule>
  </conditionalFormatting>
  <conditionalFormatting sqref="B51:M51 B52:C53">
    <cfRule type="expression" dxfId="778" priority="8821">
      <formula>$X$51=0</formula>
    </cfRule>
  </conditionalFormatting>
  <conditionalFormatting sqref="B54:M54">
    <cfRule type="expression" dxfId="777" priority="8823">
      <formula>$X$54=0</formula>
    </cfRule>
  </conditionalFormatting>
  <conditionalFormatting sqref="B58:M58">
    <cfRule type="expression" dxfId="776" priority="8886">
      <formula>$X$58=0</formula>
    </cfRule>
  </conditionalFormatting>
  <conditionalFormatting sqref="B59:M59">
    <cfRule type="expression" dxfId="775" priority="8825">
      <formula>$X$59=0</formula>
    </cfRule>
  </conditionalFormatting>
  <conditionalFormatting sqref="B60:M60">
    <cfRule type="expression" dxfId="774" priority="8826">
      <formula>$X$60=0</formula>
    </cfRule>
  </conditionalFormatting>
  <conditionalFormatting sqref="B61:M61">
    <cfRule type="expression" dxfId="773" priority="8827">
      <formula>$X$61=0</formula>
    </cfRule>
  </conditionalFormatting>
  <conditionalFormatting sqref="B62:M62">
    <cfRule type="expression" dxfId="772" priority="8828">
      <formula>$X$62=0</formula>
    </cfRule>
  </conditionalFormatting>
  <conditionalFormatting sqref="B63:M63">
    <cfRule type="expression" dxfId="771" priority="8829">
      <formula>$X$63=0</formula>
    </cfRule>
  </conditionalFormatting>
  <conditionalFormatting sqref="B64:M64">
    <cfRule type="expression" dxfId="770" priority="8830">
      <formula>$X$64=0</formula>
    </cfRule>
  </conditionalFormatting>
  <conditionalFormatting sqref="B65:M65">
    <cfRule type="expression" dxfId="769" priority="8831">
      <formula>$X$65=0</formula>
    </cfRule>
  </conditionalFormatting>
  <conditionalFormatting sqref="B69:M69">
    <cfRule type="expression" dxfId="768" priority="8887">
      <formula>$X$69=0</formula>
    </cfRule>
  </conditionalFormatting>
  <conditionalFormatting sqref="B70:M70">
    <cfRule type="expression" dxfId="767" priority="8833">
      <formula>$X$70=0</formula>
    </cfRule>
  </conditionalFormatting>
  <conditionalFormatting sqref="B71:M71">
    <cfRule type="expression" dxfId="766" priority="8834">
      <formula>$X$71=0</formula>
    </cfRule>
  </conditionalFormatting>
  <conditionalFormatting sqref="B72:M72">
    <cfRule type="expression" dxfId="765" priority="8835">
      <formula>$X$72=0</formula>
    </cfRule>
  </conditionalFormatting>
  <conditionalFormatting sqref="B77:M77">
    <cfRule type="expression" dxfId="764" priority="8888">
      <formula>$X$77=0</formula>
    </cfRule>
  </conditionalFormatting>
  <conditionalFormatting sqref="B78:M78">
    <cfRule type="expression" dxfId="763" priority="8837">
      <formula>$X$78=0</formula>
    </cfRule>
  </conditionalFormatting>
  <conditionalFormatting sqref="B79:M79">
    <cfRule type="expression" dxfId="762" priority="8838">
      <formula>$X$79=0</formula>
    </cfRule>
  </conditionalFormatting>
  <conditionalFormatting sqref="B80:M80">
    <cfRule type="expression" dxfId="761" priority="8839">
      <formula>$X$80=0</formula>
    </cfRule>
  </conditionalFormatting>
  <conditionalFormatting sqref="B81:M81">
    <cfRule type="expression" dxfId="760" priority="8840">
      <formula>$X$81=0</formula>
    </cfRule>
  </conditionalFormatting>
  <conditionalFormatting sqref="B82:M82">
    <cfRule type="expression" dxfId="759" priority="8841">
      <formula>$X$82=0</formula>
    </cfRule>
  </conditionalFormatting>
  <conditionalFormatting sqref="B88:M88">
    <cfRule type="expression" dxfId="758" priority="8889">
      <formula>$X$88=0</formula>
    </cfRule>
  </conditionalFormatting>
  <conditionalFormatting sqref="B89:M89">
    <cfRule type="expression" dxfId="757" priority="8843">
      <formula>$X$89=0</formula>
    </cfRule>
  </conditionalFormatting>
  <conditionalFormatting sqref="B90:M90">
    <cfRule type="expression" dxfId="756" priority="8844">
      <formula>$X$90=0</formula>
    </cfRule>
  </conditionalFormatting>
  <conditionalFormatting sqref="B91:M91">
    <cfRule type="expression" dxfId="755" priority="8845">
      <formula>$X$91=0</formula>
    </cfRule>
  </conditionalFormatting>
  <conditionalFormatting sqref="B92:M92">
    <cfRule type="expression" dxfId="754" priority="8846">
      <formula>$X$92=0</formula>
    </cfRule>
  </conditionalFormatting>
  <conditionalFormatting sqref="B93:M93">
    <cfRule type="expression" dxfId="753" priority="8847">
      <formula>$X$93=0</formula>
    </cfRule>
  </conditionalFormatting>
  <conditionalFormatting sqref="B99:M99">
    <cfRule type="expression" dxfId="752" priority="8890">
      <formula>$X$99=0</formula>
    </cfRule>
  </conditionalFormatting>
  <conditionalFormatting sqref="B100:M100">
    <cfRule type="expression" dxfId="751" priority="8849">
      <formula>$X$100=0</formula>
    </cfRule>
  </conditionalFormatting>
  <conditionalFormatting sqref="B101:M101">
    <cfRule type="expression" dxfId="750" priority="8850">
      <formula>$X$101=0</formula>
    </cfRule>
  </conditionalFormatting>
  <conditionalFormatting sqref="B103:M103">
    <cfRule type="expression" dxfId="749" priority="8851">
      <formula>$X$103=0</formula>
    </cfRule>
  </conditionalFormatting>
  <conditionalFormatting sqref="B104:M104">
    <cfRule type="expression" dxfId="748" priority="8852">
      <formula>$X$104=0</formula>
    </cfRule>
  </conditionalFormatting>
  <conditionalFormatting sqref="B105:M105">
    <cfRule type="expression" dxfId="747" priority="8853">
      <formula>$X$105=0</formula>
    </cfRule>
  </conditionalFormatting>
  <conditionalFormatting sqref="B111:M111">
    <cfRule type="expression" dxfId="746" priority="8894">
      <formula>$X$111=0</formula>
    </cfRule>
  </conditionalFormatting>
  <conditionalFormatting sqref="B112:M112">
    <cfRule type="expression" dxfId="745" priority="8855">
      <formula>$X$112=0</formula>
    </cfRule>
  </conditionalFormatting>
  <conditionalFormatting sqref="B113:M113">
    <cfRule type="expression" dxfId="744" priority="8856">
      <formula>$X$113=0</formula>
    </cfRule>
  </conditionalFormatting>
  <conditionalFormatting sqref="B114:M114">
    <cfRule type="expression" dxfId="743" priority="8857">
      <formula>$X$114=0</formula>
    </cfRule>
  </conditionalFormatting>
  <conditionalFormatting sqref="B115:M115">
    <cfRule type="expression" dxfId="742" priority="8858">
      <formula>$X$115=0</formula>
    </cfRule>
  </conditionalFormatting>
  <conditionalFormatting sqref="B116:M116">
    <cfRule type="expression" dxfId="741" priority="8859">
      <formula>$X$116=0</formula>
    </cfRule>
  </conditionalFormatting>
  <conditionalFormatting sqref="B117:M117">
    <cfRule type="expression" dxfId="740" priority="8860">
      <formula>$X$117=0</formula>
    </cfRule>
  </conditionalFormatting>
  <conditionalFormatting sqref="B118:M118">
    <cfRule type="expression" dxfId="739" priority="8861">
      <formula>$X$118=0</formula>
    </cfRule>
  </conditionalFormatting>
  <conditionalFormatting sqref="B119:M119">
    <cfRule type="expression" dxfId="738" priority="8862">
      <formula>$X$119=0</formula>
    </cfRule>
  </conditionalFormatting>
  <conditionalFormatting sqref="B120:M120">
    <cfRule type="expression" dxfId="737" priority="8863">
      <formula>$X$120=0</formula>
    </cfRule>
  </conditionalFormatting>
  <conditionalFormatting sqref="B121:M121">
    <cfRule type="expression" dxfId="736" priority="8864">
      <formula>$X$121=0</formula>
    </cfRule>
  </conditionalFormatting>
  <conditionalFormatting sqref="B122:M122">
    <cfRule type="expression" dxfId="735" priority="8865">
      <formula>$X$122=0</formula>
    </cfRule>
  </conditionalFormatting>
  <conditionalFormatting sqref="B123:M123">
    <cfRule type="expression" dxfId="734" priority="8866">
      <formula>$X$123=0</formula>
    </cfRule>
  </conditionalFormatting>
  <conditionalFormatting sqref="B124:M124">
    <cfRule type="expression" dxfId="733" priority="8867">
      <formula>$X$124=0</formula>
    </cfRule>
  </conditionalFormatting>
  <conditionalFormatting sqref="B125:M125">
    <cfRule type="expression" dxfId="732" priority="8868">
      <formula>$X$125=0</formula>
    </cfRule>
  </conditionalFormatting>
  <conditionalFormatting sqref="B126:M126">
    <cfRule type="expression" dxfId="731" priority="8869">
      <formula>$X$126=0</formula>
    </cfRule>
  </conditionalFormatting>
  <conditionalFormatting sqref="B127:M127">
    <cfRule type="expression" dxfId="730" priority="8870">
      <formula>$X$127=0</formula>
    </cfRule>
  </conditionalFormatting>
  <conditionalFormatting sqref="B132:M132">
    <cfRule type="expression" dxfId="729" priority="8895">
      <formula>$X$132=0</formula>
    </cfRule>
  </conditionalFormatting>
  <conditionalFormatting sqref="B133:M133">
    <cfRule type="expression" dxfId="728" priority="8872">
      <formula>$X$133=0</formula>
    </cfRule>
  </conditionalFormatting>
  <conditionalFormatting sqref="B134:M134">
    <cfRule type="expression" dxfId="727" priority="8873">
      <formula>$X$134=0</formula>
    </cfRule>
  </conditionalFormatting>
  <conditionalFormatting sqref="B135:M135">
    <cfRule type="expression" dxfId="726" priority="8874">
      <formula>$X$135=0</formula>
    </cfRule>
  </conditionalFormatting>
  <conditionalFormatting sqref="B26:P32">
    <cfRule type="expression" dxfId="725" priority="8809">
      <formula>$X$25=FALSE</formula>
    </cfRule>
  </conditionalFormatting>
  <conditionalFormatting sqref="B37:P38 B39:C39 N39 B41:C41 N41 B44:C44 N44 B49:P51 B52:C53 N52:N53">
    <cfRule type="expression" dxfId="724" priority="8811">
      <formula>$X$36=FALSE</formula>
    </cfRule>
  </conditionalFormatting>
  <conditionalFormatting sqref="B58:P64">
    <cfRule type="expression" dxfId="723" priority="8824">
      <formula>$X$57=FALSE</formula>
    </cfRule>
  </conditionalFormatting>
  <conditionalFormatting sqref="B69:P71">
    <cfRule type="expression" dxfId="722" priority="8832">
      <formula>$X$68=FALSE</formula>
    </cfRule>
  </conditionalFormatting>
  <conditionalFormatting sqref="B77:P82">
    <cfRule type="expression" dxfId="721" priority="8836">
      <formula>$X$76=FALSE</formula>
    </cfRule>
  </conditionalFormatting>
  <conditionalFormatting sqref="B88:P93">
    <cfRule type="expression" dxfId="720" priority="8842">
      <formula>$X$87=FALSE</formula>
    </cfRule>
  </conditionalFormatting>
  <conditionalFormatting sqref="B98:P103 B104:C104 N104 B105:P105">
    <cfRule type="expression" dxfId="719" priority="8848">
      <formula>$X$97=FALSE</formula>
    </cfRule>
  </conditionalFormatting>
  <conditionalFormatting sqref="B111:P126">
    <cfRule type="expression" dxfId="718" priority="8854">
      <formula>$X$110=FALSE</formula>
    </cfRule>
  </conditionalFormatting>
  <conditionalFormatting sqref="B132:P134">
    <cfRule type="expression" dxfId="717" priority="8871">
      <formula>$X$131=FALSE</formula>
    </cfRule>
  </conditionalFormatting>
  <conditionalFormatting sqref="N15:P15">
    <cfRule type="expression" dxfId="716" priority="9153">
      <formula>$AB$14=0</formula>
    </cfRule>
    <cfRule type="expression" dxfId="715" priority="9152">
      <formula>$AA$15=FALSE</formula>
    </cfRule>
  </conditionalFormatting>
  <conditionalFormatting sqref="N17:P17">
    <cfRule type="expression" dxfId="714" priority="8761">
      <formula>$AF$19=2</formula>
    </cfRule>
  </conditionalFormatting>
  <conditionalFormatting sqref="N25:P25">
    <cfRule type="expression" dxfId="713" priority="8901">
      <formula>$X$25=FALSE</formula>
    </cfRule>
  </conditionalFormatting>
  <conditionalFormatting sqref="N36:P36">
    <cfRule type="expression" dxfId="712" priority="9122">
      <formula>$X$36=FALSE</formula>
    </cfRule>
  </conditionalFormatting>
  <conditionalFormatting sqref="N57:P57">
    <cfRule type="expression" dxfId="711" priority="9124">
      <formula>$X$57=FALSE</formula>
    </cfRule>
  </conditionalFormatting>
  <conditionalFormatting sqref="N68:P68">
    <cfRule type="expression" dxfId="710" priority="9126">
      <formula>$X$68=FALSE</formula>
    </cfRule>
  </conditionalFormatting>
  <conditionalFormatting sqref="N76:P76">
    <cfRule type="expression" dxfId="709" priority="9128">
      <formula>$X$76=FALSE</formula>
    </cfRule>
  </conditionalFormatting>
  <conditionalFormatting sqref="N87:P87">
    <cfRule type="expression" dxfId="708" priority="9130">
      <formula>$X$87=FALSE</formula>
    </cfRule>
  </conditionalFormatting>
  <conditionalFormatting sqref="N97:P97">
    <cfRule type="expression" dxfId="707" priority="9132">
      <formula>$X$97=FALSE</formula>
    </cfRule>
  </conditionalFormatting>
  <conditionalFormatting sqref="N110:P110">
    <cfRule type="expression" dxfId="706" priority="9134">
      <formula>$X$110=FALSE</formula>
    </cfRule>
  </conditionalFormatting>
  <conditionalFormatting sqref="N131:P131">
    <cfRule type="expression" dxfId="705" priority="1">
      <formula>$X$131=FALSE</formula>
    </cfRule>
  </conditionalFormatting>
  <conditionalFormatting sqref="P7:T7">
    <cfRule type="expression" dxfId="704" priority="9117">
      <formula>$AB$12=0</formula>
    </cfRule>
  </conditionalFormatting>
  <conditionalFormatting sqref="Q15:U15">
    <cfRule type="expression" dxfId="703" priority="9135">
      <formula>$AB$14=0</formula>
    </cfRule>
  </conditionalFormatting>
  <conditionalFormatting sqref="Q24:U24">
    <cfRule type="expression" dxfId="702" priority="8902">
      <formula>$X$25=TRUE</formula>
    </cfRule>
  </conditionalFormatting>
  <conditionalFormatting sqref="Q26:U27">
    <cfRule type="expression" dxfId="701" priority="8903">
      <formula>$Y$26=0</formula>
    </cfRule>
  </conditionalFormatting>
  <conditionalFormatting sqref="Q28:U28">
    <cfRule type="expression" dxfId="700" priority="8904">
      <formula>$Y$28=0</formula>
    </cfRule>
  </conditionalFormatting>
  <conditionalFormatting sqref="Q29:U29">
    <cfRule type="expression" dxfId="699" priority="8905">
      <formula>$Y$29=0</formula>
    </cfRule>
  </conditionalFormatting>
  <conditionalFormatting sqref="Q30:U31">
    <cfRule type="expression" dxfId="698" priority="8906">
      <formula>$Y$30=0</formula>
    </cfRule>
  </conditionalFormatting>
  <conditionalFormatting sqref="Q32:U32">
    <cfRule type="expression" dxfId="697" priority="8907">
      <formula>$Y$32=0</formula>
    </cfRule>
  </conditionalFormatting>
  <conditionalFormatting sqref="Q35:U35">
    <cfRule type="expression" dxfId="696" priority="8908">
      <formula>$X$36=TRUE</formula>
    </cfRule>
  </conditionalFormatting>
  <conditionalFormatting sqref="U7">
    <cfRule type="expression" dxfId="695" priority="9154">
      <formula>$AB$19=0</formula>
    </cfRule>
  </conditionalFormatting>
  <conditionalFormatting sqref="Z6:AC6 AB12">
    <cfRule type="expression" dxfId="694" priority="9118" stopIfTrue="1">
      <formula>$AB$12=0</formula>
    </cfRule>
  </conditionalFormatting>
  <conditionalFormatting sqref="AF13">
    <cfRule type="expression" dxfId="693" priority="8">
      <formula>$AF$19=1</formula>
    </cfRule>
  </conditionalFormatting>
  <conditionalFormatting sqref="AF14">
    <cfRule type="expression" dxfId="692" priority="9">
      <formula>$AF$19=2</formula>
    </cfRule>
  </conditionalFormatting>
  <conditionalFormatting sqref="AF15">
    <cfRule type="expression" dxfId="691" priority="10">
      <formula>$AF$19=3</formula>
    </cfRule>
  </conditionalFormatting>
  <conditionalFormatting sqref="AF16">
    <cfRule type="expression" dxfId="690" priority="11">
      <formula>$AF$19=4</formula>
    </cfRule>
  </conditionalFormatting>
  <conditionalFormatting sqref="AF17">
    <cfRule type="expression" dxfId="689" priority="12">
      <formula>$AF$19=5</formula>
    </cfRule>
  </conditionalFormatting>
  <conditionalFormatting sqref="AF18">
    <cfRule type="expression" dxfId="688" priority="13">
      <formula>$AF$19=6</formula>
    </cfRule>
  </conditionalFormatting>
  <conditionalFormatting sqref="AH13">
    <cfRule type="expression" dxfId="687" priority="7">
      <formula>$AH$19=1</formula>
    </cfRule>
  </conditionalFormatting>
  <conditionalFormatting sqref="AH14">
    <cfRule type="expression" dxfId="686" priority="6">
      <formula>$AH$19=2</formula>
    </cfRule>
  </conditionalFormatting>
  <conditionalFormatting sqref="AH15">
    <cfRule type="expression" dxfId="685" priority="5">
      <formula>$AH$19=3</formula>
    </cfRule>
  </conditionalFormatting>
  <conditionalFormatting sqref="AH16">
    <cfRule type="expression" dxfId="684" priority="4">
      <formula>$AH$19=4</formula>
    </cfRule>
  </conditionalFormatting>
  <conditionalFormatting sqref="AH17">
    <cfRule type="expression" dxfId="683" priority="3">
      <formula>$AH$19=5</formula>
    </cfRule>
  </conditionalFormatting>
  <conditionalFormatting sqref="AH18">
    <cfRule type="expression" dxfId="682" priority="2">
      <formula>$AH$19=6</formula>
    </cfRule>
  </conditionalFormatting>
  <pageMargins left="0.98425196850393704" right="0.59055118110236227" top="0.59055118110236227" bottom="0.39370078740157483" header="0.31496062992125984" footer="0.31496062992125984"/>
  <pageSetup paperSize="9" orientation="portrait" r:id="rId1"/>
  <headerFooter>
    <oddFooter>&amp;C&amp;"Arial,Standard"Seite &amp;P von &amp;N&amp;R&amp;"Arial,Standard"&amp;A</oddFooter>
  </headerFooter>
  <rowBreaks count="8" manualBreakCount="8">
    <brk id="33" min="1" max="20" man="1"/>
    <brk id="54" min="1" max="20" man="1"/>
    <brk id="65" min="1" max="20" man="1"/>
    <brk id="72" min="1" max="20" man="1"/>
    <brk id="83" min="1" max="20" man="1"/>
    <brk id="94" min="1" max="20" man="1"/>
    <brk id="106" min="1" max="20" man="1"/>
    <brk id="121" min="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83969" r:id="rId4" name="Drop Down 1">
              <controlPr defaultSize="0" autoLine="0" autoPict="0">
                <anchor moveWithCells="1">
                  <from>
                    <xdr:col>15</xdr:col>
                    <xdr:colOff>28575</xdr:colOff>
                    <xdr:row>12</xdr:row>
                    <xdr:rowOff>19050</xdr:rowOff>
                  </from>
                  <to>
                    <xdr:col>20</xdr:col>
                    <xdr:colOff>266700</xdr:colOff>
                    <xdr:row>12</xdr:row>
                    <xdr:rowOff>190500</xdr:rowOff>
                  </to>
                </anchor>
              </controlPr>
            </control>
          </mc:Choice>
        </mc:AlternateContent>
        <mc:AlternateContent xmlns:mc="http://schemas.openxmlformats.org/markup-compatibility/2006">
          <mc:Choice Requires="x14">
            <control shapeId="83970" r:id="rId5" name="Drop Down 2">
              <controlPr defaultSize="0" autoLine="0" autoPict="0">
                <anchor moveWithCells="1">
                  <from>
                    <xdr:col>15</xdr:col>
                    <xdr:colOff>28575</xdr:colOff>
                    <xdr:row>11</xdr:row>
                    <xdr:rowOff>19050</xdr:rowOff>
                  </from>
                  <to>
                    <xdr:col>20</xdr:col>
                    <xdr:colOff>266700</xdr:colOff>
                    <xdr:row>11</xdr:row>
                    <xdr:rowOff>200025</xdr:rowOff>
                  </to>
                </anchor>
              </controlPr>
            </control>
          </mc:Choice>
        </mc:AlternateContent>
        <mc:AlternateContent xmlns:mc="http://schemas.openxmlformats.org/markup-compatibility/2006">
          <mc:Choice Requires="x14">
            <control shapeId="83971" r:id="rId6" name="Check Box 3">
              <controlPr defaultSize="0" autoFill="0" autoLine="0" autoPict="0">
                <anchor moveWithCells="1">
                  <from>
                    <xdr:col>13</xdr:col>
                    <xdr:colOff>190500</xdr:colOff>
                    <xdr:row>33</xdr:row>
                    <xdr:rowOff>171450</xdr:rowOff>
                  </from>
                  <to>
                    <xdr:col>14</xdr:col>
                    <xdr:colOff>28575</xdr:colOff>
                    <xdr:row>35</xdr:row>
                    <xdr:rowOff>19050</xdr:rowOff>
                  </to>
                </anchor>
              </controlPr>
            </control>
          </mc:Choice>
        </mc:AlternateContent>
        <mc:AlternateContent xmlns:mc="http://schemas.openxmlformats.org/markup-compatibility/2006">
          <mc:Choice Requires="x14">
            <control shapeId="83972" r:id="rId7" name="Check Box 4">
              <controlPr defaultSize="0" autoFill="0" autoLine="0" autoPict="0">
                <anchor moveWithCells="1">
                  <from>
                    <xdr:col>13</xdr:col>
                    <xdr:colOff>209550</xdr:colOff>
                    <xdr:row>22</xdr:row>
                    <xdr:rowOff>180975</xdr:rowOff>
                  </from>
                  <to>
                    <xdr:col>14</xdr:col>
                    <xdr:colOff>38100</xdr:colOff>
                    <xdr:row>23</xdr:row>
                    <xdr:rowOff>180975</xdr:rowOff>
                  </to>
                </anchor>
              </controlPr>
            </control>
          </mc:Choice>
        </mc:AlternateContent>
        <mc:AlternateContent xmlns:mc="http://schemas.openxmlformats.org/markup-compatibility/2006">
          <mc:Choice Requires="x14">
            <control shapeId="83973" r:id="rId8" name="Check Box 5">
              <controlPr defaultSize="0" autoFill="0" autoLine="0" autoPict="0">
                <anchor moveWithCells="1">
                  <from>
                    <xdr:col>13</xdr:col>
                    <xdr:colOff>228600</xdr:colOff>
                    <xdr:row>55</xdr:row>
                    <xdr:rowOff>0</xdr:rowOff>
                  </from>
                  <to>
                    <xdr:col>14</xdr:col>
                    <xdr:colOff>57150</xdr:colOff>
                    <xdr:row>55</xdr:row>
                    <xdr:rowOff>180975</xdr:rowOff>
                  </to>
                </anchor>
              </controlPr>
            </control>
          </mc:Choice>
        </mc:AlternateContent>
        <mc:AlternateContent xmlns:mc="http://schemas.openxmlformats.org/markup-compatibility/2006">
          <mc:Choice Requires="x14">
            <control shapeId="83974" r:id="rId9" name="Check Box 6">
              <controlPr defaultSize="0" autoFill="0" autoLine="0" autoPict="0">
                <anchor moveWithCells="1">
                  <from>
                    <xdr:col>13</xdr:col>
                    <xdr:colOff>209550</xdr:colOff>
                    <xdr:row>65</xdr:row>
                    <xdr:rowOff>371475</xdr:rowOff>
                  </from>
                  <to>
                    <xdr:col>14</xdr:col>
                    <xdr:colOff>38100</xdr:colOff>
                    <xdr:row>67</xdr:row>
                    <xdr:rowOff>0</xdr:rowOff>
                  </to>
                </anchor>
              </controlPr>
            </control>
          </mc:Choice>
        </mc:AlternateContent>
        <mc:AlternateContent xmlns:mc="http://schemas.openxmlformats.org/markup-compatibility/2006">
          <mc:Choice Requires="x14">
            <control shapeId="83975" r:id="rId10" name="Check Box 7">
              <controlPr defaultSize="0" autoFill="0" autoLine="0" autoPict="0">
                <anchor moveWithCells="1">
                  <from>
                    <xdr:col>13</xdr:col>
                    <xdr:colOff>200025</xdr:colOff>
                    <xdr:row>73</xdr:row>
                    <xdr:rowOff>361950</xdr:rowOff>
                  </from>
                  <to>
                    <xdr:col>14</xdr:col>
                    <xdr:colOff>28575</xdr:colOff>
                    <xdr:row>75</xdr:row>
                    <xdr:rowOff>0</xdr:rowOff>
                  </to>
                </anchor>
              </controlPr>
            </control>
          </mc:Choice>
        </mc:AlternateContent>
        <mc:AlternateContent xmlns:mc="http://schemas.openxmlformats.org/markup-compatibility/2006">
          <mc:Choice Requires="x14">
            <control shapeId="83976" r:id="rId11" name="Check Box 8">
              <controlPr defaultSize="0" autoFill="0" autoLine="0" autoPict="0">
                <anchor moveWithCells="1">
                  <from>
                    <xdr:col>13</xdr:col>
                    <xdr:colOff>209550</xdr:colOff>
                    <xdr:row>84</xdr:row>
                    <xdr:rowOff>361950</xdr:rowOff>
                  </from>
                  <to>
                    <xdr:col>14</xdr:col>
                    <xdr:colOff>38100</xdr:colOff>
                    <xdr:row>86</xdr:row>
                    <xdr:rowOff>0</xdr:rowOff>
                  </to>
                </anchor>
              </controlPr>
            </control>
          </mc:Choice>
        </mc:AlternateContent>
        <mc:AlternateContent xmlns:mc="http://schemas.openxmlformats.org/markup-compatibility/2006">
          <mc:Choice Requires="x14">
            <control shapeId="83977" r:id="rId12" name="Check Box 9">
              <controlPr defaultSize="0" autoFill="0" autoLine="0" autoPict="0">
                <anchor moveWithCells="1">
                  <from>
                    <xdr:col>13</xdr:col>
                    <xdr:colOff>209550</xdr:colOff>
                    <xdr:row>95</xdr:row>
                    <xdr:rowOff>0</xdr:rowOff>
                  </from>
                  <to>
                    <xdr:col>14</xdr:col>
                    <xdr:colOff>47625</xdr:colOff>
                    <xdr:row>96</xdr:row>
                    <xdr:rowOff>0</xdr:rowOff>
                  </to>
                </anchor>
              </controlPr>
            </control>
          </mc:Choice>
        </mc:AlternateContent>
        <mc:AlternateContent xmlns:mc="http://schemas.openxmlformats.org/markup-compatibility/2006">
          <mc:Choice Requires="x14">
            <control shapeId="83978" r:id="rId13" name="Check Box 10">
              <controlPr defaultSize="0" autoFill="0" autoLine="0" autoPict="0">
                <anchor moveWithCells="1">
                  <from>
                    <xdr:col>13</xdr:col>
                    <xdr:colOff>200025</xdr:colOff>
                    <xdr:row>107</xdr:row>
                    <xdr:rowOff>295275</xdr:rowOff>
                  </from>
                  <to>
                    <xdr:col>14</xdr:col>
                    <xdr:colOff>28575</xdr:colOff>
                    <xdr:row>108</xdr:row>
                    <xdr:rowOff>171450</xdr:rowOff>
                  </to>
                </anchor>
              </controlPr>
            </control>
          </mc:Choice>
        </mc:AlternateContent>
        <mc:AlternateContent xmlns:mc="http://schemas.openxmlformats.org/markup-compatibility/2006">
          <mc:Choice Requires="x14">
            <control shapeId="83979" r:id="rId14" name="Check Box 11">
              <controlPr defaultSize="0" autoFill="0" autoLine="0" autoPict="0">
                <anchor moveWithCells="1">
                  <from>
                    <xdr:col>13</xdr:col>
                    <xdr:colOff>219075</xdr:colOff>
                    <xdr:row>128</xdr:row>
                    <xdr:rowOff>361950</xdr:rowOff>
                  </from>
                  <to>
                    <xdr:col>14</xdr:col>
                    <xdr:colOff>57150</xdr:colOff>
                    <xdr:row>130</xdr:row>
                    <xdr:rowOff>0</xdr:rowOff>
                  </to>
                </anchor>
              </controlPr>
            </control>
          </mc:Choice>
        </mc:AlternateContent>
        <mc:AlternateContent xmlns:mc="http://schemas.openxmlformats.org/markup-compatibility/2006">
          <mc:Choice Requires="x14">
            <control shapeId="83980" r:id="rId15" name="Check Box 12">
              <controlPr defaultSize="0" autoFill="0" autoLine="0" autoPict="0">
                <anchor moveWithCells="1">
                  <from>
                    <xdr:col>12</xdr:col>
                    <xdr:colOff>0</xdr:colOff>
                    <xdr:row>14</xdr:row>
                    <xdr:rowOff>9525</xdr:rowOff>
                  </from>
                  <to>
                    <xdr:col>12</xdr:col>
                    <xdr:colOff>247650</xdr:colOff>
                    <xdr:row>14</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4" tint="0.79998168889431442"/>
  </sheetPr>
  <dimension ref="A1:FU139"/>
  <sheetViews>
    <sheetView showGridLines="0" showRowColHeaders="0" zoomScaleNormal="100" zoomScaleSheetLayoutView="50" workbookViewId="0">
      <pane ySplit="9" topLeftCell="A10" activePane="bottomLeft" state="frozen"/>
      <selection pane="bottomLeft" activeCell="N15" sqref="N15:P15"/>
    </sheetView>
  </sheetViews>
  <sheetFormatPr baseColWidth="10" defaultColWidth="11" defaultRowHeight="13.5" x14ac:dyDescent="0.25"/>
  <cols>
    <col min="1" max="1" width="45.625" style="6" customWidth="1"/>
    <col min="2" max="2" width="2.5" style="65" customWidth="1"/>
    <col min="3" max="3" width="2.125" style="58" customWidth="1"/>
    <col min="4" max="4" width="9.75" style="6" customWidth="1"/>
    <col min="5" max="5" width="7.125" style="6" customWidth="1"/>
    <col min="6" max="6" width="3.75" style="6" customWidth="1"/>
    <col min="7" max="7" width="2.5" style="6" customWidth="1"/>
    <col min="8" max="8" width="8" style="6" customWidth="1"/>
    <col min="9" max="9" width="1.625" style="6" customWidth="1"/>
    <col min="10" max="10" width="7.875" style="6" customWidth="1"/>
    <col min="11" max="11" width="1.625" style="6" customWidth="1"/>
    <col min="12" max="12" width="3.375" style="6" customWidth="1"/>
    <col min="13" max="13" width="3.5" style="6" customWidth="1"/>
    <col min="14" max="14" width="5" style="6" customWidth="1"/>
    <col min="15" max="15" width="0.875" style="6" customWidth="1"/>
    <col min="16" max="16" width="1.5" style="6" customWidth="1"/>
    <col min="17" max="17" width="2.125" style="6" customWidth="1"/>
    <col min="18" max="18" width="1.625" style="6" customWidth="1"/>
    <col min="19" max="19" width="2" style="6" customWidth="1"/>
    <col min="20" max="20" width="2.625" style="6" customWidth="1"/>
    <col min="21" max="21" width="3.625" style="6" customWidth="1"/>
    <col min="22" max="22" width="10.25" style="274" customWidth="1"/>
    <col min="23" max="23" width="12.125" style="56" hidden="1" customWidth="1"/>
    <col min="24" max="24" width="12.375" style="49" hidden="1" customWidth="1"/>
    <col min="25" max="25" width="27.75" style="5" hidden="1" customWidth="1"/>
    <col min="26" max="26" width="8.75" style="5" hidden="1" customWidth="1"/>
    <col min="27" max="27" width="11.625" style="5" hidden="1" customWidth="1"/>
    <col min="28" max="28" width="2.625" style="5" hidden="1" customWidth="1"/>
    <col min="29" max="29" width="11.625" style="5" hidden="1" customWidth="1"/>
    <col min="30" max="30" width="11.625" style="1540" hidden="1" customWidth="1"/>
    <col min="31" max="31" width="13.75" style="5" hidden="1" customWidth="1"/>
    <col min="32" max="32" width="2.875" style="6" hidden="1" customWidth="1"/>
    <col min="33" max="33" width="10.625" style="6" hidden="1" customWidth="1"/>
    <col min="34" max="34" width="2.875" style="6" hidden="1" customWidth="1"/>
    <col min="35" max="35" width="5.625" style="6" customWidth="1"/>
    <col min="36" max="36" width="15.625" style="114" customWidth="1"/>
    <col min="37" max="37" width="11.625" style="73" customWidth="1"/>
    <col min="38" max="38" width="11.625" style="125" hidden="1" customWidth="1"/>
    <col min="39" max="39" width="11.625" style="9" customWidth="1"/>
    <col min="40" max="40" width="11.625" style="52" hidden="1" customWidth="1"/>
    <col min="41" max="41" width="11.625" style="9" customWidth="1"/>
    <col min="42" max="42" width="11.625" style="9" hidden="1" customWidth="1"/>
    <col min="43" max="43" width="11.625" style="9" customWidth="1"/>
    <col min="44" max="44" width="11.625" style="9" hidden="1" customWidth="1"/>
    <col min="45" max="45" width="11.625" style="9" customWidth="1"/>
    <col min="46" max="46" width="11.625" style="9" hidden="1" customWidth="1"/>
    <col min="47" max="47" width="11.625" style="9" customWidth="1"/>
    <col min="48" max="48" width="11.625" style="9" hidden="1" customWidth="1"/>
    <col min="49" max="49" width="11.625" style="9" customWidth="1"/>
    <col min="50" max="50" width="11.625" style="9" hidden="1" customWidth="1"/>
    <col min="51" max="51" width="11.625" style="9" customWidth="1"/>
    <col min="52" max="52" width="11.625" style="9" hidden="1" customWidth="1"/>
    <col min="53" max="53" width="11.625" style="9" customWidth="1"/>
    <col min="54" max="54" width="11.625" style="9" hidden="1" customWidth="1"/>
    <col min="55" max="55" width="11.625" style="129" customWidth="1"/>
    <col min="56" max="56" width="9.625" style="7" hidden="1" customWidth="1"/>
    <col min="57" max="57" width="10.625" style="7" customWidth="1"/>
    <col min="58" max="59" width="10.625" style="6" customWidth="1"/>
    <col min="60" max="16384" width="11" style="6"/>
  </cols>
  <sheetData>
    <row r="1" spans="1:177" s="74" customFormat="1" ht="13.15" customHeight="1" x14ac:dyDescent="0.2">
      <c r="A1" s="2"/>
      <c r="B1" s="64"/>
      <c r="C1" s="1763"/>
      <c r="D1" s="1763"/>
      <c r="E1" s="2114" t="str">
        <f>IF('Kostenrahmen und Gesamthonorar'!W2=0,"",'Kostenrahmen und Gesamthonorar'!W2)</f>
        <v>Conakry, Dachsanierung Kanzlei und Residenz</v>
      </c>
      <c r="F1" s="2114"/>
      <c r="G1" s="2114"/>
      <c r="H1" s="2114"/>
      <c r="I1" s="2114"/>
      <c r="J1" s="2114"/>
      <c r="K1" s="2114"/>
      <c r="L1" s="2114"/>
      <c r="M1" s="2114"/>
      <c r="N1" s="2114"/>
      <c r="O1" s="2114"/>
      <c r="P1" s="2114"/>
      <c r="Q1" s="2114"/>
      <c r="R1" s="2114"/>
      <c r="S1" s="2114"/>
      <c r="T1" s="2114"/>
      <c r="U1" s="2114"/>
      <c r="V1" s="272"/>
      <c r="W1" s="22"/>
      <c r="X1" s="48"/>
      <c r="Y1" s="2"/>
      <c r="Z1" s="2"/>
      <c r="AA1" s="2"/>
      <c r="AB1" s="2"/>
      <c r="AC1" s="2"/>
      <c r="AD1" s="2"/>
      <c r="AE1" s="2"/>
      <c r="AF1" s="2"/>
      <c r="AG1" s="2"/>
      <c r="AH1" s="2"/>
      <c r="AI1" s="3"/>
      <c r="AJ1" s="76"/>
      <c r="AK1" s="107"/>
      <c r="AL1" s="122"/>
      <c r="AM1" s="108"/>
      <c r="AN1" s="126"/>
      <c r="AO1" s="22"/>
      <c r="AP1" s="22"/>
      <c r="AQ1" s="22"/>
      <c r="AR1" s="22"/>
      <c r="AS1" s="22"/>
      <c r="AT1" s="22"/>
      <c r="AU1" s="22"/>
      <c r="AV1" s="22"/>
      <c r="AW1" s="22"/>
      <c r="AX1" s="108"/>
      <c r="AY1" s="22"/>
      <c r="AZ1" s="22"/>
      <c r="BA1" s="22"/>
      <c r="BB1" s="108"/>
      <c r="BC1" s="127"/>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row>
    <row r="2" spans="1:177" s="74" customFormat="1" ht="13.15" customHeight="1" x14ac:dyDescent="0.2">
      <c r="A2" s="2"/>
      <c r="B2" s="64"/>
      <c r="C2" s="1708"/>
      <c r="D2" s="2115"/>
      <c r="E2" s="2114" t="str">
        <f>IF('Kostenrahmen und Gesamthonorar'!W3=0,"",'Kostenrahmen und Gesamthonorar'!W3)</f>
        <v/>
      </c>
      <c r="F2" s="2114"/>
      <c r="G2" s="2114"/>
      <c r="H2" s="2114"/>
      <c r="I2" s="2114"/>
      <c r="J2" s="2114"/>
      <c r="K2" s="2114"/>
      <c r="L2" s="2114"/>
      <c r="M2" s="2114"/>
      <c r="N2" s="2114"/>
      <c r="O2" s="2114"/>
      <c r="P2" s="2114"/>
      <c r="Q2" s="2114"/>
      <c r="R2" s="2114"/>
      <c r="S2" s="2114"/>
      <c r="T2" s="2114"/>
      <c r="U2" s="2114"/>
      <c r="V2" s="272"/>
      <c r="W2" s="22"/>
      <c r="X2" s="48"/>
      <c r="Y2" s="2"/>
      <c r="Z2" s="2"/>
      <c r="AA2" s="2"/>
      <c r="AB2" s="2"/>
      <c r="AC2" s="2"/>
      <c r="AD2" s="2"/>
      <c r="AE2" s="2"/>
      <c r="AF2" s="2"/>
      <c r="AG2" s="2"/>
      <c r="AH2" s="2"/>
      <c r="AI2" s="23"/>
      <c r="AJ2" s="77"/>
      <c r="AK2" s="109"/>
      <c r="AL2" s="123"/>
      <c r="AM2" s="22"/>
      <c r="AN2" s="38"/>
      <c r="AO2" s="22"/>
      <c r="AP2" s="22"/>
      <c r="AQ2" s="22"/>
      <c r="AR2" s="22"/>
      <c r="AS2" s="22"/>
      <c r="AT2" s="22"/>
      <c r="AU2" s="22"/>
      <c r="AV2" s="22"/>
      <c r="AW2" s="22"/>
      <c r="AX2" s="22"/>
      <c r="AY2" s="22"/>
      <c r="AZ2" s="22"/>
      <c r="BA2" s="22"/>
      <c r="BB2" s="22"/>
      <c r="BC2" s="127"/>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row>
    <row r="3" spans="1:177" s="74" customFormat="1" ht="10.15" customHeight="1" x14ac:dyDescent="0.2">
      <c r="A3" s="2"/>
      <c r="B3" s="64"/>
      <c r="C3" s="1763"/>
      <c r="D3" s="1763"/>
      <c r="E3" s="2116"/>
      <c r="F3" s="2116"/>
      <c r="G3" s="2116"/>
      <c r="H3" s="2116"/>
      <c r="I3" s="2116"/>
      <c r="J3" s="2116"/>
      <c r="K3" s="2116"/>
      <c r="L3" s="2116"/>
      <c r="M3" s="2116"/>
      <c r="N3" s="2116"/>
      <c r="O3" s="2116"/>
      <c r="P3" s="2116"/>
      <c r="Q3" s="2116"/>
      <c r="R3" s="2116"/>
      <c r="S3" s="2116"/>
      <c r="T3" s="2116"/>
      <c r="U3" s="2116"/>
      <c r="V3" s="272"/>
      <c r="W3" s="1146" t="str">
        <f>IF('Kostenrahmen und Gesamthonorar'!W4=2,"Kostenberechnung - verbindliche Honorarermittlung",IF('Kostenrahmen und Gesamthonorar'!W4=1,"Kostenschätzung - vorläufige Honorarermittlung "))</f>
        <v xml:space="preserve">Kostenschätzung - vorläufige Honorarermittlung </v>
      </c>
      <c r="X3" s="1172"/>
      <c r="Y3" s="2"/>
      <c r="Z3" s="2"/>
      <c r="AA3" s="2"/>
      <c r="AB3" s="2"/>
      <c r="AC3" s="2"/>
      <c r="AD3" s="2"/>
      <c r="AE3" s="2"/>
      <c r="AF3" s="2"/>
      <c r="AG3" s="2"/>
      <c r="AH3" s="2"/>
      <c r="AI3" s="3"/>
      <c r="AJ3" s="119"/>
      <c r="AK3" s="2"/>
      <c r="AL3" s="120"/>
      <c r="AM3" s="2"/>
      <c r="AN3" s="120"/>
      <c r="AO3" s="22"/>
      <c r="AP3" s="22"/>
      <c r="AQ3" s="22"/>
      <c r="AR3" s="22"/>
      <c r="AS3" s="22"/>
      <c r="AT3" s="22"/>
      <c r="AU3" s="22"/>
      <c r="AV3" s="22"/>
      <c r="AW3" s="22"/>
      <c r="AX3" s="22"/>
      <c r="AY3" s="22"/>
      <c r="AZ3" s="22"/>
      <c r="BA3" s="22"/>
      <c r="BB3" s="22"/>
      <c r="BC3" s="127"/>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row>
    <row r="4" spans="1:177" s="75" customFormat="1" ht="15" customHeight="1" x14ac:dyDescent="0.2">
      <c r="A4" s="4"/>
      <c r="B4" s="1876" t="s">
        <v>470</v>
      </c>
      <c r="C4" s="1876"/>
      <c r="D4" s="1876"/>
      <c r="E4" s="1876"/>
      <c r="F4" s="1876"/>
      <c r="G4" s="1876"/>
      <c r="H4" s="1876"/>
      <c r="I4" s="1876"/>
      <c r="J4" s="1876"/>
      <c r="K4" s="1876"/>
      <c r="L4" s="1876"/>
      <c r="M4" s="1876"/>
      <c r="N4" s="31"/>
      <c r="O4" s="2115" t="s">
        <v>28</v>
      </c>
      <c r="P4" s="2115"/>
      <c r="Q4" s="2115"/>
      <c r="R4" s="2115"/>
      <c r="S4" s="2143" t="str">
        <f>IF(W4=FALSE,"",W4)</f>
        <v/>
      </c>
      <c r="T4" s="2143"/>
      <c r="U4" s="2143"/>
      <c r="V4" s="272"/>
      <c r="W4" s="1171" t="b">
        <f>'Kostenrahmen und Gesamthonorar'!W1</f>
        <v>0</v>
      </c>
      <c r="X4" s="1146" t="s">
        <v>429</v>
      </c>
      <c r="Y4" s="4"/>
      <c r="Z4" s="4"/>
      <c r="AA4" s="4"/>
      <c r="AB4" s="4"/>
      <c r="AC4" s="4"/>
      <c r="AD4" s="4"/>
      <c r="AE4" s="4"/>
      <c r="AF4" s="4"/>
      <c r="AG4" s="4"/>
      <c r="AH4" s="4"/>
      <c r="AI4" s="4"/>
      <c r="AJ4" s="4"/>
      <c r="AK4" s="4"/>
      <c r="AL4" s="4"/>
      <c r="AM4" s="4"/>
      <c r="AN4" s="1"/>
      <c r="AO4" s="22"/>
      <c r="AP4" s="22"/>
      <c r="AQ4" s="22"/>
      <c r="AR4" s="22"/>
      <c r="AS4" s="22"/>
      <c r="AT4" s="22"/>
      <c r="AU4" s="22"/>
      <c r="AV4" s="22"/>
      <c r="AW4" s="22"/>
      <c r="AX4" s="22"/>
      <c r="AY4" s="22"/>
      <c r="AZ4" s="22"/>
      <c r="BA4" s="22"/>
      <c r="BB4" s="22"/>
      <c r="BC4" s="127"/>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row>
    <row r="5" spans="1:177" s="75" customFormat="1" ht="15" customHeight="1" x14ac:dyDescent="0.2">
      <c r="A5" s="4"/>
      <c r="B5" s="2144" t="str">
        <f>IF(AA12=0,"nicht beauftragt",W3)</f>
        <v>nicht beauftragt</v>
      </c>
      <c r="C5" s="2145"/>
      <c r="D5" s="2145"/>
      <c r="E5" s="2145"/>
      <c r="F5" s="2145"/>
      <c r="G5" s="2145"/>
      <c r="H5" s="2145"/>
      <c r="I5" s="2145"/>
      <c r="J5" s="2145"/>
      <c r="K5" s="2145"/>
      <c r="L5" s="2145"/>
      <c r="M5" s="2145"/>
      <c r="N5" s="2145"/>
      <c r="O5" s="2145"/>
      <c r="P5" s="2145"/>
      <c r="Q5" s="2145"/>
      <c r="R5" s="2145"/>
      <c r="S5" s="2145"/>
      <c r="T5" s="2145"/>
      <c r="U5" s="2146"/>
      <c r="V5" s="549"/>
      <c r="W5" s="4"/>
      <c r="X5" s="4"/>
      <c r="Y5" s="4"/>
      <c r="Z5" s="4"/>
      <c r="AA5" s="4"/>
      <c r="AB5" s="4"/>
      <c r="AC5" s="4"/>
      <c r="AD5" s="4"/>
      <c r="AE5" s="4"/>
      <c r="AF5" s="4"/>
      <c r="AG5" s="4"/>
      <c r="AH5" s="4"/>
      <c r="AI5" s="4"/>
      <c r="AJ5" s="2200"/>
      <c r="AK5" s="2200"/>
      <c r="AL5" s="2200"/>
      <c r="AM5" s="2200"/>
      <c r="AN5" s="117"/>
      <c r="AO5" s="78"/>
      <c r="AP5" s="78"/>
      <c r="AQ5" s="78"/>
      <c r="AR5" s="78"/>
      <c r="AS5" s="78"/>
      <c r="AT5" s="78"/>
      <c r="AU5" s="78"/>
      <c r="AV5" s="78"/>
      <c r="AW5" s="78"/>
      <c r="AX5" s="78"/>
      <c r="AY5" s="78"/>
      <c r="AZ5" s="78"/>
      <c r="BA5" s="78"/>
      <c r="BB5" s="78"/>
      <c r="BC5" s="78"/>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row>
    <row r="6" spans="1:177" s="75" customFormat="1" ht="15" customHeight="1" thickBot="1" x14ac:dyDescent="0.25">
      <c r="A6" s="4"/>
      <c r="B6" s="2169" t="str">
        <f>IF(AA12=0,"","anrechenbare Kosten:")</f>
        <v/>
      </c>
      <c r="C6" s="2170"/>
      <c r="D6" s="2170"/>
      <c r="E6" s="2170"/>
      <c r="F6" s="2170"/>
      <c r="G6" s="2170"/>
      <c r="H6" s="2170"/>
      <c r="I6" s="2170"/>
      <c r="J6" s="2170"/>
      <c r="K6" s="2170"/>
      <c r="L6" s="2170"/>
      <c r="M6" s="2170"/>
      <c r="N6" s="2170"/>
      <c r="O6" s="2170"/>
      <c r="P6" s="2170"/>
      <c r="Q6" s="2170"/>
      <c r="R6" s="2171" t="str">
        <f>IF(OR(AA12=0,AA12&lt;7500),"",AA12)</f>
        <v/>
      </c>
      <c r="S6" s="2171"/>
      <c r="T6" s="2171"/>
      <c r="U6" s="2172"/>
      <c r="V6" s="272"/>
      <c r="W6" s="4"/>
      <c r="X6" s="4"/>
      <c r="Y6" s="4"/>
      <c r="Z6" s="4"/>
      <c r="AA6" s="4"/>
      <c r="AB6" s="4"/>
      <c r="AC6" s="4"/>
      <c r="AD6" s="4"/>
      <c r="AE6" s="4"/>
      <c r="AF6" s="4"/>
      <c r="AG6" s="4"/>
      <c r="AH6" s="4"/>
      <c r="AI6" s="4"/>
      <c r="AJ6" s="4"/>
      <c r="AK6" s="4"/>
      <c r="AL6" s="4"/>
      <c r="AM6" s="4"/>
      <c r="AN6" s="117"/>
      <c r="AO6" s="78"/>
      <c r="AP6" s="78"/>
      <c r="AQ6" s="78"/>
      <c r="AR6" s="78"/>
      <c r="AS6" s="78"/>
      <c r="AT6" s="78"/>
      <c r="AU6" s="78"/>
      <c r="AV6" s="78"/>
      <c r="AW6" s="78"/>
      <c r="AX6" s="78"/>
      <c r="AY6" s="78"/>
      <c r="AZ6" s="78"/>
      <c r="BA6" s="78"/>
      <c r="BB6" s="78"/>
      <c r="BC6" s="78"/>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row>
    <row r="7" spans="1:177" s="75" customFormat="1" ht="15" customHeight="1" thickBot="1" x14ac:dyDescent="0.25">
      <c r="A7" s="4"/>
      <c r="B7" s="2124" t="str">
        <f>IF(AA12=0,"","beauftragte Grundleistungen:")</f>
        <v/>
      </c>
      <c r="C7" s="2125"/>
      <c r="D7" s="2125"/>
      <c r="E7" s="2125"/>
      <c r="F7" s="2125"/>
      <c r="G7" s="2125"/>
      <c r="H7" s="2125"/>
      <c r="I7" s="2125"/>
      <c r="J7" s="2125"/>
      <c r="K7" s="2125"/>
      <c r="L7" s="2125"/>
      <c r="M7" s="2125"/>
      <c r="N7" s="2125"/>
      <c r="O7" s="2125"/>
      <c r="P7" s="2126" t="str">
        <f>IF(AA19=0,"",AA19)</f>
        <v/>
      </c>
      <c r="Q7" s="2126"/>
      <c r="R7" s="2126"/>
      <c r="S7" s="2126"/>
      <c r="T7" s="2126"/>
      <c r="U7" s="548" t="str">
        <f>IF(AA12=0,"","v.H.")</f>
        <v/>
      </c>
      <c r="V7" s="550"/>
      <c r="W7" s="4"/>
      <c r="X7" s="69"/>
      <c r="Y7" s="4"/>
      <c r="Z7" s="4"/>
      <c r="AA7" s="4"/>
      <c r="AB7" s="4"/>
      <c r="AC7" s="4"/>
      <c r="AD7" s="4"/>
      <c r="AE7" s="4"/>
      <c r="AF7" s="4"/>
      <c r="AG7" s="4"/>
      <c r="AH7" s="4"/>
      <c r="AI7" s="4"/>
      <c r="AJ7" s="2127" t="s">
        <v>15</v>
      </c>
      <c r="AK7" s="2117" t="s">
        <v>0</v>
      </c>
      <c r="AL7" s="2118"/>
      <c r="AM7" s="2119"/>
      <c r="AN7" s="117"/>
      <c r="AO7" s="2117" t="s">
        <v>1</v>
      </c>
      <c r="AP7" s="2118"/>
      <c r="AQ7" s="2119"/>
      <c r="AR7" s="78"/>
      <c r="AS7" s="2117" t="s">
        <v>2</v>
      </c>
      <c r="AT7" s="2118"/>
      <c r="AU7" s="2119"/>
      <c r="AV7" s="78"/>
      <c r="AW7" s="2117" t="s">
        <v>3</v>
      </c>
      <c r="AX7" s="2118"/>
      <c r="AY7" s="2119"/>
      <c r="AZ7" s="202"/>
      <c r="BA7" s="2117" t="s">
        <v>4</v>
      </c>
      <c r="BB7" s="2118"/>
      <c r="BC7" s="2119"/>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row>
    <row r="8" spans="1:177" s="74" customFormat="1" ht="15" customHeight="1" x14ac:dyDescent="0.2">
      <c r="A8" s="2"/>
      <c r="B8" s="2120" t="str">
        <f>IF(AA12=0,"","vereinbartes Honorar:")</f>
        <v/>
      </c>
      <c r="C8" s="2121"/>
      <c r="D8" s="2121"/>
      <c r="E8" s="2121"/>
      <c r="F8" s="2121"/>
      <c r="G8" s="2121"/>
      <c r="H8" s="2121"/>
      <c r="I8" s="2121"/>
      <c r="J8" s="2121"/>
      <c r="K8" s="2121"/>
      <c r="L8" s="2121"/>
      <c r="M8" s="2121"/>
      <c r="N8" s="2121"/>
      <c r="O8" s="2121"/>
      <c r="P8" s="2121"/>
      <c r="Q8" s="2121"/>
      <c r="R8" s="2122" t="str">
        <f>IF(AA20=0,"",AA20)</f>
        <v/>
      </c>
      <c r="S8" s="2122"/>
      <c r="T8" s="2122"/>
      <c r="U8" s="2123"/>
      <c r="V8" s="550" t="s">
        <v>332</v>
      </c>
      <c r="W8" s="2"/>
      <c r="X8" s="244"/>
      <c r="Y8" s="2"/>
      <c r="Z8" s="2"/>
      <c r="AA8" s="2"/>
      <c r="AB8" s="2"/>
      <c r="AC8" s="2"/>
      <c r="AD8" s="2"/>
      <c r="AE8" s="2"/>
      <c r="AF8" s="2"/>
      <c r="AG8" s="2"/>
      <c r="AH8" s="2"/>
      <c r="AI8" s="2"/>
      <c r="AJ8" s="2128"/>
      <c r="AK8" s="2088" t="s">
        <v>121</v>
      </c>
      <c r="AM8" s="2086" t="s">
        <v>120</v>
      </c>
      <c r="AN8" s="120"/>
      <c r="AO8" s="2088" t="s">
        <v>121</v>
      </c>
      <c r="AQ8" s="2086" t="s">
        <v>120</v>
      </c>
      <c r="AR8" s="202"/>
      <c r="AS8" s="2088" t="s">
        <v>121</v>
      </c>
      <c r="AU8" s="2086" t="s">
        <v>120</v>
      </c>
      <c r="AV8" s="973"/>
      <c r="AW8" s="2088" t="s">
        <v>121</v>
      </c>
      <c r="AY8" s="2086" t="s">
        <v>120</v>
      </c>
      <c r="BA8" s="2088" t="s">
        <v>121</v>
      </c>
      <c r="BC8" s="2086" t="s">
        <v>120</v>
      </c>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row>
    <row r="9" spans="1:177" s="198" customFormat="1" ht="19.899999999999999" customHeight="1" thickBot="1" x14ac:dyDescent="0.25">
      <c r="A9" s="196"/>
      <c r="B9" s="2129" t="s">
        <v>448</v>
      </c>
      <c r="C9" s="2129"/>
      <c r="D9" s="2129"/>
      <c r="E9" s="2129"/>
      <c r="F9" s="2190" t="s">
        <v>153</v>
      </c>
      <c r="G9" s="2190"/>
      <c r="H9" s="2190"/>
      <c r="I9" s="2190"/>
      <c r="J9" s="2190"/>
      <c r="K9" s="2190"/>
      <c r="L9" s="2190"/>
      <c r="M9" s="2190"/>
      <c r="N9" s="2190"/>
      <c r="O9" s="2190"/>
      <c r="P9" s="2190"/>
      <c r="Q9" s="2190"/>
      <c r="R9" s="2190"/>
      <c r="S9" s="2190"/>
      <c r="T9" s="2190"/>
      <c r="U9" s="2190"/>
      <c r="V9" s="559" t="s">
        <v>175</v>
      </c>
      <c r="W9" s="200"/>
      <c r="X9" s="201"/>
      <c r="Y9" s="196"/>
      <c r="Z9" s="196"/>
      <c r="AA9" s="196"/>
      <c r="AB9" s="196"/>
      <c r="AC9" s="196"/>
      <c r="AD9" s="196"/>
      <c r="AE9" s="196"/>
      <c r="AF9" s="196"/>
      <c r="AG9" s="196"/>
      <c r="AH9" s="196"/>
      <c r="AI9" s="196"/>
      <c r="AJ9" s="2203"/>
      <c r="AK9" s="2089"/>
      <c r="AL9" s="985"/>
      <c r="AM9" s="2087"/>
      <c r="AN9" s="974"/>
      <c r="AO9" s="2089"/>
      <c r="AP9" s="971"/>
      <c r="AQ9" s="2087"/>
      <c r="AR9" s="203"/>
      <c r="AS9" s="2089"/>
      <c r="AT9" s="971"/>
      <c r="AU9" s="2087"/>
      <c r="AV9" s="203"/>
      <c r="AW9" s="2089"/>
      <c r="AX9" s="972"/>
      <c r="AY9" s="2087"/>
      <c r="AZ9" s="975"/>
      <c r="BA9" s="2089"/>
      <c r="BB9" s="972"/>
      <c r="BC9" s="2087"/>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c r="CV9" s="196"/>
      <c r="CW9" s="196"/>
      <c r="CX9" s="196"/>
      <c r="CY9" s="196"/>
      <c r="CZ9" s="196"/>
      <c r="DA9" s="196"/>
      <c r="DB9" s="196"/>
      <c r="DC9" s="196"/>
      <c r="DD9" s="196"/>
      <c r="DE9" s="196"/>
      <c r="DF9" s="196"/>
      <c r="DG9" s="196"/>
      <c r="DH9" s="196"/>
      <c r="DI9" s="196"/>
      <c r="DJ9" s="196"/>
      <c r="DK9" s="196"/>
      <c r="DL9" s="196"/>
      <c r="DM9" s="196"/>
      <c r="DN9" s="196"/>
      <c r="DO9" s="196"/>
      <c r="DP9" s="196"/>
      <c r="DQ9" s="196"/>
      <c r="DR9" s="196"/>
      <c r="DS9" s="196"/>
      <c r="DT9" s="196"/>
      <c r="DU9" s="196"/>
      <c r="DV9" s="196"/>
      <c r="DW9" s="196"/>
      <c r="DX9" s="196"/>
      <c r="DY9" s="196"/>
      <c r="DZ9" s="196"/>
      <c r="EA9" s="196"/>
      <c r="EB9" s="196"/>
      <c r="EC9" s="196"/>
      <c r="ED9" s="196"/>
    </row>
    <row r="10" spans="1:177" s="15" customFormat="1" ht="15" customHeight="1" x14ac:dyDescent="0.2">
      <c r="A10" s="14"/>
      <c r="B10" s="1763"/>
      <c r="C10" s="1763"/>
      <c r="D10" s="1763"/>
      <c r="E10" s="1763"/>
      <c r="F10" s="1763"/>
      <c r="G10" s="1763"/>
      <c r="H10" s="1763"/>
      <c r="I10" s="1763"/>
      <c r="J10" s="1763"/>
      <c r="K10" s="1763"/>
      <c r="L10" s="1763"/>
      <c r="M10" s="1763"/>
      <c r="N10" s="1763"/>
      <c r="O10" s="1763"/>
      <c r="P10" s="1763"/>
      <c r="Q10" s="16"/>
      <c r="R10" s="2090"/>
      <c r="S10" s="2090"/>
      <c r="T10" s="2090"/>
      <c r="U10" s="2090"/>
      <c r="V10" s="272"/>
      <c r="W10" s="73"/>
      <c r="X10" s="47"/>
      <c r="Y10" s="14"/>
      <c r="Z10" s="14"/>
      <c r="AA10" s="14"/>
      <c r="AB10" s="14"/>
      <c r="AC10" s="14"/>
      <c r="AD10" s="14"/>
      <c r="AE10" s="14"/>
      <c r="AF10" s="14"/>
      <c r="AG10" s="14"/>
      <c r="AH10" s="14"/>
      <c r="AI10" s="14"/>
      <c r="AJ10" s="922">
        <v>20000</v>
      </c>
      <c r="AK10" s="926">
        <v>3643</v>
      </c>
      <c r="AL10" s="927"/>
      <c r="AM10" s="928">
        <v>4348</v>
      </c>
      <c r="AN10" s="920"/>
      <c r="AO10" s="926">
        <v>4348</v>
      </c>
      <c r="AP10" s="153"/>
      <c r="AQ10" s="928">
        <v>5229</v>
      </c>
      <c r="AR10" s="153"/>
      <c r="AS10" s="926">
        <v>5229</v>
      </c>
      <c r="AT10" s="153"/>
      <c r="AU10" s="928">
        <v>6521</v>
      </c>
      <c r="AV10" s="153"/>
      <c r="AW10" s="926">
        <v>6521</v>
      </c>
      <c r="AX10" s="153"/>
      <c r="AY10" s="928">
        <v>7403</v>
      </c>
      <c r="AZ10" s="153"/>
      <c r="BA10" s="926">
        <v>7403</v>
      </c>
      <c r="BB10" s="153"/>
      <c r="BC10" s="942">
        <v>8108</v>
      </c>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row>
    <row r="11" spans="1:177" s="15" customFormat="1" ht="15" customHeight="1" thickBot="1" x14ac:dyDescent="0.25">
      <c r="A11" s="14"/>
      <c r="B11" s="37"/>
      <c r="C11" s="2091"/>
      <c r="D11" s="2091"/>
      <c r="E11" s="2091"/>
      <c r="F11" s="2091"/>
      <c r="G11" s="2091"/>
      <c r="H11" s="2091"/>
      <c r="I11" s="2091"/>
      <c r="J11" s="2091"/>
      <c r="K11" s="2091"/>
      <c r="L11" s="2091"/>
      <c r="M11" s="2091"/>
      <c r="N11" s="2091"/>
      <c r="O11" s="2091"/>
      <c r="P11" s="2091"/>
      <c r="Q11" s="2091"/>
      <c r="R11" s="2091"/>
      <c r="S11" s="2091"/>
      <c r="T11" s="2091"/>
      <c r="U11" s="2091"/>
      <c r="V11" s="551"/>
      <c r="W11" s="53"/>
      <c r="X11" s="47"/>
      <c r="Y11" s="14"/>
      <c r="Z11" s="14"/>
      <c r="AA11" s="14"/>
      <c r="AB11" s="14"/>
      <c r="AC11" s="14"/>
      <c r="AD11" s="14"/>
      <c r="AE11" s="14"/>
      <c r="AF11" s="14"/>
      <c r="AG11" s="14"/>
      <c r="AH11" s="14"/>
      <c r="AI11" s="14"/>
      <c r="AJ11" s="923" t="str">
        <f>IF((OR(AA$12&lt;AJ10,AA$12&gt;=AJ12)),"",AA$12)</f>
        <v/>
      </c>
      <c r="AK11" s="929" t="str">
        <f>IF(AL11=0,"",AL11)</f>
        <v/>
      </c>
      <c r="AL11" s="930">
        <f>IF(AG$19=2,(IF(AJ11="",0,((AK12-AK10)/(AJ12-AJ10)*(AA$12-AJ10))+AK10)),0)</f>
        <v>0</v>
      </c>
      <c r="AM11" s="931" t="str">
        <f>IF(AN11=0,"",AN11)</f>
        <v/>
      </c>
      <c r="AN11" s="184">
        <f>IF(AG$19=2,(IF(AJ11="",0,((AM12-AM10)/(AJ12-AJ10)*(AA$12-AJ10))+AM10)),0)</f>
        <v>0</v>
      </c>
      <c r="AO11" s="929" t="str">
        <f>IF(AP11=0,"",AP11)</f>
        <v/>
      </c>
      <c r="AP11" s="930">
        <f>IF(AG$19=3,(IF(AJ11="",0,((AO12-AO10)/(AJ12-AJ10)*(AA$12-AJ10))+AO10)),0)</f>
        <v>0</v>
      </c>
      <c r="AQ11" s="931" t="str">
        <f>IF(AR11=0,"",AR11)</f>
        <v/>
      </c>
      <c r="AR11" s="184">
        <f>IF(AG$19=3,(IF(AJ11="",0,((AQ12-AQ10)/(AJ12-AJ10)*(AA$12-AJ10))+AQ10)),0)</f>
        <v>0</v>
      </c>
      <c r="AS11" s="929" t="str">
        <f>IF(AT11=0,"",AT11)</f>
        <v/>
      </c>
      <c r="AT11" s="930">
        <f>IF(AG$19=4,(IF(AJ11="",0,((AS12-AS10)/(AJ12-AJ10)*(AA$12-AJ10))+AS10)),0)</f>
        <v>0</v>
      </c>
      <c r="AU11" s="931" t="str">
        <f>IF(AV11=0,"",AV11)</f>
        <v/>
      </c>
      <c r="AV11" s="184">
        <f>IF(AG$19=4,(IF(AJ11="",0,((AU12-AU10)/(AJ12-AJ10)*(AA$12-AJ10))+AU10)),0)</f>
        <v>0</v>
      </c>
      <c r="AW11" s="929" t="str">
        <f>IF(AX11=0,"",AX11)</f>
        <v/>
      </c>
      <c r="AX11" s="930">
        <f>IF(AG$19=5,(IF(AJ11="",0,((AW12-AW10)/(AJ12-AJ10)*(AA$12-AJ10))+AW10)),0)</f>
        <v>0</v>
      </c>
      <c r="AY11" s="931" t="str">
        <f>IF(AZ11=0,"",AZ11)</f>
        <v/>
      </c>
      <c r="AZ11" s="184">
        <f>IF(AG$19=5,(IF(AJ11="",0,((AY12-AY10)/(AJ12-AJ10)*(AA$12-AJ10))+AY10)),0)</f>
        <v>0</v>
      </c>
      <c r="BA11" s="929" t="str">
        <f>IF(BB11=0,"",BB11)</f>
        <v/>
      </c>
      <c r="BB11" s="930">
        <f>IF(AG$19=6,(IF(AJ11="",0,((BA12-BA10)/(AJ12-AJ10)*(AA$12-AJ10))+BA10)),0)</f>
        <v>0</v>
      </c>
      <c r="BC11" s="931" t="str">
        <f>IF(BD11=0,"",BD11)</f>
        <v/>
      </c>
      <c r="BD11" s="976">
        <f>IF(AG$19=6,(IF(AJ11="",0,((BC12-BC10)/(AJ12-AJ10)*(AA$12-AJ10))+BC10)),0)</f>
        <v>0</v>
      </c>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row>
    <row r="12" spans="1:177" s="15" customFormat="1" ht="16.899999999999999" customHeight="1" thickTop="1" x14ac:dyDescent="0.2">
      <c r="A12" s="14"/>
      <c r="B12" s="2104" t="s">
        <v>17</v>
      </c>
      <c r="C12" s="2105"/>
      <c r="D12" s="2105"/>
      <c r="E12" s="2105"/>
      <c r="F12" s="2105"/>
      <c r="G12" s="2105"/>
      <c r="H12" s="2105"/>
      <c r="I12" s="2105"/>
      <c r="J12" s="2105"/>
      <c r="K12" s="2105"/>
      <c r="L12" s="2105"/>
      <c r="M12" s="2105"/>
      <c r="N12" s="459" t="s">
        <v>35</v>
      </c>
      <c r="O12" s="458"/>
      <c r="P12" s="458"/>
      <c r="Q12" s="2106"/>
      <c r="R12" s="2106"/>
      <c r="S12" s="2106"/>
      <c r="T12" s="2106"/>
      <c r="U12" s="2107"/>
      <c r="V12" s="272"/>
      <c r="W12" s="54"/>
      <c r="X12" s="19"/>
      <c r="Y12" s="2246" t="s">
        <v>16</v>
      </c>
      <c r="Z12" s="2247"/>
      <c r="AA12" s="1082">
        <f>'Kostenrahmen und Gesamthonorar'!X61</f>
        <v>0</v>
      </c>
      <c r="AB12" s="1083"/>
      <c r="AC12" s="1084"/>
      <c r="AD12" s="1083"/>
      <c r="AE12" s="1083"/>
      <c r="AF12" s="1085"/>
      <c r="AG12" s="1083"/>
      <c r="AH12" s="1283"/>
      <c r="AI12" s="14"/>
      <c r="AJ12" s="924">
        <v>25000</v>
      </c>
      <c r="AK12" s="932">
        <v>4406</v>
      </c>
      <c r="AL12" s="920"/>
      <c r="AM12" s="933">
        <v>5259</v>
      </c>
      <c r="AN12" s="920"/>
      <c r="AO12" s="932">
        <v>5259</v>
      </c>
      <c r="AP12" s="130"/>
      <c r="AQ12" s="933">
        <v>6325</v>
      </c>
      <c r="AR12" s="130"/>
      <c r="AS12" s="932">
        <v>6325</v>
      </c>
      <c r="AT12" s="130"/>
      <c r="AU12" s="933">
        <v>7888</v>
      </c>
      <c r="AV12" s="130"/>
      <c r="AW12" s="932">
        <v>7888</v>
      </c>
      <c r="AX12" s="130"/>
      <c r="AY12" s="933">
        <v>8954</v>
      </c>
      <c r="AZ12" s="130"/>
      <c r="BA12" s="932">
        <v>8954</v>
      </c>
      <c r="BB12" s="130"/>
      <c r="BC12" s="943">
        <v>9807</v>
      </c>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row>
    <row r="13" spans="1:177" s="15" customFormat="1" ht="16.899999999999999" customHeight="1" x14ac:dyDescent="0.25">
      <c r="A13" s="14"/>
      <c r="B13" s="2108" t="s">
        <v>18</v>
      </c>
      <c r="C13" s="2109"/>
      <c r="D13" s="2109"/>
      <c r="E13" s="2109"/>
      <c r="F13" s="2109"/>
      <c r="G13" s="2109"/>
      <c r="H13" s="2109"/>
      <c r="I13" s="2109"/>
      <c r="J13" s="2109"/>
      <c r="K13" s="2109"/>
      <c r="L13" s="2109"/>
      <c r="M13" s="2109"/>
      <c r="N13" s="468" t="s">
        <v>36</v>
      </c>
      <c r="O13" s="456"/>
      <c r="P13" s="457"/>
      <c r="Q13" s="2110" t="str">
        <f>IF(W13=0,"",W13)</f>
        <v/>
      </c>
      <c r="R13" s="2111"/>
      <c r="S13" s="2111"/>
      <c r="T13" s="2111"/>
      <c r="U13" s="2201"/>
      <c r="V13" s="272"/>
      <c r="W13" s="54"/>
      <c r="X13" s="19"/>
      <c r="Y13" s="1087"/>
      <c r="Z13" s="1088"/>
      <c r="AA13" s="1088"/>
      <c r="AB13" s="1028"/>
      <c r="AC13" s="1068"/>
      <c r="AD13" s="1157"/>
      <c r="AE13" s="1073"/>
      <c r="AF13" s="1264">
        <v>1</v>
      </c>
      <c r="AG13" s="1159"/>
      <c r="AH13" s="1265">
        <v>1</v>
      </c>
      <c r="AI13" s="14"/>
      <c r="AJ13" s="923" t="str">
        <f>IF((OR(AA$12&lt;AJ12,AA$12&gt;=AJ14)),"",AA$12)</f>
        <v/>
      </c>
      <c r="AK13" s="929" t="str">
        <f>IF(AL13=0,"",AL13)</f>
        <v/>
      </c>
      <c r="AL13" s="930">
        <f>IF(AG$19=2,(IF(AJ13="",0,((AK14-AK12)/(AJ14-AJ12)*(AA$12-AJ12))+AK12)),0)</f>
        <v>0</v>
      </c>
      <c r="AM13" s="931" t="str">
        <f>IF(AN13=0,"",AN13)</f>
        <v/>
      </c>
      <c r="AN13" s="184">
        <f>IF(AG$19=2,(IF(AJ13="",0,((AM14-AM12)/(AJ14-AJ12)*(AA$12-AJ12))+AM12)),0)</f>
        <v>0</v>
      </c>
      <c r="AO13" s="929" t="str">
        <f>IF(AP13=0,"",AP13)</f>
        <v/>
      </c>
      <c r="AP13" s="930">
        <f>IF(AG$19=3,(IF(AJ13="",0,((AO14-AO12)/(AJ14-AJ12)*(AA$12-AJ12))+AO12)),0)</f>
        <v>0</v>
      </c>
      <c r="AQ13" s="931" t="str">
        <f>IF(AR13=0,"",AR13)</f>
        <v/>
      </c>
      <c r="AR13" s="184">
        <f>IF(AG$19=3,(IF(AJ13="",0,((AQ14-AQ12)/(AJ14-AJ12)*(AA$12-AJ12))+AQ12)),0)</f>
        <v>0</v>
      </c>
      <c r="AS13" s="929" t="str">
        <f>IF(AT13=0,"",AT13)</f>
        <v/>
      </c>
      <c r="AT13" s="930">
        <f>IF(AG$19=4,(IF(AJ13="",0,((AS14-AS12)/(AJ14-AJ12)*(AA$12-AJ12))+AS12)),0)</f>
        <v>0</v>
      </c>
      <c r="AU13" s="931" t="str">
        <f>IF(AV13=0,"",AV13)</f>
        <v/>
      </c>
      <c r="AV13" s="184">
        <f>IF(AG$19=4,(IF(AJ13="",0,((AU14-AU12)/(AJ14-AJ12)*(AA$12-AJ12))+AU12)),0)</f>
        <v>0</v>
      </c>
      <c r="AW13" s="929" t="str">
        <f>IF(AX13=0,"",AX13)</f>
        <v/>
      </c>
      <c r="AX13" s="930">
        <f>IF(AG$19=5,(IF(AJ13="",0,((AW14-AW12)/(AJ14-AJ12)*(AA$12-AJ12))+AW12)),0)</f>
        <v>0</v>
      </c>
      <c r="AY13" s="931" t="str">
        <f>IF(AZ13=0,"",AZ13)</f>
        <v/>
      </c>
      <c r="AZ13" s="184">
        <f>IF(AG$19=5,(IF(AJ13="",0,((AY14-AY12)/(AJ14-AJ12)*(AA$12-AJ12))+AY12)),0)</f>
        <v>0</v>
      </c>
      <c r="BA13" s="929" t="str">
        <f>IF(BB13=0,"",BB13)</f>
        <v/>
      </c>
      <c r="BB13" s="930">
        <f>IF(AG$19=6,(IF(AJ13="",0,((BA14-BA12)/(AJ14-AJ12)*(AA$12-AJ12))+BA12)),0)</f>
        <v>0</v>
      </c>
      <c r="BC13" s="931" t="str">
        <f>IF(BD13=0,"",BD13)</f>
        <v/>
      </c>
      <c r="BD13" s="976">
        <f>IF(AG$19=6,(IF(AJ13="",0,((BC14-BC12)/(AJ14-AJ12)*(AA$12-AJ12))+BC12)),0)</f>
        <v>0</v>
      </c>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row>
    <row r="14" spans="1:177" s="15" customFormat="1" ht="16.899999999999999" customHeight="1" x14ac:dyDescent="0.2">
      <c r="A14" s="14"/>
      <c r="B14" s="2092" t="s">
        <v>138</v>
      </c>
      <c r="C14" s="2093"/>
      <c r="D14" s="2093"/>
      <c r="E14" s="2093"/>
      <c r="F14" s="2093"/>
      <c r="G14" s="2093"/>
      <c r="H14" s="2093"/>
      <c r="I14" s="2093"/>
      <c r="J14" s="2093"/>
      <c r="K14" s="2093"/>
      <c r="L14" s="2093"/>
      <c r="M14" s="2093"/>
      <c r="N14" s="2093"/>
      <c r="O14" s="2093"/>
      <c r="P14" s="2093"/>
      <c r="Q14" s="2094" t="str">
        <f>IF(AA14=0,"",AA14)</f>
        <v/>
      </c>
      <c r="R14" s="2094"/>
      <c r="S14" s="2094"/>
      <c r="T14" s="2094"/>
      <c r="U14" s="2202"/>
      <c r="V14" s="272"/>
      <c r="W14" s="9"/>
      <c r="X14" s="25"/>
      <c r="Y14" s="2244" t="s">
        <v>138</v>
      </c>
      <c r="Z14" s="2245"/>
      <c r="AA14" s="1276">
        <f>SUM(AC14:AC18)</f>
        <v>0</v>
      </c>
      <c r="AB14" s="1069"/>
      <c r="AC14" s="803">
        <f>IF(AE19=2,AD14,0)</f>
        <v>0</v>
      </c>
      <c r="AD14" s="1042">
        <f>SUM(AL11:AL48,AP11:AP48,AT11:AT48,AX11:AX48,BB11:BB48)</f>
        <v>0</v>
      </c>
      <c r="AE14" s="903" t="s">
        <v>115</v>
      </c>
      <c r="AF14" s="1270">
        <v>2</v>
      </c>
      <c r="AG14" s="1022" t="s">
        <v>443</v>
      </c>
      <c r="AH14" s="1271">
        <v>2</v>
      </c>
      <c r="AI14" s="14"/>
      <c r="AJ14" s="924">
        <v>30000</v>
      </c>
      <c r="AK14" s="932">
        <v>5147</v>
      </c>
      <c r="AL14" s="920"/>
      <c r="AM14" s="933">
        <v>6143</v>
      </c>
      <c r="AN14" s="920"/>
      <c r="AO14" s="932">
        <v>6143</v>
      </c>
      <c r="AP14" s="130"/>
      <c r="AQ14" s="933">
        <v>7388</v>
      </c>
      <c r="AR14" s="130"/>
      <c r="AS14" s="932">
        <v>7388</v>
      </c>
      <c r="AT14" s="130"/>
      <c r="AU14" s="933">
        <v>9215</v>
      </c>
      <c r="AV14" s="130"/>
      <c r="AW14" s="932">
        <v>9215</v>
      </c>
      <c r="AX14" s="130"/>
      <c r="AY14" s="933">
        <v>10460</v>
      </c>
      <c r="AZ14" s="130"/>
      <c r="BA14" s="932">
        <v>10460</v>
      </c>
      <c r="BB14" s="130"/>
      <c r="BC14" s="943">
        <v>11456</v>
      </c>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row>
    <row r="15" spans="1:177" s="15" customFormat="1" ht="16.899999999999999" customHeight="1" x14ac:dyDescent="0.2">
      <c r="A15" s="14"/>
      <c r="B15" s="2095" t="s">
        <v>252</v>
      </c>
      <c r="C15" s="2096"/>
      <c r="D15" s="2096"/>
      <c r="E15" s="2096"/>
      <c r="F15" s="2096"/>
      <c r="G15" s="2096"/>
      <c r="H15" s="2096"/>
      <c r="I15" s="2096"/>
      <c r="J15" s="2096"/>
      <c r="K15" s="2097"/>
      <c r="L15" s="440" t="s">
        <v>36</v>
      </c>
      <c r="M15" s="441"/>
      <c r="N15" s="2098"/>
      <c r="O15" s="2099"/>
      <c r="P15" s="2100"/>
      <c r="Q15" s="2101" t="str">
        <f>IF(AA15=0,"",AA15)</f>
        <v/>
      </c>
      <c r="R15" s="2102"/>
      <c r="S15" s="2102"/>
      <c r="T15" s="2102"/>
      <c r="U15" s="2204"/>
      <c r="V15" s="272"/>
      <c r="W15" s="965"/>
      <c r="X15" s="25"/>
      <c r="Y15" s="1274" t="s">
        <v>424</v>
      </c>
      <c r="Z15" s="1275" t="b">
        <v>0</v>
      </c>
      <c r="AA15" s="1277">
        <f>IF(Z15=FALSE,0,AA14*N15)</f>
        <v>0</v>
      </c>
      <c r="AB15" s="1031"/>
      <c r="AC15" s="904">
        <f>IF(AE19=3,AD15,0)</f>
        <v>0</v>
      </c>
      <c r="AD15" s="1042">
        <f>((AD18-AD14)*(0.25))+AD14</f>
        <v>0</v>
      </c>
      <c r="AE15" s="1022" t="s">
        <v>52</v>
      </c>
      <c r="AF15" s="1270">
        <v>3</v>
      </c>
      <c r="AG15" s="1022" t="s">
        <v>444</v>
      </c>
      <c r="AH15" s="1271">
        <v>3</v>
      </c>
      <c r="AI15" s="14"/>
      <c r="AJ15" s="923" t="str">
        <f>IF((OR(AA$12&lt;AJ14,AA$12&gt;=AJ16)),"",AA$12)</f>
        <v/>
      </c>
      <c r="AK15" s="929" t="str">
        <f>IF(AL15=0,"",AL15)</f>
        <v/>
      </c>
      <c r="AL15" s="930">
        <f>IF(AG$19=2,(IF(AJ15="",0,((AK16-AK14)/(AJ16-AJ14)*(AA$12-AJ14))+AK14)),0)</f>
        <v>0</v>
      </c>
      <c r="AM15" s="931" t="str">
        <f>IF(AN15=0,"",AN15)</f>
        <v/>
      </c>
      <c r="AN15" s="184">
        <f>IF(AG$19=2,(IF(AJ15="",0,((AM16-AM14)/(AJ16-AJ14)*(AA$12-AJ14))+AM14)),0)</f>
        <v>0</v>
      </c>
      <c r="AO15" s="929" t="str">
        <f>IF(AP15=0,"",AP15)</f>
        <v/>
      </c>
      <c r="AP15" s="930">
        <f>IF(AG$19=3,(IF(AJ15="",0,((AO16-AO14)/(AJ16-AJ14)*(AA$12-AJ14))+AO14)),0)</f>
        <v>0</v>
      </c>
      <c r="AQ15" s="931" t="str">
        <f>IF(AR15=0,"",AR15)</f>
        <v/>
      </c>
      <c r="AR15" s="184">
        <f>IF(AG$19=3,(IF(AJ15="",0,((AQ16-AQ14)/(AJ16-AJ14)*(AA$12-AJ14))+AQ14)),0)</f>
        <v>0</v>
      </c>
      <c r="AS15" s="929" t="str">
        <f>IF(AT15=0,"",AT15)</f>
        <v/>
      </c>
      <c r="AT15" s="930">
        <f>IF(AG$19=4,(IF(AJ15="",0,((AS16-AS14)/(AJ16-AJ14)*(AA$12-AJ14))+AS14)),0)</f>
        <v>0</v>
      </c>
      <c r="AU15" s="931" t="str">
        <f>IF(AV15=0,"",AV15)</f>
        <v/>
      </c>
      <c r="AV15" s="184">
        <f>IF(AG$19=4,(IF(AJ15="",0,((AU16-AU14)/(AJ16-AJ14)*(AA$12-AJ14))+AU14)),0)</f>
        <v>0</v>
      </c>
      <c r="AW15" s="929" t="str">
        <f>IF(AX15=0,"",AX15)</f>
        <v/>
      </c>
      <c r="AX15" s="930">
        <f>IF(AG$19=5,(IF(AJ15="",0,((AW16-AW14)/(AJ16-AJ14)*(AA$12-AJ14))+AW14)),0)</f>
        <v>0</v>
      </c>
      <c r="AY15" s="931" t="str">
        <f>IF(AZ15=0,"",AZ15)</f>
        <v/>
      </c>
      <c r="AZ15" s="184">
        <f>IF(AG$19=5,(IF(AJ15="",0,((AY16-AY14)/(AJ16-AJ14)*(AA$12-AJ14))+AY14)),0)</f>
        <v>0</v>
      </c>
      <c r="BA15" s="929" t="str">
        <f>IF(BB15=0,"",BB15)</f>
        <v/>
      </c>
      <c r="BB15" s="930">
        <f>IF(AG$19=6,(IF(AJ15="",0,((BA16-BA14)/(AJ16-AJ14)*(AA$12-AJ14))+BA14)),0)</f>
        <v>0</v>
      </c>
      <c r="BC15" s="931" t="str">
        <f>IF(BD15=0,"",BD15)</f>
        <v/>
      </c>
      <c r="BD15" s="976">
        <f>IF(AG$19=6,(IF(AJ15="",0,((BC16-BC14)/(AJ16-AJ14)*(AA$12-AJ14))+BC14)),0)</f>
        <v>0</v>
      </c>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row>
    <row r="16" spans="1:177" s="15" customFormat="1" ht="16.899999999999999" customHeight="1" x14ac:dyDescent="0.2">
      <c r="A16" s="14"/>
      <c r="B16" s="2157" t="s">
        <v>139</v>
      </c>
      <c r="C16" s="2158"/>
      <c r="D16" s="2158"/>
      <c r="E16" s="2158"/>
      <c r="F16" s="2158"/>
      <c r="G16" s="2158"/>
      <c r="H16" s="2158"/>
      <c r="I16" s="2158"/>
      <c r="J16" s="2158"/>
      <c r="K16" s="2158"/>
      <c r="L16" s="2158"/>
      <c r="M16" s="2158"/>
      <c r="N16" s="2158"/>
      <c r="O16" s="2158"/>
      <c r="P16" s="2158"/>
      <c r="Q16" s="2094" t="str">
        <f>IF(AA16=0,"",AA16)</f>
        <v/>
      </c>
      <c r="R16" s="2094"/>
      <c r="S16" s="2094"/>
      <c r="T16" s="2094"/>
      <c r="U16" s="2202"/>
      <c r="V16" s="551"/>
      <c r="W16" s="9"/>
      <c r="X16" s="25"/>
      <c r="Y16" s="2244" t="s">
        <v>432</v>
      </c>
      <c r="Z16" s="2245"/>
      <c r="AA16" s="1278">
        <f>SUM(AA14:AA15)</f>
        <v>0</v>
      </c>
      <c r="AB16" s="1028"/>
      <c r="AC16" s="904">
        <f>IF(AE19=4,AD16,0)</f>
        <v>0</v>
      </c>
      <c r="AD16" s="1042">
        <f>((AD18-AD14)*(0.5))+AD14</f>
        <v>0</v>
      </c>
      <c r="AE16" s="1022" t="s">
        <v>53</v>
      </c>
      <c r="AF16" s="1270">
        <v>4</v>
      </c>
      <c r="AG16" s="1022" t="s">
        <v>445</v>
      </c>
      <c r="AH16" s="1271">
        <v>4</v>
      </c>
      <c r="AI16" s="14"/>
      <c r="AJ16" s="924">
        <v>35000</v>
      </c>
      <c r="AK16" s="932">
        <v>5870</v>
      </c>
      <c r="AL16" s="920"/>
      <c r="AM16" s="933">
        <v>7006</v>
      </c>
      <c r="AN16" s="920"/>
      <c r="AO16" s="932">
        <v>7006</v>
      </c>
      <c r="AP16" s="130"/>
      <c r="AQ16" s="933">
        <v>8426</v>
      </c>
      <c r="AR16" s="130"/>
      <c r="AS16" s="932">
        <v>8426</v>
      </c>
      <c r="AT16" s="130"/>
      <c r="AU16" s="933">
        <v>10508</v>
      </c>
      <c r="AV16" s="130"/>
      <c r="AW16" s="932">
        <v>10508</v>
      </c>
      <c r="AX16" s="130"/>
      <c r="AY16" s="933">
        <v>11928</v>
      </c>
      <c r="AZ16" s="130"/>
      <c r="BA16" s="932">
        <v>11928</v>
      </c>
      <c r="BB16" s="130"/>
      <c r="BC16" s="943">
        <v>13064</v>
      </c>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row>
    <row r="17" spans="1:177" s="15" customFormat="1" ht="16.899999999999999" customHeight="1" x14ac:dyDescent="0.2">
      <c r="A17" s="14"/>
      <c r="B17" s="2151" t="s">
        <v>251</v>
      </c>
      <c r="C17" s="2152"/>
      <c r="D17" s="2152"/>
      <c r="E17" s="2152"/>
      <c r="F17" s="2152"/>
      <c r="G17" s="2152"/>
      <c r="H17" s="2152"/>
      <c r="I17" s="2152"/>
      <c r="J17" s="2152"/>
      <c r="K17" s="2152"/>
      <c r="L17" s="442" t="s">
        <v>172</v>
      </c>
      <c r="M17" s="441"/>
      <c r="N17" s="2153"/>
      <c r="O17" s="2154"/>
      <c r="P17" s="2155"/>
      <c r="Q17" s="2156" t="str">
        <f>IF(AA17=0,"",AA17)</f>
        <v/>
      </c>
      <c r="R17" s="2156"/>
      <c r="S17" s="2156"/>
      <c r="T17" s="2156"/>
      <c r="U17" s="2208"/>
      <c r="V17" s="552"/>
      <c r="W17" s="966"/>
      <c r="X17" s="25"/>
      <c r="Y17" s="2242" t="s">
        <v>426</v>
      </c>
      <c r="Z17" s="2243"/>
      <c r="AA17" s="1279">
        <f>IF(AE19=2,AA16*N17,0)</f>
        <v>0</v>
      </c>
      <c r="AB17" s="1031"/>
      <c r="AC17" s="904">
        <f>IF(AE19=5,AD17,0)</f>
        <v>0</v>
      </c>
      <c r="AD17" s="1042">
        <f>((AD18-AD14)*(0.75))+AD14</f>
        <v>0</v>
      </c>
      <c r="AE17" s="1050" t="s">
        <v>54</v>
      </c>
      <c r="AF17" s="1270">
        <v>5</v>
      </c>
      <c r="AG17" s="1022" t="s">
        <v>446</v>
      </c>
      <c r="AH17" s="1272">
        <v>5</v>
      </c>
      <c r="AI17" s="14"/>
      <c r="AJ17" s="923" t="str">
        <f>IF((OR(AA$12&lt;AJ16,AA$12&gt;=AJ18)),"",AA$12)</f>
        <v/>
      </c>
      <c r="AK17" s="929" t="str">
        <f>IF(AL17=0,"",AL17)</f>
        <v/>
      </c>
      <c r="AL17" s="930">
        <f>IF(AG$19=2,(IF(AJ17="",0,((AK18-AK16)/(AJ18-AJ16)*(AA$12-AJ16))+AK16)),0)</f>
        <v>0</v>
      </c>
      <c r="AM17" s="931" t="str">
        <f>IF(AN17=0,"",AN17)</f>
        <v/>
      </c>
      <c r="AN17" s="184">
        <f>IF(AG$19=2,(IF(AJ17="",0,((AM18-AM16)/(AJ18-AJ16)*(AA$12-AJ16))+AM16)),0)</f>
        <v>0</v>
      </c>
      <c r="AO17" s="929" t="str">
        <f>IF(AP17=0,"",AP17)</f>
        <v/>
      </c>
      <c r="AP17" s="930">
        <f>IF(AG$19=3,(IF(AJ17="",0,((AO18-AO16)/(AJ18-AJ16)*(AA$12-AJ16))+AO16)),0)</f>
        <v>0</v>
      </c>
      <c r="AQ17" s="931" t="str">
        <f>IF(AR17=0,"",AR17)</f>
        <v/>
      </c>
      <c r="AR17" s="184">
        <f>IF(AG$19=3,(IF(AJ17="",0,((AQ18-AQ16)/(AJ18-AJ16)*(AA$12-AJ16))+AQ16)),0)</f>
        <v>0</v>
      </c>
      <c r="AS17" s="929" t="str">
        <f>IF(AT17=0,"",AT17)</f>
        <v/>
      </c>
      <c r="AT17" s="930">
        <f>IF(AG$19=4,(IF(AJ17="",0,((AS18-AS16)/(AJ18-AJ16)*(AA$12-AJ16))+AS16)),0)</f>
        <v>0</v>
      </c>
      <c r="AU17" s="931" t="str">
        <f>IF(AV17=0,"",AV17)</f>
        <v/>
      </c>
      <c r="AV17" s="184">
        <f>IF(AG$19=4,(IF(AJ17="",0,((AU18-AU16)/(AJ18-AJ16)*(AA$12-AJ16))+AU16)),0)</f>
        <v>0</v>
      </c>
      <c r="AW17" s="929" t="str">
        <f>IF(AX17=0,"",AX17)</f>
        <v/>
      </c>
      <c r="AX17" s="930">
        <f>IF(AG$19=5,(IF(AJ17="",0,((AW18-AW16)/(AJ18-AJ16)*(AA$12-AJ16))+AW16)),0)</f>
        <v>0</v>
      </c>
      <c r="AY17" s="931" t="str">
        <f>IF(AZ17=0,"",AZ17)</f>
        <v/>
      </c>
      <c r="AZ17" s="184">
        <f>IF(AG$19=5,(IF(AJ17="",0,((AY18-AY16)/(AJ18-AJ16)*(AA$12-AJ16))+AY16)),0)</f>
        <v>0</v>
      </c>
      <c r="BA17" s="929" t="str">
        <f>IF(BB17=0,"",BB17)</f>
        <v/>
      </c>
      <c r="BB17" s="930">
        <f>IF(AG$19=6,(IF(AJ17="",0,((BA18-BA16)/(AJ18-AJ16)*(AA$12-AJ16))+BA16)),0)</f>
        <v>0</v>
      </c>
      <c r="BC17" s="931" t="str">
        <f>IF(BD17=0,"",BD17)</f>
        <v/>
      </c>
      <c r="BD17" s="976">
        <f>IF(AG$19=6,(IF(AJ17="",0,((BC18-BC16)/(AJ18-AJ16)*(AA$12-AJ16))+BC16)),0)</f>
        <v>0</v>
      </c>
      <c r="BE17" s="14"/>
      <c r="BF17" s="14"/>
      <c r="BG17" s="10"/>
      <c r="BH17" s="10"/>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row>
    <row r="18" spans="1:177" s="15" customFormat="1" ht="15" customHeight="1" x14ac:dyDescent="0.2">
      <c r="A18" s="14"/>
      <c r="B18" s="2184" t="s">
        <v>295</v>
      </c>
      <c r="C18" s="2185"/>
      <c r="D18" s="2185"/>
      <c r="E18" s="2185"/>
      <c r="F18" s="2185"/>
      <c r="G18" s="2185"/>
      <c r="H18" s="2185"/>
      <c r="I18" s="2185"/>
      <c r="J18" s="2185"/>
      <c r="K18" s="2185"/>
      <c r="L18" s="2185"/>
      <c r="M18" s="2185"/>
      <c r="N18" s="2185"/>
      <c r="O18" s="2185"/>
      <c r="P18" s="2185"/>
      <c r="Q18" s="2188" t="str">
        <f>IF(AA18=0,"",AA18)</f>
        <v/>
      </c>
      <c r="R18" s="2188"/>
      <c r="S18" s="2188"/>
      <c r="T18" s="2188"/>
      <c r="U18" s="2209"/>
      <c r="V18" s="553"/>
      <c r="W18" s="55"/>
      <c r="X18" s="2205"/>
      <c r="Y18" s="2242" t="s">
        <v>427</v>
      </c>
      <c r="Z18" s="2243"/>
      <c r="AA18" s="1280">
        <f>AA16-AA17</f>
        <v>0</v>
      </c>
      <c r="AB18" s="1070"/>
      <c r="AC18" s="803">
        <f>IF(AE19=6,AD18,0)</f>
        <v>0</v>
      </c>
      <c r="AD18" s="1042">
        <f>SUM(AN11:AN48,AR11:AR47,AV11:AV48,AZ11:AZ48,BD11:BD48)</f>
        <v>0</v>
      </c>
      <c r="AE18" s="1050" t="s">
        <v>116</v>
      </c>
      <c r="AF18" s="1270">
        <v>6</v>
      </c>
      <c r="AG18" s="1022" t="s">
        <v>447</v>
      </c>
      <c r="AH18" s="1273">
        <v>6</v>
      </c>
      <c r="AI18" s="14"/>
      <c r="AJ18" s="924">
        <v>40000</v>
      </c>
      <c r="AK18" s="932">
        <v>6577</v>
      </c>
      <c r="AL18" s="920"/>
      <c r="AM18" s="933">
        <v>7850</v>
      </c>
      <c r="AN18" s="920"/>
      <c r="AO18" s="932">
        <v>7850</v>
      </c>
      <c r="AP18" s="130"/>
      <c r="AQ18" s="933">
        <v>9441</v>
      </c>
      <c r="AR18" s="130"/>
      <c r="AS18" s="932">
        <v>9441</v>
      </c>
      <c r="AT18" s="130"/>
      <c r="AU18" s="933">
        <v>11774</v>
      </c>
      <c r="AV18" s="130"/>
      <c r="AW18" s="932">
        <v>11774</v>
      </c>
      <c r="AX18" s="130"/>
      <c r="AY18" s="933">
        <v>13365</v>
      </c>
      <c r="AZ18" s="130"/>
      <c r="BA18" s="932">
        <v>13365</v>
      </c>
      <c r="BB18" s="130"/>
      <c r="BC18" s="943">
        <v>14638</v>
      </c>
      <c r="BD18" s="14"/>
      <c r="BE18" s="14"/>
      <c r="BF18" s="14"/>
      <c r="BG18" s="27"/>
      <c r="BH18" s="27"/>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row>
    <row r="19" spans="1:177" s="15" customFormat="1" ht="15" customHeight="1" x14ac:dyDescent="0.2">
      <c r="A19" s="14"/>
      <c r="B19" s="2186"/>
      <c r="C19" s="2187"/>
      <c r="D19" s="2187"/>
      <c r="E19" s="2187"/>
      <c r="F19" s="2187"/>
      <c r="G19" s="2187"/>
      <c r="H19" s="2187"/>
      <c r="I19" s="2187"/>
      <c r="J19" s="2187"/>
      <c r="K19" s="2187"/>
      <c r="L19" s="2187"/>
      <c r="M19" s="2187"/>
      <c r="N19" s="2187"/>
      <c r="O19" s="2187"/>
      <c r="P19" s="2187"/>
      <c r="Q19" s="2189"/>
      <c r="R19" s="2189"/>
      <c r="S19" s="2189"/>
      <c r="T19" s="2189"/>
      <c r="U19" s="2210"/>
      <c r="V19" s="553"/>
      <c r="W19" s="14"/>
      <c r="X19" s="2205"/>
      <c r="Y19" s="2240" t="s">
        <v>431</v>
      </c>
      <c r="Z19" s="2241"/>
      <c r="AA19" s="1281">
        <f>W33+W57+W68+W75+W86+W98+W109+W131+W139</f>
        <v>0</v>
      </c>
      <c r="AB19" s="1070"/>
      <c r="AC19" s="1088"/>
      <c r="AD19" s="1105"/>
      <c r="AE19" s="1099">
        <v>1</v>
      </c>
      <c r="AF19" s="1099"/>
      <c r="AG19" s="1099">
        <v>1</v>
      </c>
      <c r="AH19" s="1097"/>
      <c r="AI19" s="14"/>
      <c r="AJ19" s="923" t="str">
        <f>IF((OR(AA$12&lt;AJ18,AA$12&gt;=AJ20)),"",AA$12)</f>
        <v/>
      </c>
      <c r="AK19" s="929" t="str">
        <f>IF(AL19=0,"",AL19)</f>
        <v/>
      </c>
      <c r="AL19" s="930">
        <f>IF(AG$19=2,(IF(AJ19="",0,((AK20-AK18)/(AJ20-AJ18)*(AA$12-AJ18))+AK18)),0)</f>
        <v>0</v>
      </c>
      <c r="AM19" s="931" t="str">
        <f>IF(AN19=0,"",AN19)</f>
        <v/>
      </c>
      <c r="AN19" s="184">
        <f>IF(AG$19=2,(IF(AJ19="",0,((AM20-AM18)/(AJ20-AJ18)*(AA$12-AJ18))+AM18)),0)</f>
        <v>0</v>
      </c>
      <c r="AO19" s="929" t="str">
        <f>IF(AP19=0,"",AP19)</f>
        <v/>
      </c>
      <c r="AP19" s="930">
        <f>IF(AG$19=3,(IF(AJ19="",0,((AO20-AO18)/(AJ20-AJ18)*(AA$12-AJ18))+AO18)),0)</f>
        <v>0</v>
      </c>
      <c r="AQ19" s="931" t="str">
        <f>IF(AR19=0,"",AR19)</f>
        <v/>
      </c>
      <c r="AR19" s="184">
        <f>IF(AG$19=3,(IF(AJ19="",0,((AQ20-AQ18)/(AJ20-AJ18)*(AA$12-AJ18))+AQ18)),0)</f>
        <v>0</v>
      </c>
      <c r="AS19" s="929" t="str">
        <f>IF(AT19=0,"",AT19)</f>
        <v/>
      </c>
      <c r="AT19" s="930">
        <f>IF(AG$19=4,(IF(AJ19="",0,((AS20-AS18)/(AJ20-AJ18)*(AA$12-AJ18))+AS18)),0)</f>
        <v>0</v>
      </c>
      <c r="AU19" s="931" t="str">
        <f>IF(AV19=0,"",AV19)</f>
        <v/>
      </c>
      <c r="AV19" s="184">
        <f>IF(AG$19=4,(IF(AJ19="",0,((AU20-AU18)/(AJ20-AJ18)*(AA$12-AJ18))+AU18)),0)</f>
        <v>0</v>
      </c>
      <c r="AW19" s="929" t="str">
        <f>IF(AX19=0,"",AX19)</f>
        <v/>
      </c>
      <c r="AX19" s="930">
        <f>IF(AG$19=5,(IF(AJ19="",0,((AW20-AW18)/(AJ20-AJ18)*(AA$12-AJ18))+AW18)),0)</f>
        <v>0</v>
      </c>
      <c r="AY19" s="931" t="str">
        <f>IF(AZ19=0,"",AZ19)</f>
        <v/>
      </c>
      <c r="AZ19" s="184">
        <f>IF(AG$19=5,(IF(AJ19="",0,((AY20-AY18)/(AJ20-AJ18)*(AA$12-AJ18))+AY18)),0)</f>
        <v>0</v>
      </c>
      <c r="BA19" s="929" t="str">
        <f>IF(BB19=0,"",BB19)</f>
        <v/>
      </c>
      <c r="BB19" s="930">
        <f>IF(AG$19=6,(IF(AJ19="",0,((BA20-BA18)/(AJ20-AJ18)*(AA$12-AJ18))+BA18)),0)</f>
        <v>0</v>
      </c>
      <c r="BC19" s="931" t="str">
        <f>IF(BD19=0,"",BD19)</f>
        <v/>
      </c>
      <c r="BD19" s="976">
        <f>IF(AG$19=6,(IF(AJ19="",0,((BC20-BC18)/(AJ20-AJ18)*(AA$12-AJ18))+BC18)),0)</f>
        <v>0</v>
      </c>
      <c r="BE19" s="14"/>
      <c r="BF19" s="14"/>
      <c r="BG19" s="27"/>
      <c r="BH19" s="27"/>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row>
    <row r="20" spans="1:177" s="15" customFormat="1" ht="15" customHeight="1" thickBot="1" x14ac:dyDescent="0.25">
      <c r="A20" s="14"/>
      <c r="V20" s="272"/>
      <c r="W20" s="14"/>
      <c r="X20" s="194"/>
      <c r="Y20" s="2193" t="s">
        <v>430</v>
      </c>
      <c r="Z20" s="2194"/>
      <c r="AA20" s="1282">
        <f>X33+X57+X68+X75+X86+X98+X109+X131+X139</f>
        <v>0</v>
      </c>
      <c r="AB20" s="1093"/>
      <c r="AC20" s="1093"/>
      <c r="AD20" s="1093"/>
      <c r="AE20" s="1093"/>
      <c r="AF20" s="1093"/>
      <c r="AG20" s="1093"/>
      <c r="AH20" s="1098"/>
      <c r="AI20" s="14"/>
      <c r="AJ20" s="924">
        <v>50000</v>
      </c>
      <c r="AK20" s="932">
        <v>7953</v>
      </c>
      <c r="AL20" s="920"/>
      <c r="AM20" s="933">
        <v>9492</v>
      </c>
      <c r="AN20" s="920"/>
      <c r="AO20" s="932">
        <v>9492</v>
      </c>
      <c r="AP20" s="130"/>
      <c r="AQ20" s="933">
        <v>11416</v>
      </c>
      <c r="AR20" s="130"/>
      <c r="AS20" s="932">
        <v>11416</v>
      </c>
      <c r="AT20" s="130"/>
      <c r="AU20" s="933">
        <v>14238</v>
      </c>
      <c r="AV20" s="130"/>
      <c r="AW20" s="932">
        <v>14238</v>
      </c>
      <c r="AX20" s="130"/>
      <c r="AY20" s="933">
        <v>16162</v>
      </c>
      <c r="AZ20" s="130"/>
      <c r="BA20" s="932">
        <v>16162</v>
      </c>
      <c r="BB20" s="130"/>
      <c r="BC20" s="943">
        <v>17701</v>
      </c>
      <c r="BD20" s="977"/>
      <c r="BE20" s="14"/>
      <c r="BF20" s="10"/>
      <c r="BG20" s="10"/>
      <c r="BH20" s="10"/>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row>
    <row r="21" spans="1:177" s="10" customFormat="1" ht="15" customHeight="1" thickTop="1" x14ac:dyDescent="0.2">
      <c r="B21" s="2199" t="s">
        <v>5</v>
      </c>
      <c r="C21" s="2199"/>
      <c r="D21" s="2199"/>
      <c r="E21" s="2199"/>
      <c r="F21" s="2199"/>
      <c r="G21" s="2199"/>
      <c r="H21" s="2199"/>
      <c r="I21" s="2199"/>
      <c r="J21" s="2199"/>
      <c r="K21" s="2199"/>
      <c r="L21" s="2199"/>
      <c r="M21" s="2199"/>
      <c r="N21" s="2199"/>
      <c r="O21" s="2199"/>
      <c r="P21" s="2199"/>
      <c r="Q21" s="2199"/>
      <c r="R21" s="2199"/>
      <c r="S21" s="2199"/>
      <c r="T21" s="2199"/>
      <c r="U21" s="2199"/>
      <c r="V21" s="551"/>
      <c r="W21" s="115"/>
      <c r="X21" s="13"/>
      <c r="AI21" s="14"/>
      <c r="AJ21" s="923" t="str">
        <f>IF((OR(AA$12&lt;AJ20,AA$12&gt;=AJ22)),"",AA$12)</f>
        <v/>
      </c>
      <c r="AK21" s="929" t="str">
        <f>IF(AL21=0,"",AL21)</f>
        <v/>
      </c>
      <c r="AL21" s="930">
        <f>IF(AG$19=2,(IF(AJ21="",0,((AK22-AK20)/(AJ22-AJ20)*(AA$12-AJ20))+AK20)),0)</f>
        <v>0</v>
      </c>
      <c r="AM21" s="931" t="str">
        <f>IF(AN21=0,"",AN21)</f>
        <v/>
      </c>
      <c r="AN21" s="184">
        <f>IF(AG$19=2,(IF(AJ21="",0,((AM22-AM20)/(AJ22-AJ20)*(AA$12-AJ20))+AM20)),0)</f>
        <v>0</v>
      </c>
      <c r="AO21" s="929" t="str">
        <f>IF(AP21=0,"",AP21)</f>
        <v/>
      </c>
      <c r="AP21" s="930">
        <f>IF(AG$19=3,(IF(AJ21="",0,((AO22-AO20)/(AJ22-AJ20)*(AA$12-AJ20))+AO20)),0)</f>
        <v>0</v>
      </c>
      <c r="AQ21" s="931" t="str">
        <f>IF(AR21=0,"",AR21)</f>
        <v/>
      </c>
      <c r="AR21" s="184">
        <f>IF(AG$19=3,(IF(AJ21="",0,((AQ22-AQ20)/(AJ22-AJ20)*(AA$12-AJ20))+AQ20)),0)</f>
        <v>0</v>
      </c>
      <c r="AS21" s="929" t="str">
        <f>IF(AT21=0,"",AT21)</f>
        <v/>
      </c>
      <c r="AT21" s="930">
        <f>IF(AG$19=4,(IF(AJ21="",0,((AS22-AS20)/(AJ22-AJ20)*(AA$12-AJ20))+AS20)),0)</f>
        <v>0</v>
      </c>
      <c r="AU21" s="931" t="str">
        <f>IF(AV21=0,"",AV21)</f>
        <v/>
      </c>
      <c r="AV21" s="184">
        <f>IF(AG$19=4,(IF(AJ21="",0,((AU22-AU20)/(AJ22-AJ20)*(AA$12-AJ20))+AU20)),0)</f>
        <v>0</v>
      </c>
      <c r="AW21" s="929" t="str">
        <f>IF(AX21=0,"",AX21)</f>
        <v/>
      </c>
      <c r="AX21" s="930">
        <f>IF(AG$19=5,(IF(AJ21="",0,((AW22-AW20)/(AJ22-AJ20)*(AA$12-AJ20))+AW20)),0)</f>
        <v>0</v>
      </c>
      <c r="AY21" s="931" t="str">
        <f>IF(AZ21=0,"",AZ21)</f>
        <v/>
      </c>
      <c r="AZ21" s="184">
        <f>IF(AG$19=5,(IF(AJ21="",0,((AY22-AY20)/(AJ22-AJ20)*(AA$12-AJ20))+AY20)),0)</f>
        <v>0</v>
      </c>
      <c r="BA21" s="929" t="str">
        <f>IF(BB21=0,"",BB21)</f>
        <v/>
      </c>
      <c r="BB21" s="930">
        <f>IF(AG$19=6,(IF(AJ21="",0,((BA22-BA20)/(AJ22-AJ20)*(AA$12-AJ20))+BA20)),0)</f>
        <v>0</v>
      </c>
      <c r="BC21" s="931" t="str">
        <f>IF(BD21=0,"",BD21)</f>
        <v/>
      </c>
      <c r="BD21" s="976">
        <f>IF(AG$19=6,(IF(AJ21="",0,((BC22-BC20)/(AJ22-AJ20)*(AA$12-AJ20))+BC20)),0)</f>
        <v>0</v>
      </c>
    </row>
    <row r="22" spans="1:177" s="10" customFormat="1" ht="15" customHeight="1" x14ac:dyDescent="0.2">
      <c r="B22" s="1876"/>
      <c r="C22" s="1876"/>
      <c r="D22" s="1876"/>
      <c r="E22" s="1876"/>
      <c r="F22" s="1876"/>
      <c r="G22" s="1876"/>
      <c r="H22" s="1876"/>
      <c r="I22" s="1876"/>
      <c r="J22" s="1876"/>
      <c r="K22" s="1876"/>
      <c r="L22" s="1876"/>
      <c r="M22" s="1876"/>
      <c r="N22" s="1876"/>
      <c r="O22" s="1876"/>
      <c r="P22" s="1876"/>
      <c r="Q22" s="1876"/>
      <c r="R22" s="1876"/>
      <c r="S22" s="1876"/>
      <c r="T22" s="1876"/>
      <c r="U22" s="1876"/>
      <c r="V22" s="556"/>
      <c r="W22" s="20"/>
      <c r="X22" s="19"/>
      <c r="AI22" s="14"/>
      <c r="AJ22" s="924">
        <v>60000</v>
      </c>
      <c r="AK22" s="932">
        <v>9287</v>
      </c>
      <c r="AL22" s="920"/>
      <c r="AM22" s="933">
        <v>11085</v>
      </c>
      <c r="AN22" s="920"/>
      <c r="AO22" s="932">
        <v>11085</v>
      </c>
      <c r="AP22" s="130"/>
      <c r="AQ22" s="933">
        <v>13332</v>
      </c>
      <c r="AR22" s="130"/>
      <c r="AS22" s="932">
        <v>13332</v>
      </c>
      <c r="AT22" s="130"/>
      <c r="AU22" s="933">
        <v>16627</v>
      </c>
      <c r="AV22" s="130"/>
      <c r="AW22" s="932">
        <v>16627</v>
      </c>
      <c r="AX22" s="130"/>
      <c r="AY22" s="933">
        <v>18874</v>
      </c>
      <c r="AZ22" s="130"/>
      <c r="BA22" s="932">
        <v>18874</v>
      </c>
      <c r="BB22" s="130"/>
      <c r="BC22" s="943">
        <v>20672</v>
      </c>
      <c r="BE22" s="27"/>
    </row>
    <row r="23" spans="1:177" ht="15" customHeight="1" x14ac:dyDescent="0.2">
      <c r="B23" s="2173" t="s">
        <v>146</v>
      </c>
      <c r="C23" s="2174"/>
      <c r="D23" s="2174"/>
      <c r="E23" s="2174"/>
      <c r="F23" s="2174"/>
      <c r="G23" s="2174"/>
      <c r="H23" s="2174"/>
      <c r="I23" s="2174"/>
      <c r="J23" s="2174"/>
      <c r="K23" s="2174"/>
      <c r="L23" s="2174"/>
      <c r="M23" s="2175"/>
      <c r="N23" s="2176"/>
      <c r="O23" s="2177"/>
      <c r="P23" s="2178"/>
      <c r="Q23" s="2135"/>
      <c r="R23" s="2136"/>
      <c r="S23" s="2136"/>
      <c r="T23" s="2136"/>
      <c r="U23" s="2179"/>
      <c r="V23" s="553"/>
      <c r="W23" s="44"/>
      <c r="X23" s="26"/>
      <c r="AI23" s="14"/>
      <c r="AJ23" s="923" t="str">
        <f>IF((OR(AA$12&lt;AJ22,AA$12&gt;=AJ24)),"",AA$12)</f>
        <v/>
      </c>
      <c r="AK23" s="929" t="str">
        <f>IF(AL23=0,"",AL23)</f>
        <v/>
      </c>
      <c r="AL23" s="930">
        <f>IF(AG$19=2,(IF(AJ23="",0,((AK24-AK22)/(AJ24-AJ22)*(AA$12-AJ22))+AK22)),0)</f>
        <v>0</v>
      </c>
      <c r="AM23" s="931" t="str">
        <f>IF(AN23=0,"",AN23)</f>
        <v/>
      </c>
      <c r="AN23" s="184">
        <f>IF(AG$19=2,(IF(AJ23="",0,((AM24-AM22)/(AJ24-AJ22)*(AA$12-AJ22))+AM22)),0)</f>
        <v>0</v>
      </c>
      <c r="AO23" s="929" t="str">
        <f>IF(AP23=0,"",AP23)</f>
        <v/>
      </c>
      <c r="AP23" s="930">
        <f>IF(AG$19=3,(IF(AJ23="",0,((AO24-AO22)/(AJ24-AJ22)*(AA$12-AJ22))+AO22)),0)</f>
        <v>0</v>
      </c>
      <c r="AQ23" s="931" t="str">
        <f>IF(AR23=0,"",AR23)</f>
        <v/>
      </c>
      <c r="AR23" s="184">
        <f>IF(AG$19=3,(IF(AJ23="",0,((AQ24-AQ22)/(AJ24-AJ22)*(AA$12-AJ22))+AQ22)),0)</f>
        <v>0</v>
      </c>
      <c r="AS23" s="929" t="str">
        <f>IF(AT23=0,"",AT23)</f>
        <v/>
      </c>
      <c r="AT23" s="930">
        <f>IF(AG$19=4,(IF(AJ23="",0,((AS24-AS22)/(AJ24-AJ22)*(AA$12-AJ22))+AS22)),0)</f>
        <v>0</v>
      </c>
      <c r="AU23" s="931" t="str">
        <f>IF(AV23=0,"",AV23)</f>
        <v/>
      </c>
      <c r="AV23" s="184">
        <f>IF(AG$19=4,(IF(AJ23="",0,((AU24-AU22)/(AJ24-AJ22)*(AA$12-AJ22))+AU22)),0)</f>
        <v>0</v>
      </c>
      <c r="AW23" s="929" t="str">
        <f>IF(AX23=0,"",AX23)</f>
        <v/>
      </c>
      <c r="AX23" s="930">
        <f>IF(AG$19=5,(IF(AJ23="",0,((AW24-AW22)/(AJ24-AJ22)*(AA$12-AJ22))+AW22)),0)</f>
        <v>0</v>
      </c>
      <c r="AY23" s="931" t="str">
        <f>IF(AZ23=0,"",AZ23)</f>
        <v/>
      </c>
      <c r="AZ23" s="184">
        <f>IF(AG$19=5,(IF(AJ23="",0,((AY24-AY22)/(AJ24-AJ22)*(AA$12-AJ22))+AY22)),0)</f>
        <v>0</v>
      </c>
      <c r="BA23" s="929" t="str">
        <f>IF(BB23=0,"",BB23)</f>
        <v/>
      </c>
      <c r="BB23" s="930">
        <f>IF(AG$19=6,(IF(AJ23="",0,((BA24-BA22)/(AJ24-AJ22)*(AA$12-AJ22))+BA22)),0)</f>
        <v>0</v>
      </c>
      <c r="BC23" s="931" t="str">
        <f>IF(BD23=0,"",BD23)</f>
        <v/>
      </c>
      <c r="BD23" s="976">
        <f>IF(AG$19=6,(IF(AJ23="",0,((BC24-BC22)/(AJ24-AJ22)*(AA$12-AJ22))+BC22)),0)</f>
        <v>0</v>
      </c>
      <c r="BE23" s="10"/>
    </row>
    <row r="24" spans="1:177" s="10" customFormat="1" ht="15" customHeight="1" x14ac:dyDescent="0.2">
      <c r="B24" s="2180"/>
      <c r="C24" s="2181"/>
      <c r="D24" s="2181"/>
      <c r="E24" s="2181"/>
      <c r="F24" s="2181"/>
      <c r="G24" s="2181"/>
      <c r="H24" s="2181"/>
      <c r="I24" s="2181"/>
      <c r="J24" s="2181"/>
      <c r="K24" s="2181"/>
      <c r="L24" s="2181"/>
      <c r="M24" s="2181"/>
      <c r="N24" s="1992" t="s">
        <v>326</v>
      </c>
      <c r="O24" s="1993"/>
      <c r="P24" s="1994"/>
      <c r="Q24" s="2182"/>
      <c r="R24" s="2182"/>
      <c r="S24" s="2182"/>
      <c r="T24" s="2182"/>
      <c r="U24" s="2183"/>
      <c r="V24" s="2138"/>
      <c r="W24" s="2206" t="b">
        <v>0</v>
      </c>
      <c r="AF24" s="14"/>
      <c r="AG24" s="14"/>
      <c r="AJ24" s="924">
        <v>75000</v>
      </c>
      <c r="AK24" s="932">
        <v>11227</v>
      </c>
      <c r="AL24" s="920"/>
      <c r="AM24" s="933">
        <v>13400</v>
      </c>
      <c r="AN24" s="920"/>
      <c r="AO24" s="932">
        <v>13400</v>
      </c>
      <c r="AP24" s="130"/>
      <c r="AQ24" s="933">
        <v>16116</v>
      </c>
      <c r="AR24" s="130"/>
      <c r="AS24" s="932">
        <v>16116</v>
      </c>
      <c r="AT24" s="130"/>
      <c r="AU24" s="933">
        <v>20100</v>
      </c>
      <c r="AV24" s="130"/>
      <c r="AW24" s="932">
        <v>20100</v>
      </c>
      <c r="AX24" s="130"/>
      <c r="AY24" s="933">
        <v>22816</v>
      </c>
      <c r="AZ24" s="130"/>
      <c r="BA24" s="932">
        <v>22816</v>
      </c>
      <c r="BB24" s="130"/>
      <c r="BC24" s="943">
        <v>24989</v>
      </c>
    </row>
    <row r="25" spans="1:177" s="10" customFormat="1" ht="15" customHeight="1" x14ac:dyDescent="0.2">
      <c r="B25" s="2061" t="s">
        <v>37</v>
      </c>
      <c r="C25" s="2016" t="s">
        <v>230</v>
      </c>
      <c r="D25" s="2016"/>
      <c r="E25" s="2016"/>
      <c r="F25" s="2016"/>
      <c r="G25" s="2016"/>
      <c r="H25" s="2016"/>
      <c r="I25" s="2016"/>
      <c r="J25" s="2016"/>
      <c r="K25" s="2016"/>
      <c r="L25" s="2016"/>
      <c r="M25" s="2017"/>
      <c r="N25" s="2074">
        <v>1.5</v>
      </c>
      <c r="O25" s="2075"/>
      <c r="P25" s="2076"/>
      <c r="Q25" s="2149" t="str">
        <f>IF(X26=0,"",X26)</f>
        <v/>
      </c>
      <c r="R25" s="2149"/>
      <c r="S25" s="2149"/>
      <c r="T25" s="2149"/>
      <c r="U25" s="2150"/>
      <c r="V25" s="2138"/>
      <c r="W25" s="2207"/>
      <c r="X25" s="49"/>
      <c r="AF25" s="14"/>
      <c r="AG25" s="14"/>
      <c r="AJ25" s="923" t="str">
        <f>IF((OR(AA$12&lt;AJ24,AA$12&gt;=AJ26)),"",AA$12)</f>
        <v/>
      </c>
      <c r="AK25" s="929" t="str">
        <f>IF(AL25=0,"",AL25)</f>
        <v/>
      </c>
      <c r="AL25" s="930">
        <f>IF(AG$19=2,(IF(AJ25="",0,((AK26-AK24)/(AJ26-AJ24)*(AA$12-AJ24))+AK24)),0)</f>
        <v>0</v>
      </c>
      <c r="AM25" s="931" t="str">
        <f>IF(AN25=0,"",AN25)</f>
        <v/>
      </c>
      <c r="AN25" s="184">
        <f>IF(AG$19=2,(IF(AJ25="",0,((AM26-AM24)/(AJ26-AJ24)*(AA$12-AJ24))+AM24)),0)</f>
        <v>0</v>
      </c>
      <c r="AO25" s="929" t="str">
        <f>IF(AP25=0,"",AP25)</f>
        <v/>
      </c>
      <c r="AP25" s="930">
        <f>IF(AG$19=3,(IF(AJ25="",0,((AO26-AO24)/(AJ26-AJ24)*(AA$12-AJ24))+AO24)),0)</f>
        <v>0</v>
      </c>
      <c r="AQ25" s="931" t="str">
        <f>IF(AR25=0,"",AR25)</f>
        <v/>
      </c>
      <c r="AR25" s="184">
        <f>IF(AG$19=3,(IF(AJ25="",0,((AQ26-AQ24)/(AJ26-AJ24)*(AA$12-AJ24))+AQ24)),0)</f>
        <v>0</v>
      </c>
      <c r="AS25" s="929" t="str">
        <f>IF(AT25=0,"",AT25)</f>
        <v/>
      </c>
      <c r="AT25" s="930">
        <f>IF(AG$19=4,(IF(AJ25="",0,((AS26-AS24)/(AJ26-AJ24)*(AA$12-AJ24))+AS24)),0)</f>
        <v>0</v>
      </c>
      <c r="AU25" s="931" t="str">
        <f>IF(AV25=0,"",AV25)</f>
        <v/>
      </c>
      <c r="AV25" s="184">
        <f>IF(AG$19=4,(IF(AJ25="",0,((AU26-AU24)/(AJ26-AJ24)*(AA$12-AJ24))+AU24)),0)</f>
        <v>0</v>
      </c>
      <c r="AW25" s="929" t="str">
        <f>IF(AX25=0,"",AX25)</f>
        <v/>
      </c>
      <c r="AX25" s="930">
        <f>IF(AG$19=5,(IF(AJ25="",0,((AW26-AW24)/(AJ26-AJ24)*(AA$12-AJ24))+AW24)),0)</f>
        <v>0</v>
      </c>
      <c r="AY25" s="931" t="str">
        <f>IF(AZ25=0,"",AZ25)</f>
        <v/>
      </c>
      <c r="AZ25" s="184">
        <f>IF(AG$19=5,(IF(AJ25="",0,((AY26-AY24)/(AJ26-AJ24)*(AA$12-AJ24))+AY24)),0)</f>
        <v>0</v>
      </c>
      <c r="BA25" s="929" t="str">
        <f>IF(BB25=0,"",BB25)</f>
        <v/>
      </c>
      <c r="BB25" s="930">
        <f>IF(AG$19=6,(IF(AJ25="",0,((BA26-BA24)/(AJ26-AJ24)*(AA$12-AJ24))+BA24)),0)</f>
        <v>0</v>
      </c>
      <c r="BC25" s="931" t="str">
        <f>IF(BD25=0,"",BD25)</f>
        <v/>
      </c>
      <c r="BD25" s="976">
        <f>IF(AG$19=6,(IF(AJ25="",0,((BC26-BC24)/(AJ26-AJ24)*(AA$12-AJ24))+BC24)),0)</f>
        <v>0</v>
      </c>
    </row>
    <row r="26" spans="1:177" s="10" customFormat="1" ht="15" customHeight="1" x14ac:dyDescent="0.2">
      <c r="B26" s="2060"/>
      <c r="C26" s="1895"/>
      <c r="D26" s="1895"/>
      <c r="E26" s="1895"/>
      <c r="F26" s="1895"/>
      <c r="G26" s="1895"/>
      <c r="H26" s="1895"/>
      <c r="I26" s="1895"/>
      <c r="J26" s="1895"/>
      <c r="K26" s="1895"/>
      <c r="L26" s="1895"/>
      <c r="M26" s="1896"/>
      <c r="N26" s="2077"/>
      <c r="O26" s="2078"/>
      <c r="P26" s="2079"/>
      <c r="Q26" s="2069"/>
      <c r="R26" s="2069"/>
      <c r="S26" s="2069"/>
      <c r="T26" s="2069"/>
      <c r="U26" s="2070"/>
      <c r="V26" s="2000">
        <v>1.5</v>
      </c>
      <c r="W26" s="2211">
        <f>IF(W$24=FALSE,0,N25)</f>
        <v>0</v>
      </c>
      <c r="X26" s="2213">
        <f>AA$18*(W26/100)</f>
        <v>0</v>
      </c>
      <c r="AF26" s="6"/>
      <c r="AG26" s="6"/>
      <c r="AJ26" s="924">
        <v>100000</v>
      </c>
      <c r="AK26" s="932">
        <v>14332</v>
      </c>
      <c r="AL26" s="920"/>
      <c r="AM26" s="933">
        <v>17106</v>
      </c>
      <c r="AN26" s="920"/>
      <c r="AO26" s="932">
        <v>17106</v>
      </c>
      <c r="AP26" s="130"/>
      <c r="AQ26" s="933">
        <v>20547</v>
      </c>
      <c r="AR26" s="130"/>
      <c r="AS26" s="932">
        <v>20547</v>
      </c>
      <c r="AT26" s="130"/>
      <c r="AU26" s="933">
        <v>25659</v>
      </c>
      <c r="AV26" s="130"/>
      <c r="AW26" s="932">
        <v>25659</v>
      </c>
      <c r="AX26" s="130"/>
      <c r="AY26" s="933">
        <v>29127</v>
      </c>
      <c r="AZ26" s="130"/>
      <c r="BA26" s="932">
        <v>29127</v>
      </c>
      <c r="BB26" s="130"/>
      <c r="BC26" s="943">
        <v>31901</v>
      </c>
    </row>
    <row r="27" spans="1:177" s="10" customFormat="1" ht="15" customHeight="1" thickBot="1" x14ac:dyDescent="0.25">
      <c r="B27" s="322" t="s">
        <v>38</v>
      </c>
      <c r="C27" s="2147" t="s">
        <v>49</v>
      </c>
      <c r="D27" s="2147"/>
      <c r="E27" s="2147"/>
      <c r="F27" s="2147"/>
      <c r="G27" s="2147"/>
      <c r="H27" s="2147"/>
      <c r="I27" s="2147"/>
      <c r="J27" s="2147"/>
      <c r="K27" s="2147"/>
      <c r="L27" s="2147"/>
      <c r="M27" s="2148"/>
      <c r="N27" s="1868">
        <v>0.2</v>
      </c>
      <c r="O27" s="1869"/>
      <c r="P27" s="1870"/>
      <c r="Q27" s="1863" t="str">
        <f>IF(X28=0,"",X28)</f>
        <v/>
      </c>
      <c r="R27" s="1864"/>
      <c r="S27" s="1864"/>
      <c r="T27" s="1864"/>
      <c r="U27" s="2013"/>
      <c r="V27" s="2000"/>
      <c r="W27" s="2212"/>
      <c r="X27" s="2214"/>
      <c r="AJ27" s="923" t="str">
        <f>IF((OR(AA$12&lt;AJ26,AA$12&gt;=AJ28)),"",AA$12)</f>
        <v/>
      </c>
      <c r="AK27" s="929" t="str">
        <f>IF(AL27=0,"",AL27)</f>
        <v/>
      </c>
      <c r="AL27" s="930">
        <f>IF(AG$19=2,(IF(AJ27="",0,((AK28-AK26)/(AJ28-AJ26)*(AA$12-AJ26))+AK26)),0)</f>
        <v>0</v>
      </c>
      <c r="AM27" s="931" t="str">
        <f>IF(AN27=0,"",AN27)</f>
        <v/>
      </c>
      <c r="AN27" s="184">
        <f>IF(AG$19=2,(IF(AJ27="",0,((AM28-AM26)/(AJ28-AJ26)*(AA$12-AJ26))+AM26)),0)</f>
        <v>0</v>
      </c>
      <c r="AO27" s="929" t="str">
        <f>IF(AP27=0,"",AP27)</f>
        <v/>
      </c>
      <c r="AP27" s="930">
        <f>IF(AG$19=3,(IF(AJ27="",0,((AO28-AO26)/(AJ28-AJ26)*(AA$12-AJ26))+AO26)),0)</f>
        <v>0</v>
      </c>
      <c r="AQ27" s="931" t="str">
        <f>IF(AR27=0,"",AR27)</f>
        <v/>
      </c>
      <c r="AR27" s="184">
        <f>IF(AG$19=3,(IF(AJ27="",0,((AQ28-AQ26)/(AJ28-AJ26)*(AA$12-AJ26))+AQ26)),0)</f>
        <v>0</v>
      </c>
      <c r="AS27" s="929" t="str">
        <f>IF(AT27=0,"",AT27)</f>
        <v/>
      </c>
      <c r="AT27" s="930">
        <f>IF(AG$19=4,(IF(AJ27="",0,((AS28-AS26)/(AJ28-AJ26)*(AA$12-AJ26))+AS26)),0)</f>
        <v>0</v>
      </c>
      <c r="AU27" s="931" t="str">
        <f>IF(AV27=0,"",AV27)</f>
        <v/>
      </c>
      <c r="AV27" s="184">
        <f>IF(AG$19=4,(IF(AJ27="",0,((AU28-AU26)/(AJ28-AJ26)*(AA$12-AJ26))+AU26)),0)</f>
        <v>0</v>
      </c>
      <c r="AW27" s="929" t="str">
        <f>IF(AX27=0,"",AX27)</f>
        <v/>
      </c>
      <c r="AX27" s="930">
        <f>IF(AG$19=5,(IF(AJ27="",0,((AW28-AW26)/(AJ28-AJ26)*(AA$12-AJ26))+AW26)),0)</f>
        <v>0</v>
      </c>
      <c r="AY27" s="931" t="str">
        <f>IF(AZ27=0,"",AZ27)</f>
        <v/>
      </c>
      <c r="AZ27" s="184">
        <f>IF(AG$19=5,(IF(AJ27="",0,((AY28-AY26)/(AJ28-AJ26)*(AA$12-AJ26))+AY26)),0)</f>
        <v>0</v>
      </c>
      <c r="BA27" s="929" t="str">
        <f>IF(BB27=0,"",BB27)</f>
        <v/>
      </c>
      <c r="BB27" s="930">
        <f>IF(AG$19=6,(IF(AJ27="",0,((BA28-BA26)/(AJ28-AJ26)*(AA$12-AJ26))+BA26)),0)</f>
        <v>0</v>
      </c>
      <c r="BC27" s="931" t="str">
        <f>IF(BD27=0,"",BD27)</f>
        <v/>
      </c>
      <c r="BD27" s="976">
        <f>IF(AG$19=6,(IF(AJ27="",0,((BC28-BC26)/(AJ28-AJ26)*(AA$12-AJ26))+BC26)),0)</f>
        <v>0</v>
      </c>
    </row>
    <row r="28" spans="1:177" s="10" customFormat="1" ht="15" customHeight="1" thickBot="1" x14ac:dyDescent="0.25">
      <c r="B28" s="322" t="s">
        <v>39</v>
      </c>
      <c r="C28" s="1866" t="s">
        <v>50</v>
      </c>
      <c r="D28" s="1866"/>
      <c r="E28" s="1866"/>
      <c r="F28" s="1866"/>
      <c r="G28" s="1866"/>
      <c r="H28" s="1866"/>
      <c r="I28" s="1866"/>
      <c r="J28" s="1866"/>
      <c r="K28" s="1866"/>
      <c r="L28" s="1866"/>
      <c r="M28" s="1867"/>
      <c r="N28" s="1880">
        <v>0.5</v>
      </c>
      <c r="O28" s="1881"/>
      <c r="P28" s="1882"/>
      <c r="Q28" s="1863" t="str">
        <f>IF(X29=0,"",X29)</f>
        <v/>
      </c>
      <c r="R28" s="1864"/>
      <c r="S28" s="1864"/>
      <c r="T28" s="1864"/>
      <c r="U28" s="2013"/>
      <c r="V28" s="555">
        <v>0.2</v>
      </c>
      <c r="W28" s="460">
        <f>IF(W$24=FALSE,0,N27)</f>
        <v>0</v>
      </c>
      <c r="X28" s="185">
        <f>AA$18*(W28/100)</f>
        <v>0</v>
      </c>
      <c r="AG28" s="967"/>
      <c r="AJ28" s="924">
        <v>125000</v>
      </c>
      <c r="AK28" s="932">
        <v>17315</v>
      </c>
      <c r="AL28" s="920"/>
      <c r="AM28" s="933">
        <v>20666</v>
      </c>
      <c r="AN28" s="920"/>
      <c r="AO28" s="932">
        <v>20666</v>
      </c>
      <c r="AP28" s="130"/>
      <c r="AQ28" s="933">
        <v>24855</v>
      </c>
      <c r="AR28" s="130"/>
      <c r="AS28" s="932">
        <v>24885</v>
      </c>
      <c r="AT28" s="130"/>
      <c r="AU28" s="933">
        <v>30999</v>
      </c>
      <c r="AV28" s="130"/>
      <c r="AW28" s="932">
        <v>30999</v>
      </c>
      <c r="AX28" s="130"/>
      <c r="AY28" s="933">
        <v>35188</v>
      </c>
      <c r="AZ28" s="130"/>
      <c r="BA28" s="932">
        <v>35188</v>
      </c>
      <c r="BB28" s="130"/>
      <c r="BC28" s="943">
        <v>38539</v>
      </c>
    </row>
    <row r="29" spans="1:177" s="10" customFormat="1" ht="15" customHeight="1" x14ac:dyDescent="0.2">
      <c r="B29" s="2059" t="s">
        <v>40</v>
      </c>
      <c r="C29" s="2021" t="s">
        <v>122</v>
      </c>
      <c r="D29" s="2021"/>
      <c r="E29" s="2021"/>
      <c r="F29" s="2021"/>
      <c r="G29" s="2021"/>
      <c r="H29" s="2021"/>
      <c r="I29" s="2021"/>
      <c r="J29" s="2021"/>
      <c r="K29" s="2021"/>
      <c r="L29" s="2021"/>
      <c r="M29" s="2022"/>
      <c r="N29" s="2080">
        <v>0.5</v>
      </c>
      <c r="O29" s="2081"/>
      <c r="P29" s="2082"/>
      <c r="Q29" s="2044" t="str">
        <f>IF(X30=0,"",X30)</f>
        <v/>
      </c>
      <c r="R29" s="2044"/>
      <c r="S29" s="2044"/>
      <c r="T29" s="2044"/>
      <c r="U29" s="2045"/>
      <c r="V29" s="555">
        <v>0.5</v>
      </c>
      <c r="W29" s="460">
        <f>IF(W$24=FALSE,0,N28)</f>
        <v>0</v>
      </c>
      <c r="X29" s="185">
        <f>AA$18*(W29/100)</f>
        <v>0</v>
      </c>
      <c r="AJ29" s="923" t="str">
        <f>IF((OR(AA$12&lt;AJ28,AA$12&gt;=AJ30)),"",AA$12)</f>
        <v/>
      </c>
      <c r="AK29" s="929" t="str">
        <f>IF(AL29=0,"",AL29)</f>
        <v/>
      </c>
      <c r="AL29" s="930">
        <f>IF(AG$19=2,(IF(AJ29="",0,((AK30-AK28)/(AJ30-AJ28)*(AA$12-AJ28))+AK28)),0)</f>
        <v>0</v>
      </c>
      <c r="AM29" s="931" t="str">
        <f>IF(AN29=0,"",AN29)</f>
        <v/>
      </c>
      <c r="AN29" s="184">
        <f>IF(AG$19=2,(IF(AJ29="",0,((AM30-AM28)/(AJ30-AJ28)*(AA$12-AJ28))+AM28)),0)</f>
        <v>0</v>
      </c>
      <c r="AO29" s="929" t="str">
        <f>IF(AP29=0,"",AP29)</f>
        <v/>
      </c>
      <c r="AP29" s="930">
        <f>IF(AG$19=3,(IF(AJ29="",0,((AO30-AO28)/(AJ30-AJ28)*(AA$12-AJ28))+AO28)),0)</f>
        <v>0</v>
      </c>
      <c r="AQ29" s="931" t="str">
        <f>IF(AR29=0,"",AR29)</f>
        <v/>
      </c>
      <c r="AR29" s="184">
        <f>IF(AG$19=3,(IF(AJ29="",0,((AQ30-AQ28)/(AJ30-AJ28)*(AA$12-AJ28))+AQ28)),0)</f>
        <v>0</v>
      </c>
      <c r="AS29" s="929" t="str">
        <f>IF(AT29=0,"",AT29)</f>
        <v/>
      </c>
      <c r="AT29" s="930">
        <f>IF(AG$19=4,(IF(AJ29="",0,((AS30-AS28)/(AJ30-AJ28)*(AA$12-AJ28))+AS28)),0)</f>
        <v>0</v>
      </c>
      <c r="AU29" s="931" t="str">
        <f>IF(AV29=0,"",AV29)</f>
        <v/>
      </c>
      <c r="AV29" s="184">
        <f>IF(AG$19=4,(IF(AJ29="",0,((AU30-AU28)/(AJ30-AJ28)*(AA$12-AJ28))+AU28)),0)</f>
        <v>0</v>
      </c>
      <c r="AW29" s="929" t="str">
        <f>IF(AX29=0,"",AX29)</f>
        <v/>
      </c>
      <c r="AX29" s="930">
        <f>IF(AG$19=5,(IF(AJ29="",0,((AW30-AW28)/(AJ30-AJ28)*(AA$12-AJ28))+AW28)),0)</f>
        <v>0</v>
      </c>
      <c r="AY29" s="931" t="str">
        <f>IF(AZ29=0,"",AZ29)</f>
        <v/>
      </c>
      <c r="AZ29" s="184">
        <f>IF(AG$19=5,(IF(AJ29="",0,((AY30-AY28)/(AJ30-AJ28)*(AA$12-AJ28))+AY28)),0)</f>
        <v>0</v>
      </c>
      <c r="BA29" s="929" t="str">
        <f>IF(BB29=0,"",BB29)</f>
        <v/>
      </c>
      <c r="BB29" s="930">
        <f>IF(AG$19=6,(IF(AJ29="",0,((BA30-BA28)/(AJ30-AJ28)*(AA$12-AJ28))+BA28)),0)</f>
        <v>0</v>
      </c>
      <c r="BC29" s="931" t="str">
        <f>IF(BD29=0,"",BD29)</f>
        <v/>
      </c>
      <c r="BD29" s="976">
        <f>IF(AG$19=6,(IF(AJ29="",0,((BC30-BC28)/(AJ30-AJ28)*(AA$12-AJ28))+BC28)),0)</f>
        <v>0</v>
      </c>
    </row>
    <row r="30" spans="1:177" s="10" customFormat="1" ht="15" customHeight="1" x14ac:dyDescent="0.2">
      <c r="B30" s="2060"/>
      <c r="C30" s="1895"/>
      <c r="D30" s="1895"/>
      <c r="E30" s="1895"/>
      <c r="F30" s="1895"/>
      <c r="G30" s="1895"/>
      <c r="H30" s="1895"/>
      <c r="I30" s="1895"/>
      <c r="J30" s="1895"/>
      <c r="K30" s="1895"/>
      <c r="L30" s="1895"/>
      <c r="M30" s="1896"/>
      <c r="N30" s="2083"/>
      <c r="O30" s="2084"/>
      <c r="P30" s="2085"/>
      <c r="Q30" s="2069"/>
      <c r="R30" s="2069"/>
      <c r="S30" s="2069"/>
      <c r="T30" s="2069"/>
      <c r="U30" s="2070"/>
      <c r="V30" s="2000">
        <v>0.5</v>
      </c>
      <c r="W30" s="2211">
        <f>IF(W$24=FALSE,0,N29)</f>
        <v>0</v>
      </c>
      <c r="X30" s="2213">
        <f>AA$18*(W30/100)</f>
        <v>0</v>
      </c>
      <c r="AJ30" s="924">
        <v>150000</v>
      </c>
      <c r="AK30" s="932">
        <v>20201</v>
      </c>
      <c r="AL30" s="920"/>
      <c r="AM30" s="933">
        <v>24111</v>
      </c>
      <c r="AN30" s="920"/>
      <c r="AO30" s="932">
        <v>24111</v>
      </c>
      <c r="AP30" s="130"/>
      <c r="AQ30" s="933">
        <v>28998</v>
      </c>
      <c r="AR30" s="130"/>
      <c r="AS30" s="932">
        <v>28998</v>
      </c>
      <c r="AT30" s="130"/>
      <c r="AU30" s="933">
        <v>36166</v>
      </c>
      <c r="AV30" s="130"/>
      <c r="AW30" s="932">
        <v>36166</v>
      </c>
      <c r="AX30" s="130"/>
      <c r="AY30" s="933">
        <v>41053</v>
      </c>
      <c r="AZ30" s="130"/>
      <c r="BA30" s="932">
        <v>41053</v>
      </c>
      <c r="BB30" s="130"/>
      <c r="BC30" s="934">
        <v>44963</v>
      </c>
    </row>
    <row r="31" spans="1:177" s="10" customFormat="1" ht="19.899999999999999" customHeight="1" x14ac:dyDescent="0.2">
      <c r="B31" s="322" t="s">
        <v>41</v>
      </c>
      <c r="C31" s="2147" t="s">
        <v>51</v>
      </c>
      <c r="D31" s="2147"/>
      <c r="E31" s="2147"/>
      <c r="F31" s="2147"/>
      <c r="G31" s="2147"/>
      <c r="H31" s="2147"/>
      <c r="I31" s="2147"/>
      <c r="J31" s="2147"/>
      <c r="K31" s="2147"/>
      <c r="L31" s="2147"/>
      <c r="M31" s="2148"/>
      <c r="N31" s="2159">
        <v>0.3</v>
      </c>
      <c r="O31" s="2160"/>
      <c r="P31" s="2161"/>
      <c r="Q31" s="1863" t="str">
        <f>IF(X32=0,"",X32)</f>
        <v/>
      </c>
      <c r="R31" s="1864"/>
      <c r="S31" s="1864"/>
      <c r="T31" s="1864"/>
      <c r="U31" s="2013"/>
      <c r="V31" s="2000"/>
      <c r="W31" s="2212"/>
      <c r="X31" s="2214"/>
      <c r="AJ31" s="923" t="str">
        <f>IF((OR(AA$12&lt;AJ30,AA$12&gt;=AJ32)),"",AA$12)</f>
        <v/>
      </c>
      <c r="AK31" s="929" t="str">
        <f>IF(AL31=0,"",AL31)</f>
        <v/>
      </c>
      <c r="AL31" s="930">
        <f>IF(AG$19=2,(IF(AJ31="",0,((AK32-AK30)/(AJ32-AJ30)*(AA$12-AJ30))+AK30)),0)</f>
        <v>0</v>
      </c>
      <c r="AM31" s="931" t="str">
        <f>IF(AN31=0,"",AN31)</f>
        <v/>
      </c>
      <c r="AN31" s="184">
        <f>IF(AG$19=2,(IF(AJ31="",0,((AM32-AM30)/(AJ32-AJ30)*(AA$12-AJ30))+AM30)),0)</f>
        <v>0</v>
      </c>
      <c r="AO31" s="929" t="str">
        <f>IF(AP31=0,"",AP31)</f>
        <v/>
      </c>
      <c r="AP31" s="930">
        <f>IF(AG$19=3,(IF(AJ31="",0,((AO32-AO30)/(AJ32-AJ30)*(AA$12-AJ30))+AO30)),0)</f>
        <v>0</v>
      </c>
      <c r="AQ31" s="931" t="str">
        <f>IF(AR31=0,"",AR31)</f>
        <v/>
      </c>
      <c r="AR31" s="184">
        <f>IF(AG$19=3,(IF(AJ31="",0,((AQ32-AQ30)/(AJ32-AJ30)*(AA$12-AJ30))+AQ30)),0)</f>
        <v>0</v>
      </c>
      <c r="AS31" s="929" t="str">
        <f>IF(AT31=0,"",AT31)</f>
        <v/>
      </c>
      <c r="AT31" s="930">
        <f>IF(AG$19=4,(IF(AJ31="",0,((AS32-AS30)/(AJ32-AJ30)*(AA$12-AJ30))+AS30)),0)</f>
        <v>0</v>
      </c>
      <c r="AU31" s="931" t="str">
        <f>IF(AV31=0,"",AV31)</f>
        <v/>
      </c>
      <c r="AV31" s="184">
        <f>IF(AG$19=4,(IF(AJ31="",0,((AU32-AU30)/(AJ32-AJ30)*(AA$12-AJ30))+AU30)),0)</f>
        <v>0</v>
      </c>
      <c r="AW31" s="929" t="str">
        <f>IF(AX31=0,"",AX31)</f>
        <v/>
      </c>
      <c r="AX31" s="930">
        <f>IF(AG$19=5,(IF(AJ31="",0,((AW32-AW30)/(AJ32-AJ30)*(AA$12-AJ30))+AW30)),0)</f>
        <v>0</v>
      </c>
      <c r="AY31" s="931" t="str">
        <f>IF(AZ31=0,"",AZ31)</f>
        <v/>
      </c>
      <c r="AZ31" s="184">
        <f>IF(AG$19=5,(IF(AJ31="",0,((AY32-AY30)/(AJ32-AJ30)*(AA$12-AJ30))+AY30)),0)</f>
        <v>0</v>
      </c>
      <c r="BA31" s="929" t="str">
        <f>IF(BB31=0,"",BB31)</f>
        <v/>
      </c>
      <c r="BB31" s="930">
        <f>IF(AG$19=6,(IF(AJ31="",0,((BA32-BA30)/(AJ32-AJ30)*(AA$12-AJ30))+BA30)),0)</f>
        <v>0</v>
      </c>
      <c r="BC31" s="931" t="str">
        <f>IF(BD31=0,"",BD31)</f>
        <v/>
      </c>
      <c r="BD31" s="976">
        <f>IF(AG$19=6,(IF(AJ31="",0,((BC32-BC30)/(AJ32-AJ30)*(AA$12-AJ30))+BC30)),0)</f>
        <v>0</v>
      </c>
    </row>
    <row r="32" spans="1:177" s="10" customFormat="1" ht="15" customHeight="1" x14ac:dyDescent="0.2">
      <c r="B32" s="2162" t="s">
        <v>468</v>
      </c>
      <c r="C32" s="1951"/>
      <c r="D32" s="1951"/>
      <c r="E32" s="1951"/>
      <c r="F32" s="1951"/>
      <c r="G32" s="1951"/>
      <c r="H32" s="1951"/>
      <c r="I32" s="1951"/>
      <c r="J32" s="1951"/>
      <c r="K32" s="1951"/>
      <c r="L32" s="1951"/>
      <c r="M32" s="1952"/>
      <c r="N32" s="2163" t="str">
        <f>IF(W33=0,"",W33)</f>
        <v/>
      </c>
      <c r="O32" s="2164"/>
      <c r="P32" s="2165"/>
      <c r="Q32" s="2166" t="str">
        <f>IF(X33=0,"",X33)</f>
        <v/>
      </c>
      <c r="R32" s="2166"/>
      <c r="S32" s="2166"/>
      <c r="T32" s="2166"/>
      <c r="U32" s="2167"/>
      <c r="V32" s="555">
        <v>0.3</v>
      </c>
      <c r="W32" s="460">
        <f>IF(W$24=FALSE,0,N31)</f>
        <v>0</v>
      </c>
      <c r="X32" s="185">
        <f>AA$18*(W32/100)</f>
        <v>0</v>
      </c>
      <c r="AJ32" s="924">
        <v>200000</v>
      </c>
      <c r="AK32" s="932">
        <v>25746</v>
      </c>
      <c r="AL32" s="920"/>
      <c r="AM32" s="933">
        <v>30729</v>
      </c>
      <c r="AN32" s="920"/>
      <c r="AO32" s="932">
        <v>30729</v>
      </c>
      <c r="AP32" s="130"/>
      <c r="AQ32" s="933">
        <v>36958</v>
      </c>
      <c r="AR32" s="130"/>
      <c r="AS32" s="932">
        <v>36958</v>
      </c>
      <c r="AT32" s="130"/>
      <c r="AU32" s="933">
        <v>46094</v>
      </c>
      <c r="AV32" s="130"/>
      <c r="AW32" s="932">
        <v>46094</v>
      </c>
      <c r="AX32" s="130"/>
      <c r="AY32" s="933">
        <v>52323</v>
      </c>
      <c r="AZ32" s="130"/>
      <c r="BA32" s="932">
        <v>52323</v>
      </c>
      <c r="BB32" s="130"/>
      <c r="BC32" s="934">
        <v>57306</v>
      </c>
    </row>
    <row r="33" spans="2:57" s="10" customFormat="1" ht="15" customHeight="1" x14ac:dyDescent="0.2">
      <c r="B33" s="319"/>
      <c r="C33" s="319"/>
      <c r="D33" s="319"/>
      <c r="E33" s="319"/>
      <c r="F33" s="319"/>
      <c r="G33" s="319"/>
      <c r="H33" s="319"/>
      <c r="I33" s="319"/>
      <c r="J33" s="319"/>
      <c r="K33" s="319"/>
      <c r="L33" s="320"/>
      <c r="M33" s="320"/>
      <c r="N33" s="321"/>
      <c r="O33" s="321"/>
      <c r="P33" s="321"/>
      <c r="Q33" s="305"/>
      <c r="R33" s="305"/>
      <c r="S33" s="305"/>
      <c r="T33" s="305"/>
      <c r="U33" s="305"/>
      <c r="V33" s="551"/>
      <c r="W33" s="461">
        <f>SUM(W26:W32)</f>
        <v>0</v>
      </c>
      <c r="X33" s="307">
        <f>SUM(X26:X32)</f>
        <v>0</v>
      </c>
      <c r="AH33" s="14"/>
      <c r="AI33" s="14"/>
      <c r="AJ33" s="923" t="str">
        <f>IF((OR(AA$12&lt;AJ32,AA$12&gt;=AJ34)),"",AA$12)</f>
        <v/>
      </c>
      <c r="AK33" s="929" t="str">
        <f>IF(AL33=0,"",AL33)</f>
        <v/>
      </c>
      <c r="AL33" s="930">
        <f>IF(AG$19=2,(IF(AJ33="",0,((AK34-AK32)/(AJ34-AJ32)*(AA$12-AJ32))+AK32)),0)</f>
        <v>0</v>
      </c>
      <c r="AM33" s="931" t="str">
        <f>IF(AN33=0,"",AN33)</f>
        <v/>
      </c>
      <c r="AN33" s="184">
        <f>IF(AG$19=2,(IF(AJ33="",0,((AM34-AM32)/(AJ34-AJ32)*(AA$12-AJ32))+AM32)),0)</f>
        <v>0</v>
      </c>
      <c r="AO33" s="929" t="str">
        <f>IF(AP33=0,"",AP33)</f>
        <v/>
      </c>
      <c r="AP33" s="930">
        <f>IF(AG$19=3,(IF(AJ33="",0,((AO34-AO32)/(AJ34-AJ32)*(AA$12-AJ32))+AO32)),0)</f>
        <v>0</v>
      </c>
      <c r="AQ33" s="931" t="str">
        <f>IF(AR33=0,"",AR33)</f>
        <v/>
      </c>
      <c r="AR33" s="184">
        <f>IF(AG$19=3,(IF(AJ33="",0,((AQ34-AQ32)/(AJ34-AJ32)*(AA$12-AJ32))+AQ32)),0)</f>
        <v>0</v>
      </c>
      <c r="AS33" s="929" t="str">
        <f>IF(AT33=0,"",AT33)</f>
        <v/>
      </c>
      <c r="AT33" s="930">
        <f>IF(AG$19=4,(IF(AJ33="",0,((AS34-AS32)/(AJ34-AJ32)*(AA$12-AJ32))+AS32)),0)</f>
        <v>0</v>
      </c>
      <c r="AU33" s="931" t="str">
        <f>IF(AV33=0,"",AV33)</f>
        <v/>
      </c>
      <c r="AV33" s="184">
        <f>IF(AG$19=4,(IF(AJ33="",0,((AU34-AU32)/(AJ34-AJ32)*(AA$12-AJ32))+AU32)),0)</f>
        <v>0</v>
      </c>
      <c r="AW33" s="929" t="str">
        <f>IF(AX33=0,"",AX33)</f>
        <v/>
      </c>
      <c r="AX33" s="930">
        <f>IF(AG$19=5,(IF(AJ33="",0,((AW34-AW32)/(AJ34-AJ32)*(AA$12-AJ32))+AW32)),0)</f>
        <v>0</v>
      </c>
      <c r="AY33" s="931" t="str">
        <f>IF(AZ33=0,"",AZ33)</f>
        <v/>
      </c>
      <c r="AZ33" s="184">
        <f>IF(AG$19=5,(IF(AJ33="",0,((AY34-AY32)/(AJ34-AJ32)*(AA$12-AJ32))+AY32)),0)</f>
        <v>0</v>
      </c>
      <c r="BA33" s="929" t="str">
        <f>IF(BB33=0,"",BB33)</f>
        <v/>
      </c>
      <c r="BB33" s="930">
        <f>IF(AG$19=6,(IF(AJ33="",0,((BA34-BA32)/(AJ34-AJ32)*(AA$12-AJ32))+BA32)),0)</f>
        <v>0</v>
      </c>
      <c r="BC33" s="931" t="str">
        <f>IF(BD33=0,"",BD33)</f>
        <v/>
      </c>
      <c r="BD33" s="976">
        <f>IF(AG$19=6,(IF(AJ33="",0,((BC34-BC32)/(AJ34-AJ32)*(AA$12-AJ32))+BC32)),0)</f>
        <v>0</v>
      </c>
    </row>
    <row r="34" spans="2:57" s="10" customFormat="1" ht="15" customHeight="1" x14ac:dyDescent="0.2">
      <c r="B34" s="2130" t="s">
        <v>147</v>
      </c>
      <c r="C34" s="2131"/>
      <c r="D34" s="2131"/>
      <c r="E34" s="2131"/>
      <c r="F34" s="2131"/>
      <c r="G34" s="2131"/>
      <c r="H34" s="2131"/>
      <c r="I34" s="2131"/>
      <c r="J34" s="2131"/>
      <c r="K34" s="2131"/>
      <c r="L34" s="2131"/>
      <c r="M34" s="443"/>
      <c r="N34" s="2132"/>
      <c r="O34" s="2133"/>
      <c r="P34" s="2134"/>
      <c r="Q34" s="2135"/>
      <c r="R34" s="2136"/>
      <c r="S34" s="2136"/>
      <c r="T34" s="2136"/>
      <c r="U34" s="2137"/>
      <c r="V34" s="551"/>
      <c r="W34" s="310"/>
      <c r="X34" s="311"/>
      <c r="AH34" s="14"/>
      <c r="AI34" s="957"/>
      <c r="AJ34" s="924">
        <v>250000</v>
      </c>
      <c r="AK34" s="932">
        <v>31053</v>
      </c>
      <c r="AL34" s="920"/>
      <c r="AM34" s="933">
        <v>37063</v>
      </c>
      <c r="AN34" s="920"/>
      <c r="AO34" s="932">
        <v>37063</v>
      </c>
      <c r="AP34" s="130"/>
      <c r="AQ34" s="933">
        <v>44576</v>
      </c>
      <c r="AR34" s="130"/>
      <c r="AS34" s="932">
        <v>44576</v>
      </c>
      <c r="AT34" s="130"/>
      <c r="AU34" s="933">
        <v>55594</v>
      </c>
      <c r="AV34" s="130"/>
      <c r="AW34" s="932">
        <v>55594</v>
      </c>
      <c r="AX34" s="130"/>
      <c r="AY34" s="933">
        <v>63107</v>
      </c>
      <c r="AZ34" s="130"/>
      <c r="BA34" s="932">
        <v>63107</v>
      </c>
      <c r="BB34" s="130"/>
      <c r="BC34" s="934">
        <v>69117</v>
      </c>
    </row>
    <row r="35" spans="2:57" s="10" customFormat="1" ht="15" customHeight="1" x14ac:dyDescent="0.2">
      <c r="B35" s="2139"/>
      <c r="C35" s="2140"/>
      <c r="D35" s="2140"/>
      <c r="E35" s="2140"/>
      <c r="F35" s="2140"/>
      <c r="G35" s="2140"/>
      <c r="H35" s="2140"/>
      <c r="I35" s="2140"/>
      <c r="J35" s="2140"/>
      <c r="K35" s="2140"/>
      <c r="L35" s="2140"/>
      <c r="M35" s="2140"/>
      <c r="N35" s="1992" t="s">
        <v>248</v>
      </c>
      <c r="O35" s="1993"/>
      <c r="P35" s="1994"/>
      <c r="Q35" s="2141"/>
      <c r="R35" s="2141"/>
      <c r="S35" s="2141"/>
      <c r="T35" s="2141"/>
      <c r="U35" s="2142"/>
      <c r="V35" s="2138"/>
      <c r="X35" s="19"/>
      <c r="AH35" s="59"/>
      <c r="AI35" s="22"/>
      <c r="AJ35" s="923" t="str">
        <f>IF((OR(AA$12&lt;AJ34,AA$12&gt;=AJ36)),"",AA$12)</f>
        <v/>
      </c>
      <c r="AK35" s="929" t="str">
        <f>IF(AL35=0,"",AL35)</f>
        <v/>
      </c>
      <c r="AL35" s="930">
        <f>IF(AG$19=2,(IF(AJ35="",0,((AK36-AK34)/(AJ36-AJ34)*(AA$12-AJ34))+AK34)),0)</f>
        <v>0</v>
      </c>
      <c r="AM35" s="931" t="str">
        <f>IF(AN35=0,"",AN35)</f>
        <v/>
      </c>
      <c r="AN35" s="184">
        <f>IF(AG$19=2,(IF(AJ35="",0,((AM36-AM34)/(AJ36-AJ34)*(AA$12-AJ34))+AM34)),0)</f>
        <v>0</v>
      </c>
      <c r="AO35" s="929" t="str">
        <f>IF(AP35=0,"",AP35)</f>
        <v/>
      </c>
      <c r="AP35" s="930">
        <f>IF(AG$19=3,(IF(AJ35="",0,((AO36-AO34)/(AJ36-AJ34)*(AA$12-AJ34))+AO34)),0)</f>
        <v>0</v>
      </c>
      <c r="AQ35" s="931" t="str">
        <f>IF(AR35=0,"",AR35)</f>
        <v/>
      </c>
      <c r="AR35" s="184">
        <f>IF(AG$19=3,(IF(AJ35="",0,((AQ36-AQ34)/(AJ36-AJ34)*(AA$12-AJ34))+AQ34)),0)</f>
        <v>0</v>
      </c>
      <c r="AS35" s="929" t="str">
        <f>IF(AT35=0,"",AT35)</f>
        <v/>
      </c>
      <c r="AT35" s="930">
        <f>IF(AG$19=4,(IF(AJ35="",0,((AS36-AS34)/(AJ36-AJ34)*(AA$12-AJ34))+AS34)),0)</f>
        <v>0</v>
      </c>
      <c r="AU35" s="931" t="str">
        <f>IF(AV35=0,"",AV35)</f>
        <v/>
      </c>
      <c r="AV35" s="184">
        <f>IF(AG$19=4,(IF(AJ35="",0,((AU36-AU34)/(AJ36-AJ34)*(AA$12-AJ34))+AU34)),0)</f>
        <v>0</v>
      </c>
      <c r="AW35" s="929" t="str">
        <f>IF(AX35=0,"",AX35)</f>
        <v/>
      </c>
      <c r="AX35" s="930">
        <f>IF(AG$19=5,(IF(AJ35="",0,((AW36-AW34)/(AJ36-AJ34)*(AA$12-AJ34))+AW34)),0)</f>
        <v>0</v>
      </c>
      <c r="AY35" s="931" t="str">
        <f>IF(AZ35=0,"",AZ35)</f>
        <v/>
      </c>
      <c r="AZ35" s="184">
        <f>IF(AG$19=5,(IF(AJ35="",0,((AY36-AY34)/(AJ36-AJ34)*(AA$12-AJ34))+AY34)),0)</f>
        <v>0</v>
      </c>
      <c r="BA35" s="929" t="str">
        <f>IF(BB35=0,"",BB35)</f>
        <v/>
      </c>
      <c r="BB35" s="930">
        <f>IF(AG$19=6,(IF(AJ35="",0,((BA36-BA34)/(AJ36-AJ34)*(AA$12-AJ34))+BA34)),0)</f>
        <v>0</v>
      </c>
      <c r="BC35" s="931" t="str">
        <f>IF(BD35=0,"",BD35)</f>
        <v/>
      </c>
      <c r="BD35" s="976">
        <f>IF(AG$19=6,(IF(AJ35="",0,((BC36-BC34)/(AJ36-AJ34)*(AA$12-AJ34))+BC34)),0)</f>
        <v>0</v>
      </c>
    </row>
    <row r="36" spans="2:57" ht="12.75" x14ac:dyDescent="0.2">
      <c r="B36" s="2061" t="s">
        <v>37</v>
      </c>
      <c r="C36" s="2016" t="s">
        <v>253</v>
      </c>
      <c r="D36" s="2016"/>
      <c r="E36" s="2016"/>
      <c r="F36" s="2016"/>
      <c r="G36" s="2016"/>
      <c r="H36" s="2016"/>
      <c r="I36" s="2016"/>
      <c r="J36" s="2016"/>
      <c r="K36" s="2016"/>
      <c r="L36" s="2016"/>
      <c r="M36" s="2017"/>
      <c r="N36" s="2062">
        <v>0.5</v>
      </c>
      <c r="O36" s="2063"/>
      <c r="P36" s="2064"/>
      <c r="Q36" s="2043" t="str">
        <f>IF(X37=0,"",X37)</f>
        <v/>
      </c>
      <c r="R36" s="2044"/>
      <c r="S36" s="2044"/>
      <c r="T36" s="2044"/>
      <c r="U36" s="2045"/>
      <c r="V36" s="2138"/>
      <c r="W36" s="462" t="b">
        <v>0</v>
      </c>
      <c r="AF36" s="10"/>
      <c r="AG36" s="10"/>
      <c r="AH36" s="27"/>
      <c r="AI36" s="22"/>
      <c r="AJ36" s="924">
        <v>350000</v>
      </c>
      <c r="AK36" s="932">
        <v>41147</v>
      </c>
      <c r="AL36" s="920"/>
      <c r="AM36" s="933">
        <v>49111</v>
      </c>
      <c r="AN36" s="920"/>
      <c r="AO36" s="932">
        <v>49111</v>
      </c>
      <c r="AP36" s="130"/>
      <c r="AQ36" s="933">
        <v>59066</v>
      </c>
      <c r="AR36" s="130"/>
      <c r="AS36" s="932">
        <v>59006</v>
      </c>
      <c r="AT36" s="130"/>
      <c r="AU36" s="933">
        <v>73667</v>
      </c>
      <c r="AV36" s="130"/>
      <c r="AW36" s="932">
        <v>73667</v>
      </c>
      <c r="AX36" s="130"/>
      <c r="AY36" s="933">
        <v>83622</v>
      </c>
      <c r="AZ36" s="130"/>
      <c r="BA36" s="932">
        <v>83622</v>
      </c>
      <c r="BB36" s="130"/>
      <c r="BC36" s="934">
        <v>91586</v>
      </c>
      <c r="BD36" s="10"/>
      <c r="BE36" s="10"/>
    </row>
    <row r="37" spans="2:57" s="10" customFormat="1" ht="15" customHeight="1" x14ac:dyDescent="0.2">
      <c r="B37" s="2060"/>
      <c r="C37" s="1895"/>
      <c r="D37" s="1895"/>
      <c r="E37" s="1895"/>
      <c r="F37" s="1895"/>
      <c r="G37" s="1895"/>
      <c r="H37" s="1895"/>
      <c r="I37" s="1895"/>
      <c r="J37" s="1895"/>
      <c r="K37" s="1895"/>
      <c r="L37" s="1895"/>
      <c r="M37" s="1896"/>
      <c r="N37" s="2065"/>
      <c r="O37" s="2066"/>
      <c r="P37" s="2067"/>
      <c r="Q37" s="2068"/>
      <c r="R37" s="2069"/>
      <c r="S37" s="2069"/>
      <c r="T37" s="2069"/>
      <c r="U37" s="2070"/>
      <c r="V37" s="2000">
        <v>0.5</v>
      </c>
      <c r="W37" s="2211">
        <f>IF(W$36=FALSE,0,N36)</f>
        <v>0</v>
      </c>
      <c r="X37" s="2218">
        <f>AA$18*(W37/100)</f>
        <v>0</v>
      </c>
      <c r="AI37" s="22"/>
      <c r="AJ37" s="923" t="str">
        <f>IF((OR(AA$12&lt;AJ36,AA$12&gt;=AJ38)),"",AA$12)</f>
        <v/>
      </c>
      <c r="AK37" s="929" t="str">
        <f>IF(AL37=0,"",AL37)</f>
        <v/>
      </c>
      <c r="AL37" s="930">
        <f>IF(AG$19=2,(IF(AJ37="",0,((AK38-AK36)/(AJ38-AJ36)*(AA$12-AJ36))+AK36)),0)</f>
        <v>0</v>
      </c>
      <c r="AM37" s="931" t="str">
        <f>IF(AN37=0,"",AN37)</f>
        <v/>
      </c>
      <c r="AN37" s="184">
        <f>IF(AG$19=2,(IF(AJ37="",0,((AM38-AM36)/(AJ38-AJ36)*(AA$12-AJ36))+AM36)),0)</f>
        <v>0</v>
      </c>
      <c r="AO37" s="929" t="str">
        <f>IF(AP37=0,"",AP37)</f>
        <v/>
      </c>
      <c r="AP37" s="930">
        <f>IF(AG$19=3,(IF(AJ37="",0,((AO38-AO36)/(AJ38-AJ36)*(AA$12-AJ36))+AO36)),0)</f>
        <v>0</v>
      </c>
      <c r="AQ37" s="931" t="str">
        <f>IF(AR37=0,"",AR37)</f>
        <v/>
      </c>
      <c r="AR37" s="184">
        <f>IF(AG$19=3,(IF(AJ37="",0,((AQ38-AQ36)/(AJ38-AJ36)*(AA$12-AJ36))+AQ36)),0)</f>
        <v>0</v>
      </c>
      <c r="AS37" s="929" t="str">
        <f>IF(AT37=0,"",AT37)</f>
        <v/>
      </c>
      <c r="AT37" s="930">
        <f>IF(AG$19=4,(IF(AJ37="",0,((AS38-AS36)/(AJ38-AJ36)*(AA$12-AJ36))+AS36)),0)</f>
        <v>0</v>
      </c>
      <c r="AU37" s="931" t="str">
        <f>IF(AV37=0,"",AV37)</f>
        <v/>
      </c>
      <c r="AV37" s="184">
        <f>IF(AG$19=4,(IF(AJ37="",0,((AU38-AU36)/(AJ38-AJ36)*(AA$12-AJ36))+AU36)),0)</f>
        <v>0</v>
      </c>
      <c r="AW37" s="929" t="str">
        <f>IF(AX37=0,"",AX37)</f>
        <v/>
      </c>
      <c r="AX37" s="930">
        <f>IF(AG$19=5,(IF(AJ37="",0,((AW38-AW36)/(AJ38-AJ36)*(AA$12-AJ36))+AW36)),0)</f>
        <v>0</v>
      </c>
      <c r="AY37" s="931" t="str">
        <f>IF(AZ37=0,"",AZ37)</f>
        <v/>
      </c>
      <c r="AZ37" s="184">
        <f>IF(AG$19=5,(IF(AJ37="",0,((AY38-AY36)/(AJ38-AJ36)*(AA$12-AJ36))+AY36)),0)</f>
        <v>0</v>
      </c>
      <c r="BA37" s="929" t="str">
        <f>IF(BB37=0,"",BB37)</f>
        <v/>
      </c>
      <c r="BB37" s="930">
        <f>IF(AG$19=6,(IF(AJ37="",0,((BA38-BA36)/(AJ38-AJ36)*(AA$12-AJ36))+BA36)),0)</f>
        <v>0</v>
      </c>
      <c r="BC37" s="931" t="str">
        <f>IF(BD37=0,"",BD37)</f>
        <v/>
      </c>
      <c r="BD37" s="976">
        <f>IF(AG$19=6,(IF(AJ37="",0,((BC38-BC36)/(AJ38-AJ36)*(AA$12-AJ36))+BC36)),0)</f>
        <v>0</v>
      </c>
    </row>
    <row r="38" spans="2:57" s="10" customFormat="1" ht="15" customHeight="1" x14ac:dyDescent="0.2">
      <c r="B38" s="2059" t="s">
        <v>38</v>
      </c>
      <c r="C38" s="2021" t="s">
        <v>254</v>
      </c>
      <c r="D38" s="2021"/>
      <c r="E38" s="2021"/>
      <c r="F38" s="2021"/>
      <c r="G38" s="2021"/>
      <c r="H38" s="2021"/>
      <c r="I38" s="2021"/>
      <c r="J38" s="2021"/>
      <c r="K38" s="2021"/>
      <c r="L38" s="2021"/>
      <c r="M38" s="2021"/>
      <c r="N38" s="2051">
        <v>0.25</v>
      </c>
      <c r="O38" s="2052"/>
      <c r="P38" s="2053"/>
      <c r="Q38" s="1874" t="str">
        <f>IF(X39=0,"",X39)</f>
        <v/>
      </c>
      <c r="R38" s="1874"/>
      <c r="S38" s="1874"/>
      <c r="T38" s="1874"/>
      <c r="U38" s="2012"/>
      <c r="V38" s="2000"/>
      <c r="W38" s="2212"/>
      <c r="X38" s="2219"/>
      <c r="AH38" s="42"/>
      <c r="AI38" s="22"/>
      <c r="AJ38" s="924">
        <v>500000</v>
      </c>
      <c r="AK38" s="932">
        <v>55300</v>
      </c>
      <c r="AL38" s="920"/>
      <c r="AM38" s="933">
        <v>66004</v>
      </c>
      <c r="AN38" s="920"/>
      <c r="AO38" s="932">
        <v>66004</v>
      </c>
      <c r="AP38" s="130"/>
      <c r="AQ38" s="933">
        <v>79383</v>
      </c>
      <c r="AR38" s="130"/>
      <c r="AS38" s="932">
        <v>79383</v>
      </c>
      <c r="AT38" s="130"/>
      <c r="AU38" s="933">
        <v>99006</v>
      </c>
      <c r="AV38" s="130"/>
      <c r="AW38" s="932">
        <v>99006</v>
      </c>
      <c r="AX38" s="130"/>
      <c r="AY38" s="933">
        <v>112385</v>
      </c>
      <c r="AZ38" s="130"/>
      <c r="BA38" s="932">
        <v>112385</v>
      </c>
      <c r="BB38" s="130"/>
      <c r="BC38" s="934">
        <v>123088</v>
      </c>
    </row>
    <row r="39" spans="2:57" s="10" customFormat="1" ht="15" customHeight="1" x14ac:dyDescent="0.2">
      <c r="B39" s="2060"/>
      <c r="C39" s="1895"/>
      <c r="D39" s="1895"/>
      <c r="E39" s="1895"/>
      <c r="F39" s="1895"/>
      <c r="G39" s="1895"/>
      <c r="H39" s="1895"/>
      <c r="I39" s="1895"/>
      <c r="J39" s="1895"/>
      <c r="K39" s="1895"/>
      <c r="L39" s="1895"/>
      <c r="M39" s="1895"/>
      <c r="N39" s="2056"/>
      <c r="O39" s="2057"/>
      <c r="P39" s="2058"/>
      <c r="Q39" s="1884"/>
      <c r="R39" s="1884"/>
      <c r="S39" s="1884"/>
      <c r="T39" s="1884"/>
      <c r="U39" s="2008"/>
      <c r="V39" s="2001">
        <v>0.25</v>
      </c>
      <c r="W39" s="463">
        <f>IF(W$36=FALSE,0,N38)</f>
        <v>0</v>
      </c>
      <c r="X39" s="180">
        <f>AA$18*(W39/100)</f>
        <v>0</v>
      </c>
      <c r="AH39" s="42"/>
      <c r="AI39" s="22"/>
      <c r="AJ39" s="923" t="str">
        <f>IF((OR(AA$12&lt;AJ38,AA$12&gt;=AJ40)),"",AA$12)</f>
        <v/>
      </c>
      <c r="AK39" s="929" t="str">
        <f>IF(AL39=0,"",AL39)</f>
        <v/>
      </c>
      <c r="AL39" s="930">
        <f>IF(AG$19=2,(IF(AJ39="",0,((AK40-AK38)/(AJ40-AJ38)*(AA$12-AJ38))+AK38)),0)</f>
        <v>0</v>
      </c>
      <c r="AM39" s="931" t="str">
        <f>IF(AN39=0,"",AN39)</f>
        <v/>
      </c>
      <c r="AN39" s="184">
        <f>IF(AG$19=2,(IF(AJ39="",0,((AM40-AM38)/(AJ40-AJ38)*(AA$12-AJ38))+AM38)),0)</f>
        <v>0</v>
      </c>
      <c r="AO39" s="929" t="str">
        <f>IF(AP39=0,"",AP39)</f>
        <v/>
      </c>
      <c r="AP39" s="930">
        <f>IF(AG$19=3,(IF(AJ39="",0,((AO40-AO38)/(AJ40-AJ38)*(AA$12-AJ38))+AO38)),0)</f>
        <v>0</v>
      </c>
      <c r="AQ39" s="931" t="str">
        <f>IF(AR39=0,"",AR39)</f>
        <v/>
      </c>
      <c r="AR39" s="184">
        <f>IF(AG$19=3,(IF(AJ39="",0,((AQ40-AQ38)/(AJ40-AJ38)*(AA$12-AJ38))+AQ38)),0)</f>
        <v>0</v>
      </c>
      <c r="AS39" s="929" t="str">
        <f>IF(AT39=0,"",AT39)</f>
        <v/>
      </c>
      <c r="AT39" s="930">
        <f>IF(AG$19=4,(IF(AJ39="",0,((AS40-AS38)/(AJ40-AJ38)*(AA$12-AJ38))+AS38)),0)</f>
        <v>0</v>
      </c>
      <c r="AU39" s="931" t="str">
        <f>IF(AV39=0,"",AV39)</f>
        <v/>
      </c>
      <c r="AV39" s="184">
        <f>IF(AG$19=4,(IF(AJ39="",0,((AU40-AU38)/(AJ40-AJ38)*(AA$12-AJ38))+AU38)),0)</f>
        <v>0</v>
      </c>
      <c r="AW39" s="929" t="str">
        <f>IF(AX39=0,"",AX39)</f>
        <v/>
      </c>
      <c r="AX39" s="930">
        <f>IF(AG$19=5,(IF(AJ39="",0,((AW40-AW38)/(AJ40-AJ38)*(AA$12-AJ38))+AW38)),0)</f>
        <v>0</v>
      </c>
      <c r="AY39" s="931" t="str">
        <f>IF(AZ39=0,"",AZ39)</f>
        <v/>
      </c>
      <c r="AZ39" s="184">
        <f>IF(AG$19=5,(IF(AJ39="",0,((AY40-AY38)/(AJ40-AJ38)*(AA$12-AJ38))+AY38)),0)</f>
        <v>0</v>
      </c>
      <c r="BA39" s="929" t="str">
        <f>IF(BB39=0,"",BB39)</f>
        <v/>
      </c>
      <c r="BB39" s="930">
        <f>IF(AG$19=6,(IF(AJ39="",0,((BA40-BA38)/(AJ40-AJ38)*(AA$12-AJ38))+BA38)),0)</f>
        <v>0</v>
      </c>
      <c r="BC39" s="931" t="str">
        <f>IF(BD39=0,"",BD39)</f>
        <v/>
      </c>
      <c r="BD39" s="976">
        <f>IF(AG$19=6,(IF(AJ39="",0,((BC40-BC38)/(AJ40-AJ38)*(AA$12-AJ38))+BC38)),0)</f>
        <v>0</v>
      </c>
    </row>
    <row r="40" spans="2:57" s="10" customFormat="1" ht="15" customHeight="1" x14ac:dyDescent="0.2">
      <c r="B40" s="2059" t="s">
        <v>39</v>
      </c>
      <c r="C40" s="2021" t="s">
        <v>255</v>
      </c>
      <c r="D40" s="2021"/>
      <c r="E40" s="2021"/>
      <c r="F40" s="2021"/>
      <c r="G40" s="2021"/>
      <c r="H40" s="2021"/>
      <c r="I40" s="2021"/>
      <c r="J40" s="2021"/>
      <c r="K40" s="2021"/>
      <c r="L40" s="2021"/>
      <c r="M40" s="2022"/>
      <c r="N40" s="2009">
        <v>1</v>
      </c>
      <c r="O40" s="2010"/>
      <c r="P40" s="2011"/>
      <c r="Q40" s="1873" t="str">
        <f>IF(X40=0,"",X40)</f>
        <v/>
      </c>
      <c r="R40" s="1874"/>
      <c r="S40" s="1874"/>
      <c r="T40" s="1874"/>
      <c r="U40" s="2012"/>
      <c r="V40" s="2001"/>
      <c r="W40" s="2220">
        <f>IF(W36=FALSE,0,N40)</f>
        <v>0</v>
      </c>
      <c r="X40" s="2223">
        <f>AA$18*(W40/100)</f>
        <v>0</v>
      </c>
      <c r="AF40" s="14"/>
      <c r="AG40" s="14"/>
      <c r="AH40" s="42"/>
      <c r="AI40" s="22"/>
      <c r="AJ40" s="924">
        <v>650000</v>
      </c>
      <c r="AK40" s="932">
        <v>69114</v>
      </c>
      <c r="AL40" s="920"/>
      <c r="AM40" s="933">
        <v>82491</v>
      </c>
      <c r="AN40" s="920"/>
      <c r="AO40" s="932">
        <v>82491</v>
      </c>
      <c r="AP40" s="130"/>
      <c r="AQ40" s="933">
        <v>99212</v>
      </c>
      <c r="AR40" s="130"/>
      <c r="AS40" s="932">
        <v>99212</v>
      </c>
      <c r="AT40" s="130"/>
      <c r="AU40" s="933">
        <v>123736</v>
      </c>
      <c r="AV40" s="130"/>
      <c r="AW40" s="932">
        <v>123736</v>
      </c>
      <c r="AX40" s="130"/>
      <c r="AY40" s="933">
        <v>140457</v>
      </c>
      <c r="AZ40" s="130"/>
      <c r="BA40" s="932">
        <v>140457</v>
      </c>
      <c r="BB40" s="130"/>
      <c r="BC40" s="934">
        <v>153834</v>
      </c>
    </row>
    <row r="41" spans="2:57" s="10" customFormat="1" ht="15" customHeight="1" x14ac:dyDescent="0.2">
      <c r="B41" s="2060"/>
      <c r="C41" s="1895"/>
      <c r="D41" s="1895"/>
      <c r="E41" s="1895"/>
      <c r="F41" s="1895"/>
      <c r="G41" s="1895"/>
      <c r="H41" s="1895"/>
      <c r="I41" s="1895"/>
      <c r="J41" s="1895"/>
      <c r="K41" s="1895"/>
      <c r="L41" s="1895"/>
      <c r="M41" s="1896"/>
      <c r="N41" s="1897"/>
      <c r="O41" s="1898"/>
      <c r="P41" s="1899"/>
      <c r="Q41" s="1883"/>
      <c r="R41" s="1884"/>
      <c r="S41" s="1884"/>
      <c r="T41" s="1884"/>
      <c r="U41" s="2008"/>
      <c r="V41" s="2001">
        <v>1</v>
      </c>
      <c r="W41" s="2221"/>
      <c r="X41" s="2224"/>
      <c r="AF41" s="6"/>
      <c r="AG41" s="6"/>
      <c r="AH41" s="183"/>
      <c r="AJ41" s="923" t="str">
        <f>IF((OR(AA$12&lt;AJ40,AA$12&gt;=AJ42)),"",AA$12)</f>
        <v/>
      </c>
      <c r="AK41" s="929" t="str">
        <f>IF(AL41=0,"",AL41)</f>
        <v/>
      </c>
      <c r="AL41" s="930">
        <f>IF(AG$19=2,(IF(AJ41="",0,((AK42-AK40)/(AJ42-AJ40)*(AA$12-AJ40))+AK40)),0)</f>
        <v>0</v>
      </c>
      <c r="AM41" s="931" t="str">
        <f>IF(AN41=0,"",AN41)</f>
        <v/>
      </c>
      <c r="AN41" s="184">
        <f>IF(AG$19=2,(IF(AJ41="",0,((AM42-AM40)/(AJ42-AJ40)*(AA$12-AJ40))+AM40)),0)</f>
        <v>0</v>
      </c>
      <c r="AO41" s="929" t="str">
        <f>IF(AP41=0,"",AP41)</f>
        <v/>
      </c>
      <c r="AP41" s="930">
        <f>IF(AG$19=3,(IF(AJ41="",0,((AO42-AO40)/(AJ42-AJ40)*(AA$12-AJ40))+AO40)),0)</f>
        <v>0</v>
      </c>
      <c r="AQ41" s="931" t="str">
        <f>IF(AR41=0,"",AR41)</f>
        <v/>
      </c>
      <c r="AR41" s="184">
        <f>IF(AG$19=3,(IF(AJ41="",0,((AQ42-AQ40)/(AJ42-AJ40)*(AA$12-AJ40))+AQ40)),0)</f>
        <v>0</v>
      </c>
      <c r="AS41" s="929" t="str">
        <f>IF(AT41=0,"",AT41)</f>
        <v/>
      </c>
      <c r="AT41" s="930">
        <f>IF(AG$19=4,(IF(AJ41="",0,((AS42-AS40)/(AJ42-AJ40)*(AA$12-AJ40))+AS40)),0)</f>
        <v>0</v>
      </c>
      <c r="AU41" s="931" t="str">
        <f>IF(AV41=0,"",AV41)</f>
        <v/>
      </c>
      <c r="AV41" s="184">
        <f>IF(AG$19=4,(IF(AJ41="",0,((AU42-AU40)/(AJ42-AJ40)*(AA$12-AJ40))+AU40)),0)</f>
        <v>0</v>
      </c>
      <c r="AW41" s="929" t="str">
        <f>IF(AX41=0,"",AX41)</f>
        <v/>
      </c>
      <c r="AX41" s="930">
        <f>IF(AG$19=5,(IF(AJ41="",0,((AW42-AW40)/(AJ42-AJ40)*(AA$12-AJ40))+AW40)),0)</f>
        <v>0</v>
      </c>
      <c r="AY41" s="931" t="str">
        <f>IF(AZ41=0,"",AZ41)</f>
        <v/>
      </c>
      <c r="AZ41" s="184">
        <f>IF(AG$19=5,(IF(AJ41="",0,((AY42-AY40)/(AJ42-AJ40)*(AA$12-AJ40))+AY40)),0)</f>
        <v>0</v>
      </c>
      <c r="BA41" s="929" t="str">
        <f>IF(BB41=0,"",BB41)</f>
        <v/>
      </c>
      <c r="BB41" s="930">
        <f>IF(AG$19=6,(IF(AJ41="",0,((BA42-BA40)/(AJ42-AJ40)*(AA$12-AJ40))+BA40)),0)</f>
        <v>0</v>
      </c>
      <c r="BC41" s="931" t="str">
        <f>IF(BD41=0,"",BD41)</f>
        <v/>
      </c>
      <c r="BD41" s="976">
        <f>IF(AG$19=6,(IF(AJ41="",0,((BC42-BC40)/(AJ42-AJ40)*(AA$12-AJ40))+BC40)),0)</f>
        <v>0</v>
      </c>
    </row>
    <row r="42" spans="2:57" s="10" customFormat="1" ht="15" customHeight="1" x14ac:dyDescent="0.2">
      <c r="B42" s="2216" t="s">
        <v>40</v>
      </c>
      <c r="C42" s="2021" t="s">
        <v>256</v>
      </c>
      <c r="D42" s="2021"/>
      <c r="E42" s="2021"/>
      <c r="F42" s="2021"/>
      <c r="G42" s="2021"/>
      <c r="H42" s="2021"/>
      <c r="I42" s="2021"/>
      <c r="J42" s="2021"/>
      <c r="K42" s="2021"/>
      <c r="L42" s="2021"/>
      <c r="M42" s="2022"/>
      <c r="N42" s="1900">
        <v>4.25</v>
      </c>
      <c r="O42" s="1901"/>
      <c r="P42" s="1902"/>
      <c r="Q42" s="1873" t="str">
        <f>IF(X43=0,"",X43)</f>
        <v/>
      </c>
      <c r="R42" s="1874"/>
      <c r="S42" s="1874"/>
      <c r="T42" s="1874"/>
      <c r="U42" s="2012"/>
      <c r="V42" s="2001"/>
      <c r="W42" s="2222"/>
      <c r="X42" s="2225"/>
      <c r="AF42" s="14"/>
      <c r="AG42" s="14"/>
      <c r="AH42" s="959"/>
      <c r="AI42" s="959"/>
      <c r="AJ42" s="924">
        <v>800000</v>
      </c>
      <c r="AK42" s="932">
        <v>82430</v>
      </c>
      <c r="AL42" s="920"/>
      <c r="AM42" s="933">
        <v>98384</v>
      </c>
      <c r="AN42" s="920"/>
      <c r="AO42" s="932">
        <v>98384</v>
      </c>
      <c r="AP42" s="130"/>
      <c r="AQ42" s="933">
        <v>118326</v>
      </c>
      <c r="AR42" s="130"/>
      <c r="AS42" s="932">
        <v>118326</v>
      </c>
      <c r="AT42" s="130"/>
      <c r="AU42" s="933">
        <v>147576</v>
      </c>
      <c r="AV42" s="130"/>
      <c r="AW42" s="932">
        <v>147576</v>
      </c>
      <c r="AX42" s="130"/>
      <c r="AY42" s="933">
        <v>167518</v>
      </c>
      <c r="AZ42" s="130"/>
      <c r="BA42" s="932">
        <v>167518</v>
      </c>
      <c r="BB42" s="130"/>
      <c r="BC42" s="934">
        <v>183472</v>
      </c>
    </row>
    <row r="43" spans="2:57" s="10" customFormat="1" ht="15" customHeight="1" x14ac:dyDescent="0.2">
      <c r="B43" s="1890"/>
      <c r="C43" s="2016"/>
      <c r="D43" s="2016"/>
      <c r="E43" s="2016"/>
      <c r="F43" s="2016"/>
      <c r="G43" s="2016"/>
      <c r="H43" s="2016"/>
      <c r="I43" s="2016"/>
      <c r="J43" s="2016"/>
      <c r="K43" s="2016"/>
      <c r="L43" s="2016"/>
      <c r="M43" s="2017"/>
      <c r="N43" s="2009"/>
      <c r="O43" s="2010"/>
      <c r="P43" s="2011"/>
      <c r="Q43" s="2005"/>
      <c r="R43" s="2006"/>
      <c r="S43" s="2006"/>
      <c r="T43" s="2006"/>
      <c r="U43" s="2007"/>
      <c r="V43" s="2000">
        <v>4.25</v>
      </c>
      <c r="W43" s="2211">
        <f>IF(W36=FALSE,0,N42)</f>
        <v>0</v>
      </c>
      <c r="X43" s="2213">
        <f>AA$18*(W43/100)</f>
        <v>0</v>
      </c>
      <c r="AF43" s="14"/>
      <c r="AG43" s="14"/>
      <c r="AH43" s="960"/>
      <c r="AI43" s="69"/>
      <c r="AJ43" s="923" t="str">
        <f>IF((OR(AA$12&lt;AJ42,AA$12&gt;=AJ44)),"",AA$12)</f>
        <v/>
      </c>
      <c r="AK43" s="929" t="str">
        <f>IF(AL43=0,"",AL43)</f>
        <v/>
      </c>
      <c r="AL43" s="930">
        <f>IF(AG$19=2,(IF(AJ43="",0,((AK44-AK42)/(AJ44-AJ42)*(AA$12-AJ42))+AK42)),0)</f>
        <v>0</v>
      </c>
      <c r="AM43" s="931" t="str">
        <f>IF(AN43=0,"",AN43)</f>
        <v/>
      </c>
      <c r="AN43" s="184">
        <f>IF(AG$19=2,(IF(AJ43="",0,((AM44-AM42)/(AJ44-AJ42)*(AA$12-AJ42))+AM42)),0)</f>
        <v>0</v>
      </c>
      <c r="AO43" s="929" t="str">
        <f>IF(AP43=0,"",AP43)</f>
        <v/>
      </c>
      <c r="AP43" s="930">
        <f>IF(AG$19=3,(IF(AJ43="",0,((AO44-AO42)/(AJ44-AJ42)*(AA$12-AJ42))+AO42)),0)</f>
        <v>0</v>
      </c>
      <c r="AQ43" s="931" t="str">
        <f>IF(AR43=0,"",AR43)</f>
        <v/>
      </c>
      <c r="AR43" s="184">
        <f>IF(AG$19=3,(IF(AJ43="",0,((AQ44-AQ42)/(AJ44-AJ42)*(AA$12-AJ42))+AQ42)),0)</f>
        <v>0</v>
      </c>
      <c r="AS43" s="929" t="str">
        <f>IF(AT43=0,"",AT43)</f>
        <v/>
      </c>
      <c r="AT43" s="930">
        <f>IF(AG$19=4,(IF(AJ43="",0,((AS44-AS42)/(AJ44-AJ42)*(AA$12-AJ42))+AS42)),0)</f>
        <v>0</v>
      </c>
      <c r="AU43" s="931" t="str">
        <f>IF(AV43=0,"",AV43)</f>
        <v/>
      </c>
      <c r="AV43" s="184">
        <f>IF(AG$19=4,(IF(AJ43="",0,((AU44-AU42)/(AJ44-AJ42)*(AA$12-AJ42))+AU42)),0)</f>
        <v>0</v>
      </c>
      <c r="AW43" s="929" t="str">
        <f>IF(AX43=0,"",AX43)</f>
        <v/>
      </c>
      <c r="AX43" s="930">
        <f>IF(AG$19=5,(IF(AJ43="",0,((AW44-AW42)/(AJ44-AJ42)*(AA$12-AJ42))+AW42)),0)</f>
        <v>0</v>
      </c>
      <c r="AY43" s="931" t="str">
        <f>IF(AZ43=0,"",AZ43)</f>
        <v/>
      </c>
      <c r="AZ43" s="184">
        <f>IF(AG$19=5,(IF(AJ43="",0,((AY44-AY42)/(AJ44-AJ42)*(AA$12-AJ42))+AY42)),0)</f>
        <v>0</v>
      </c>
      <c r="BA43" s="929" t="str">
        <f>IF(BB43=0,"",BB43)</f>
        <v/>
      </c>
      <c r="BB43" s="930">
        <f>IF(AG$19=6,(IF(AJ43="",0,((BA44-BA42)/(AJ44-AJ42)*(AA$12-AJ42))+BA42)),0)</f>
        <v>0</v>
      </c>
      <c r="BC43" s="931" t="str">
        <f>IF(BD43=0,"",BD43)</f>
        <v/>
      </c>
      <c r="BD43" s="976">
        <f>IF(AG$19=6,(IF(AJ43="",0,((BC44-BC42)/(AJ44-AJ42)*(AA$12-AJ42))+BC42)),0)</f>
        <v>0</v>
      </c>
    </row>
    <row r="44" spans="2:57" s="10" customFormat="1" ht="15" customHeight="1" x14ac:dyDescent="0.2">
      <c r="B44" s="1890"/>
      <c r="C44" s="2016"/>
      <c r="D44" s="2016"/>
      <c r="E44" s="2016"/>
      <c r="F44" s="2016"/>
      <c r="G44" s="2016"/>
      <c r="H44" s="2016"/>
      <c r="I44" s="2016"/>
      <c r="J44" s="2016"/>
      <c r="K44" s="2016"/>
      <c r="L44" s="2016"/>
      <c r="M44" s="2017"/>
      <c r="N44" s="2009"/>
      <c r="O44" s="2010"/>
      <c r="P44" s="2011"/>
      <c r="Q44" s="2005"/>
      <c r="R44" s="2006"/>
      <c r="S44" s="2006"/>
      <c r="T44" s="2006"/>
      <c r="U44" s="2007"/>
      <c r="V44" s="2000"/>
      <c r="W44" s="2217"/>
      <c r="X44" s="2215"/>
      <c r="AF44" s="14"/>
      <c r="AG44" s="14"/>
      <c r="AH44" s="22"/>
      <c r="AI44" s="62"/>
      <c r="AJ44" s="924">
        <v>1000000</v>
      </c>
      <c r="AK44" s="932">
        <v>99578</v>
      </c>
      <c r="AL44" s="920"/>
      <c r="AM44" s="933">
        <v>118851</v>
      </c>
      <c r="AN44" s="920"/>
      <c r="AO44" s="932">
        <v>188851</v>
      </c>
      <c r="AP44" s="130"/>
      <c r="AQ44" s="933">
        <v>142942</v>
      </c>
      <c r="AR44" s="130"/>
      <c r="AS44" s="932">
        <v>142942</v>
      </c>
      <c r="AT44" s="130"/>
      <c r="AU44" s="933">
        <v>178276</v>
      </c>
      <c r="AV44" s="130"/>
      <c r="AW44" s="932">
        <v>178276</v>
      </c>
      <c r="AX44" s="130"/>
      <c r="AY44" s="933">
        <v>202368</v>
      </c>
      <c r="AZ44" s="130"/>
      <c r="BA44" s="932">
        <v>202368</v>
      </c>
      <c r="BB44" s="130"/>
      <c r="BC44" s="934">
        <v>221641</v>
      </c>
    </row>
    <row r="45" spans="2:57" s="10" customFormat="1" ht="15" customHeight="1" x14ac:dyDescent="0.2">
      <c r="B45" s="1890"/>
      <c r="C45" s="2016"/>
      <c r="D45" s="2016"/>
      <c r="E45" s="2016"/>
      <c r="F45" s="2016"/>
      <c r="G45" s="2016"/>
      <c r="H45" s="2016"/>
      <c r="I45" s="2016"/>
      <c r="J45" s="2016"/>
      <c r="K45" s="2016"/>
      <c r="L45" s="2016"/>
      <c r="M45" s="2017"/>
      <c r="N45" s="2009"/>
      <c r="O45" s="2010"/>
      <c r="P45" s="2011"/>
      <c r="Q45" s="2005"/>
      <c r="R45" s="2006"/>
      <c r="S45" s="2006"/>
      <c r="T45" s="2006"/>
      <c r="U45" s="2007"/>
      <c r="V45" s="2000"/>
      <c r="W45" s="2217"/>
      <c r="X45" s="2215"/>
      <c r="AF45" s="14"/>
      <c r="AG45" s="14"/>
      <c r="AH45" s="22"/>
      <c r="AI45" s="62"/>
      <c r="AJ45" s="923" t="str">
        <f>IF((OR(AA$12&lt;AJ44,AA$12&gt;=AJ46)),"",AA$12)</f>
        <v/>
      </c>
      <c r="AK45" s="929" t="str">
        <f>IF(AL45=0,"",AL45)</f>
        <v/>
      </c>
      <c r="AL45" s="935">
        <f>IF(AG$19=2,(IF(AJ45="",0,((AK46-AK44)/(AJ46-AJ44)*(AA$12-AJ44))+AK44)),0)</f>
        <v>0</v>
      </c>
      <c r="AM45" s="931" t="str">
        <f>IF(AN45=0,"",AN45)</f>
        <v/>
      </c>
      <c r="AN45" s="184">
        <f>IF(AG$19=2,(IF(AJ45="",0,((AM46-AM44)/(AJ46-AJ44)*(AA$12-AJ44))+AM44)),0)</f>
        <v>0</v>
      </c>
      <c r="AO45" s="929" t="str">
        <f>IF(AP45=0,"",AP45)</f>
        <v/>
      </c>
      <c r="AP45" s="930">
        <f>IF(AG$19=3,(IF(AJ45="",0,((AO46-AO44)/(AJ46-AJ44)*(AA$12-AJ44))+AO44)),0)</f>
        <v>0</v>
      </c>
      <c r="AQ45" s="931" t="str">
        <f>IF(AR45=0,"",AR45)</f>
        <v/>
      </c>
      <c r="AR45" s="184">
        <f>IF(AG$19=3,(IF(AJ45="",0,((AQ46-AQ44)/(AJ46-AJ44)*(AA$12-AJ44))+AQ44)),0)</f>
        <v>0</v>
      </c>
      <c r="AS45" s="929" t="str">
        <f>IF(AT45=0,"",AT45)</f>
        <v/>
      </c>
      <c r="AT45" s="930">
        <f>IF(AG$19=4,(IF(AJ45="",0,((AS46-AS44)/(AJ46-AJ44)*(AA$12-AJ44))+AS44)),0)</f>
        <v>0</v>
      </c>
      <c r="AU45" s="931" t="str">
        <f>IF(AV45=0,"",AV45)</f>
        <v/>
      </c>
      <c r="AV45" s="184">
        <f>IF(AG$19=4,(IF(AJ45="",0,((AU46-AU44)/(AJ46-AJ44)*(AA$12-AJ44))+AU44)),0)</f>
        <v>0</v>
      </c>
      <c r="AW45" s="929" t="str">
        <f>IF(AX45=0,"",AX45)</f>
        <v/>
      </c>
      <c r="AX45" s="930">
        <f>IF(AG$19=5,(IF(AJ45="",0,((AW46-AW44)/(AJ46-AJ44)*(AA$12-AJ44))+AW44)),0)</f>
        <v>0</v>
      </c>
      <c r="AY45" s="931" t="str">
        <f>IF(AZ45=0,"",AZ45)</f>
        <v/>
      </c>
      <c r="AZ45" s="184">
        <f>IF(AG$19=5,(IF(AJ45="",0,((AY46-AY44)/(AJ46-AJ44)*(AA$12-AJ44))+AY44)),0)</f>
        <v>0</v>
      </c>
      <c r="BA45" s="929" t="str">
        <f>IF(BB45=0,"",BB45)</f>
        <v/>
      </c>
      <c r="BB45" s="930">
        <f>IF(AG$19=6,(IF(AJ45="",0,((BA46-BA44)/(AJ46-AJ44)*(AA$12-AJ44))+BA44)),0)</f>
        <v>0</v>
      </c>
      <c r="BC45" s="931" t="str">
        <f>IF(BD45=0,"",BD45)</f>
        <v/>
      </c>
      <c r="BD45" s="976">
        <f>IF(AG$19=6,(IF(AJ45="",0,((BC46-BC44)/(AJ46-AJ44)*(AA$12-AJ44))+BC44)),0)</f>
        <v>0</v>
      </c>
    </row>
    <row r="46" spans="2:57" s="10" customFormat="1" ht="15" customHeight="1" x14ac:dyDescent="0.2">
      <c r="B46" s="1890"/>
      <c r="C46" s="2016"/>
      <c r="D46" s="2016"/>
      <c r="E46" s="2016"/>
      <c r="F46" s="2016"/>
      <c r="G46" s="2016"/>
      <c r="H46" s="2016"/>
      <c r="I46" s="2016"/>
      <c r="J46" s="2016"/>
      <c r="K46" s="2016"/>
      <c r="L46" s="2016"/>
      <c r="M46" s="2017"/>
      <c r="N46" s="2009"/>
      <c r="O46" s="2010"/>
      <c r="P46" s="2011"/>
      <c r="Q46" s="2005"/>
      <c r="R46" s="2006"/>
      <c r="S46" s="2006"/>
      <c r="T46" s="2006"/>
      <c r="U46" s="2007"/>
      <c r="V46" s="2000"/>
      <c r="W46" s="2217"/>
      <c r="X46" s="2215"/>
      <c r="AF46" s="14"/>
      <c r="AG46" s="14"/>
      <c r="AH46" s="959"/>
      <c r="AI46" s="62"/>
      <c r="AJ46" s="924">
        <v>1250000</v>
      </c>
      <c r="AK46" s="932">
        <v>120238</v>
      </c>
      <c r="AL46" s="920"/>
      <c r="AM46" s="933">
        <v>143510</v>
      </c>
      <c r="AN46" s="920"/>
      <c r="AO46" s="932">
        <v>143510</v>
      </c>
      <c r="AP46" s="130"/>
      <c r="AQ46" s="933">
        <v>172600</v>
      </c>
      <c r="AR46" s="130"/>
      <c r="AS46" s="932">
        <v>172600</v>
      </c>
      <c r="AT46" s="130"/>
      <c r="AU46" s="933">
        <v>215265</v>
      </c>
      <c r="AV46" s="130"/>
      <c r="AW46" s="932">
        <v>215265</v>
      </c>
      <c r="AX46" s="130"/>
      <c r="AY46" s="933">
        <v>244355</v>
      </c>
      <c r="AZ46" s="130"/>
      <c r="BA46" s="932">
        <v>244355</v>
      </c>
      <c r="BB46" s="130"/>
      <c r="BC46" s="934">
        <v>267627</v>
      </c>
    </row>
    <row r="47" spans="2:57" s="10" customFormat="1" ht="15" customHeight="1" x14ac:dyDescent="0.2">
      <c r="B47" s="1890"/>
      <c r="C47" s="2016"/>
      <c r="D47" s="2016"/>
      <c r="E47" s="2016"/>
      <c r="F47" s="2016"/>
      <c r="G47" s="2016"/>
      <c r="H47" s="2016"/>
      <c r="I47" s="2016"/>
      <c r="J47" s="2016"/>
      <c r="K47" s="2016"/>
      <c r="L47" s="2016"/>
      <c r="M47" s="2017"/>
      <c r="N47" s="2009"/>
      <c r="O47" s="2010"/>
      <c r="P47" s="2011"/>
      <c r="Q47" s="2005"/>
      <c r="R47" s="2006"/>
      <c r="S47" s="2006"/>
      <c r="T47" s="2006"/>
      <c r="U47" s="2007"/>
      <c r="V47" s="2000"/>
      <c r="W47" s="2217"/>
      <c r="X47" s="2215"/>
      <c r="AF47" s="14"/>
      <c r="AG47" s="14"/>
      <c r="AH47" s="959"/>
      <c r="AI47" s="961"/>
      <c r="AJ47" s="923" t="str">
        <f>IF((OR(AA$12&lt;AJ46,AA$12&gt;=AJ48)),"",AA$12)</f>
        <v/>
      </c>
      <c r="AK47" s="929" t="str">
        <f>IF(AL47=0,"",AL47)</f>
        <v/>
      </c>
      <c r="AL47" s="930">
        <f>IF(AG$19=2,(IF(AJ47="",0,((AK48-AK46)/(AJ48-AJ46)*(AA$12-AJ46))+AK46)),0)</f>
        <v>0</v>
      </c>
      <c r="AM47" s="931" t="str">
        <f>IF(AN47=0,"",AN47)</f>
        <v/>
      </c>
      <c r="AN47" s="184">
        <f>IF(AG$19=2,(IF(AJ47="",0,((AM48-AM46)/(AJ48-AJ46)*(AA$12-AJ46))+AM46)),0)</f>
        <v>0</v>
      </c>
      <c r="AO47" s="929" t="str">
        <f>IF(AP47=0,"",AP47)</f>
        <v/>
      </c>
      <c r="AP47" s="930">
        <f>IF(AG$19=3,(IF(AJ47="",0,((AO48-AO46)/(AJ48-AJ46)*(AA$12-AJ46))+AO46)),0)</f>
        <v>0</v>
      </c>
      <c r="AQ47" s="931" t="str">
        <f>IF(AR47=0,"",AR47)</f>
        <v/>
      </c>
      <c r="AR47" s="184">
        <f>IF(AG$19=3,(IF(AJ47="",0,((AQ48-AQ46)/(AJ48-AJ46)*(AA$12-AJ46))+AQ46)),0)</f>
        <v>0</v>
      </c>
      <c r="AS47" s="929" t="str">
        <f>IF(AT47=0,"",AT47)</f>
        <v/>
      </c>
      <c r="AT47" s="930">
        <f>IF(AG$19=4,(IF(AJ47="",0,((AS48-AS46)/(AJ48-AJ46)*(AA$12-AJ46))+AS46)),0)</f>
        <v>0</v>
      </c>
      <c r="AU47" s="931" t="str">
        <f>IF(AV47=0,"",AV47)</f>
        <v/>
      </c>
      <c r="AV47" s="184">
        <f>IF(AG$19=4,(IF(AJ47="",0,((AU48-AU46)/(AJ48-AJ46)*(AA$12-AJ46))+AU46)),0)</f>
        <v>0</v>
      </c>
      <c r="AW47" s="929" t="str">
        <f>IF(AX47=0,"",AX47)</f>
        <v/>
      </c>
      <c r="AX47" s="930">
        <f>IF(AG$19=5,(IF(AJ47="",0,((AW48-AW46)/(AJ48-AJ46)*(AA$12-AJ46))+AW46)),0)</f>
        <v>0</v>
      </c>
      <c r="AY47" s="931" t="str">
        <f>IF(AZ47=0,"",AZ47)</f>
        <v/>
      </c>
      <c r="AZ47" s="184">
        <f>IF(AG$19=5,(IF(AJ47="",0,((AY48-AY46)/(AJ48-AJ46)*(AA$12-AJ46))+AY46)),0)</f>
        <v>0</v>
      </c>
      <c r="BA47" s="929" t="str">
        <f>IF(BB47=0,"",BB47)</f>
        <v/>
      </c>
      <c r="BB47" s="930">
        <f>IF(AG$19=6,(IF(AJ47="",0,((BA48-BA46)/(AJ48-AJ46)*(AA$12-AJ46))+BA46)),0)</f>
        <v>0</v>
      </c>
      <c r="BC47" s="931" t="str">
        <f>IF(BD47=0,"",BD47)</f>
        <v/>
      </c>
      <c r="BD47" s="976">
        <f>IF(AG$19=6,(IF(AJ47="",0,((BC48-BC46)/(AJ48-AJ46)*(AA$12-AJ46))+BC46)),0)</f>
        <v>0</v>
      </c>
    </row>
    <row r="48" spans="2:57" s="10" customFormat="1" ht="15" customHeight="1" thickBot="1" x14ac:dyDescent="0.25">
      <c r="B48" s="1890"/>
      <c r="C48" s="2016"/>
      <c r="D48" s="2016"/>
      <c r="E48" s="2016"/>
      <c r="F48" s="2016"/>
      <c r="G48" s="2016"/>
      <c r="H48" s="2016"/>
      <c r="I48" s="2016"/>
      <c r="J48" s="2016"/>
      <c r="K48" s="2016"/>
      <c r="L48" s="2016"/>
      <c r="M48" s="2017"/>
      <c r="N48" s="2009"/>
      <c r="O48" s="2010"/>
      <c r="P48" s="2011"/>
      <c r="Q48" s="2005"/>
      <c r="R48" s="2006"/>
      <c r="S48" s="2006"/>
      <c r="T48" s="2006"/>
      <c r="U48" s="2007"/>
      <c r="V48" s="2000"/>
      <c r="W48" s="2217"/>
      <c r="X48" s="2215"/>
      <c r="AF48" s="14"/>
      <c r="AG48" s="14"/>
      <c r="AH48" s="962"/>
      <c r="AI48" s="62"/>
      <c r="AJ48" s="925">
        <v>1500000</v>
      </c>
      <c r="AK48" s="936">
        <v>140204</v>
      </c>
      <c r="AL48" s="937"/>
      <c r="AM48" s="938">
        <v>167340</v>
      </c>
      <c r="AN48" s="978"/>
      <c r="AO48" s="936">
        <v>167340</v>
      </c>
      <c r="AP48" s="939"/>
      <c r="AQ48" s="938">
        <v>201261</v>
      </c>
      <c r="AR48" s="154"/>
      <c r="AS48" s="936">
        <v>201261</v>
      </c>
      <c r="AT48" s="939"/>
      <c r="AU48" s="938">
        <v>251011</v>
      </c>
      <c r="AV48" s="154"/>
      <c r="AW48" s="940">
        <v>251011</v>
      </c>
      <c r="AX48" s="939"/>
      <c r="AY48" s="941">
        <v>284931</v>
      </c>
      <c r="AZ48" s="154"/>
      <c r="BA48" s="940">
        <v>284931</v>
      </c>
      <c r="BB48" s="944"/>
      <c r="BC48" s="941">
        <v>312067</v>
      </c>
    </row>
    <row r="49" spans="2:60" s="10" customFormat="1" ht="15" customHeight="1" x14ac:dyDescent="0.2">
      <c r="B49" s="1890"/>
      <c r="C49" s="2016"/>
      <c r="D49" s="2016"/>
      <c r="E49" s="2016"/>
      <c r="F49" s="2016"/>
      <c r="G49" s="2016"/>
      <c r="H49" s="2016"/>
      <c r="I49" s="2016"/>
      <c r="J49" s="2016"/>
      <c r="K49" s="2016"/>
      <c r="L49" s="2016"/>
      <c r="M49" s="2017"/>
      <c r="N49" s="2009"/>
      <c r="O49" s="2010"/>
      <c r="P49" s="2011"/>
      <c r="Q49" s="2005"/>
      <c r="R49" s="2006"/>
      <c r="S49" s="2006"/>
      <c r="T49" s="2006"/>
      <c r="U49" s="2007"/>
      <c r="V49" s="2000"/>
      <c r="W49" s="2217"/>
      <c r="X49" s="2215"/>
      <c r="AF49" s="14"/>
      <c r="AG49" s="14"/>
      <c r="AH49" s="61"/>
      <c r="AI49" s="62"/>
      <c r="AJ49" s="130"/>
      <c r="AK49" s="130"/>
      <c r="AL49" s="128"/>
      <c r="AM49" s="130"/>
      <c r="AN49" s="920"/>
      <c r="AO49" s="130"/>
      <c r="AP49" s="110"/>
      <c r="AQ49" s="130"/>
      <c r="AR49" s="110"/>
      <c r="AS49" s="130"/>
      <c r="AT49" s="110"/>
      <c r="AU49" s="130"/>
      <c r="AV49" s="110"/>
      <c r="AW49" s="110"/>
      <c r="AX49" s="110"/>
      <c r="AY49" s="110"/>
      <c r="AZ49" s="110"/>
      <c r="BA49" s="110"/>
      <c r="BB49" s="979"/>
      <c r="BC49" s="110"/>
    </row>
    <row r="50" spans="2:60" s="10" customFormat="1" ht="15" customHeight="1" x14ac:dyDescent="0.2">
      <c r="B50" s="1890"/>
      <c r="C50" s="2016"/>
      <c r="D50" s="2016"/>
      <c r="E50" s="2016"/>
      <c r="F50" s="2016"/>
      <c r="G50" s="2016"/>
      <c r="H50" s="2016"/>
      <c r="I50" s="2016"/>
      <c r="J50" s="2016"/>
      <c r="K50" s="2016"/>
      <c r="L50" s="2016"/>
      <c r="M50" s="2017"/>
      <c r="N50" s="2009"/>
      <c r="O50" s="2010"/>
      <c r="P50" s="2011"/>
      <c r="Q50" s="2005"/>
      <c r="R50" s="2006"/>
      <c r="S50" s="2006"/>
      <c r="T50" s="2006"/>
      <c r="U50" s="2007"/>
      <c r="V50" s="2000"/>
      <c r="W50" s="2217"/>
      <c r="X50" s="2215"/>
      <c r="AF50" s="14"/>
      <c r="AG50" s="14"/>
      <c r="AH50" s="963"/>
      <c r="AI50" s="73"/>
      <c r="AJ50" s="130"/>
      <c r="AK50" s="130"/>
      <c r="AL50" s="128"/>
      <c r="AM50" s="130"/>
      <c r="AN50" s="920"/>
      <c r="AO50" s="130"/>
      <c r="AP50" s="110"/>
      <c r="AQ50" s="130"/>
      <c r="AR50" s="110"/>
      <c r="AS50" s="130"/>
      <c r="AT50" s="110"/>
      <c r="AU50" s="130"/>
      <c r="AV50" s="110"/>
      <c r="AW50" s="110"/>
      <c r="AX50" s="110"/>
      <c r="AY50" s="110"/>
      <c r="AZ50" s="110"/>
      <c r="BA50" s="110"/>
      <c r="BB50" s="979"/>
      <c r="BC50" s="110"/>
    </row>
    <row r="51" spans="2:60" s="10" customFormat="1" ht="15" customHeight="1" x14ac:dyDescent="0.2">
      <c r="B51" s="1891"/>
      <c r="C51" s="1895"/>
      <c r="D51" s="1895"/>
      <c r="E51" s="1895"/>
      <c r="F51" s="1895"/>
      <c r="G51" s="1895"/>
      <c r="H51" s="1895"/>
      <c r="I51" s="1895"/>
      <c r="J51" s="1895"/>
      <c r="K51" s="1895"/>
      <c r="L51" s="1895"/>
      <c r="M51" s="1896"/>
      <c r="N51" s="1897"/>
      <c r="O51" s="1898"/>
      <c r="P51" s="1899"/>
      <c r="Q51" s="1883"/>
      <c r="R51" s="1884"/>
      <c r="S51" s="1884"/>
      <c r="T51" s="1884"/>
      <c r="U51" s="2008"/>
      <c r="V51" s="2000"/>
      <c r="W51" s="2217"/>
      <c r="X51" s="2215"/>
      <c r="AF51" s="14"/>
      <c r="AG51" s="14"/>
      <c r="AH51" s="963"/>
      <c r="AI51" s="73"/>
      <c r="AJ51" s="130"/>
      <c r="AK51" s="130"/>
      <c r="AL51" s="128"/>
      <c r="AM51" s="130"/>
      <c r="AN51" s="920"/>
      <c r="AO51" s="130"/>
      <c r="AP51" s="110"/>
      <c r="AQ51" s="130"/>
      <c r="AR51" s="110"/>
      <c r="AS51" s="130"/>
      <c r="AT51" s="110"/>
      <c r="AU51" s="130"/>
      <c r="AV51" s="110"/>
      <c r="AW51" s="110"/>
      <c r="AX51" s="110"/>
      <c r="AY51" s="110"/>
      <c r="AZ51" s="110"/>
      <c r="BA51" s="110"/>
      <c r="BB51" s="979"/>
      <c r="BC51" s="110"/>
    </row>
    <row r="52" spans="2:60" s="10" customFormat="1" ht="15" customHeight="1" x14ac:dyDescent="0.2">
      <c r="B52" s="2059" t="s">
        <v>41</v>
      </c>
      <c r="C52" s="2021" t="s">
        <v>257</v>
      </c>
      <c r="D52" s="2021"/>
      <c r="E52" s="2021"/>
      <c r="F52" s="2021"/>
      <c r="G52" s="2021"/>
      <c r="H52" s="2021"/>
      <c r="I52" s="2021"/>
      <c r="J52" s="2021"/>
      <c r="K52" s="2021"/>
      <c r="L52" s="2021"/>
      <c r="M52" s="2022"/>
      <c r="N52" s="2040">
        <v>2.75</v>
      </c>
      <c r="O52" s="2041"/>
      <c r="P52" s="2042"/>
      <c r="Q52" s="2043" t="str">
        <f>IF(X53=0,"",X53)</f>
        <v/>
      </c>
      <c r="R52" s="2044"/>
      <c r="S52" s="2044"/>
      <c r="T52" s="2044"/>
      <c r="U52" s="2045"/>
      <c r="V52" s="2000"/>
      <c r="W52" s="2212"/>
      <c r="X52" s="2214"/>
      <c r="AF52" s="14"/>
      <c r="AG52" s="14"/>
      <c r="AH52" s="963"/>
      <c r="AI52" s="73"/>
    </row>
    <row r="53" spans="2:60" s="10" customFormat="1" ht="15" customHeight="1" x14ac:dyDescent="0.2">
      <c r="B53" s="2061"/>
      <c r="C53" s="2016"/>
      <c r="D53" s="2016"/>
      <c r="E53" s="2016"/>
      <c r="F53" s="2016"/>
      <c r="G53" s="2016"/>
      <c r="H53" s="2016"/>
      <c r="I53" s="2016"/>
      <c r="J53" s="2016"/>
      <c r="K53" s="2016"/>
      <c r="L53" s="2016"/>
      <c r="M53" s="2017"/>
      <c r="N53" s="2226"/>
      <c r="O53" s="2227"/>
      <c r="P53" s="2228"/>
      <c r="Q53" s="2229"/>
      <c r="R53" s="2230"/>
      <c r="S53" s="2230"/>
      <c r="T53" s="2230"/>
      <c r="U53" s="2231"/>
      <c r="V53" s="2000">
        <v>2.75</v>
      </c>
      <c r="W53" s="2018">
        <f>IF(W36=FALSE,0,N52)</f>
        <v>0</v>
      </c>
      <c r="X53" s="2213">
        <f>AA$18*(W53/100)</f>
        <v>0</v>
      </c>
      <c r="AF53" s="14"/>
      <c r="AG53" s="14"/>
      <c r="AH53" s="964"/>
      <c r="AI53" s="617"/>
    </row>
    <row r="54" spans="2:60" s="10" customFormat="1" ht="15" customHeight="1" x14ac:dyDescent="0.2">
      <c r="B54" s="454" t="s">
        <v>42</v>
      </c>
      <c r="C54" s="1866" t="s">
        <v>258</v>
      </c>
      <c r="D54" s="1866"/>
      <c r="E54" s="1866"/>
      <c r="F54" s="1866"/>
      <c r="G54" s="1866"/>
      <c r="H54" s="1866"/>
      <c r="I54" s="1866"/>
      <c r="J54" s="1866"/>
      <c r="K54" s="1866"/>
      <c r="L54" s="1866"/>
      <c r="M54" s="1867"/>
      <c r="N54" s="1880">
        <v>1</v>
      </c>
      <c r="O54" s="1881"/>
      <c r="P54" s="1882"/>
      <c r="Q54" s="1863" t="str">
        <f>IF(X55=0,"",X55)</f>
        <v/>
      </c>
      <c r="R54" s="1864"/>
      <c r="S54" s="1864"/>
      <c r="T54" s="1864"/>
      <c r="U54" s="2013"/>
      <c r="V54" s="2000"/>
      <c r="W54" s="2019"/>
      <c r="X54" s="2215"/>
      <c r="AF54" s="14"/>
      <c r="AG54" s="14"/>
      <c r="AH54" s="631"/>
      <c r="AI54" s="83"/>
    </row>
    <row r="55" spans="2:60" s="10" customFormat="1" ht="44.45" customHeight="1" x14ac:dyDescent="0.2">
      <c r="B55" s="455" t="s">
        <v>43</v>
      </c>
      <c r="C55" s="1866" t="s">
        <v>259</v>
      </c>
      <c r="D55" s="1866"/>
      <c r="E55" s="1866"/>
      <c r="F55" s="1866"/>
      <c r="G55" s="1866"/>
      <c r="H55" s="1866"/>
      <c r="I55" s="1866"/>
      <c r="J55" s="1866"/>
      <c r="K55" s="1866"/>
      <c r="L55" s="1866"/>
      <c r="M55" s="1867"/>
      <c r="N55" s="1880">
        <v>0.25</v>
      </c>
      <c r="O55" s="1881"/>
      <c r="P55" s="1882"/>
      <c r="Q55" s="1863" t="str">
        <f>IF(X56=0,"",X56)</f>
        <v/>
      </c>
      <c r="R55" s="1864"/>
      <c r="S55" s="1864"/>
      <c r="T55" s="1864"/>
      <c r="U55" s="2013"/>
      <c r="V55" s="555">
        <v>1</v>
      </c>
      <c r="W55" s="460">
        <f>IF(W36=FALSE,0,N54)</f>
        <v>0</v>
      </c>
      <c r="X55" s="185">
        <f>AA$18*(W55/100)</f>
        <v>0</v>
      </c>
      <c r="AF55" s="14"/>
      <c r="AG55" s="14"/>
    </row>
    <row r="56" spans="2:60" s="10" customFormat="1" ht="33" customHeight="1" x14ac:dyDescent="0.2">
      <c r="B56" s="2023" t="s">
        <v>241</v>
      </c>
      <c r="C56" s="2024"/>
      <c r="D56" s="2024"/>
      <c r="E56" s="2024"/>
      <c r="F56" s="2024"/>
      <c r="G56" s="2024"/>
      <c r="H56" s="2024"/>
      <c r="I56" s="2024"/>
      <c r="J56" s="2024"/>
      <c r="K56" s="2024"/>
      <c r="L56" s="2024"/>
      <c r="M56" s="2024"/>
      <c r="N56" s="2232" t="str">
        <f>IF(W57=0,"",W57)</f>
        <v/>
      </c>
      <c r="O56" s="2233"/>
      <c r="P56" s="2234"/>
      <c r="Q56" s="2028" t="str">
        <f>IF(X57=0,"",X57)</f>
        <v/>
      </c>
      <c r="R56" s="2028"/>
      <c r="S56" s="2028"/>
      <c r="T56" s="2028"/>
      <c r="U56" s="2029"/>
      <c r="V56" s="555">
        <v>0.25</v>
      </c>
      <c r="W56" s="464">
        <f>IF(W36=FALSE,0,N55)</f>
        <v>0</v>
      </c>
      <c r="X56" s="180">
        <f>AA$18*(W56/100)</f>
        <v>0</v>
      </c>
    </row>
    <row r="57" spans="2:60" s="10" customFormat="1" ht="19.899999999999999" customHeight="1" x14ac:dyDescent="0.2">
      <c r="B57" s="181"/>
      <c r="C57" s="2030"/>
      <c r="D57" s="2030"/>
      <c r="E57" s="2030"/>
      <c r="F57" s="2030"/>
      <c r="G57" s="2030"/>
      <c r="H57" s="2030"/>
      <c r="I57" s="2030"/>
      <c r="J57" s="2030"/>
      <c r="K57" s="2030"/>
      <c r="L57" s="2030"/>
      <c r="M57" s="2030"/>
      <c r="N57" s="2030"/>
      <c r="O57" s="2030"/>
      <c r="P57" s="2030"/>
      <c r="Q57" s="182"/>
      <c r="R57" s="182"/>
      <c r="S57" s="182"/>
      <c r="T57" s="182"/>
      <c r="U57" s="182"/>
      <c r="V57" s="551"/>
      <c r="W57" s="453">
        <f>SUM(W37:W56)</f>
        <v>0</v>
      </c>
      <c r="X57" s="247">
        <f>SUM(X37:X56)</f>
        <v>0</v>
      </c>
      <c r="AF57" s="14"/>
      <c r="AG57" s="14"/>
    </row>
    <row r="58" spans="2:60" s="10" customFormat="1" ht="25.15" customHeight="1" x14ac:dyDescent="0.2">
      <c r="B58" s="2031" t="s">
        <v>148</v>
      </c>
      <c r="C58" s="2032"/>
      <c r="D58" s="2032"/>
      <c r="E58" s="2032"/>
      <c r="F58" s="2032"/>
      <c r="G58" s="2032"/>
      <c r="H58" s="2032"/>
      <c r="I58" s="2032"/>
      <c r="J58" s="2032"/>
      <c r="K58" s="2032"/>
      <c r="L58" s="2032"/>
      <c r="M58" s="2033"/>
      <c r="N58" s="2034"/>
      <c r="O58" s="2035"/>
      <c r="P58" s="2036"/>
      <c r="Q58" s="2037"/>
      <c r="R58" s="2038"/>
      <c r="S58" s="2038"/>
      <c r="T58" s="2038"/>
      <c r="U58" s="2039"/>
      <c r="V58" s="272"/>
      <c r="AF58" s="14"/>
      <c r="AG58" s="14"/>
      <c r="BG58" s="11"/>
      <c r="BH58" s="11"/>
    </row>
    <row r="59" spans="2:60" s="10" customFormat="1" ht="15" customHeight="1" x14ac:dyDescent="0.2">
      <c r="B59" s="1990"/>
      <c r="C59" s="1963"/>
      <c r="D59" s="1963"/>
      <c r="E59" s="1963"/>
      <c r="F59" s="1963"/>
      <c r="G59" s="1963"/>
      <c r="H59" s="1963"/>
      <c r="I59" s="1963"/>
      <c r="J59" s="1963"/>
      <c r="K59" s="1963"/>
      <c r="L59" s="1963"/>
      <c r="M59" s="1991"/>
      <c r="N59" s="1992" t="s">
        <v>248</v>
      </c>
      <c r="O59" s="1993"/>
      <c r="P59" s="1994"/>
      <c r="Q59" s="1995"/>
      <c r="R59" s="1995"/>
      <c r="S59" s="1995"/>
      <c r="T59" s="1995"/>
      <c r="U59" s="1996"/>
      <c r="V59" s="272"/>
      <c r="AF59" s="14"/>
      <c r="AG59" s="14"/>
      <c r="BG59" s="11"/>
      <c r="BH59" s="11"/>
    </row>
    <row r="60" spans="2:60" s="10" customFormat="1" ht="15" customHeight="1" x14ac:dyDescent="0.25">
      <c r="B60" s="341" t="s">
        <v>37</v>
      </c>
      <c r="C60" s="1866" t="s">
        <v>263</v>
      </c>
      <c r="D60" s="1866"/>
      <c r="E60" s="1866"/>
      <c r="F60" s="1866"/>
      <c r="G60" s="1866"/>
      <c r="H60" s="1866"/>
      <c r="I60" s="1866"/>
      <c r="J60" s="1866"/>
      <c r="K60" s="1866"/>
      <c r="L60" s="1866"/>
      <c r="M60" s="1867"/>
      <c r="N60" s="1880">
        <v>6.75</v>
      </c>
      <c r="O60" s="1881"/>
      <c r="P60" s="1882"/>
      <c r="Q60" s="1863" t="str">
        <f t="shared" ref="Q60:Q66" si="0">IF(X61=0,"",X61)</f>
        <v/>
      </c>
      <c r="R60" s="1864"/>
      <c r="S60" s="1864"/>
      <c r="T60" s="1864"/>
      <c r="U60" s="1989"/>
      <c r="V60" s="554"/>
      <c r="W60" s="465" t="b">
        <v>0</v>
      </c>
      <c r="X60" s="26"/>
      <c r="AF60" s="14"/>
      <c r="AG60" s="14"/>
    </row>
    <row r="61" spans="2:60" s="10" customFormat="1" ht="72" customHeight="1" x14ac:dyDescent="0.2">
      <c r="B61" s="341" t="s">
        <v>38</v>
      </c>
      <c r="C61" s="1866" t="s">
        <v>264</v>
      </c>
      <c r="D61" s="1866"/>
      <c r="E61" s="1866"/>
      <c r="F61" s="1866"/>
      <c r="G61" s="1866"/>
      <c r="H61" s="1866"/>
      <c r="I61" s="1866"/>
      <c r="J61" s="1866"/>
      <c r="K61" s="1866"/>
      <c r="L61" s="1866"/>
      <c r="M61" s="1867"/>
      <c r="N61" s="1880">
        <v>0.5</v>
      </c>
      <c r="O61" s="1881"/>
      <c r="P61" s="1882"/>
      <c r="Q61" s="1863" t="str">
        <f t="shared" si="0"/>
        <v/>
      </c>
      <c r="R61" s="1864"/>
      <c r="S61" s="1864"/>
      <c r="T61" s="1864"/>
      <c r="U61" s="1989"/>
      <c r="V61" s="555">
        <v>6.75</v>
      </c>
      <c r="W61" s="460">
        <f>IF(W60=FALSE,0,N60)</f>
        <v>0</v>
      </c>
      <c r="X61" s="180">
        <f t="shared" ref="X61:X67" si="1">AA$18*(W61/100)</f>
        <v>0</v>
      </c>
      <c r="AF61" s="14"/>
      <c r="AG61" s="14"/>
    </row>
    <row r="62" spans="2:60" s="10" customFormat="1" ht="29.45" customHeight="1" x14ac:dyDescent="0.2">
      <c r="B62" s="341" t="s">
        <v>39</v>
      </c>
      <c r="C62" s="1866" t="s">
        <v>260</v>
      </c>
      <c r="D62" s="1866"/>
      <c r="E62" s="1866"/>
      <c r="F62" s="1866"/>
      <c r="G62" s="1866"/>
      <c r="H62" s="1866"/>
      <c r="I62" s="1866"/>
      <c r="J62" s="1866"/>
      <c r="K62" s="1866"/>
      <c r="L62" s="1866"/>
      <c r="M62" s="1867"/>
      <c r="N62" s="1880">
        <v>5.5</v>
      </c>
      <c r="O62" s="1881"/>
      <c r="P62" s="1882"/>
      <c r="Q62" s="1863" t="str">
        <f t="shared" si="0"/>
        <v/>
      </c>
      <c r="R62" s="1864"/>
      <c r="S62" s="1864"/>
      <c r="T62" s="1864"/>
      <c r="U62" s="1989"/>
      <c r="V62" s="555">
        <v>0.5</v>
      </c>
      <c r="W62" s="460">
        <f>IF(W60=FALSE,0,N61)</f>
        <v>0</v>
      </c>
      <c r="X62" s="180">
        <f t="shared" si="1"/>
        <v>0</v>
      </c>
      <c r="AF62" s="14"/>
      <c r="AG62" s="14"/>
    </row>
    <row r="63" spans="2:60" s="10" customFormat="1" ht="81" customHeight="1" x14ac:dyDescent="0.2">
      <c r="B63" s="341" t="s">
        <v>40</v>
      </c>
      <c r="C63" s="1866" t="s">
        <v>261</v>
      </c>
      <c r="D63" s="1866"/>
      <c r="E63" s="1866"/>
      <c r="F63" s="1866"/>
      <c r="G63" s="1866"/>
      <c r="H63" s="1866"/>
      <c r="I63" s="1866"/>
      <c r="J63" s="1866"/>
      <c r="K63" s="1866"/>
      <c r="L63" s="1866"/>
      <c r="M63" s="1867"/>
      <c r="N63" s="1880">
        <v>1</v>
      </c>
      <c r="O63" s="1881"/>
      <c r="P63" s="1882"/>
      <c r="Q63" s="1863" t="str">
        <f t="shared" si="0"/>
        <v/>
      </c>
      <c r="R63" s="1864"/>
      <c r="S63" s="1864"/>
      <c r="T63" s="1864"/>
      <c r="U63" s="1989"/>
      <c r="V63" s="555">
        <v>5.5</v>
      </c>
      <c r="W63" s="460">
        <f>IF(W60=FALSE,0,N62)</f>
        <v>0</v>
      </c>
      <c r="X63" s="180">
        <f t="shared" si="1"/>
        <v>0</v>
      </c>
      <c r="AF63" s="14"/>
      <c r="AG63" s="14"/>
    </row>
    <row r="64" spans="2:60" s="10" customFormat="1" ht="50.45" customHeight="1" x14ac:dyDescent="0.2">
      <c r="B64" s="341" t="s">
        <v>41</v>
      </c>
      <c r="C64" s="1866" t="s">
        <v>265</v>
      </c>
      <c r="D64" s="1866"/>
      <c r="E64" s="1866"/>
      <c r="F64" s="1866"/>
      <c r="G64" s="1866"/>
      <c r="H64" s="1866"/>
      <c r="I64" s="1866"/>
      <c r="J64" s="1866"/>
      <c r="K64" s="1866"/>
      <c r="L64" s="1866"/>
      <c r="M64" s="1867"/>
      <c r="N64" s="1880">
        <v>1.5</v>
      </c>
      <c r="O64" s="1881"/>
      <c r="P64" s="1882"/>
      <c r="Q64" s="1863" t="str">
        <f t="shared" si="0"/>
        <v/>
      </c>
      <c r="R64" s="1864"/>
      <c r="S64" s="1864"/>
      <c r="T64" s="1864"/>
      <c r="U64" s="1989"/>
      <c r="V64" s="555">
        <v>1</v>
      </c>
      <c r="W64" s="460">
        <f>IF(W60=FALSE,0,N63)</f>
        <v>0</v>
      </c>
      <c r="X64" s="180">
        <f t="shared" si="1"/>
        <v>0</v>
      </c>
      <c r="AF64" s="14"/>
      <c r="AG64" s="14"/>
    </row>
    <row r="65" spans="2:60" s="10" customFormat="1" ht="45" customHeight="1" x14ac:dyDescent="0.2">
      <c r="B65" s="341" t="s">
        <v>42</v>
      </c>
      <c r="C65" s="1866" t="s">
        <v>262</v>
      </c>
      <c r="D65" s="1866"/>
      <c r="E65" s="1866"/>
      <c r="F65" s="1866"/>
      <c r="G65" s="1866"/>
      <c r="H65" s="1866"/>
      <c r="I65" s="1866"/>
      <c r="J65" s="1866"/>
      <c r="K65" s="1866"/>
      <c r="L65" s="1866"/>
      <c r="M65" s="1867"/>
      <c r="N65" s="1880">
        <v>0.25</v>
      </c>
      <c r="O65" s="1881"/>
      <c r="P65" s="1882"/>
      <c r="Q65" s="1863" t="str">
        <f t="shared" si="0"/>
        <v/>
      </c>
      <c r="R65" s="1864"/>
      <c r="S65" s="1864"/>
      <c r="T65" s="1864"/>
      <c r="U65" s="1989"/>
      <c r="V65" s="555">
        <v>1.5</v>
      </c>
      <c r="W65" s="460">
        <f>IF(W60=FALSE,0,N64)</f>
        <v>0</v>
      </c>
      <c r="X65" s="180">
        <f t="shared" si="1"/>
        <v>0</v>
      </c>
    </row>
    <row r="66" spans="2:60" s="10" customFormat="1" ht="40.9" customHeight="1" x14ac:dyDescent="0.2">
      <c r="B66" s="341" t="s">
        <v>43</v>
      </c>
      <c r="C66" s="1866" t="s">
        <v>266</v>
      </c>
      <c r="D66" s="1866"/>
      <c r="E66" s="1866"/>
      <c r="F66" s="1866"/>
      <c r="G66" s="1866"/>
      <c r="H66" s="1866"/>
      <c r="I66" s="1866"/>
      <c r="J66" s="1866"/>
      <c r="K66" s="1866"/>
      <c r="L66" s="1866"/>
      <c r="M66" s="1867"/>
      <c r="N66" s="1900">
        <v>0.5</v>
      </c>
      <c r="O66" s="1901"/>
      <c r="P66" s="1902"/>
      <c r="Q66" s="1863" t="str">
        <f t="shared" si="0"/>
        <v/>
      </c>
      <c r="R66" s="1864"/>
      <c r="S66" s="1864"/>
      <c r="T66" s="1864"/>
      <c r="U66" s="1989"/>
      <c r="V66" s="555">
        <v>0.25</v>
      </c>
      <c r="W66" s="460">
        <f>IF(W60=FALSE,0,N65)</f>
        <v>0</v>
      </c>
      <c r="X66" s="180">
        <f t="shared" si="1"/>
        <v>0</v>
      </c>
    </row>
    <row r="67" spans="2:60" s="10" customFormat="1" ht="50.45" customHeight="1" x14ac:dyDescent="0.2">
      <c r="B67" s="1977" t="s">
        <v>242</v>
      </c>
      <c r="C67" s="1978"/>
      <c r="D67" s="1978"/>
      <c r="E67" s="1978"/>
      <c r="F67" s="1978"/>
      <c r="G67" s="1978"/>
      <c r="H67" s="1978"/>
      <c r="I67" s="1978"/>
      <c r="J67" s="1978"/>
      <c r="K67" s="1978"/>
      <c r="L67" s="1978"/>
      <c r="M67" s="1978"/>
      <c r="N67" s="1979" t="str">
        <f>IF(W68=0,"",W68)</f>
        <v/>
      </c>
      <c r="O67" s="1980"/>
      <c r="P67" s="1981"/>
      <c r="Q67" s="1982" t="str">
        <f>IF(X68=0,"",X68)</f>
        <v/>
      </c>
      <c r="R67" s="1982"/>
      <c r="S67" s="1982"/>
      <c r="T67" s="1982"/>
      <c r="U67" s="1983"/>
      <c r="V67" s="555">
        <v>0.5</v>
      </c>
      <c r="W67" s="464">
        <f>IF(W60=FALSE,0,N66)</f>
        <v>0</v>
      </c>
      <c r="X67" s="180">
        <f t="shared" si="1"/>
        <v>0</v>
      </c>
      <c r="AF67" s="42"/>
      <c r="AG67" s="42"/>
    </row>
    <row r="68" spans="2:60" s="11" customFormat="1" ht="19.899999999999999" customHeight="1" x14ac:dyDescent="0.2">
      <c r="B68" s="63"/>
      <c r="C68" s="251"/>
      <c r="D68" s="251"/>
      <c r="E68" s="251"/>
      <c r="F68" s="251"/>
      <c r="G68" s="251"/>
      <c r="H68" s="251"/>
      <c r="I68" s="251"/>
      <c r="J68" s="251"/>
      <c r="K68" s="251"/>
      <c r="L68" s="251"/>
      <c r="M68" s="251"/>
      <c r="N68" s="33"/>
      <c r="O68" s="33"/>
      <c r="P68" s="33"/>
      <c r="Q68" s="33"/>
      <c r="R68" s="33"/>
      <c r="S68" s="33"/>
      <c r="T68" s="33"/>
      <c r="U68" s="33"/>
      <c r="V68" s="551"/>
      <c r="W68" s="453">
        <f>SUM(W61:W67)</f>
        <v>0</v>
      </c>
      <c r="X68" s="247">
        <f>SUM(X61:X67)</f>
        <v>0</v>
      </c>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row>
    <row r="69" spans="2:60" s="10" customFormat="1" ht="30" customHeight="1" x14ac:dyDescent="0.2">
      <c r="B69" s="1955" t="s">
        <v>149</v>
      </c>
      <c r="C69" s="1956"/>
      <c r="D69" s="1956"/>
      <c r="E69" s="1956"/>
      <c r="F69" s="1956"/>
      <c r="G69" s="1956"/>
      <c r="H69" s="1956"/>
      <c r="I69" s="1956"/>
      <c r="J69" s="1956"/>
      <c r="K69" s="1956"/>
      <c r="L69" s="1956"/>
      <c r="M69" s="1984"/>
      <c r="N69" s="444"/>
      <c r="O69" s="445"/>
      <c r="P69" s="446"/>
      <c r="Q69" s="1985"/>
      <c r="R69" s="1960"/>
      <c r="S69" s="1960"/>
      <c r="T69" s="1960"/>
      <c r="U69" s="1961"/>
      <c r="V69" s="272"/>
      <c r="AF69" s="14"/>
      <c r="AG69" s="14"/>
    </row>
    <row r="70" spans="2:60" s="10" customFormat="1" ht="15" customHeight="1" x14ac:dyDescent="0.2">
      <c r="B70" s="1962"/>
      <c r="C70" s="1963"/>
      <c r="D70" s="1963"/>
      <c r="E70" s="1963"/>
      <c r="F70" s="1963"/>
      <c r="G70" s="1963"/>
      <c r="H70" s="1963"/>
      <c r="I70" s="1963"/>
      <c r="J70" s="1963"/>
      <c r="K70" s="1963"/>
      <c r="L70" s="1963"/>
      <c r="M70" s="1963"/>
      <c r="N70" s="1986" t="s">
        <v>243</v>
      </c>
      <c r="O70" s="1987"/>
      <c r="P70" s="1988"/>
      <c r="Q70" s="1967"/>
      <c r="R70" s="1967"/>
      <c r="S70" s="1967"/>
      <c r="T70" s="1967"/>
      <c r="U70" s="1968"/>
      <c r="V70" s="272"/>
      <c r="AF70" s="14"/>
      <c r="AG70" s="14"/>
    </row>
    <row r="71" spans="2:60" s="10" customFormat="1" ht="15" customHeight="1" x14ac:dyDescent="0.25">
      <c r="B71" s="340" t="s">
        <v>37</v>
      </c>
      <c r="C71" s="1866" t="s">
        <v>267</v>
      </c>
      <c r="D71" s="1866"/>
      <c r="E71" s="1866"/>
      <c r="F71" s="1866"/>
      <c r="G71" s="1866"/>
      <c r="H71" s="1866"/>
      <c r="I71" s="1866"/>
      <c r="J71" s="1866"/>
      <c r="K71" s="1866"/>
      <c r="L71" s="1866"/>
      <c r="M71" s="1867"/>
      <c r="N71" s="1897">
        <v>3.65</v>
      </c>
      <c r="O71" s="1898"/>
      <c r="P71" s="1899"/>
      <c r="Q71" s="1863" t="str">
        <f>IF(X72=0,"",X72)</f>
        <v/>
      </c>
      <c r="R71" s="1864"/>
      <c r="S71" s="1864"/>
      <c r="T71" s="1864"/>
      <c r="U71" s="1948"/>
      <c r="V71" s="554" t="s">
        <v>155</v>
      </c>
      <c r="W71" s="462" t="b">
        <v>0</v>
      </c>
      <c r="X71" s="19"/>
      <c r="Y71" s="11"/>
      <c r="Z71" s="11"/>
      <c r="AA71" s="11"/>
      <c r="AB71" s="11"/>
      <c r="AC71" s="11"/>
      <c r="AD71" s="11"/>
      <c r="AE71" s="11"/>
      <c r="AF71" s="42"/>
      <c r="AG71" s="42"/>
    </row>
    <row r="72" spans="2:60" s="10" customFormat="1" ht="73.150000000000006" customHeight="1" x14ac:dyDescent="0.2">
      <c r="B72" s="340" t="s">
        <v>38</v>
      </c>
      <c r="C72" s="1866" t="s">
        <v>268</v>
      </c>
      <c r="D72" s="1866"/>
      <c r="E72" s="1866"/>
      <c r="F72" s="1866"/>
      <c r="G72" s="1866"/>
      <c r="H72" s="1866"/>
      <c r="I72" s="1866"/>
      <c r="J72" s="1866"/>
      <c r="K72" s="1866"/>
      <c r="L72" s="1866"/>
      <c r="M72" s="1867"/>
      <c r="N72" s="1880">
        <v>0.1</v>
      </c>
      <c r="O72" s="1881"/>
      <c r="P72" s="1882"/>
      <c r="Q72" s="1863" t="str">
        <f>IF(X73=0,"",X73)</f>
        <v/>
      </c>
      <c r="R72" s="1864"/>
      <c r="S72" s="1864"/>
      <c r="T72" s="1864"/>
      <c r="U72" s="1948"/>
      <c r="V72" s="555">
        <v>3.65</v>
      </c>
      <c r="W72" s="460">
        <f>IF(W71=FALSE,0,N71)</f>
        <v>0</v>
      </c>
      <c r="X72" s="180">
        <f>AA$18*(W72/100)</f>
        <v>0</v>
      </c>
      <c r="AF72" s="42"/>
      <c r="AG72" s="42"/>
    </row>
    <row r="73" spans="2:60" s="10" customFormat="1" ht="34.15" customHeight="1" x14ac:dyDescent="0.2">
      <c r="B73" s="340" t="s">
        <v>39</v>
      </c>
      <c r="C73" s="1866" t="s">
        <v>134</v>
      </c>
      <c r="D73" s="1866"/>
      <c r="E73" s="1866"/>
      <c r="F73" s="1866"/>
      <c r="G73" s="1866"/>
      <c r="H73" s="1866"/>
      <c r="I73" s="1866"/>
      <c r="J73" s="1866"/>
      <c r="K73" s="1866"/>
      <c r="L73" s="1866"/>
      <c r="M73" s="1867"/>
      <c r="N73" s="1900">
        <v>0.25</v>
      </c>
      <c r="O73" s="1901"/>
      <c r="P73" s="1902"/>
      <c r="Q73" s="1863" t="str">
        <f>IF(X74=0,"",X74)</f>
        <v/>
      </c>
      <c r="R73" s="1864"/>
      <c r="S73" s="1864"/>
      <c r="T73" s="1864"/>
      <c r="U73" s="1948"/>
      <c r="V73" s="555">
        <v>0.1</v>
      </c>
      <c r="W73" s="460">
        <f>IF(W71=FALSE,0,N72)</f>
        <v>0</v>
      </c>
      <c r="X73" s="180">
        <f>AA$18*(W73/100)</f>
        <v>0</v>
      </c>
      <c r="AF73" s="42"/>
      <c r="AG73" s="42"/>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row>
    <row r="74" spans="2:60" s="10" customFormat="1" ht="30.6" customHeight="1" x14ac:dyDescent="0.2">
      <c r="B74" s="2235" t="s">
        <v>234</v>
      </c>
      <c r="C74" s="2236"/>
      <c r="D74" s="2236"/>
      <c r="E74" s="2236"/>
      <c r="F74" s="2236"/>
      <c r="G74" s="2236"/>
      <c r="H74" s="2236"/>
      <c r="I74" s="2236"/>
      <c r="J74" s="2236"/>
      <c r="K74" s="2236"/>
      <c r="L74" s="2236"/>
      <c r="M74" s="2236"/>
      <c r="N74" s="2237" t="str">
        <f>IF(W75=0,"",W75)</f>
        <v/>
      </c>
      <c r="O74" s="2238"/>
      <c r="P74" s="2239"/>
      <c r="Q74" s="1915" t="str">
        <f>IF(X75=0,"",X75)</f>
        <v/>
      </c>
      <c r="R74" s="1915"/>
      <c r="S74" s="1915"/>
      <c r="T74" s="1915"/>
      <c r="U74" s="1916"/>
      <c r="V74" s="555">
        <v>0.25</v>
      </c>
      <c r="W74" s="464">
        <f>IF(W71=FALSE,0,N73)</f>
        <v>0</v>
      </c>
      <c r="X74" s="180">
        <f>AA$18*(W74/100)</f>
        <v>0</v>
      </c>
      <c r="AF74" s="42"/>
      <c r="AG74" s="42"/>
    </row>
    <row r="75" spans="2:60" s="10" customFormat="1" ht="19.899999999999999" customHeight="1" x14ac:dyDescent="0.2">
      <c r="B75" s="63"/>
      <c r="C75" s="252"/>
      <c r="D75" s="252"/>
      <c r="E75" s="252"/>
      <c r="F75" s="252"/>
      <c r="G75" s="252"/>
      <c r="H75" s="252"/>
      <c r="I75" s="252"/>
      <c r="J75" s="252"/>
      <c r="K75" s="252"/>
      <c r="L75" s="252"/>
      <c r="M75" s="252"/>
      <c r="N75" s="187"/>
      <c r="O75" s="187"/>
      <c r="P75" s="187"/>
      <c r="Q75" s="33"/>
      <c r="R75" s="33"/>
      <c r="S75" s="33"/>
      <c r="T75" s="33"/>
      <c r="U75" s="33"/>
      <c r="V75" s="551"/>
      <c r="W75" s="453">
        <f>SUM(W72:W74)</f>
        <v>0</v>
      </c>
      <c r="X75" s="247">
        <f>SUM(X72:X74)</f>
        <v>0</v>
      </c>
      <c r="BF75" s="11"/>
    </row>
    <row r="76" spans="2:60" s="10" customFormat="1" ht="19.899999999999999" customHeight="1" x14ac:dyDescent="0.2">
      <c r="B76" s="1917" t="s">
        <v>6</v>
      </c>
      <c r="C76" s="1917"/>
      <c r="D76" s="1917"/>
      <c r="E76" s="1917"/>
      <c r="F76" s="1917"/>
      <c r="G76" s="1917"/>
      <c r="H76" s="1917"/>
      <c r="I76" s="1917"/>
      <c r="J76" s="1917"/>
      <c r="K76" s="1917"/>
      <c r="L76" s="1917"/>
      <c r="M76" s="51"/>
      <c r="N76" s="188"/>
      <c r="O76" s="188"/>
      <c r="P76" s="188"/>
      <c r="Q76" s="50"/>
      <c r="R76" s="50"/>
      <c r="S76" s="50"/>
      <c r="T76" s="50"/>
      <c r="U76" s="50"/>
      <c r="V76" s="272"/>
      <c r="AF76" s="42"/>
      <c r="AG76" s="42"/>
    </row>
    <row r="77" spans="2:60" s="10" customFormat="1" ht="30" customHeight="1" x14ac:dyDescent="0.2">
      <c r="B77" s="1955" t="s">
        <v>150</v>
      </c>
      <c r="C77" s="1956"/>
      <c r="D77" s="1956"/>
      <c r="E77" s="1956"/>
      <c r="F77" s="1956"/>
      <c r="G77" s="1956"/>
      <c r="H77" s="1956"/>
      <c r="I77" s="1956"/>
      <c r="J77" s="1956"/>
      <c r="K77" s="1956"/>
      <c r="L77" s="1956"/>
      <c r="M77" s="1956"/>
      <c r="N77" s="1957"/>
      <c r="O77" s="1958"/>
      <c r="P77" s="1959"/>
      <c r="Q77" s="1960"/>
      <c r="R77" s="1960"/>
      <c r="S77" s="1960"/>
      <c r="T77" s="1960"/>
      <c r="U77" s="1961"/>
      <c r="V77" s="556"/>
      <c r="W77" s="25"/>
      <c r="X77" s="19"/>
      <c r="AF77" s="42"/>
      <c r="AG77" s="42"/>
    </row>
    <row r="78" spans="2:60" s="10" customFormat="1" ht="15" customHeight="1" x14ac:dyDescent="0.2">
      <c r="B78" s="1962"/>
      <c r="C78" s="1963"/>
      <c r="D78" s="1963"/>
      <c r="E78" s="1963"/>
      <c r="F78" s="1963"/>
      <c r="G78" s="1963"/>
      <c r="H78" s="1963"/>
      <c r="I78" s="1963"/>
      <c r="J78" s="1963"/>
      <c r="K78" s="1963"/>
      <c r="L78" s="1963"/>
      <c r="M78" s="447"/>
      <c r="N78" s="1964" t="s">
        <v>247</v>
      </c>
      <c r="O78" s="1965"/>
      <c r="P78" s="1966"/>
      <c r="Q78" s="1967"/>
      <c r="R78" s="1967"/>
      <c r="S78" s="1967"/>
      <c r="T78" s="1967"/>
      <c r="U78" s="1968"/>
      <c r="V78" s="556"/>
      <c r="W78" s="25"/>
      <c r="X78" s="19"/>
      <c r="AF78" s="42"/>
      <c r="AG78" s="42"/>
    </row>
    <row r="79" spans="2:60" s="67" customFormat="1" ht="15" customHeight="1" x14ac:dyDescent="0.25">
      <c r="B79" s="340" t="s">
        <v>37</v>
      </c>
      <c r="C79" s="1866" t="s">
        <v>246</v>
      </c>
      <c r="D79" s="1866"/>
      <c r="E79" s="1866"/>
      <c r="F79" s="1866"/>
      <c r="G79" s="1866"/>
      <c r="H79" s="1866"/>
      <c r="I79" s="1866"/>
      <c r="J79" s="1866"/>
      <c r="K79" s="1866"/>
      <c r="L79" s="1866"/>
      <c r="M79" s="1866"/>
      <c r="N79" s="1953">
        <v>7.5</v>
      </c>
      <c r="O79" s="1898"/>
      <c r="P79" s="1954"/>
      <c r="Q79" s="1864" t="str">
        <f t="shared" ref="Q79:Q84" si="2">IF(X80=0,"",X80)</f>
        <v/>
      </c>
      <c r="R79" s="1864"/>
      <c r="S79" s="1864"/>
      <c r="T79" s="1864"/>
      <c r="U79" s="1948"/>
      <c r="V79" s="557"/>
      <c r="W79" s="462" t="b">
        <v>0</v>
      </c>
      <c r="X79" s="68"/>
    </row>
    <row r="80" spans="2:60" s="10" customFormat="1" ht="40.15" customHeight="1" x14ac:dyDescent="0.2">
      <c r="B80" s="340" t="s">
        <v>38</v>
      </c>
      <c r="C80" s="1866" t="s">
        <v>245</v>
      </c>
      <c r="D80" s="1866"/>
      <c r="E80" s="1866"/>
      <c r="F80" s="1866"/>
      <c r="G80" s="1866"/>
      <c r="H80" s="1866"/>
      <c r="I80" s="1866"/>
      <c r="J80" s="1866"/>
      <c r="K80" s="1866"/>
      <c r="L80" s="1866"/>
      <c r="M80" s="1866"/>
      <c r="N80" s="1946">
        <v>7.5</v>
      </c>
      <c r="O80" s="1881"/>
      <c r="P80" s="1947"/>
      <c r="Q80" s="1864" t="str">
        <f t="shared" si="2"/>
        <v/>
      </c>
      <c r="R80" s="1864"/>
      <c r="S80" s="1864"/>
      <c r="T80" s="1864"/>
      <c r="U80" s="1948"/>
      <c r="V80" s="555">
        <v>7.5</v>
      </c>
      <c r="W80" s="464">
        <f>IF(W79=FALSE,0,N79)</f>
        <v>0</v>
      </c>
      <c r="X80" s="180">
        <f t="shared" ref="X80:X85" si="3">AA$18*(W80/100)</f>
        <v>0</v>
      </c>
      <c r="AF80" s="62"/>
      <c r="AG80" s="62"/>
      <c r="AJ80" s="130"/>
      <c r="AK80" s="111"/>
      <c r="AL80" s="72"/>
      <c r="AM80" s="111"/>
      <c r="AN80" s="121"/>
      <c r="AO80" s="110"/>
      <c r="AP80" s="110"/>
      <c r="AQ80" s="111"/>
      <c r="AR80" s="111"/>
      <c r="AS80" s="980"/>
      <c r="AT80" s="980"/>
      <c r="AU80" s="981"/>
      <c r="AV80" s="981"/>
      <c r="AW80" s="982"/>
      <c r="AX80" s="983"/>
      <c r="AY80" s="983"/>
      <c r="AZ80" s="983"/>
      <c r="BA80" s="25"/>
      <c r="BB80" s="9"/>
      <c r="BC80" s="7"/>
    </row>
    <row r="81" spans="2:40" s="10" customFormat="1" ht="46.9" customHeight="1" x14ac:dyDescent="0.2">
      <c r="B81" s="340" t="s">
        <v>39</v>
      </c>
      <c r="C81" s="1866" t="s">
        <v>244</v>
      </c>
      <c r="D81" s="1866"/>
      <c r="E81" s="1866"/>
      <c r="F81" s="1866"/>
      <c r="G81" s="1866"/>
      <c r="H81" s="1866"/>
      <c r="I81" s="1866"/>
      <c r="J81" s="1866"/>
      <c r="K81" s="1866"/>
      <c r="L81" s="1866"/>
      <c r="M81" s="1866"/>
      <c r="N81" s="1946">
        <v>1</v>
      </c>
      <c r="O81" s="1881"/>
      <c r="P81" s="1947"/>
      <c r="Q81" s="1864" t="str">
        <f t="shared" si="2"/>
        <v/>
      </c>
      <c r="R81" s="1864"/>
      <c r="S81" s="1864"/>
      <c r="T81" s="1864"/>
      <c r="U81" s="1948"/>
      <c r="V81" s="555">
        <v>7.5</v>
      </c>
      <c r="W81" s="464">
        <f>IF(W79=FALSE,0,N80)</f>
        <v>0</v>
      </c>
      <c r="X81" s="180">
        <f t="shared" si="3"/>
        <v>0</v>
      </c>
      <c r="AF81" s="34"/>
      <c r="AG81" s="34"/>
      <c r="AH81" s="34"/>
      <c r="AL81" s="72"/>
      <c r="AN81" s="72"/>
    </row>
    <row r="82" spans="2:40" s="10" customFormat="1" ht="32.450000000000003" customHeight="1" x14ac:dyDescent="0.2">
      <c r="B82" s="340" t="s">
        <v>40</v>
      </c>
      <c r="C82" s="1866" t="s">
        <v>231</v>
      </c>
      <c r="D82" s="1866"/>
      <c r="E82" s="1866"/>
      <c r="F82" s="1866"/>
      <c r="G82" s="1866"/>
      <c r="H82" s="1866"/>
      <c r="I82" s="1866"/>
      <c r="J82" s="1866"/>
      <c r="K82" s="1866"/>
      <c r="L82" s="1866"/>
      <c r="M82" s="1866"/>
      <c r="N82" s="1946">
        <v>8.5</v>
      </c>
      <c r="O82" s="1881"/>
      <c r="P82" s="1947"/>
      <c r="Q82" s="1864" t="str">
        <f t="shared" si="2"/>
        <v/>
      </c>
      <c r="R82" s="1864"/>
      <c r="S82" s="1864"/>
      <c r="T82" s="1864"/>
      <c r="U82" s="1948"/>
      <c r="V82" s="555">
        <v>1</v>
      </c>
      <c r="W82" s="464">
        <f>IF(W79=FALSE,0,N81)</f>
        <v>0</v>
      </c>
      <c r="X82" s="180">
        <f t="shared" si="3"/>
        <v>0</v>
      </c>
      <c r="AF82" s="34"/>
      <c r="AG82" s="34"/>
      <c r="AH82" s="34"/>
      <c r="AL82" s="72"/>
      <c r="AN82" s="72"/>
    </row>
    <row r="83" spans="2:40" s="10" customFormat="1" ht="89.45" customHeight="1" x14ac:dyDescent="0.2">
      <c r="B83" s="340" t="s">
        <v>41</v>
      </c>
      <c r="C83" s="1866" t="s">
        <v>74</v>
      </c>
      <c r="D83" s="1866"/>
      <c r="E83" s="1866"/>
      <c r="F83" s="1866"/>
      <c r="G83" s="1866"/>
      <c r="H83" s="1866"/>
      <c r="I83" s="1866"/>
      <c r="J83" s="1866"/>
      <c r="K83" s="1866"/>
      <c r="L83" s="1866"/>
      <c r="M83" s="1866"/>
      <c r="N83" s="1946">
        <v>0.25</v>
      </c>
      <c r="O83" s="1881"/>
      <c r="P83" s="1947"/>
      <c r="Q83" s="1864" t="str">
        <f t="shared" si="2"/>
        <v/>
      </c>
      <c r="R83" s="1864"/>
      <c r="S83" s="1864"/>
      <c r="T83" s="1864"/>
      <c r="U83" s="1948"/>
      <c r="V83" s="555">
        <v>8.5</v>
      </c>
      <c r="W83" s="464">
        <f>IF(W79=FALSE,0,N82)</f>
        <v>0</v>
      </c>
      <c r="X83" s="180">
        <f t="shared" si="3"/>
        <v>0</v>
      </c>
      <c r="AF83" s="34"/>
      <c r="AG83" s="34"/>
      <c r="AH83" s="34"/>
      <c r="AL83" s="72"/>
      <c r="AN83" s="72"/>
    </row>
    <row r="84" spans="2:40" s="10" customFormat="1" ht="28.9" customHeight="1" x14ac:dyDescent="0.2">
      <c r="B84" s="340" t="s">
        <v>42</v>
      </c>
      <c r="C84" s="1866" t="s">
        <v>232</v>
      </c>
      <c r="D84" s="1866"/>
      <c r="E84" s="1866"/>
      <c r="F84" s="1866"/>
      <c r="G84" s="1866"/>
      <c r="H84" s="1866"/>
      <c r="I84" s="1866"/>
      <c r="J84" s="1866"/>
      <c r="K84" s="1866"/>
      <c r="L84" s="1866"/>
      <c r="M84" s="1866"/>
      <c r="N84" s="1946">
        <v>0.25</v>
      </c>
      <c r="O84" s="1881"/>
      <c r="P84" s="1947"/>
      <c r="Q84" s="1864" t="str">
        <f t="shared" si="2"/>
        <v/>
      </c>
      <c r="R84" s="1864"/>
      <c r="S84" s="1864"/>
      <c r="T84" s="1864"/>
      <c r="U84" s="1948"/>
      <c r="V84" s="555">
        <v>0.25</v>
      </c>
      <c r="W84" s="464">
        <f>IF(W79=FALSE,0,N83)</f>
        <v>0</v>
      </c>
      <c r="X84" s="180">
        <f t="shared" si="3"/>
        <v>0</v>
      </c>
      <c r="AF84" s="34"/>
      <c r="AG84" s="34"/>
      <c r="AH84" s="34"/>
      <c r="AL84" s="72"/>
      <c r="AN84" s="72"/>
    </row>
    <row r="85" spans="2:40" s="10" customFormat="1" ht="40.15" customHeight="1" x14ac:dyDescent="0.2">
      <c r="B85" s="2235" t="s">
        <v>235</v>
      </c>
      <c r="C85" s="2236"/>
      <c r="D85" s="2236"/>
      <c r="E85" s="2236"/>
      <c r="F85" s="2236"/>
      <c r="G85" s="2236"/>
      <c r="H85" s="2236"/>
      <c r="I85" s="2236"/>
      <c r="J85" s="2236"/>
      <c r="K85" s="2236"/>
      <c r="L85" s="2236"/>
      <c r="M85" s="2236"/>
      <c r="N85" s="1936" t="str">
        <f>IF(W86=0,"",W86)</f>
        <v/>
      </c>
      <c r="O85" s="1937"/>
      <c r="P85" s="1938"/>
      <c r="Q85" s="1915" t="str">
        <f>IF(X86=0,"",X86)</f>
        <v/>
      </c>
      <c r="R85" s="1915"/>
      <c r="S85" s="1915"/>
      <c r="T85" s="1915"/>
      <c r="U85" s="1916"/>
      <c r="V85" s="555">
        <v>0.25</v>
      </c>
      <c r="W85" s="464">
        <f>IF(W79=FALSE,0,N84)</f>
        <v>0</v>
      </c>
      <c r="X85" s="180">
        <f t="shared" si="3"/>
        <v>0</v>
      </c>
      <c r="AF85" s="34"/>
      <c r="AG85" s="34"/>
      <c r="AH85" s="34"/>
      <c r="AL85" s="72"/>
      <c r="AN85" s="72"/>
    </row>
    <row r="86" spans="2:40" s="10" customFormat="1" ht="19.899999999999999" customHeight="1" x14ac:dyDescent="0.2">
      <c r="B86" s="40"/>
      <c r="C86" s="40"/>
      <c r="D86" s="40"/>
      <c r="E86" s="40"/>
      <c r="F86" s="40"/>
      <c r="G86" s="40"/>
      <c r="H86" s="40"/>
      <c r="I86" s="40"/>
      <c r="J86" s="40"/>
      <c r="K86" s="40"/>
      <c r="L86" s="40"/>
      <c r="M86" s="40"/>
      <c r="N86" s="204"/>
      <c r="O86" s="204"/>
      <c r="P86" s="204"/>
      <c r="Q86" s="118"/>
      <c r="R86" s="118"/>
      <c r="S86" s="118"/>
      <c r="T86" s="118"/>
      <c r="U86" s="118"/>
      <c r="V86" s="551"/>
      <c r="W86" s="453">
        <f>SUM(W80:W85)</f>
        <v>0</v>
      </c>
      <c r="X86" s="249">
        <f>SUM(X80:X85)</f>
        <v>0</v>
      </c>
    </row>
    <row r="87" spans="2:40" s="10" customFormat="1" ht="19.899999999999999" customHeight="1" x14ac:dyDescent="0.2">
      <c r="B87" s="1876" t="s">
        <v>7</v>
      </c>
      <c r="C87" s="1876"/>
      <c r="D87" s="1876"/>
      <c r="E87" s="1876"/>
      <c r="F87" s="1876"/>
      <c r="G87" s="1876"/>
      <c r="H87" s="1876"/>
      <c r="I87" s="1876"/>
      <c r="J87" s="1876"/>
      <c r="K87" s="1876"/>
      <c r="L87" s="1876"/>
      <c r="M87" s="1876"/>
      <c r="N87" s="1876"/>
      <c r="O87" s="1876"/>
      <c r="P87" s="1876"/>
      <c r="Q87" s="1876"/>
      <c r="R87" s="1876"/>
      <c r="S87" s="1876"/>
      <c r="T87" s="1876"/>
      <c r="U87" s="1876"/>
      <c r="V87" s="272"/>
      <c r="W87" s="20"/>
      <c r="X87" s="19"/>
    </row>
    <row r="88" spans="2:40" s="10" customFormat="1" ht="19.899999999999999" customHeight="1" x14ac:dyDescent="0.2">
      <c r="B88" s="1939" t="s">
        <v>151</v>
      </c>
      <c r="C88" s="1940"/>
      <c r="D88" s="1940"/>
      <c r="E88" s="1940"/>
      <c r="F88" s="1940"/>
      <c r="G88" s="1940"/>
      <c r="H88" s="1940"/>
      <c r="I88" s="1940"/>
      <c r="J88" s="1940"/>
      <c r="K88" s="1940"/>
      <c r="L88" s="1940"/>
      <c r="M88" s="1940"/>
      <c r="N88" s="1941"/>
      <c r="O88" s="1942"/>
      <c r="P88" s="1943"/>
      <c r="Q88" s="1944"/>
      <c r="R88" s="1944"/>
      <c r="S88" s="1944"/>
      <c r="T88" s="1944"/>
      <c r="U88" s="1945"/>
      <c r="V88" s="553"/>
      <c r="W88" s="55"/>
      <c r="X88" s="19"/>
      <c r="AF88" s="34"/>
      <c r="AG88" s="34"/>
      <c r="AH88" s="34"/>
      <c r="AL88" s="72"/>
      <c r="AN88" s="72"/>
    </row>
    <row r="89" spans="2:40" s="11" customFormat="1" ht="15" customHeight="1" x14ac:dyDescent="0.25">
      <c r="B89" s="450"/>
      <c r="C89" s="451"/>
      <c r="D89" s="451"/>
      <c r="E89" s="451"/>
      <c r="F89" s="451"/>
      <c r="G89" s="451"/>
      <c r="H89" s="451"/>
      <c r="I89" s="451"/>
      <c r="J89" s="451"/>
      <c r="K89" s="451"/>
      <c r="L89" s="451"/>
      <c r="M89" s="452"/>
      <c r="N89" s="1935" t="s">
        <v>247</v>
      </c>
      <c r="O89" s="1935"/>
      <c r="P89" s="1935"/>
      <c r="Q89" s="450"/>
      <c r="R89" s="451"/>
      <c r="S89" s="451"/>
      <c r="T89" s="451"/>
      <c r="U89" s="452"/>
      <c r="V89" s="558"/>
      <c r="W89" s="342"/>
      <c r="X89" s="343"/>
      <c r="AF89" s="66"/>
      <c r="AG89" s="66"/>
      <c r="AH89" s="66"/>
      <c r="AL89" s="186"/>
      <c r="AN89" s="186"/>
    </row>
    <row r="90" spans="2:40" s="10" customFormat="1" ht="15" customHeight="1" x14ac:dyDescent="0.25">
      <c r="B90" s="449" t="s">
        <v>37</v>
      </c>
      <c r="C90" s="1895" t="s">
        <v>269</v>
      </c>
      <c r="D90" s="1895"/>
      <c r="E90" s="1895"/>
      <c r="F90" s="1895"/>
      <c r="G90" s="1895"/>
      <c r="H90" s="1895"/>
      <c r="I90" s="1895"/>
      <c r="J90" s="1895"/>
      <c r="K90" s="1895"/>
      <c r="L90" s="1895"/>
      <c r="M90" s="1896"/>
      <c r="N90" s="1880">
        <v>3</v>
      </c>
      <c r="O90" s="1881"/>
      <c r="P90" s="1882"/>
      <c r="Q90" s="1883" t="str">
        <f t="shared" ref="Q90:Q95" si="4">IF(X91=0,"",X91)</f>
        <v/>
      </c>
      <c r="R90" s="1884"/>
      <c r="S90" s="1884"/>
      <c r="T90" s="1884"/>
      <c r="U90" s="1885"/>
      <c r="V90" s="554"/>
      <c r="W90" s="462" t="b">
        <v>0</v>
      </c>
      <c r="X90" s="19"/>
      <c r="AF90" s="34"/>
      <c r="AG90" s="34"/>
      <c r="AH90" s="34"/>
      <c r="AL90" s="72"/>
      <c r="AN90" s="72"/>
    </row>
    <row r="91" spans="2:40" s="10" customFormat="1" ht="70.900000000000006" customHeight="1" x14ac:dyDescent="0.2">
      <c r="B91" s="339" t="s">
        <v>38</v>
      </c>
      <c r="C91" s="1866" t="s">
        <v>270</v>
      </c>
      <c r="D91" s="1866"/>
      <c r="E91" s="1866"/>
      <c r="F91" s="1866"/>
      <c r="G91" s="1866"/>
      <c r="H91" s="1866"/>
      <c r="I91" s="1866"/>
      <c r="J91" s="1866"/>
      <c r="K91" s="1866"/>
      <c r="L91" s="1866"/>
      <c r="M91" s="1867"/>
      <c r="N91" s="1880">
        <v>1.5</v>
      </c>
      <c r="O91" s="1881"/>
      <c r="P91" s="1882"/>
      <c r="Q91" s="1863" t="str">
        <f t="shared" si="4"/>
        <v/>
      </c>
      <c r="R91" s="1864"/>
      <c r="S91" s="1864"/>
      <c r="T91" s="1864"/>
      <c r="U91" s="1865"/>
      <c r="V91" s="555">
        <v>3</v>
      </c>
      <c r="W91" s="460">
        <f>IF(W90=FALSE,0,N90)</f>
        <v>0</v>
      </c>
      <c r="X91" s="180">
        <f t="shared" ref="X91:X97" si="5">AA$18*(W91/100)</f>
        <v>0</v>
      </c>
      <c r="AF91" s="34"/>
      <c r="AG91" s="34"/>
      <c r="AH91" s="34"/>
      <c r="AL91" s="72"/>
      <c r="AN91" s="72"/>
    </row>
    <row r="92" spans="2:40" s="10" customFormat="1" ht="52.15" customHeight="1" x14ac:dyDescent="0.2">
      <c r="B92" s="339" t="s">
        <v>39</v>
      </c>
      <c r="C92" s="1866" t="s">
        <v>271</v>
      </c>
      <c r="D92" s="1866"/>
      <c r="E92" s="1866"/>
      <c r="F92" s="1866"/>
      <c r="G92" s="1866"/>
      <c r="H92" s="1866"/>
      <c r="I92" s="1866"/>
      <c r="J92" s="1866"/>
      <c r="K92" s="1866"/>
      <c r="L92" s="1866"/>
      <c r="M92" s="1867"/>
      <c r="N92" s="1880">
        <v>0.25</v>
      </c>
      <c r="O92" s="1881"/>
      <c r="P92" s="1882"/>
      <c r="Q92" s="1863" t="str">
        <f t="shared" si="4"/>
        <v/>
      </c>
      <c r="R92" s="1864"/>
      <c r="S92" s="1864"/>
      <c r="T92" s="1864"/>
      <c r="U92" s="1865"/>
      <c r="V92" s="555">
        <v>1.5</v>
      </c>
      <c r="W92" s="460">
        <f>IF(W90=FALSE,0,N91)</f>
        <v>0</v>
      </c>
      <c r="X92" s="180">
        <f t="shared" si="5"/>
        <v>0</v>
      </c>
      <c r="AF92" s="34"/>
      <c r="AG92" s="34"/>
      <c r="AH92" s="34"/>
      <c r="AL92" s="72"/>
      <c r="AN92" s="72"/>
    </row>
    <row r="93" spans="2:40" s="10" customFormat="1" ht="57.6" customHeight="1" x14ac:dyDescent="0.2">
      <c r="B93" s="339" t="s">
        <v>40</v>
      </c>
      <c r="C93" s="1866" t="s">
        <v>272</v>
      </c>
      <c r="D93" s="1866"/>
      <c r="E93" s="1866"/>
      <c r="F93" s="1866"/>
      <c r="G93" s="1866"/>
      <c r="H93" s="1866"/>
      <c r="I93" s="1866"/>
      <c r="J93" s="1866"/>
      <c r="K93" s="1866"/>
      <c r="L93" s="1866"/>
      <c r="M93" s="1867"/>
      <c r="N93" s="1880">
        <v>0.5</v>
      </c>
      <c r="O93" s="1881"/>
      <c r="P93" s="1882"/>
      <c r="Q93" s="1863" t="str">
        <f t="shared" si="4"/>
        <v/>
      </c>
      <c r="R93" s="1864"/>
      <c r="S93" s="1864"/>
      <c r="T93" s="1864"/>
      <c r="U93" s="1865"/>
      <c r="V93" s="555">
        <v>0.25</v>
      </c>
      <c r="W93" s="460">
        <f>IF(W90=FALSE,0,N92)</f>
        <v>0</v>
      </c>
      <c r="X93" s="180">
        <f t="shared" si="5"/>
        <v>0</v>
      </c>
      <c r="AF93" s="34"/>
      <c r="AG93" s="34"/>
      <c r="AH93" s="34"/>
      <c r="AL93" s="72"/>
      <c r="AN93" s="72"/>
    </row>
    <row r="94" spans="2:40" s="10" customFormat="1" ht="43.15" customHeight="1" x14ac:dyDescent="0.2">
      <c r="B94" s="339" t="s">
        <v>41</v>
      </c>
      <c r="C94" s="1866" t="s">
        <v>273</v>
      </c>
      <c r="D94" s="1866"/>
      <c r="E94" s="1866"/>
      <c r="F94" s="1866"/>
      <c r="G94" s="1866"/>
      <c r="H94" s="1866"/>
      <c r="I94" s="1866"/>
      <c r="J94" s="1866"/>
      <c r="K94" s="1866"/>
      <c r="L94" s="1866"/>
      <c r="M94" s="1867"/>
      <c r="N94" s="1880">
        <v>1.4</v>
      </c>
      <c r="O94" s="1881"/>
      <c r="P94" s="1882"/>
      <c r="Q94" s="1863" t="str">
        <f t="shared" si="4"/>
        <v/>
      </c>
      <c r="R94" s="1864"/>
      <c r="S94" s="1864"/>
      <c r="T94" s="1864"/>
      <c r="U94" s="1865"/>
      <c r="V94" s="555">
        <v>0.5</v>
      </c>
      <c r="W94" s="460">
        <f>IF(W90=FALSE,0,N93)</f>
        <v>0</v>
      </c>
      <c r="X94" s="180">
        <f t="shared" si="5"/>
        <v>0</v>
      </c>
      <c r="AF94" s="34"/>
      <c r="AG94" s="34"/>
      <c r="AH94" s="34"/>
      <c r="AL94" s="72"/>
      <c r="AN94" s="72"/>
    </row>
    <row r="95" spans="2:40" s="10" customFormat="1" ht="27.6" customHeight="1" x14ac:dyDescent="0.2">
      <c r="B95" s="339" t="s">
        <v>42</v>
      </c>
      <c r="C95" s="1866" t="s">
        <v>135</v>
      </c>
      <c r="D95" s="1866"/>
      <c r="E95" s="1866"/>
      <c r="F95" s="1866"/>
      <c r="G95" s="1866"/>
      <c r="H95" s="1866"/>
      <c r="I95" s="1866"/>
      <c r="J95" s="1866"/>
      <c r="K95" s="1866"/>
      <c r="L95" s="1866"/>
      <c r="M95" s="1867"/>
      <c r="N95" s="1880">
        <v>0.25</v>
      </c>
      <c r="O95" s="1881"/>
      <c r="P95" s="1882"/>
      <c r="Q95" s="1863" t="str">
        <f t="shared" si="4"/>
        <v/>
      </c>
      <c r="R95" s="1864"/>
      <c r="S95" s="1864"/>
      <c r="T95" s="1864"/>
      <c r="U95" s="1865"/>
      <c r="V95" s="555">
        <v>1.4</v>
      </c>
      <c r="W95" s="460">
        <f>IF(W90=FALSE,0,N94)</f>
        <v>0</v>
      </c>
      <c r="X95" s="180">
        <f t="shared" si="5"/>
        <v>0</v>
      </c>
      <c r="AF95" s="34"/>
      <c r="AG95" s="34"/>
      <c r="AH95" s="34"/>
      <c r="AL95" s="72"/>
      <c r="AN95" s="72"/>
    </row>
    <row r="96" spans="2:40" s="10" customFormat="1" ht="30.6" customHeight="1" x14ac:dyDescent="0.2">
      <c r="B96" s="339" t="s">
        <v>43</v>
      </c>
      <c r="C96" s="1866" t="s">
        <v>48</v>
      </c>
      <c r="D96" s="1866"/>
      <c r="E96" s="1866"/>
      <c r="F96" s="1866"/>
      <c r="G96" s="1866"/>
      <c r="H96" s="1866"/>
      <c r="I96" s="1866"/>
      <c r="J96" s="1866"/>
      <c r="K96" s="1866"/>
      <c r="L96" s="1866"/>
      <c r="M96" s="1867"/>
      <c r="N96" s="1880">
        <v>0.1</v>
      </c>
      <c r="O96" s="1881"/>
      <c r="P96" s="1882"/>
      <c r="Q96" s="1863" t="str">
        <f>IF(X97=0,"",X97)</f>
        <v/>
      </c>
      <c r="R96" s="1864"/>
      <c r="S96" s="1864"/>
      <c r="T96" s="1864"/>
      <c r="U96" s="1865"/>
      <c r="V96" s="555">
        <v>0.25</v>
      </c>
      <c r="W96" s="464">
        <f>IF(W90=FALSE,0,N95)</f>
        <v>0</v>
      </c>
      <c r="X96" s="180">
        <f t="shared" si="5"/>
        <v>0</v>
      </c>
      <c r="AF96" s="34"/>
      <c r="AG96" s="34"/>
      <c r="AH96" s="34"/>
      <c r="AL96" s="72"/>
      <c r="AN96" s="72"/>
    </row>
    <row r="97" spans="2:40" s="10" customFormat="1" ht="19.899999999999999" customHeight="1" x14ac:dyDescent="0.2">
      <c r="B97" s="1854" t="s">
        <v>236</v>
      </c>
      <c r="C97" s="1871"/>
      <c r="D97" s="1871"/>
      <c r="E97" s="1871"/>
      <c r="F97" s="1871"/>
      <c r="G97" s="1871"/>
      <c r="H97" s="1871"/>
      <c r="I97" s="1871"/>
      <c r="J97" s="1871"/>
      <c r="K97" s="1871"/>
      <c r="L97" s="1871"/>
      <c r="M97" s="1872"/>
      <c r="N97" s="1857" t="str">
        <f>IF(W98=0,"",W98)</f>
        <v/>
      </c>
      <c r="O97" s="1858"/>
      <c r="P97" s="1859"/>
      <c r="Q97" s="1860" t="str">
        <f>IF(X98=0,"",X98)</f>
        <v/>
      </c>
      <c r="R97" s="1861"/>
      <c r="S97" s="1861"/>
      <c r="T97" s="1861"/>
      <c r="U97" s="1862"/>
      <c r="V97" s="555"/>
      <c r="W97" s="464">
        <f>IF(W90=FALSE,0,N96)</f>
        <v>0</v>
      </c>
      <c r="X97" s="180">
        <f t="shared" si="5"/>
        <v>0</v>
      </c>
      <c r="AF97" s="34"/>
      <c r="AG97" s="34"/>
      <c r="AH97" s="34"/>
      <c r="AL97" s="72"/>
      <c r="AN97" s="72"/>
    </row>
    <row r="98" spans="2:40" s="10" customFormat="1" ht="19.899999999999999" customHeight="1" x14ac:dyDescent="0.2">
      <c r="B98" s="63"/>
      <c r="C98" s="251"/>
      <c r="D98" s="251"/>
      <c r="E98" s="251"/>
      <c r="F98" s="251"/>
      <c r="G98" s="251"/>
      <c r="H98" s="251"/>
      <c r="I98" s="251"/>
      <c r="J98" s="251"/>
      <c r="K98" s="251"/>
      <c r="L98" s="251"/>
      <c r="M98" s="251"/>
      <c r="N98" s="30"/>
      <c r="O98" s="30"/>
      <c r="P98" s="30"/>
      <c r="Q98" s="50"/>
      <c r="R98" s="50"/>
      <c r="S98" s="50"/>
      <c r="T98" s="50"/>
      <c r="U98" s="50"/>
      <c r="V98" s="551"/>
      <c r="W98" s="453">
        <f>SUM(W91:W97)</f>
        <v>0</v>
      </c>
      <c r="X98" s="248">
        <f>SUM(X91:X97)</f>
        <v>0</v>
      </c>
      <c r="AF98" s="34"/>
      <c r="AG98" s="34"/>
      <c r="AH98" s="34"/>
      <c r="AL98" s="72"/>
      <c r="AN98" s="72"/>
    </row>
    <row r="99" spans="2:40" s="10" customFormat="1" ht="19.899999999999999" customHeight="1" x14ac:dyDescent="0.2">
      <c r="B99" s="1925" t="s">
        <v>152</v>
      </c>
      <c r="C99" s="1926"/>
      <c r="D99" s="1926"/>
      <c r="E99" s="1926"/>
      <c r="F99" s="1926"/>
      <c r="G99" s="1926"/>
      <c r="H99" s="1926"/>
      <c r="I99" s="1926"/>
      <c r="J99" s="1926"/>
      <c r="K99" s="1926"/>
      <c r="L99" s="1926"/>
      <c r="M99" s="1926"/>
      <c r="N99" s="1927"/>
      <c r="O99" s="1928"/>
      <c r="P99" s="1929"/>
      <c r="Q99" s="1910"/>
      <c r="R99" s="1910"/>
      <c r="S99" s="1910"/>
      <c r="T99" s="1910"/>
      <c r="U99" s="1911"/>
      <c r="V99" s="556"/>
      <c r="X99" s="19"/>
      <c r="AF99" s="34"/>
      <c r="AG99" s="34"/>
      <c r="AH99" s="34"/>
      <c r="AL99" s="72"/>
      <c r="AN99" s="72"/>
    </row>
    <row r="100" spans="2:40" s="10" customFormat="1" ht="15" customHeight="1" x14ac:dyDescent="0.2">
      <c r="B100" s="450"/>
      <c r="C100" s="451"/>
      <c r="D100" s="451"/>
      <c r="E100" s="451"/>
      <c r="F100" s="451"/>
      <c r="G100" s="451"/>
      <c r="H100" s="451"/>
      <c r="I100" s="451"/>
      <c r="J100" s="451"/>
      <c r="K100" s="451"/>
      <c r="L100" s="451"/>
      <c r="M100" s="451"/>
      <c r="N100" s="1930" t="s">
        <v>247</v>
      </c>
      <c r="O100" s="1931"/>
      <c r="P100" s="1932"/>
      <c r="Q100" s="451"/>
      <c r="R100" s="451"/>
      <c r="S100" s="451"/>
      <c r="T100" s="451"/>
      <c r="U100" s="452"/>
      <c r="V100" s="556"/>
      <c r="X100" s="19"/>
      <c r="AF100" s="34"/>
      <c r="AG100" s="34"/>
      <c r="AH100" s="34"/>
      <c r="AL100" s="72"/>
      <c r="AN100" s="72"/>
    </row>
    <row r="101" spans="2:40" s="10" customFormat="1" ht="15" customHeight="1" x14ac:dyDescent="0.25">
      <c r="B101" s="449" t="s">
        <v>37</v>
      </c>
      <c r="C101" s="1895" t="s">
        <v>58</v>
      </c>
      <c r="D101" s="1895"/>
      <c r="E101" s="1895"/>
      <c r="F101" s="1895"/>
      <c r="G101" s="1895"/>
      <c r="H101" s="1895"/>
      <c r="I101" s="1895"/>
      <c r="J101" s="1895"/>
      <c r="K101" s="1895"/>
      <c r="L101" s="1895"/>
      <c r="M101" s="1896"/>
      <c r="N101" s="1897"/>
      <c r="O101" s="1898"/>
      <c r="P101" s="1899"/>
      <c r="Q101" s="1883" t="str">
        <f t="shared" ref="Q101:Q107" si="6">IF(X102=0,"",X102)</f>
        <v/>
      </c>
      <c r="R101" s="1884"/>
      <c r="S101" s="1884"/>
      <c r="T101" s="1884"/>
      <c r="U101" s="1885"/>
      <c r="V101" s="554"/>
      <c r="W101" s="462" t="b">
        <v>0</v>
      </c>
      <c r="X101" s="19"/>
      <c r="AF101" s="34"/>
      <c r="AG101" s="34"/>
      <c r="AH101" s="34"/>
      <c r="AL101" s="72"/>
      <c r="AN101" s="72"/>
    </row>
    <row r="102" spans="2:40" s="10" customFormat="1" ht="19.899999999999999" customHeight="1" x14ac:dyDescent="0.2">
      <c r="B102" s="339" t="s">
        <v>38</v>
      </c>
      <c r="C102" s="1866" t="s">
        <v>274</v>
      </c>
      <c r="D102" s="1866"/>
      <c r="E102" s="1866"/>
      <c r="F102" s="1866"/>
      <c r="G102" s="1866"/>
      <c r="H102" s="1866"/>
      <c r="I102" s="1866"/>
      <c r="J102" s="1866"/>
      <c r="K102" s="1866"/>
      <c r="L102" s="1866"/>
      <c r="M102" s="1867"/>
      <c r="N102" s="1880">
        <v>1</v>
      </c>
      <c r="O102" s="1881"/>
      <c r="P102" s="1882"/>
      <c r="Q102" s="1863" t="str">
        <f t="shared" si="6"/>
        <v/>
      </c>
      <c r="R102" s="1864"/>
      <c r="S102" s="1864"/>
      <c r="T102" s="1864"/>
      <c r="U102" s="1865"/>
      <c r="V102" s="555"/>
      <c r="W102" s="460">
        <f>IF(W101=FALSE,0,N101)</f>
        <v>0</v>
      </c>
      <c r="X102" s="180">
        <f t="shared" ref="X102:X108" si="7">AA$18*(W102/100)</f>
        <v>0</v>
      </c>
      <c r="AF102" s="34"/>
      <c r="AG102" s="34"/>
      <c r="AH102" s="34"/>
      <c r="AL102" s="72"/>
      <c r="AN102" s="72"/>
    </row>
    <row r="103" spans="2:40" s="10" customFormat="1" ht="40.9" customHeight="1" x14ac:dyDescent="0.2">
      <c r="B103" s="339" t="s">
        <v>39</v>
      </c>
      <c r="C103" s="1866" t="s">
        <v>233</v>
      </c>
      <c r="D103" s="1866"/>
      <c r="E103" s="1866"/>
      <c r="F103" s="1866"/>
      <c r="G103" s="1866"/>
      <c r="H103" s="1866"/>
      <c r="I103" s="1866"/>
      <c r="J103" s="1866"/>
      <c r="K103" s="1866"/>
      <c r="L103" s="1866"/>
      <c r="M103" s="1867"/>
      <c r="N103" s="1880">
        <v>0.15</v>
      </c>
      <c r="O103" s="1881"/>
      <c r="P103" s="1882"/>
      <c r="Q103" s="1863" t="str">
        <f t="shared" si="6"/>
        <v/>
      </c>
      <c r="R103" s="1864"/>
      <c r="S103" s="1864"/>
      <c r="T103" s="1864"/>
      <c r="U103" s="1865"/>
      <c r="V103" s="555">
        <v>1</v>
      </c>
      <c r="W103" s="460">
        <f>IF(W101=FALSE,0,N102)</f>
        <v>0</v>
      </c>
      <c r="X103" s="180">
        <f t="shared" si="7"/>
        <v>0</v>
      </c>
      <c r="AF103" s="34"/>
      <c r="AG103" s="34"/>
      <c r="AH103" s="34"/>
      <c r="AL103" s="72"/>
      <c r="AN103" s="72"/>
    </row>
    <row r="104" spans="2:40" s="10" customFormat="1" ht="25.15" customHeight="1" x14ac:dyDescent="0.2">
      <c r="B104" s="339" t="s">
        <v>40</v>
      </c>
      <c r="C104" s="1866" t="s">
        <v>249</v>
      </c>
      <c r="D104" s="1866"/>
      <c r="E104" s="1866"/>
      <c r="F104" s="1866"/>
      <c r="G104" s="1866"/>
      <c r="H104" s="1866"/>
      <c r="I104" s="1866"/>
      <c r="J104" s="1866"/>
      <c r="K104" s="1866"/>
      <c r="L104" s="1866"/>
      <c r="M104" s="1867"/>
      <c r="N104" s="1880">
        <v>0.25</v>
      </c>
      <c r="O104" s="1881"/>
      <c r="P104" s="1882"/>
      <c r="Q104" s="1863" t="str">
        <f t="shared" si="6"/>
        <v/>
      </c>
      <c r="R104" s="1864"/>
      <c r="S104" s="1864"/>
      <c r="T104" s="1864"/>
      <c r="U104" s="1865"/>
      <c r="V104" s="555">
        <v>0.15</v>
      </c>
      <c r="W104" s="460">
        <f>IF(W101=FALSE,0,N103)</f>
        <v>0</v>
      </c>
      <c r="X104" s="180">
        <f t="shared" si="7"/>
        <v>0</v>
      </c>
      <c r="AF104" s="34"/>
      <c r="AG104" s="34"/>
      <c r="AH104" s="34"/>
      <c r="AL104" s="72"/>
      <c r="AN104" s="72"/>
    </row>
    <row r="105" spans="2:40" s="10" customFormat="1" ht="27.6" customHeight="1" x14ac:dyDescent="0.2">
      <c r="B105" s="339" t="s">
        <v>41</v>
      </c>
      <c r="C105" s="1866" t="s">
        <v>60</v>
      </c>
      <c r="D105" s="1866"/>
      <c r="E105" s="1866"/>
      <c r="F105" s="1866"/>
      <c r="G105" s="1866"/>
      <c r="H105" s="1866"/>
      <c r="I105" s="1866"/>
      <c r="J105" s="1866"/>
      <c r="K105" s="1866"/>
      <c r="L105" s="1866"/>
      <c r="M105" s="1867"/>
      <c r="N105" s="1880"/>
      <c r="O105" s="1881"/>
      <c r="P105" s="1882"/>
      <c r="Q105" s="1863" t="str">
        <f t="shared" si="6"/>
        <v/>
      </c>
      <c r="R105" s="1864"/>
      <c r="S105" s="1864"/>
      <c r="T105" s="1864"/>
      <c r="U105" s="1865"/>
      <c r="V105" s="555">
        <v>0.25</v>
      </c>
      <c r="W105" s="460">
        <f>IF(W101=FALSE,0,N104)</f>
        <v>0</v>
      </c>
      <c r="X105" s="180">
        <f t="shared" si="7"/>
        <v>0</v>
      </c>
      <c r="AF105" s="34"/>
      <c r="AG105" s="34"/>
      <c r="AH105" s="34"/>
      <c r="AL105" s="72"/>
      <c r="AN105" s="72"/>
    </row>
    <row r="106" spans="2:40" s="10" customFormat="1" ht="19.899999999999999" customHeight="1" x14ac:dyDescent="0.2">
      <c r="B106" s="339" t="s">
        <v>42</v>
      </c>
      <c r="C106" s="1866" t="s">
        <v>250</v>
      </c>
      <c r="D106" s="1866"/>
      <c r="E106" s="1866"/>
      <c r="F106" s="1866"/>
      <c r="G106" s="1866"/>
      <c r="H106" s="1866"/>
      <c r="I106" s="1866"/>
      <c r="J106" s="1866"/>
      <c r="K106" s="1866"/>
      <c r="L106" s="1866"/>
      <c r="M106" s="1867"/>
      <c r="N106" s="1880">
        <v>0.5</v>
      </c>
      <c r="O106" s="1881"/>
      <c r="P106" s="1882"/>
      <c r="Q106" s="1863" t="str">
        <f t="shared" si="6"/>
        <v/>
      </c>
      <c r="R106" s="1864"/>
      <c r="S106" s="1864"/>
      <c r="T106" s="1864"/>
      <c r="U106" s="1865"/>
      <c r="V106" s="555"/>
      <c r="W106" s="460">
        <f>IF(W101=FALSE,0,N105)</f>
        <v>0</v>
      </c>
      <c r="X106" s="180">
        <f t="shared" si="7"/>
        <v>0</v>
      </c>
      <c r="AF106" s="34"/>
      <c r="AG106" s="34"/>
      <c r="AH106" s="34"/>
      <c r="AL106" s="72"/>
      <c r="AN106" s="72"/>
    </row>
    <row r="107" spans="2:40" s="10" customFormat="1" ht="51.6" customHeight="1" x14ac:dyDescent="0.2">
      <c r="B107" s="339" t="s">
        <v>43</v>
      </c>
      <c r="C107" s="1866" t="s">
        <v>61</v>
      </c>
      <c r="D107" s="1866"/>
      <c r="E107" s="1866"/>
      <c r="F107" s="1866"/>
      <c r="G107" s="1866"/>
      <c r="H107" s="1866"/>
      <c r="I107" s="1866"/>
      <c r="J107" s="1866"/>
      <c r="K107" s="1866"/>
      <c r="L107" s="1866"/>
      <c r="M107" s="1867"/>
      <c r="N107" s="1900">
        <v>1.1000000000000001</v>
      </c>
      <c r="O107" s="1901"/>
      <c r="P107" s="1902"/>
      <c r="Q107" s="1863" t="str">
        <f t="shared" si="6"/>
        <v/>
      </c>
      <c r="R107" s="1864"/>
      <c r="S107" s="1864"/>
      <c r="T107" s="1864"/>
      <c r="U107" s="1865"/>
      <c r="V107" s="555">
        <v>0.5</v>
      </c>
      <c r="W107" s="460">
        <f>IF(W101=FALSE,0,N106)</f>
        <v>0</v>
      </c>
      <c r="X107" s="180">
        <f t="shared" si="7"/>
        <v>0</v>
      </c>
      <c r="AF107" s="34"/>
      <c r="AG107" s="34"/>
      <c r="AH107" s="34"/>
      <c r="AL107" s="72"/>
      <c r="AN107" s="72"/>
    </row>
    <row r="108" spans="2:40" s="10" customFormat="1" ht="22.15" customHeight="1" x14ac:dyDescent="0.2">
      <c r="B108" s="2235" t="s">
        <v>237</v>
      </c>
      <c r="C108" s="2236"/>
      <c r="D108" s="2236"/>
      <c r="E108" s="2236"/>
      <c r="F108" s="2236"/>
      <c r="G108" s="2236"/>
      <c r="H108" s="2236"/>
      <c r="I108" s="2236"/>
      <c r="J108" s="2236"/>
      <c r="K108" s="2236"/>
      <c r="L108" s="2236"/>
      <c r="M108" s="2236"/>
      <c r="N108" s="1903" t="str">
        <f>IF(W109=0,"",W109)</f>
        <v/>
      </c>
      <c r="O108" s="1904"/>
      <c r="P108" s="1905"/>
      <c r="Q108" s="1915" t="str">
        <f>IF(X109=0,"",X109)</f>
        <v/>
      </c>
      <c r="R108" s="1915"/>
      <c r="S108" s="1915"/>
      <c r="T108" s="1915"/>
      <c r="U108" s="1916"/>
      <c r="V108" s="555">
        <v>0.1</v>
      </c>
      <c r="W108" s="460">
        <f>IF(W101=FALSE,0,N107)</f>
        <v>0</v>
      </c>
      <c r="X108" s="180">
        <f t="shared" si="7"/>
        <v>0</v>
      </c>
      <c r="AF108" s="34"/>
      <c r="AG108" s="34"/>
      <c r="AH108" s="34"/>
      <c r="AL108" s="72"/>
      <c r="AN108" s="72"/>
    </row>
    <row r="109" spans="2:40" s="10" customFormat="1" ht="19.899999999999999" customHeight="1" x14ac:dyDescent="0.2">
      <c r="B109" s="63"/>
      <c r="C109" s="251"/>
      <c r="D109" s="251"/>
      <c r="E109" s="251"/>
      <c r="F109" s="251"/>
      <c r="G109" s="251"/>
      <c r="H109" s="251"/>
      <c r="I109" s="251"/>
      <c r="J109" s="251"/>
      <c r="K109" s="251"/>
      <c r="L109" s="251"/>
      <c r="M109" s="251"/>
      <c r="N109" s="30"/>
      <c r="O109" s="30"/>
      <c r="P109" s="30"/>
      <c r="Q109" s="50"/>
      <c r="R109" s="50"/>
      <c r="S109" s="50"/>
      <c r="T109" s="50"/>
      <c r="U109" s="50"/>
      <c r="V109" s="551"/>
      <c r="W109" s="453">
        <f>SUM(W102:W108)</f>
        <v>0</v>
      </c>
      <c r="X109" s="248">
        <f>SUM(X102:X108)</f>
        <v>0</v>
      </c>
      <c r="AF109" s="34"/>
      <c r="AG109" s="34"/>
      <c r="AH109" s="34"/>
      <c r="AL109" s="72"/>
      <c r="AN109" s="72"/>
    </row>
    <row r="110" spans="2:40" s="10" customFormat="1" ht="30" customHeight="1" x14ac:dyDescent="0.2">
      <c r="B110" s="1917" t="s">
        <v>8</v>
      </c>
      <c r="C110" s="1917"/>
      <c r="D110" s="1917"/>
      <c r="E110" s="1917"/>
      <c r="F110" s="1917"/>
      <c r="G110" s="1917"/>
      <c r="H110" s="1917"/>
      <c r="I110" s="1917"/>
      <c r="J110" s="1917"/>
      <c r="K110" s="1917"/>
      <c r="L110" s="1917"/>
      <c r="M110" s="439"/>
      <c r="N110" s="439"/>
      <c r="O110" s="439"/>
      <c r="P110" s="439"/>
      <c r="Q110" s="448"/>
      <c r="R110" s="448"/>
      <c r="S110" s="448"/>
      <c r="T110" s="448"/>
      <c r="U110" s="448"/>
      <c r="V110" s="556"/>
      <c r="W110" s="55"/>
      <c r="X110" s="19"/>
      <c r="AF110" s="34"/>
      <c r="AG110" s="34"/>
      <c r="AH110" s="34"/>
      <c r="AL110" s="72"/>
      <c r="AN110" s="72"/>
    </row>
    <row r="111" spans="2:40" s="11" customFormat="1" ht="24.6" customHeight="1" x14ac:dyDescent="0.2">
      <c r="B111" s="1877" t="s">
        <v>227</v>
      </c>
      <c r="C111" s="1878"/>
      <c r="D111" s="1878"/>
      <c r="E111" s="1878"/>
      <c r="F111" s="1878"/>
      <c r="G111" s="1878"/>
      <c r="H111" s="1878"/>
      <c r="I111" s="1878"/>
      <c r="J111" s="1878"/>
      <c r="K111" s="1878"/>
      <c r="L111" s="1878"/>
      <c r="M111" s="1879"/>
      <c r="N111" s="1918"/>
      <c r="O111" s="1919"/>
      <c r="P111" s="1920"/>
      <c r="Q111" s="1909"/>
      <c r="R111" s="1910"/>
      <c r="S111" s="1910"/>
      <c r="T111" s="1910"/>
      <c r="U111" s="1911"/>
      <c r="V111" s="559"/>
      <c r="W111" s="342"/>
      <c r="X111" s="343"/>
      <c r="AL111" s="186"/>
      <c r="AN111" s="186"/>
    </row>
    <row r="112" spans="2:40" s="11" customFormat="1" ht="15" customHeight="1" x14ac:dyDescent="0.2">
      <c r="B112" s="450"/>
      <c r="C112" s="451"/>
      <c r="D112" s="451"/>
      <c r="E112" s="451"/>
      <c r="F112" s="451"/>
      <c r="G112" s="451"/>
      <c r="H112" s="451"/>
      <c r="I112" s="451"/>
      <c r="J112" s="451"/>
      <c r="K112" s="451"/>
      <c r="L112" s="451"/>
      <c r="M112" s="452"/>
      <c r="N112" s="1892" t="s">
        <v>247</v>
      </c>
      <c r="O112" s="1893"/>
      <c r="P112" s="1894"/>
      <c r="Q112" s="450"/>
      <c r="R112" s="451"/>
      <c r="S112" s="451"/>
      <c r="T112" s="451"/>
      <c r="U112" s="452"/>
      <c r="V112" s="559"/>
      <c r="W112" s="342"/>
      <c r="X112" s="343"/>
      <c r="AL112" s="186"/>
      <c r="AN112" s="186"/>
    </row>
    <row r="113" spans="2:40" s="10" customFormat="1" ht="15" customHeight="1" x14ac:dyDescent="0.25">
      <c r="B113" s="449" t="s">
        <v>37</v>
      </c>
      <c r="C113" s="1895" t="s">
        <v>275</v>
      </c>
      <c r="D113" s="1895"/>
      <c r="E113" s="1895"/>
      <c r="F113" s="1895"/>
      <c r="G113" s="1895"/>
      <c r="H113" s="1895"/>
      <c r="I113" s="1895"/>
      <c r="J113" s="1895"/>
      <c r="K113" s="1895"/>
      <c r="L113" s="1895"/>
      <c r="M113" s="1896"/>
      <c r="N113" s="1897">
        <v>18</v>
      </c>
      <c r="O113" s="1898"/>
      <c r="P113" s="1899"/>
      <c r="Q113" s="1883" t="str">
        <f t="shared" ref="Q113:Q128" si="8">IF(X114=0,"",X114)</f>
        <v/>
      </c>
      <c r="R113" s="1884"/>
      <c r="S113" s="1884"/>
      <c r="T113" s="1884"/>
      <c r="U113" s="1885"/>
      <c r="V113" s="554"/>
      <c r="W113" s="462" t="b">
        <v>0</v>
      </c>
      <c r="X113" s="19"/>
      <c r="AF113" s="7"/>
      <c r="AG113" s="7"/>
      <c r="AH113" s="7"/>
      <c r="AL113" s="72"/>
      <c r="AN113" s="72"/>
    </row>
    <row r="114" spans="2:40" s="10" customFormat="1" ht="51" customHeight="1" x14ac:dyDescent="0.2">
      <c r="B114" s="339" t="s">
        <v>38</v>
      </c>
      <c r="C114" s="1866" t="s">
        <v>75</v>
      </c>
      <c r="D114" s="1866"/>
      <c r="E114" s="1866"/>
      <c r="F114" s="1866"/>
      <c r="G114" s="1866"/>
      <c r="H114" s="1866"/>
      <c r="I114" s="1866"/>
      <c r="J114" s="1866"/>
      <c r="K114" s="1866"/>
      <c r="L114" s="1866"/>
      <c r="M114" s="1867"/>
      <c r="N114" s="1880">
        <v>1.4</v>
      </c>
      <c r="O114" s="1881"/>
      <c r="P114" s="1882"/>
      <c r="Q114" s="1863" t="str">
        <f t="shared" si="8"/>
        <v/>
      </c>
      <c r="R114" s="1864"/>
      <c r="S114" s="1864"/>
      <c r="T114" s="1864"/>
      <c r="U114" s="1865"/>
      <c r="V114" s="555">
        <v>18</v>
      </c>
      <c r="W114" s="460">
        <f>IF(W113=FALSE,0,N113)</f>
        <v>0</v>
      </c>
      <c r="X114" s="180">
        <f t="shared" ref="X114:X130" si="9">AA$18*(W114/100)</f>
        <v>0</v>
      </c>
      <c r="AF114" s="34"/>
      <c r="AG114" s="34"/>
      <c r="AH114" s="34"/>
      <c r="AL114" s="72"/>
      <c r="AN114" s="72"/>
    </row>
    <row r="115" spans="2:40" s="10" customFormat="1" ht="22.15" customHeight="1" x14ac:dyDescent="0.2">
      <c r="B115" s="339" t="s">
        <v>39</v>
      </c>
      <c r="C115" s="1866" t="s">
        <v>276</v>
      </c>
      <c r="D115" s="1866"/>
      <c r="E115" s="1866"/>
      <c r="F115" s="1866"/>
      <c r="G115" s="1866"/>
      <c r="H115" s="1866"/>
      <c r="I115" s="1866"/>
      <c r="J115" s="1866"/>
      <c r="K115" s="1866"/>
      <c r="L115" s="1866"/>
      <c r="M115" s="1867"/>
      <c r="N115" s="1880">
        <v>0.75</v>
      </c>
      <c r="O115" s="1881"/>
      <c r="P115" s="1882"/>
      <c r="Q115" s="1863" t="str">
        <f t="shared" si="8"/>
        <v/>
      </c>
      <c r="R115" s="1864"/>
      <c r="S115" s="1864"/>
      <c r="T115" s="1864"/>
      <c r="U115" s="1865"/>
      <c r="V115" s="555">
        <v>1.4</v>
      </c>
      <c r="W115" s="460">
        <f>IF(W113=FALSE,0,N114)</f>
        <v>0</v>
      </c>
      <c r="X115" s="180">
        <f t="shared" si="9"/>
        <v>0</v>
      </c>
      <c r="AF115" s="34"/>
      <c r="AG115" s="34"/>
      <c r="AH115" s="34"/>
      <c r="AL115" s="72"/>
      <c r="AN115" s="72"/>
    </row>
    <row r="116" spans="2:40" s="10" customFormat="1" ht="29.45" customHeight="1" x14ac:dyDescent="0.2">
      <c r="B116" s="339" t="s">
        <v>40</v>
      </c>
      <c r="C116" s="1866" t="s">
        <v>277</v>
      </c>
      <c r="D116" s="1866"/>
      <c r="E116" s="1866"/>
      <c r="F116" s="1866"/>
      <c r="G116" s="1866"/>
      <c r="H116" s="1866"/>
      <c r="I116" s="1866"/>
      <c r="J116" s="1866"/>
      <c r="K116" s="1866"/>
      <c r="L116" s="1866"/>
      <c r="M116" s="1867"/>
      <c r="N116" s="1880">
        <v>0.6</v>
      </c>
      <c r="O116" s="1881"/>
      <c r="P116" s="1882"/>
      <c r="Q116" s="1863" t="str">
        <f t="shared" si="8"/>
        <v/>
      </c>
      <c r="R116" s="1864"/>
      <c r="S116" s="1864"/>
      <c r="T116" s="1864"/>
      <c r="U116" s="1865"/>
      <c r="V116" s="555">
        <v>0.75</v>
      </c>
      <c r="W116" s="460">
        <f>IF(W113=FALSE,0,N115)</f>
        <v>0</v>
      </c>
      <c r="X116" s="180">
        <f t="shared" si="9"/>
        <v>0</v>
      </c>
      <c r="AF116" s="34"/>
      <c r="AG116" s="34"/>
      <c r="AH116" s="34"/>
      <c r="AL116" s="72"/>
      <c r="AN116" s="72"/>
    </row>
    <row r="117" spans="2:40" s="10" customFormat="1" ht="42.6" customHeight="1" x14ac:dyDescent="0.2">
      <c r="B117" s="339" t="s">
        <v>41</v>
      </c>
      <c r="C117" s="1866" t="s">
        <v>278</v>
      </c>
      <c r="D117" s="1866"/>
      <c r="E117" s="1866"/>
      <c r="F117" s="1866"/>
      <c r="G117" s="1866"/>
      <c r="H117" s="1866"/>
      <c r="I117" s="1866"/>
      <c r="J117" s="1866"/>
      <c r="K117" s="1866"/>
      <c r="L117" s="1866"/>
      <c r="M117" s="1867"/>
      <c r="N117" s="1868">
        <v>0.75</v>
      </c>
      <c r="O117" s="1869"/>
      <c r="P117" s="1870"/>
      <c r="Q117" s="1863" t="str">
        <f t="shared" si="8"/>
        <v/>
      </c>
      <c r="R117" s="1864"/>
      <c r="S117" s="1864"/>
      <c r="T117" s="1864"/>
      <c r="U117" s="1865"/>
      <c r="V117" s="555">
        <v>0.6</v>
      </c>
      <c r="W117" s="460">
        <f>IF(W113=FALSE,0,N116)</f>
        <v>0</v>
      </c>
      <c r="X117" s="180">
        <f t="shared" si="9"/>
        <v>0</v>
      </c>
      <c r="AF117" s="34"/>
      <c r="AG117" s="34"/>
      <c r="AH117" s="34"/>
      <c r="AL117" s="72"/>
      <c r="AN117" s="72"/>
    </row>
    <row r="118" spans="2:40" s="10" customFormat="1" ht="43.15" customHeight="1" x14ac:dyDescent="0.2">
      <c r="B118" s="339" t="s">
        <v>42</v>
      </c>
      <c r="C118" s="1866" t="s">
        <v>279</v>
      </c>
      <c r="D118" s="1866"/>
      <c r="E118" s="1866"/>
      <c r="F118" s="1866"/>
      <c r="G118" s="1866"/>
      <c r="H118" s="1866"/>
      <c r="I118" s="1866"/>
      <c r="J118" s="1866"/>
      <c r="K118" s="1866"/>
      <c r="L118" s="1866"/>
      <c r="M118" s="1867"/>
      <c r="N118" s="1868">
        <v>1</v>
      </c>
      <c r="O118" s="1869"/>
      <c r="P118" s="1870"/>
      <c r="Q118" s="1863" t="str">
        <f t="shared" si="8"/>
        <v/>
      </c>
      <c r="R118" s="1864"/>
      <c r="S118" s="1864"/>
      <c r="T118" s="1864"/>
      <c r="U118" s="1865"/>
      <c r="V118" s="555">
        <v>0.75</v>
      </c>
      <c r="W118" s="460">
        <f>IF(W113=FALSE,0,N117)</f>
        <v>0</v>
      </c>
      <c r="X118" s="180">
        <f t="shared" si="9"/>
        <v>0</v>
      </c>
      <c r="AF118" s="34"/>
      <c r="AG118" s="34"/>
      <c r="AH118" s="34"/>
      <c r="AL118" s="72"/>
      <c r="AN118" s="72"/>
    </row>
    <row r="119" spans="2:40" s="10" customFormat="1" ht="30.6" customHeight="1" x14ac:dyDescent="0.2">
      <c r="B119" s="339" t="s">
        <v>43</v>
      </c>
      <c r="C119" s="1866" t="s">
        <v>280</v>
      </c>
      <c r="D119" s="1866"/>
      <c r="E119" s="1866"/>
      <c r="F119" s="1866"/>
      <c r="G119" s="1866"/>
      <c r="H119" s="1866"/>
      <c r="I119" s="1866"/>
      <c r="J119" s="1866"/>
      <c r="K119" s="1866"/>
      <c r="L119" s="1866"/>
      <c r="M119" s="1867"/>
      <c r="N119" s="1868">
        <v>2.75</v>
      </c>
      <c r="O119" s="1869"/>
      <c r="P119" s="1870"/>
      <c r="Q119" s="1863" t="str">
        <f t="shared" si="8"/>
        <v/>
      </c>
      <c r="R119" s="1864"/>
      <c r="S119" s="1864"/>
      <c r="T119" s="1864"/>
      <c r="U119" s="1865"/>
      <c r="V119" s="555">
        <v>1</v>
      </c>
      <c r="W119" s="460">
        <f>IF(W113=FALSE,0,N118)</f>
        <v>0</v>
      </c>
      <c r="X119" s="180">
        <f t="shared" si="9"/>
        <v>0</v>
      </c>
      <c r="AH119" s="34"/>
      <c r="AL119" s="72"/>
      <c r="AN119" s="72"/>
    </row>
    <row r="120" spans="2:40" s="10" customFormat="1" ht="39" customHeight="1" x14ac:dyDescent="0.2">
      <c r="B120" s="339" t="s">
        <v>55</v>
      </c>
      <c r="C120" s="1866" t="s">
        <v>228</v>
      </c>
      <c r="D120" s="1866"/>
      <c r="E120" s="1866"/>
      <c r="F120" s="1866"/>
      <c r="G120" s="1866"/>
      <c r="H120" s="1866"/>
      <c r="I120" s="1866"/>
      <c r="J120" s="1866"/>
      <c r="K120" s="1866"/>
      <c r="L120" s="1866"/>
      <c r="M120" s="1867"/>
      <c r="N120" s="1868">
        <v>0.75</v>
      </c>
      <c r="O120" s="1869"/>
      <c r="P120" s="1870"/>
      <c r="Q120" s="1863" t="str">
        <f t="shared" si="8"/>
        <v/>
      </c>
      <c r="R120" s="1864"/>
      <c r="S120" s="1864"/>
      <c r="T120" s="1864"/>
      <c r="U120" s="1865"/>
      <c r="V120" s="555">
        <v>2.75</v>
      </c>
      <c r="W120" s="460">
        <f>IF(W113=FALSE,0,N119)</f>
        <v>0</v>
      </c>
      <c r="X120" s="180">
        <f t="shared" si="9"/>
        <v>0</v>
      </c>
      <c r="AF120" s="34"/>
      <c r="AG120" s="34"/>
      <c r="AH120" s="34"/>
      <c r="AL120" s="72"/>
      <c r="AN120" s="72"/>
    </row>
    <row r="121" spans="2:40" s="10" customFormat="1" ht="30" customHeight="1" x14ac:dyDescent="0.2">
      <c r="B121" s="339" t="s">
        <v>56</v>
      </c>
      <c r="C121" s="1866" t="s">
        <v>281</v>
      </c>
      <c r="D121" s="1866"/>
      <c r="E121" s="1866"/>
      <c r="F121" s="1866"/>
      <c r="G121" s="1866"/>
      <c r="H121" s="1866"/>
      <c r="I121" s="1866"/>
      <c r="J121" s="1866"/>
      <c r="K121" s="1866"/>
      <c r="L121" s="1866"/>
      <c r="M121" s="1867"/>
      <c r="N121" s="1868">
        <v>0.5</v>
      </c>
      <c r="O121" s="1869"/>
      <c r="P121" s="1870"/>
      <c r="Q121" s="1863" t="str">
        <f t="shared" si="8"/>
        <v/>
      </c>
      <c r="R121" s="1864"/>
      <c r="S121" s="1864"/>
      <c r="T121" s="1864"/>
      <c r="U121" s="1865"/>
      <c r="V121" s="555">
        <v>0.75</v>
      </c>
      <c r="W121" s="460">
        <f>IF(W113=FALSE,0,N120)</f>
        <v>0</v>
      </c>
      <c r="X121" s="180">
        <f t="shared" si="9"/>
        <v>0</v>
      </c>
      <c r="AF121" s="34"/>
      <c r="AG121" s="34"/>
      <c r="AH121" s="34"/>
      <c r="AL121" s="72"/>
      <c r="AN121" s="72"/>
    </row>
    <row r="122" spans="2:40" s="10" customFormat="1" ht="115.9" customHeight="1" x14ac:dyDescent="0.2">
      <c r="B122" s="339" t="s">
        <v>62</v>
      </c>
      <c r="C122" s="1866" t="s">
        <v>68</v>
      </c>
      <c r="D122" s="1866"/>
      <c r="E122" s="1866"/>
      <c r="F122" s="1866"/>
      <c r="G122" s="1866"/>
      <c r="H122" s="1866"/>
      <c r="I122" s="1866"/>
      <c r="J122" s="1866"/>
      <c r="K122" s="1866"/>
      <c r="L122" s="1866"/>
      <c r="M122" s="1867"/>
      <c r="N122" s="1868">
        <v>0.15</v>
      </c>
      <c r="O122" s="1869"/>
      <c r="P122" s="1870"/>
      <c r="Q122" s="1863" t="str">
        <f t="shared" si="8"/>
        <v/>
      </c>
      <c r="R122" s="1864"/>
      <c r="S122" s="1864"/>
      <c r="T122" s="1864"/>
      <c r="U122" s="1865"/>
      <c r="V122" s="555">
        <v>0.5</v>
      </c>
      <c r="W122" s="460">
        <f>IF(W113=FALSE,0,N121)</f>
        <v>0</v>
      </c>
      <c r="X122" s="180">
        <f t="shared" si="9"/>
        <v>0</v>
      </c>
      <c r="AF122" s="34"/>
      <c r="AG122" s="34"/>
      <c r="AH122" s="34"/>
      <c r="AL122" s="72"/>
      <c r="AN122" s="72"/>
    </row>
    <row r="123" spans="2:40" s="10" customFormat="1" ht="19.899999999999999" customHeight="1" x14ac:dyDescent="0.2">
      <c r="B123" s="339" t="s">
        <v>63</v>
      </c>
      <c r="C123" s="1866" t="s">
        <v>282</v>
      </c>
      <c r="D123" s="1866"/>
      <c r="E123" s="1866"/>
      <c r="F123" s="1866"/>
      <c r="G123" s="1866"/>
      <c r="H123" s="1866"/>
      <c r="I123" s="1866"/>
      <c r="J123" s="1866"/>
      <c r="K123" s="1866"/>
      <c r="L123" s="1866"/>
      <c r="M123" s="1867"/>
      <c r="N123" s="1868">
        <v>0.15</v>
      </c>
      <c r="O123" s="1869"/>
      <c r="P123" s="1870"/>
      <c r="Q123" s="1863" t="str">
        <f t="shared" si="8"/>
        <v/>
      </c>
      <c r="R123" s="1864"/>
      <c r="S123" s="1864"/>
      <c r="T123" s="1864"/>
      <c r="U123" s="1865"/>
      <c r="V123" s="555">
        <v>0.15</v>
      </c>
      <c r="W123" s="460">
        <f>IF(W113=FALSE,0,N122)</f>
        <v>0</v>
      </c>
      <c r="X123" s="180">
        <f t="shared" si="9"/>
        <v>0</v>
      </c>
      <c r="AF123" s="34"/>
      <c r="AG123" s="34"/>
      <c r="AH123" s="34"/>
      <c r="AL123" s="72"/>
      <c r="AN123" s="72"/>
    </row>
    <row r="124" spans="2:40" s="10" customFormat="1" ht="44.45" customHeight="1" x14ac:dyDescent="0.2">
      <c r="B124" s="339" t="s">
        <v>64</v>
      </c>
      <c r="C124" s="1866" t="s">
        <v>136</v>
      </c>
      <c r="D124" s="1866"/>
      <c r="E124" s="1866"/>
      <c r="F124" s="1866"/>
      <c r="G124" s="1866"/>
      <c r="H124" s="1866"/>
      <c r="I124" s="1866"/>
      <c r="J124" s="1866"/>
      <c r="K124" s="1866"/>
      <c r="L124" s="1866"/>
      <c r="M124" s="1867"/>
      <c r="N124" s="1868">
        <v>0.5</v>
      </c>
      <c r="O124" s="1869"/>
      <c r="P124" s="1870"/>
      <c r="Q124" s="1863" t="str">
        <f t="shared" si="8"/>
        <v/>
      </c>
      <c r="R124" s="1864"/>
      <c r="S124" s="1864"/>
      <c r="T124" s="1864"/>
      <c r="U124" s="1865"/>
      <c r="V124" s="555">
        <v>0.15</v>
      </c>
      <c r="W124" s="460">
        <f>IF(W113=FALSE,0,N123)</f>
        <v>0</v>
      </c>
      <c r="X124" s="180">
        <f t="shared" si="9"/>
        <v>0</v>
      </c>
      <c r="AF124" s="34"/>
      <c r="AG124" s="34"/>
      <c r="AH124" s="34"/>
      <c r="AL124" s="72"/>
      <c r="AN124" s="72"/>
    </row>
    <row r="125" spans="2:40" s="10" customFormat="1" ht="19.899999999999999" customHeight="1" x14ac:dyDescent="0.2">
      <c r="B125" s="339" t="s">
        <v>65</v>
      </c>
      <c r="C125" s="1866" t="s">
        <v>137</v>
      </c>
      <c r="D125" s="1866"/>
      <c r="E125" s="1866"/>
      <c r="F125" s="1866"/>
      <c r="G125" s="1866"/>
      <c r="H125" s="1866"/>
      <c r="I125" s="1866"/>
      <c r="J125" s="1866"/>
      <c r="K125" s="1866"/>
      <c r="L125" s="1866"/>
      <c r="M125" s="1867"/>
      <c r="N125" s="1868">
        <v>0.25</v>
      </c>
      <c r="O125" s="1869"/>
      <c r="P125" s="1870"/>
      <c r="Q125" s="1863" t="str">
        <f t="shared" si="8"/>
        <v/>
      </c>
      <c r="R125" s="1864"/>
      <c r="S125" s="1864"/>
      <c r="T125" s="1864"/>
      <c r="U125" s="1865"/>
      <c r="V125" s="555">
        <v>0.5</v>
      </c>
      <c r="W125" s="460">
        <f>IF(W113=FALSE,0,N124)</f>
        <v>0</v>
      </c>
      <c r="X125" s="180">
        <f t="shared" si="9"/>
        <v>0</v>
      </c>
      <c r="AF125" s="34"/>
      <c r="AG125" s="34"/>
      <c r="AH125" s="34"/>
      <c r="AL125" s="72"/>
      <c r="AN125" s="72"/>
    </row>
    <row r="126" spans="2:40" s="10" customFormat="1" ht="22.15" customHeight="1" x14ac:dyDescent="0.2">
      <c r="B126" s="339" t="s">
        <v>66</v>
      </c>
      <c r="C126" s="1866" t="s">
        <v>283</v>
      </c>
      <c r="D126" s="1866"/>
      <c r="E126" s="1866"/>
      <c r="F126" s="1866"/>
      <c r="G126" s="1866"/>
      <c r="H126" s="1866"/>
      <c r="I126" s="1866"/>
      <c r="J126" s="1866"/>
      <c r="K126" s="1866"/>
      <c r="L126" s="1866"/>
      <c r="M126" s="1867"/>
      <c r="N126" s="1868">
        <v>0.5</v>
      </c>
      <c r="O126" s="1869"/>
      <c r="P126" s="1870"/>
      <c r="Q126" s="1863" t="str">
        <f t="shared" si="8"/>
        <v/>
      </c>
      <c r="R126" s="1864"/>
      <c r="S126" s="1864"/>
      <c r="T126" s="1864"/>
      <c r="U126" s="1865"/>
      <c r="V126" s="555">
        <v>0.25</v>
      </c>
      <c r="W126" s="460">
        <f>IF(W113=FALSE,0,N125)</f>
        <v>0</v>
      </c>
      <c r="X126" s="180">
        <f t="shared" si="9"/>
        <v>0</v>
      </c>
      <c r="AF126" s="34"/>
      <c r="AG126" s="34"/>
      <c r="AH126" s="34"/>
      <c r="AL126" s="72"/>
      <c r="AN126" s="72"/>
    </row>
    <row r="127" spans="2:40" s="10" customFormat="1" ht="32.450000000000003" customHeight="1" x14ac:dyDescent="0.2">
      <c r="B127" s="339" t="s">
        <v>67</v>
      </c>
      <c r="C127" s="1866" t="s">
        <v>284</v>
      </c>
      <c r="D127" s="1866"/>
      <c r="E127" s="1866"/>
      <c r="F127" s="1866"/>
      <c r="G127" s="1866"/>
      <c r="H127" s="1866"/>
      <c r="I127" s="1866"/>
      <c r="J127" s="1866"/>
      <c r="K127" s="1866"/>
      <c r="L127" s="1866"/>
      <c r="M127" s="1867"/>
      <c r="N127" s="1868">
        <v>0.5</v>
      </c>
      <c r="O127" s="1869"/>
      <c r="P127" s="1870"/>
      <c r="Q127" s="1873" t="str">
        <f t="shared" si="8"/>
        <v/>
      </c>
      <c r="R127" s="1874"/>
      <c r="S127" s="1874"/>
      <c r="T127" s="1874"/>
      <c r="U127" s="1875"/>
      <c r="V127" s="555">
        <v>0.5</v>
      </c>
      <c r="W127" s="460">
        <f>IF(W113=FALSE,0,N126)</f>
        <v>0</v>
      </c>
      <c r="X127" s="180">
        <f t="shared" si="9"/>
        <v>0</v>
      </c>
      <c r="AF127" s="34"/>
      <c r="AG127" s="34"/>
      <c r="AH127" s="34"/>
      <c r="AL127" s="72"/>
      <c r="AN127" s="72"/>
    </row>
    <row r="128" spans="2:40" s="10" customFormat="1" ht="65.45" customHeight="1" x14ac:dyDescent="0.2">
      <c r="B128" s="339" t="s">
        <v>69</v>
      </c>
      <c r="C128" s="1866" t="s">
        <v>285</v>
      </c>
      <c r="D128" s="1866"/>
      <c r="E128" s="1866"/>
      <c r="F128" s="1866"/>
      <c r="G128" s="1866"/>
      <c r="H128" s="1866"/>
      <c r="I128" s="1866"/>
      <c r="J128" s="1866"/>
      <c r="K128" s="1866"/>
      <c r="L128" s="1866"/>
      <c r="M128" s="1867"/>
      <c r="N128" s="1868">
        <v>1</v>
      </c>
      <c r="O128" s="1869"/>
      <c r="P128" s="1869"/>
      <c r="Q128" s="1886" t="str">
        <f t="shared" si="8"/>
        <v/>
      </c>
      <c r="R128" s="1887"/>
      <c r="S128" s="1887"/>
      <c r="T128" s="1887"/>
      <c r="U128" s="1888"/>
      <c r="V128" s="555">
        <v>0.5</v>
      </c>
      <c r="W128" s="460">
        <f>IF(W113=FALSE,0,N127)</f>
        <v>0</v>
      </c>
      <c r="X128" s="180">
        <f t="shared" si="9"/>
        <v>0</v>
      </c>
      <c r="AF128" s="34"/>
      <c r="AG128" s="34"/>
      <c r="AH128" s="34"/>
      <c r="AL128" s="72"/>
      <c r="AN128" s="72"/>
    </row>
    <row r="129" spans="2:56" s="10" customFormat="1" ht="34.15" customHeight="1" x14ac:dyDescent="0.2">
      <c r="B129" s="339" t="s">
        <v>383</v>
      </c>
      <c r="C129" s="1866" t="s">
        <v>286</v>
      </c>
      <c r="D129" s="1866"/>
      <c r="E129" s="1866"/>
      <c r="F129" s="1866"/>
      <c r="G129" s="1866"/>
      <c r="H129" s="1866"/>
      <c r="I129" s="1866"/>
      <c r="J129" s="1866"/>
      <c r="K129" s="1866"/>
      <c r="L129" s="1866"/>
      <c r="M129" s="1867"/>
      <c r="N129" s="1868">
        <v>0.45</v>
      </c>
      <c r="O129" s="1869"/>
      <c r="P129" s="1870"/>
      <c r="Q129" s="2006" t="str">
        <f>IF(X130=0,"",X130)</f>
        <v/>
      </c>
      <c r="R129" s="2006"/>
      <c r="S129" s="2006"/>
      <c r="T129" s="2006"/>
      <c r="U129" s="2006"/>
      <c r="V129" s="555">
        <v>1</v>
      </c>
      <c r="W129" s="464">
        <f>IF(W113=FALSE,0,N128)</f>
        <v>0</v>
      </c>
      <c r="X129" s="180">
        <f t="shared" si="9"/>
        <v>0</v>
      </c>
      <c r="AF129" s="34"/>
      <c r="AG129" s="34"/>
      <c r="AH129" s="34"/>
      <c r="AL129" s="72"/>
      <c r="AN129" s="72"/>
    </row>
    <row r="130" spans="2:56" s="10" customFormat="1" ht="62.45" customHeight="1" x14ac:dyDescent="0.2">
      <c r="B130" s="1854" t="s">
        <v>238</v>
      </c>
      <c r="C130" s="1871"/>
      <c r="D130" s="1871"/>
      <c r="E130" s="1871"/>
      <c r="F130" s="1871"/>
      <c r="G130" s="1871"/>
      <c r="H130" s="1871"/>
      <c r="I130" s="1871"/>
      <c r="J130" s="1871"/>
      <c r="K130" s="1871"/>
      <c r="L130" s="1871"/>
      <c r="M130" s="1872"/>
      <c r="N130" s="1857" t="str">
        <f>IF(W131=0,"",W131)</f>
        <v/>
      </c>
      <c r="O130" s="1858"/>
      <c r="P130" s="1859"/>
      <c r="Q130" s="1860" t="str">
        <f>IF(X131=0,"",X131)</f>
        <v/>
      </c>
      <c r="R130" s="1861"/>
      <c r="S130" s="1861"/>
      <c r="T130" s="1861"/>
      <c r="U130" s="1862"/>
      <c r="V130" s="555">
        <v>0.25</v>
      </c>
      <c r="W130" s="464">
        <f>IF(W113=FALSE,0,N129)</f>
        <v>0</v>
      </c>
      <c r="X130" s="180">
        <f t="shared" si="9"/>
        <v>0</v>
      </c>
      <c r="AF130" s="34"/>
      <c r="AG130" s="34"/>
      <c r="AH130" s="34"/>
      <c r="AL130" s="72"/>
      <c r="AN130" s="72"/>
    </row>
    <row r="131" spans="2:56" s="10" customFormat="1" ht="19.899999999999999" customHeight="1" x14ac:dyDescent="0.2">
      <c r="B131" s="40"/>
      <c r="C131" s="40"/>
      <c r="D131" s="40"/>
      <c r="E131" s="40"/>
      <c r="F131" s="40"/>
      <c r="G131" s="40"/>
      <c r="H131" s="40"/>
      <c r="I131" s="40"/>
      <c r="J131" s="40"/>
      <c r="K131" s="40"/>
      <c r="L131" s="40"/>
      <c r="M131" s="40"/>
      <c r="N131" s="204"/>
      <c r="O131" s="204"/>
      <c r="P131" s="204"/>
      <c r="Q131" s="118"/>
      <c r="R131" s="118"/>
      <c r="S131" s="118"/>
      <c r="T131" s="118"/>
      <c r="U131" s="118"/>
      <c r="V131" s="551"/>
      <c r="W131" s="453">
        <f>SUM(W114:W130)</f>
        <v>0</v>
      </c>
      <c r="X131" s="248">
        <f>SUM(X114:X130)</f>
        <v>0</v>
      </c>
      <c r="AF131" s="7"/>
      <c r="AG131" s="7"/>
      <c r="AH131" s="7"/>
      <c r="AL131" s="72"/>
      <c r="AN131" s="72"/>
    </row>
    <row r="132" spans="2:56" s="10" customFormat="1" ht="16.149999999999999" customHeight="1" x14ac:dyDescent="0.2">
      <c r="B132" s="1876" t="s">
        <v>9</v>
      </c>
      <c r="C132" s="1876"/>
      <c r="D132" s="1876"/>
      <c r="E132" s="1876"/>
      <c r="F132" s="1876"/>
      <c r="G132" s="1876"/>
      <c r="H132" s="1876"/>
      <c r="I132" s="1876"/>
      <c r="J132" s="1876"/>
      <c r="K132" s="1876"/>
      <c r="L132" s="1876"/>
      <c r="M132" s="1876"/>
      <c r="N132" s="1876"/>
      <c r="O132" s="1876"/>
      <c r="P132" s="1876"/>
      <c r="Q132" s="1876"/>
      <c r="R132" s="1876"/>
      <c r="S132" s="1876"/>
      <c r="T132" s="1876"/>
      <c r="U132" s="1876"/>
      <c r="V132" s="272"/>
      <c r="W132" s="20"/>
      <c r="X132" s="19"/>
      <c r="AF132" s="7"/>
      <c r="AG132" s="7"/>
      <c r="AH132" s="7"/>
      <c r="AL132" s="72"/>
      <c r="AN132" s="72"/>
    </row>
    <row r="133" spans="2:56" s="10" customFormat="1" ht="30" customHeight="1" x14ac:dyDescent="0.2">
      <c r="B133" s="1877" t="s">
        <v>229</v>
      </c>
      <c r="C133" s="1878"/>
      <c r="D133" s="1878"/>
      <c r="E133" s="1878"/>
      <c r="F133" s="1878"/>
      <c r="G133" s="1878"/>
      <c r="H133" s="1878"/>
      <c r="I133" s="1878"/>
      <c r="J133" s="1878"/>
      <c r="K133" s="1878"/>
      <c r="L133" s="1878"/>
      <c r="M133" s="1879"/>
      <c r="N133" s="1906"/>
      <c r="O133" s="1907"/>
      <c r="P133" s="1908"/>
      <c r="Q133" s="1909"/>
      <c r="R133" s="1910"/>
      <c r="S133" s="1910"/>
      <c r="T133" s="1910"/>
      <c r="U133" s="1911"/>
      <c r="V133" s="553"/>
      <c r="W133" s="55"/>
      <c r="X133" s="19"/>
      <c r="AF133" s="34"/>
      <c r="AG133" s="34"/>
      <c r="AH133" s="34"/>
      <c r="AL133" s="72"/>
      <c r="AN133" s="72"/>
    </row>
    <row r="134" spans="2:56" s="10" customFormat="1" ht="15" customHeight="1" x14ac:dyDescent="0.2">
      <c r="B134" s="450"/>
      <c r="C134" s="451"/>
      <c r="D134" s="451"/>
      <c r="E134" s="451"/>
      <c r="F134" s="451"/>
      <c r="G134" s="451"/>
      <c r="H134" s="451"/>
      <c r="I134" s="451"/>
      <c r="J134" s="451"/>
      <c r="K134" s="451"/>
      <c r="L134" s="451"/>
      <c r="M134" s="452"/>
      <c r="N134" s="1892" t="s">
        <v>247</v>
      </c>
      <c r="O134" s="1893"/>
      <c r="P134" s="1894"/>
      <c r="Q134" s="450"/>
      <c r="R134" s="451"/>
      <c r="S134" s="451"/>
      <c r="T134" s="451"/>
      <c r="U134" s="452"/>
      <c r="V134" s="553"/>
      <c r="W134" s="55"/>
      <c r="X134" s="19"/>
      <c r="AF134" s="34"/>
      <c r="AG134" s="34"/>
      <c r="AH134" s="34"/>
      <c r="AL134" s="72"/>
      <c r="AN134" s="72"/>
    </row>
    <row r="135" spans="2:56" s="10" customFormat="1" ht="15" customHeight="1" x14ac:dyDescent="0.25">
      <c r="B135" s="449" t="s">
        <v>37</v>
      </c>
      <c r="C135" s="1895" t="s">
        <v>287</v>
      </c>
      <c r="D135" s="1895"/>
      <c r="E135" s="1895"/>
      <c r="F135" s="1895"/>
      <c r="G135" s="1895"/>
      <c r="H135" s="1895"/>
      <c r="I135" s="1895"/>
      <c r="J135" s="1895"/>
      <c r="K135" s="1895"/>
      <c r="L135" s="1895"/>
      <c r="M135" s="1896"/>
      <c r="N135" s="1912">
        <v>1</v>
      </c>
      <c r="O135" s="1913"/>
      <c r="P135" s="1914"/>
      <c r="Q135" s="1883" t="str">
        <f>IF(X136=0,"",X136)</f>
        <v/>
      </c>
      <c r="R135" s="1884"/>
      <c r="S135" s="1884"/>
      <c r="T135" s="1884"/>
      <c r="U135" s="1885"/>
      <c r="V135" s="554"/>
      <c r="W135" s="466" t="b">
        <v>0</v>
      </c>
      <c r="X135" s="19"/>
      <c r="AF135" s="18"/>
      <c r="AG135" s="18"/>
      <c r="AH135" s="18"/>
      <c r="AL135" s="72"/>
      <c r="AN135" s="72"/>
    </row>
    <row r="136" spans="2:56" s="10" customFormat="1" ht="49.15" customHeight="1" x14ac:dyDescent="0.2">
      <c r="B136" s="339" t="s">
        <v>38</v>
      </c>
      <c r="C136" s="1866" t="s">
        <v>288</v>
      </c>
      <c r="D136" s="1866"/>
      <c r="E136" s="1866"/>
      <c r="F136" s="1866"/>
      <c r="G136" s="1866"/>
      <c r="H136" s="1866"/>
      <c r="I136" s="1866"/>
      <c r="J136" s="1866"/>
      <c r="K136" s="1866"/>
      <c r="L136" s="1866"/>
      <c r="M136" s="1867"/>
      <c r="N136" s="1868">
        <v>0.8</v>
      </c>
      <c r="O136" s="1869"/>
      <c r="P136" s="1870"/>
      <c r="Q136" s="1863" t="str">
        <f>IF(X137=0,"",X137)</f>
        <v/>
      </c>
      <c r="R136" s="1864"/>
      <c r="S136" s="1864"/>
      <c r="T136" s="1864"/>
      <c r="U136" s="1865"/>
      <c r="V136" s="555">
        <v>1</v>
      </c>
      <c r="W136" s="460">
        <f>IF(W135=FALSE,0,N135)</f>
        <v>0</v>
      </c>
      <c r="X136" s="180">
        <f>AA$18*(W136/100)</f>
        <v>0</v>
      </c>
      <c r="AF136" s="34"/>
      <c r="AG136" s="34"/>
      <c r="AH136" s="34"/>
      <c r="AL136" s="72"/>
      <c r="AN136" s="72"/>
    </row>
    <row r="137" spans="2:56" s="10" customFormat="1" ht="28.9" customHeight="1" x14ac:dyDescent="0.2">
      <c r="B137" s="339" t="s">
        <v>39</v>
      </c>
      <c r="C137" s="1866" t="s">
        <v>72</v>
      </c>
      <c r="D137" s="1866"/>
      <c r="E137" s="1866"/>
      <c r="F137" s="1866"/>
      <c r="G137" s="1866"/>
      <c r="H137" s="1866"/>
      <c r="I137" s="1866"/>
      <c r="J137" s="1866"/>
      <c r="K137" s="1866"/>
      <c r="L137" s="1866"/>
      <c r="M137" s="1867"/>
      <c r="N137" s="1868">
        <v>0.2</v>
      </c>
      <c r="O137" s="1869"/>
      <c r="P137" s="1870"/>
      <c r="Q137" s="1863" t="str">
        <f>IF(X138=0,"",X138)</f>
        <v/>
      </c>
      <c r="R137" s="1864"/>
      <c r="S137" s="1864"/>
      <c r="T137" s="1864"/>
      <c r="U137" s="1865"/>
      <c r="V137" s="555">
        <v>0.8</v>
      </c>
      <c r="W137" s="460">
        <f>IF(W135=FALSE,0,N136)</f>
        <v>0</v>
      </c>
      <c r="X137" s="180">
        <f>AA$18*(W137/100)</f>
        <v>0</v>
      </c>
      <c r="AF137" s="34"/>
      <c r="AG137" s="34"/>
      <c r="AH137" s="34"/>
      <c r="AL137" s="72"/>
      <c r="AN137" s="72"/>
    </row>
    <row r="138" spans="2:56" s="10" customFormat="1" ht="19.899999999999999" customHeight="1" x14ac:dyDescent="0.2">
      <c r="B138" s="1854" t="s">
        <v>239</v>
      </c>
      <c r="C138" s="1855"/>
      <c r="D138" s="1855"/>
      <c r="E138" s="1855"/>
      <c r="F138" s="1855"/>
      <c r="G138" s="1855"/>
      <c r="H138" s="1855"/>
      <c r="I138" s="1855"/>
      <c r="J138" s="1855"/>
      <c r="K138" s="1855"/>
      <c r="L138" s="1855"/>
      <c r="M138" s="1856"/>
      <c r="N138" s="1857" t="str">
        <f>IF(W139=0,"",W139)</f>
        <v/>
      </c>
      <c r="O138" s="1858"/>
      <c r="P138" s="1859"/>
      <c r="Q138" s="1860" t="str">
        <f>IF(X139=0,"",X139)</f>
        <v/>
      </c>
      <c r="R138" s="1861"/>
      <c r="S138" s="1861"/>
      <c r="T138" s="1861"/>
      <c r="U138" s="1862"/>
      <c r="V138" s="555">
        <v>0.2</v>
      </c>
      <c r="W138" s="464">
        <f>IF(W135=FALSE,0,N137)</f>
        <v>0</v>
      </c>
      <c r="X138" s="180">
        <f>AA$18*(W138/100)</f>
        <v>0</v>
      </c>
      <c r="AL138" s="72"/>
      <c r="AN138" s="72"/>
      <c r="BD138" s="45"/>
    </row>
    <row r="139" spans="2:56" s="10" customFormat="1" ht="19.899999999999999" customHeight="1" x14ac:dyDescent="0.2">
      <c r="B139" s="65"/>
      <c r="C139" s="58"/>
      <c r="D139" s="6"/>
      <c r="E139" s="6"/>
      <c r="F139" s="6"/>
      <c r="G139" s="6"/>
      <c r="H139" s="6"/>
      <c r="I139" s="6"/>
      <c r="J139" s="6"/>
      <c r="K139" s="6"/>
      <c r="L139" s="6"/>
      <c r="M139" s="6"/>
      <c r="N139" s="6"/>
      <c r="O139" s="6"/>
      <c r="P139" s="6"/>
      <c r="Q139" s="6"/>
      <c r="R139" s="6"/>
      <c r="S139" s="6"/>
      <c r="T139" s="6"/>
      <c r="U139" s="6"/>
      <c r="V139" s="551"/>
      <c r="W139" s="453">
        <f>SUM(W136:W138)</f>
        <v>0</v>
      </c>
      <c r="X139" s="248">
        <f>SUM(X136:X138)</f>
        <v>0</v>
      </c>
      <c r="AF139" s="18"/>
      <c r="AG139" s="18"/>
      <c r="AH139" s="18"/>
      <c r="AI139" s="7"/>
      <c r="AJ139" s="112"/>
      <c r="AK139" s="113"/>
      <c r="AL139" s="124"/>
      <c r="AM139" s="112"/>
      <c r="AN139" s="8"/>
      <c r="AO139" s="112"/>
      <c r="AP139" s="112"/>
      <c r="AQ139" s="112"/>
      <c r="AR139" s="112"/>
      <c r="AS139" s="112"/>
      <c r="AT139" s="112"/>
      <c r="AU139" s="112"/>
      <c r="AV139" s="112"/>
      <c r="AW139" s="112"/>
      <c r="AX139" s="112"/>
      <c r="AY139" s="112"/>
      <c r="AZ139" s="112"/>
      <c r="BA139" s="112"/>
      <c r="BB139" s="112"/>
      <c r="BC139" s="129"/>
    </row>
  </sheetData>
  <sheetProtection algorithmName="SHA-512" hashValue="WLBtjynMx6xw7mj0ESTUN8yB6Fi+MNwAgmuc70jrKDst2jIrLpDKdCU9Iaqfh65JynFUrvd/mqDQKYpQTUIQXQ==" saltValue="4w1VDgEpIVS+24aFGddGOg==" spinCount="100000" sheet="1" objects="1" scenarios="1" selectLockedCells="1"/>
  <mergeCells count="356">
    <mergeCell ref="Y20:Z20"/>
    <mergeCell ref="Y19:Z19"/>
    <mergeCell ref="Y18:Z18"/>
    <mergeCell ref="Y17:Z17"/>
    <mergeCell ref="Y16:Z16"/>
    <mergeCell ref="Y14:Z14"/>
    <mergeCell ref="Y12:Z12"/>
    <mergeCell ref="B7:O7"/>
    <mergeCell ref="Q40:U41"/>
    <mergeCell ref="B21:U21"/>
    <mergeCell ref="N34:P34"/>
    <mergeCell ref="Q34:U34"/>
    <mergeCell ref="B34:L34"/>
    <mergeCell ref="Q23:U23"/>
    <mergeCell ref="B23:M23"/>
    <mergeCell ref="V35:V36"/>
    <mergeCell ref="B35:M35"/>
    <mergeCell ref="N35:P35"/>
    <mergeCell ref="Q35:U35"/>
    <mergeCell ref="X30:X31"/>
    <mergeCell ref="C31:M31"/>
    <mergeCell ref="N31:P31"/>
    <mergeCell ref="Q31:U31"/>
    <mergeCell ref="B32:M32"/>
    <mergeCell ref="B70:M70"/>
    <mergeCell ref="N70:P70"/>
    <mergeCell ref="Q42:U51"/>
    <mergeCell ref="N42:P51"/>
    <mergeCell ref="C42:M51"/>
    <mergeCell ref="C40:M41"/>
    <mergeCell ref="Q70:U70"/>
    <mergeCell ref="C71:M71"/>
    <mergeCell ref="N71:P71"/>
    <mergeCell ref="Q71:U71"/>
    <mergeCell ref="C66:M66"/>
    <mergeCell ref="N66:P66"/>
    <mergeCell ref="Q66:U66"/>
    <mergeCell ref="B67:M67"/>
    <mergeCell ref="N67:P67"/>
    <mergeCell ref="Q67:U67"/>
    <mergeCell ref="B69:M69"/>
    <mergeCell ref="Q69:U69"/>
    <mergeCell ref="C64:M64"/>
    <mergeCell ref="N64:P64"/>
    <mergeCell ref="Q64:U64"/>
    <mergeCell ref="C65:M65"/>
    <mergeCell ref="N65:P65"/>
    <mergeCell ref="Q65:U65"/>
    <mergeCell ref="C129:M129"/>
    <mergeCell ref="N129:P129"/>
    <mergeCell ref="Q129:U129"/>
    <mergeCell ref="N99:P99"/>
    <mergeCell ref="N111:P111"/>
    <mergeCell ref="C137:M137"/>
    <mergeCell ref="N137:P137"/>
    <mergeCell ref="Q137:U137"/>
    <mergeCell ref="B130:M130"/>
    <mergeCell ref="N130:P130"/>
    <mergeCell ref="Q130:U130"/>
    <mergeCell ref="B132:U132"/>
    <mergeCell ref="B133:M133"/>
    <mergeCell ref="N134:P134"/>
    <mergeCell ref="Q133:U133"/>
    <mergeCell ref="N133:P133"/>
    <mergeCell ref="C127:M127"/>
    <mergeCell ref="N127:P127"/>
    <mergeCell ref="Q127:U127"/>
    <mergeCell ref="C128:M128"/>
    <mergeCell ref="N128:P128"/>
    <mergeCell ref="Q128:U128"/>
    <mergeCell ref="C125:M125"/>
    <mergeCell ref="N125:P125"/>
    <mergeCell ref="B138:M138"/>
    <mergeCell ref="N138:P138"/>
    <mergeCell ref="Q138:U138"/>
    <mergeCell ref="C135:M135"/>
    <mergeCell ref="N135:P135"/>
    <mergeCell ref="Q135:U135"/>
    <mergeCell ref="C136:M136"/>
    <mergeCell ref="N136:P136"/>
    <mergeCell ref="Q136:U136"/>
    <mergeCell ref="Q125:U125"/>
    <mergeCell ref="C126:M126"/>
    <mergeCell ref="N126:P126"/>
    <mergeCell ref="Q126:U126"/>
    <mergeCell ref="C123:M123"/>
    <mergeCell ref="N123:P123"/>
    <mergeCell ref="Q123:U123"/>
    <mergeCell ref="C124:M124"/>
    <mergeCell ref="N124:P124"/>
    <mergeCell ref="Q124:U124"/>
    <mergeCell ref="C121:M121"/>
    <mergeCell ref="N121:P121"/>
    <mergeCell ref="Q121:U121"/>
    <mergeCell ref="C122:M122"/>
    <mergeCell ref="N122:P122"/>
    <mergeCell ref="Q122:U122"/>
    <mergeCell ref="C119:M119"/>
    <mergeCell ref="N119:P119"/>
    <mergeCell ref="Q119:U119"/>
    <mergeCell ref="C120:M120"/>
    <mergeCell ref="N120:P120"/>
    <mergeCell ref="Q120:U120"/>
    <mergeCell ref="C117:M117"/>
    <mergeCell ref="N117:P117"/>
    <mergeCell ref="Q117:U117"/>
    <mergeCell ref="C118:M118"/>
    <mergeCell ref="N118:P118"/>
    <mergeCell ref="Q118:U118"/>
    <mergeCell ref="C115:M115"/>
    <mergeCell ref="N115:P115"/>
    <mergeCell ref="Q115:U115"/>
    <mergeCell ref="C116:M116"/>
    <mergeCell ref="N116:P116"/>
    <mergeCell ref="Q116:U116"/>
    <mergeCell ref="C113:M113"/>
    <mergeCell ref="N113:P113"/>
    <mergeCell ref="Q113:U113"/>
    <mergeCell ref="C114:M114"/>
    <mergeCell ref="N114:P114"/>
    <mergeCell ref="Q114:U114"/>
    <mergeCell ref="B108:M108"/>
    <mergeCell ref="N108:P108"/>
    <mergeCell ref="Q108:U108"/>
    <mergeCell ref="B110:L110"/>
    <mergeCell ref="B111:M111"/>
    <mergeCell ref="N112:P112"/>
    <mergeCell ref="Q111:U111"/>
    <mergeCell ref="C107:M107"/>
    <mergeCell ref="N107:P107"/>
    <mergeCell ref="Q107:U107"/>
    <mergeCell ref="C105:M105"/>
    <mergeCell ref="N105:P105"/>
    <mergeCell ref="Q105:U105"/>
    <mergeCell ref="C106:M106"/>
    <mergeCell ref="N106:P106"/>
    <mergeCell ref="Q106:U106"/>
    <mergeCell ref="C103:M103"/>
    <mergeCell ref="N103:P103"/>
    <mergeCell ref="Q103:U103"/>
    <mergeCell ref="C104:M104"/>
    <mergeCell ref="N104:P104"/>
    <mergeCell ref="Q104:U104"/>
    <mergeCell ref="C101:M101"/>
    <mergeCell ref="N101:P101"/>
    <mergeCell ref="Q101:U101"/>
    <mergeCell ref="C102:M102"/>
    <mergeCell ref="N102:P102"/>
    <mergeCell ref="Q102:U102"/>
    <mergeCell ref="B97:M97"/>
    <mergeCell ref="N97:P97"/>
    <mergeCell ref="Q97:U97"/>
    <mergeCell ref="B99:M99"/>
    <mergeCell ref="N100:P100"/>
    <mergeCell ref="Q99:U99"/>
    <mergeCell ref="C94:M94"/>
    <mergeCell ref="N94:P94"/>
    <mergeCell ref="Q94:U94"/>
    <mergeCell ref="C95:M95"/>
    <mergeCell ref="N95:P95"/>
    <mergeCell ref="Q95:U95"/>
    <mergeCell ref="C96:M96"/>
    <mergeCell ref="N96:P96"/>
    <mergeCell ref="Q96:U96"/>
    <mergeCell ref="C92:M92"/>
    <mergeCell ref="N92:P92"/>
    <mergeCell ref="Q92:U92"/>
    <mergeCell ref="C93:M93"/>
    <mergeCell ref="N93:P93"/>
    <mergeCell ref="Q93:U93"/>
    <mergeCell ref="C90:M90"/>
    <mergeCell ref="N90:P90"/>
    <mergeCell ref="Q90:U90"/>
    <mergeCell ref="C91:M91"/>
    <mergeCell ref="N91:P91"/>
    <mergeCell ref="Q91:U91"/>
    <mergeCell ref="B85:M85"/>
    <mergeCell ref="N85:P85"/>
    <mergeCell ref="Q85:U85"/>
    <mergeCell ref="B87:U87"/>
    <mergeCell ref="B88:M88"/>
    <mergeCell ref="N89:P89"/>
    <mergeCell ref="Q88:U88"/>
    <mergeCell ref="N88:P88"/>
    <mergeCell ref="C83:M83"/>
    <mergeCell ref="N83:P83"/>
    <mergeCell ref="Q83:U83"/>
    <mergeCell ref="C84:M84"/>
    <mergeCell ref="N84:P84"/>
    <mergeCell ref="Q84:U84"/>
    <mergeCell ref="C81:M81"/>
    <mergeCell ref="N81:P81"/>
    <mergeCell ref="Q81:U81"/>
    <mergeCell ref="C82:M82"/>
    <mergeCell ref="N82:P82"/>
    <mergeCell ref="Q82:U82"/>
    <mergeCell ref="C79:M79"/>
    <mergeCell ref="N79:P79"/>
    <mergeCell ref="Q79:U79"/>
    <mergeCell ref="C80:M80"/>
    <mergeCell ref="N80:P80"/>
    <mergeCell ref="Q80:U80"/>
    <mergeCell ref="B78:L78"/>
    <mergeCell ref="N78:P78"/>
    <mergeCell ref="Q78:U78"/>
    <mergeCell ref="C72:M72"/>
    <mergeCell ref="N72:P72"/>
    <mergeCell ref="Q72:U72"/>
    <mergeCell ref="C73:M73"/>
    <mergeCell ref="N73:P73"/>
    <mergeCell ref="Q73:U73"/>
    <mergeCell ref="N77:P77"/>
    <mergeCell ref="B77:M77"/>
    <mergeCell ref="Q77:U77"/>
    <mergeCell ref="B76:L76"/>
    <mergeCell ref="B74:M74"/>
    <mergeCell ref="N74:P74"/>
    <mergeCell ref="Q74:U74"/>
    <mergeCell ref="C62:M62"/>
    <mergeCell ref="N62:P62"/>
    <mergeCell ref="Q62:U62"/>
    <mergeCell ref="C63:M63"/>
    <mergeCell ref="N63:P63"/>
    <mergeCell ref="Q63:U63"/>
    <mergeCell ref="C60:M60"/>
    <mergeCell ref="N60:P60"/>
    <mergeCell ref="Q60:U60"/>
    <mergeCell ref="C61:M61"/>
    <mergeCell ref="N61:P61"/>
    <mergeCell ref="Q61:U61"/>
    <mergeCell ref="B56:M56"/>
    <mergeCell ref="N56:P56"/>
    <mergeCell ref="Q56:U56"/>
    <mergeCell ref="C57:P57"/>
    <mergeCell ref="B59:M59"/>
    <mergeCell ref="N59:P59"/>
    <mergeCell ref="Q59:U59"/>
    <mergeCell ref="Q58:U58"/>
    <mergeCell ref="N58:P58"/>
    <mergeCell ref="B58:M58"/>
    <mergeCell ref="C54:M54"/>
    <mergeCell ref="N54:P54"/>
    <mergeCell ref="Q54:U54"/>
    <mergeCell ref="C55:M55"/>
    <mergeCell ref="N55:P55"/>
    <mergeCell ref="Q55:U55"/>
    <mergeCell ref="B52:B53"/>
    <mergeCell ref="C52:M53"/>
    <mergeCell ref="N52:P53"/>
    <mergeCell ref="Q52:U53"/>
    <mergeCell ref="V53:V54"/>
    <mergeCell ref="W53:W54"/>
    <mergeCell ref="X53:X54"/>
    <mergeCell ref="B42:B51"/>
    <mergeCell ref="X43:X52"/>
    <mergeCell ref="W43:W52"/>
    <mergeCell ref="V43:V52"/>
    <mergeCell ref="W37:W38"/>
    <mergeCell ref="X37:X38"/>
    <mergeCell ref="B38:B39"/>
    <mergeCell ref="C38:M39"/>
    <mergeCell ref="Q38:U39"/>
    <mergeCell ref="N38:P39"/>
    <mergeCell ref="N40:P41"/>
    <mergeCell ref="B40:B41"/>
    <mergeCell ref="W40:W42"/>
    <mergeCell ref="X40:X42"/>
    <mergeCell ref="V41:V42"/>
    <mergeCell ref="V39:V40"/>
    <mergeCell ref="B36:B37"/>
    <mergeCell ref="C36:M37"/>
    <mergeCell ref="N36:P37"/>
    <mergeCell ref="Q36:U37"/>
    <mergeCell ref="V37:V38"/>
    <mergeCell ref="N32:P32"/>
    <mergeCell ref="Q32:U32"/>
    <mergeCell ref="B29:B30"/>
    <mergeCell ref="C29:M30"/>
    <mergeCell ref="N29:P30"/>
    <mergeCell ref="Q29:U30"/>
    <mergeCell ref="V30:V31"/>
    <mergeCell ref="W30:W31"/>
    <mergeCell ref="X26:X27"/>
    <mergeCell ref="C27:M27"/>
    <mergeCell ref="N27:P27"/>
    <mergeCell ref="Q27:U27"/>
    <mergeCell ref="C28:M28"/>
    <mergeCell ref="N28:P28"/>
    <mergeCell ref="Q28:U28"/>
    <mergeCell ref="B25:B26"/>
    <mergeCell ref="C25:M26"/>
    <mergeCell ref="N25:P26"/>
    <mergeCell ref="Q25:U26"/>
    <mergeCell ref="V26:V27"/>
    <mergeCell ref="W26:W27"/>
    <mergeCell ref="X18:X19"/>
    <mergeCell ref="B22:U22"/>
    <mergeCell ref="V24:V25"/>
    <mergeCell ref="W24:W25"/>
    <mergeCell ref="B24:M24"/>
    <mergeCell ref="N24:P24"/>
    <mergeCell ref="Q24:U24"/>
    <mergeCell ref="N23:P23"/>
    <mergeCell ref="B16:P16"/>
    <mergeCell ref="Q16:U16"/>
    <mergeCell ref="B17:K17"/>
    <mergeCell ref="N17:P17"/>
    <mergeCell ref="Q17:U17"/>
    <mergeCell ref="B18:P19"/>
    <mergeCell ref="Q18:U19"/>
    <mergeCell ref="B15:K15"/>
    <mergeCell ref="N15:P15"/>
    <mergeCell ref="Q15:U15"/>
    <mergeCell ref="B13:M13"/>
    <mergeCell ref="B10:P10"/>
    <mergeCell ref="R10:U10"/>
    <mergeCell ref="C11:U11"/>
    <mergeCell ref="Q12:U12"/>
    <mergeCell ref="B12:M12"/>
    <mergeCell ref="AU8:AU9"/>
    <mergeCell ref="AW8:AW9"/>
    <mergeCell ref="AY8:AY9"/>
    <mergeCell ref="Q13:U13"/>
    <mergeCell ref="B14:P14"/>
    <mergeCell ref="Q14:U14"/>
    <mergeCell ref="AW7:AY7"/>
    <mergeCell ref="BA7:BC7"/>
    <mergeCell ref="B8:Q8"/>
    <mergeCell ref="R8:U8"/>
    <mergeCell ref="AK8:AK9"/>
    <mergeCell ref="AM8:AM9"/>
    <mergeCell ref="AO8:AO9"/>
    <mergeCell ref="AJ7:AJ9"/>
    <mergeCell ref="AK7:AM7"/>
    <mergeCell ref="AO7:AQ7"/>
    <mergeCell ref="AS7:AU7"/>
    <mergeCell ref="AQ8:AQ9"/>
    <mergeCell ref="AS8:AS9"/>
    <mergeCell ref="BA8:BA9"/>
    <mergeCell ref="BC8:BC9"/>
    <mergeCell ref="B9:E9"/>
    <mergeCell ref="F9:U9"/>
    <mergeCell ref="P7:T7"/>
    <mergeCell ref="B4:M4"/>
    <mergeCell ref="O4:R4"/>
    <mergeCell ref="S4:U4"/>
    <mergeCell ref="B5:U5"/>
    <mergeCell ref="AJ5:AM5"/>
    <mergeCell ref="B6:Q6"/>
    <mergeCell ref="R6:U6"/>
    <mergeCell ref="C1:D1"/>
    <mergeCell ref="E1:U1"/>
    <mergeCell ref="C2:D2"/>
    <mergeCell ref="E2:U2"/>
    <mergeCell ref="C3:D3"/>
    <mergeCell ref="E3:U3"/>
  </mergeCells>
  <conditionalFormatting sqref="B32">
    <cfRule type="expression" dxfId="681" priority="152">
      <formula>$W$33=0</formula>
    </cfRule>
  </conditionalFormatting>
  <conditionalFormatting sqref="B25:C25 B26">
    <cfRule type="expression" dxfId="680" priority="153">
      <formula>$W$26=0</formula>
    </cfRule>
  </conditionalFormatting>
  <conditionalFormatting sqref="B38:C38">
    <cfRule type="expression" dxfId="679" priority="185">
      <formula>$W$39=0</formula>
    </cfRule>
  </conditionalFormatting>
  <conditionalFormatting sqref="B40:C40">
    <cfRule type="expression" dxfId="678" priority="148">
      <formula>$W$40=0</formula>
    </cfRule>
  </conditionalFormatting>
  <conditionalFormatting sqref="B42:C44">
    <cfRule type="expression" dxfId="677" priority="8065">
      <formula>$W$43=0</formula>
    </cfRule>
  </conditionalFormatting>
  <conditionalFormatting sqref="B27:M27">
    <cfRule type="expression" dxfId="676" priority="151">
      <formula>$W$28=0</formula>
    </cfRule>
  </conditionalFormatting>
  <conditionalFormatting sqref="B28:M28">
    <cfRule type="expression" dxfId="675" priority="150">
      <formula>$W$29=0</formula>
    </cfRule>
  </conditionalFormatting>
  <conditionalFormatting sqref="B29:M30">
    <cfRule type="expression" dxfId="674" priority="146">
      <formula>$W$30=0</formula>
    </cfRule>
  </conditionalFormatting>
  <conditionalFormatting sqref="B31:M31">
    <cfRule type="expression" dxfId="673" priority="147">
      <formula>$W$32=0</formula>
    </cfRule>
  </conditionalFormatting>
  <conditionalFormatting sqref="B36:M37">
    <cfRule type="expression" dxfId="672" priority="186">
      <formula>$W$37=0</formula>
    </cfRule>
  </conditionalFormatting>
  <conditionalFormatting sqref="B52:M53">
    <cfRule type="expression" dxfId="671" priority="142">
      <formula>$W$53=0</formula>
    </cfRule>
  </conditionalFormatting>
  <conditionalFormatting sqref="B54:M54">
    <cfRule type="expression" dxfId="670" priority="141">
      <formula>$W$55=0</formula>
    </cfRule>
  </conditionalFormatting>
  <conditionalFormatting sqref="B55:M55">
    <cfRule type="expression" dxfId="669" priority="140">
      <formula>$W$56=0</formula>
    </cfRule>
  </conditionalFormatting>
  <conditionalFormatting sqref="B56:M56">
    <cfRule type="expression" dxfId="668" priority="134">
      <formula>$W$57=0</formula>
    </cfRule>
  </conditionalFormatting>
  <conditionalFormatting sqref="B60:M60">
    <cfRule type="expression" dxfId="667" priority="133">
      <formula>$W$61=0</formula>
    </cfRule>
  </conditionalFormatting>
  <conditionalFormatting sqref="B61:M61">
    <cfRule type="expression" dxfId="666" priority="132">
      <formula>$W$62=0</formula>
    </cfRule>
  </conditionalFormatting>
  <conditionalFormatting sqref="B62:M62">
    <cfRule type="expression" dxfId="665" priority="131">
      <formula>$W$63=0</formula>
    </cfRule>
  </conditionalFormatting>
  <conditionalFormatting sqref="B63:M63">
    <cfRule type="expression" dxfId="664" priority="130">
      <formula>$W$64=0</formula>
    </cfRule>
  </conditionalFormatting>
  <conditionalFormatting sqref="B64:M64">
    <cfRule type="expression" dxfId="663" priority="129">
      <formula>$W$65=0</formula>
    </cfRule>
  </conditionalFormatting>
  <conditionalFormatting sqref="B65:M65">
    <cfRule type="expression" dxfId="662" priority="128">
      <formula>$W$66=0</formula>
    </cfRule>
  </conditionalFormatting>
  <conditionalFormatting sqref="B66:M66">
    <cfRule type="expression" dxfId="661" priority="127">
      <formula>$W$67=0</formula>
    </cfRule>
  </conditionalFormatting>
  <conditionalFormatting sqref="B67:M67">
    <cfRule type="expression" dxfId="660" priority="123">
      <formula>$W$68=0</formula>
    </cfRule>
  </conditionalFormatting>
  <conditionalFormatting sqref="B71:M71">
    <cfRule type="expression" dxfId="659" priority="118">
      <formula>$W$72=0</formula>
    </cfRule>
  </conditionalFormatting>
  <conditionalFormatting sqref="B72:M72">
    <cfRule type="expression" dxfId="658" priority="117">
      <formula>$W$73=0</formula>
    </cfRule>
  </conditionalFormatting>
  <conditionalFormatting sqref="B73:M73">
    <cfRule type="expression" dxfId="657" priority="116">
      <formula>$W$74=0</formula>
    </cfRule>
  </conditionalFormatting>
  <conditionalFormatting sqref="B74:M74">
    <cfRule type="expression" dxfId="656" priority="120">
      <formula>$W$75=0</formula>
    </cfRule>
  </conditionalFormatting>
  <conditionalFormatting sqref="B79:M79">
    <cfRule type="expression" dxfId="655" priority="113">
      <formula>$W$80=0</formula>
    </cfRule>
  </conditionalFormatting>
  <conditionalFormatting sqref="B80:M80">
    <cfRule type="expression" dxfId="654" priority="112">
      <formula>$W$81=0</formula>
    </cfRule>
  </conditionalFormatting>
  <conditionalFormatting sqref="B81:M81">
    <cfRule type="expression" dxfId="653" priority="108">
      <formula>$W$82=0</formula>
    </cfRule>
  </conditionalFormatting>
  <conditionalFormatting sqref="B82:M82">
    <cfRule type="expression" dxfId="652" priority="107">
      <formula>$W$83=0</formula>
    </cfRule>
  </conditionalFormatting>
  <conditionalFormatting sqref="B83:M83">
    <cfRule type="expression" dxfId="651" priority="106">
      <formula>$W$84=0</formula>
    </cfRule>
  </conditionalFormatting>
  <conditionalFormatting sqref="B84:M84">
    <cfRule type="expression" dxfId="650" priority="105">
      <formula>$W$85=0</formula>
    </cfRule>
  </conditionalFormatting>
  <conditionalFormatting sqref="B85:M85">
    <cfRule type="expression" dxfId="649" priority="110">
      <formula>$W$86=0</formula>
    </cfRule>
  </conditionalFormatting>
  <conditionalFormatting sqref="B90:M90">
    <cfRule type="expression" dxfId="648" priority="99">
      <formula>$W$91=0</formula>
    </cfRule>
  </conditionalFormatting>
  <conditionalFormatting sqref="B91:M91">
    <cfRule type="expression" dxfId="647" priority="98">
      <formula>$W$92=0</formula>
    </cfRule>
  </conditionalFormatting>
  <conditionalFormatting sqref="B92:M92">
    <cfRule type="expression" dxfId="646" priority="97">
      <formula>$W$93=0</formula>
    </cfRule>
  </conditionalFormatting>
  <conditionalFormatting sqref="B93:M93">
    <cfRule type="expression" dxfId="645" priority="96">
      <formula>$W$94=0</formula>
    </cfRule>
  </conditionalFormatting>
  <conditionalFormatting sqref="B94:M94">
    <cfRule type="expression" dxfId="644" priority="95">
      <formula>$W$95=0</formula>
    </cfRule>
  </conditionalFormatting>
  <conditionalFormatting sqref="B95:M95">
    <cfRule type="expression" dxfId="643" priority="94">
      <formula>$W$96=0</formula>
    </cfRule>
  </conditionalFormatting>
  <conditionalFormatting sqref="B96:M96">
    <cfRule type="expression" dxfId="642" priority="93">
      <formula>$W$97=0</formula>
    </cfRule>
  </conditionalFormatting>
  <conditionalFormatting sqref="B97:M97">
    <cfRule type="expression" dxfId="641" priority="102">
      <formula>$W$98=0</formula>
    </cfRule>
  </conditionalFormatting>
  <conditionalFormatting sqref="B101:M101">
    <cfRule type="expression" dxfId="640" priority="88">
      <formula>$W$102=0</formula>
    </cfRule>
  </conditionalFormatting>
  <conditionalFormatting sqref="B102:M102">
    <cfRule type="expression" dxfId="639" priority="87">
      <formula>$W$103=0</formula>
    </cfRule>
  </conditionalFormatting>
  <conditionalFormatting sqref="B103:M103">
    <cfRule type="expression" dxfId="638" priority="86">
      <formula>$W$104=0</formula>
    </cfRule>
  </conditionalFormatting>
  <conditionalFormatting sqref="B104:M104">
    <cfRule type="expression" dxfId="637" priority="85">
      <formula>$W$105=0</formula>
    </cfRule>
  </conditionalFormatting>
  <conditionalFormatting sqref="B105:M105">
    <cfRule type="expression" dxfId="636" priority="84">
      <formula>$W$106=0</formula>
    </cfRule>
  </conditionalFormatting>
  <conditionalFormatting sqref="B106:M106">
    <cfRule type="expression" dxfId="635" priority="83">
      <formula>$W$107=0</formula>
    </cfRule>
  </conditionalFormatting>
  <conditionalFormatting sqref="B107:M107">
    <cfRule type="expression" dxfId="634" priority="82">
      <formula>$W$108=0</formula>
    </cfRule>
  </conditionalFormatting>
  <conditionalFormatting sqref="B108:M108">
    <cfRule type="expression" dxfId="633" priority="91">
      <formula>$W$109=0</formula>
    </cfRule>
  </conditionalFormatting>
  <conditionalFormatting sqref="B113:M113">
    <cfRule type="expression" dxfId="632" priority="75">
      <formula>$W$114=0</formula>
    </cfRule>
  </conditionalFormatting>
  <conditionalFormatting sqref="B114:M114">
    <cfRule type="expression" dxfId="631" priority="74">
      <formula>$W$115=0</formula>
    </cfRule>
  </conditionalFormatting>
  <conditionalFormatting sqref="B115:M115">
    <cfRule type="expression" dxfId="630" priority="73">
      <formula>$W$116=0</formula>
    </cfRule>
  </conditionalFormatting>
  <conditionalFormatting sqref="B116:M116">
    <cfRule type="expression" dxfId="629" priority="72">
      <formula>$W$117=0</formula>
    </cfRule>
  </conditionalFormatting>
  <conditionalFormatting sqref="B117:M117">
    <cfRule type="expression" dxfId="628" priority="71">
      <formula>$W$118=0</formula>
    </cfRule>
  </conditionalFormatting>
  <conditionalFormatting sqref="B118:M118">
    <cfRule type="expression" dxfId="627" priority="70">
      <formula>$W$119=0</formula>
    </cfRule>
  </conditionalFormatting>
  <conditionalFormatting sqref="B119:M119">
    <cfRule type="expression" dxfId="626" priority="69">
      <formula>$W$120=0</formula>
    </cfRule>
  </conditionalFormatting>
  <conditionalFormatting sqref="B120:M120">
    <cfRule type="expression" dxfId="625" priority="68">
      <formula>$W$121=0</formula>
    </cfRule>
  </conditionalFormatting>
  <conditionalFormatting sqref="B121:M121">
    <cfRule type="expression" dxfId="624" priority="67">
      <formula>$W$122=0</formula>
    </cfRule>
  </conditionalFormatting>
  <conditionalFormatting sqref="B122:M122">
    <cfRule type="expression" dxfId="623" priority="66">
      <formula>$W$123=0</formula>
    </cfRule>
  </conditionalFormatting>
  <conditionalFormatting sqref="B123:M123">
    <cfRule type="expression" dxfId="622" priority="65">
      <formula>$W$124=0</formula>
    </cfRule>
  </conditionalFormatting>
  <conditionalFormatting sqref="B124:M124">
    <cfRule type="expression" dxfId="621" priority="64">
      <formula>$W$125=0</formula>
    </cfRule>
  </conditionalFormatting>
  <conditionalFormatting sqref="B125:M125">
    <cfRule type="expression" dxfId="620" priority="63">
      <formula>$W$126=0</formula>
    </cfRule>
  </conditionalFormatting>
  <conditionalFormatting sqref="B126:M126">
    <cfRule type="expression" dxfId="619" priority="62">
      <formula>$W$127=0</formula>
    </cfRule>
  </conditionalFormatting>
  <conditionalFormatting sqref="B127:M127">
    <cfRule type="expression" dxfId="618" priority="61">
      <formula>$W$128=0</formula>
    </cfRule>
  </conditionalFormatting>
  <conditionalFormatting sqref="B128:M128">
    <cfRule type="expression" dxfId="617" priority="60">
      <formula>$W$129=0</formula>
    </cfRule>
  </conditionalFormatting>
  <conditionalFormatting sqref="B129:M129">
    <cfRule type="expression" dxfId="616" priority="59">
      <formula>$W$130=0</formula>
    </cfRule>
  </conditionalFormatting>
  <conditionalFormatting sqref="B130:M130">
    <cfRule type="expression" dxfId="615" priority="77">
      <formula>$W$131=0</formula>
    </cfRule>
  </conditionalFormatting>
  <conditionalFormatting sqref="B135:M135">
    <cfRule type="expression" dxfId="614" priority="54">
      <formula>$W$136=0</formula>
    </cfRule>
  </conditionalFormatting>
  <conditionalFormatting sqref="B136:M136">
    <cfRule type="expression" dxfId="613" priority="53">
      <formula>$W$137=0</formula>
    </cfRule>
  </conditionalFormatting>
  <conditionalFormatting sqref="B137:M137">
    <cfRule type="expression" dxfId="612" priority="52">
      <formula>$W$138=0</formula>
    </cfRule>
  </conditionalFormatting>
  <conditionalFormatting sqref="B138:M138">
    <cfRule type="expression" dxfId="611" priority="56">
      <formula>$W$139=0</formula>
    </cfRule>
  </conditionalFormatting>
  <conditionalFormatting sqref="B25:P31">
    <cfRule type="expression" dxfId="610" priority="145">
      <formula>$W$24=FALSE</formula>
    </cfRule>
  </conditionalFormatting>
  <conditionalFormatting sqref="B36:P37 B38:C38 N38 B40:C40 N40 B42:C44 N42:N44 B52:P55">
    <cfRule type="expression" dxfId="609" priority="137">
      <formula>$W$36=FALSE</formula>
    </cfRule>
  </conditionalFormatting>
  <conditionalFormatting sqref="B60:P66">
    <cfRule type="expression" dxfId="608" priority="125">
      <formula>$W$60=FALSE</formula>
    </cfRule>
  </conditionalFormatting>
  <conditionalFormatting sqref="B71:P73">
    <cfRule type="expression" dxfId="607" priority="115">
      <formula>$W$71=FALSE</formula>
    </cfRule>
  </conditionalFormatting>
  <conditionalFormatting sqref="B79:P84">
    <cfRule type="expression" dxfId="606" priority="104">
      <formula>$W$79=FALSE</formula>
    </cfRule>
  </conditionalFormatting>
  <conditionalFormatting sqref="B90:P96">
    <cfRule type="expression" dxfId="605" priority="46">
      <formula>$W$90=FALSE</formula>
    </cfRule>
  </conditionalFormatting>
  <conditionalFormatting sqref="B101:P107">
    <cfRule type="expression" dxfId="604" priority="80">
      <formula>$W$101=FALSE</formula>
    </cfRule>
  </conditionalFormatting>
  <conditionalFormatting sqref="B113:P129">
    <cfRule type="expression" dxfId="603" priority="43">
      <formula>$W$113=FALSE</formula>
    </cfRule>
  </conditionalFormatting>
  <conditionalFormatting sqref="B135:P137">
    <cfRule type="expression" dxfId="602" priority="51">
      <formula>$W$135=FALSE</formula>
    </cfRule>
  </conditionalFormatting>
  <conditionalFormatting sqref="N15:P15">
    <cfRule type="expression" dxfId="601" priority="9114">
      <formula>$Z$15=FALSE</formula>
    </cfRule>
    <cfRule type="expression" dxfId="600" priority="9115">
      <formula>$AA$14=0</formula>
    </cfRule>
  </conditionalFormatting>
  <conditionalFormatting sqref="N17:P17">
    <cfRule type="expression" dxfId="599" priority="9062">
      <formula>$AE$19=2</formula>
    </cfRule>
  </conditionalFormatting>
  <conditionalFormatting sqref="N24:P24">
    <cfRule type="expression" dxfId="598" priority="35">
      <formula>$W$24=FALSE</formula>
    </cfRule>
  </conditionalFormatting>
  <conditionalFormatting sqref="N35:P35">
    <cfRule type="expression" dxfId="597" priority="37">
      <formula>$W$36=FALSE</formula>
    </cfRule>
  </conditionalFormatting>
  <conditionalFormatting sqref="N59:P59">
    <cfRule type="expression" dxfId="596" priority="33">
      <formula>$W$60=FALSE</formula>
    </cfRule>
  </conditionalFormatting>
  <conditionalFormatting sqref="N70:P70">
    <cfRule type="expression" dxfId="595" priority="31">
      <formula>$W$71=FALSE</formula>
    </cfRule>
  </conditionalFormatting>
  <conditionalFormatting sqref="N78:P78">
    <cfRule type="expression" dxfId="594" priority="29">
      <formula>$W$79=FALSE</formula>
    </cfRule>
  </conditionalFormatting>
  <conditionalFormatting sqref="N89:P89">
    <cfRule type="expression" dxfId="593" priority="27">
      <formula>$W$90=FALSE</formula>
    </cfRule>
  </conditionalFormatting>
  <conditionalFormatting sqref="N100:P100">
    <cfRule type="expression" dxfId="592" priority="25">
      <formula>$W$101=FALSE</formula>
    </cfRule>
  </conditionalFormatting>
  <conditionalFormatting sqref="N112:P112">
    <cfRule type="expression" dxfId="591" priority="23">
      <formula>$W$113=FALSE</formula>
    </cfRule>
  </conditionalFormatting>
  <conditionalFormatting sqref="N134:P134">
    <cfRule type="expression" dxfId="590" priority="1">
      <formula>$W$135=FALSE</formula>
    </cfRule>
  </conditionalFormatting>
  <conditionalFormatting sqref="P7:T7">
    <cfRule type="expression" dxfId="589" priority="9116">
      <formula>$AA$12=0</formula>
    </cfRule>
  </conditionalFormatting>
  <conditionalFormatting sqref="Q23:U23">
    <cfRule type="expression" dxfId="588" priority="21">
      <formula>$W$24=TRUE</formula>
    </cfRule>
  </conditionalFormatting>
  <conditionalFormatting sqref="Q25:U26">
    <cfRule type="expression" dxfId="587" priority="158">
      <formula>$X$26=0</formula>
    </cfRule>
  </conditionalFormatting>
  <conditionalFormatting sqref="Q27:U27">
    <cfRule type="expression" dxfId="586" priority="157">
      <formula>$X$28=0</formula>
    </cfRule>
  </conditionalFormatting>
  <conditionalFormatting sqref="Q28:U28">
    <cfRule type="expression" dxfId="585" priority="156">
      <formula>$X$29=0</formula>
    </cfRule>
  </conditionalFormatting>
  <conditionalFormatting sqref="Q29:U30">
    <cfRule type="expression" dxfId="584" priority="155">
      <formula>$X$30=0</formula>
    </cfRule>
  </conditionalFormatting>
  <conditionalFormatting sqref="Q31:U31">
    <cfRule type="expression" dxfId="583" priority="154">
      <formula>$X$32=0</formula>
    </cfRule>
  </conditionalFormatting>
  <conditionalFormatting sqref="Q34:U34">
    <cfRule type="expression" dxfId="582" priority="19">
      <formula>$W$36=TRUE</formula>
    </cfRule>
  </conditionalFormatting>
  <conditionalFormatting sqref="U7">
    <cfRule type="expression" dxfId="581" priority="9118">
      <formula>$AA$19=0</formula>
    </cfRule>
  </conditionalFormatting>
  <conditionalFormatting sqref="AA12">
    <cfRule type="expression" dxfId="580" priority="184" stopIfTrue="1">
      <formula>$AA$12=0</formula>
    </cfRule>
  </conditionalFormatting>
  <conditionalFormatting sqref="AE13">
    <cfRule type="expression" dxfId="579" priority="2">
      <formula>$AE$19=1</formula>
    </cfRule>
  </conditionalFormatting>
  <conditionalFormatting sqref="AE14">
    <cfRule type="expression" dxfId="578" priority="7">
      <formula>$AE$19=2</formula>
    </cfRule>
  </conditionalFormatting>
  <conditionalFormatting sqref="AE15">
    <cfRule type="expression" dxfId="577" priority="8">
      <formula>$AE$19=3</formula>
    </cfRule>
  </conditionalFormatting>
  <conditionalFormatting sqref="AE16">
    <cfRule type="expression" dxfId="576" priority="9">
      <formula>$AE$19=4</formula>
    </cfRule>
  </conditionalFormatting>
  <conditionalFormatting sqref="AE17">
    <cfRule type="expression" dxfId="575" priority="10">
      <formula>$AE$19=5</formula>
    </cfRule>
  </conditionalFormatting>
  <conditionalFormatting sqref="AE18">
    <cfRule type="expression" dxfId="574" priority="16">
      <formula>$AE$19=6</formula>
    </cfRule>
  </conditionalFormatting>
  <conditionalFormatting sqref="AG13">
    <cfRule type="expression" dxfId="573" priority="3">
      <formula>$AG$19=1</formula>
    </cfRule>
  </conditionalFormatting>
  <conditionalFormatting sqref="AG14">
    <cfRule type="expression" dxfId="572" priority="11">
      <formula>$AG$19=2</formula>
    </cfRule>
  </conditionalFormatting>
  <conditionalFormatting sqref="AG15">
    <cfRule type="expression" dxfId="571" priority="12">
      <formula>$AG$19=3</formula>
    </cfRule>
  </conditionalFormatting>
  <conditionalFormatting sqref="AG16">
    <cfRule type="expression" dxfId="570" priority="13">
      <formula>$AG$19=4</formula>
    </cfRule>
  </conditionalFormatting>
  <conditionalFormatting sqref="AG17">
    <cfRule type="expression" dxfId="569" priority="14">
      <formula>$AG$19=5</formula>
    </cfRule>
  </conditionalFormatting>
  <conditionalFormatting sqref="AG18">
    <cfRule type="expression" dxfId="568" priority="15">
      <formula>$AG$19=6</formula>
    </cfRule>
  </conditionalFormatting>
  <pageMargins left="0.98425196850393704" right="0.59055118110236227" top="0.59055118110236227" bottom="0.39370078740157483" header="0.31496062992125984" footer="0.31496062992125984"/>
  <pageSetup paperSize="9" orientation="portrait" r:id="rId1"/>
  <headerFooter>
    <oddFooter>&amp;C&amp;"Arial,Standard"Seite &amp;P von &amp;N&amp;R&amp;"Arial,Standard"&amp;A</oddFooter>
  </headerFooter>
  <rowBreaks count="7" manualBreakCount="7">
    <brk id="32" min="1" max="20" man="1"/>
    <brk id="56" min="1" max="20" man="1"/>
    <brk id="67" min="1" max="20" man="1"/>
    <brk id="85" min="1" max="20" man="1"/>
    <brk id="97" min="1" max="20" man="1"/>
    <brk id="108" min="1" max="20" man="1"/>
    <brk id="123" min="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80897" r:id="rId4" name="Drop Down 1">
              <controlPr defaultSize="0" autoLine="0" autoPict="0">
                <anchor moveWithCells="1">
                  <from>
                    <xdr:col>15</xdr:col>
                    <xdr:colOff>28575</xdr:colOff>
                    <xdr:row>12</xdr:row>
                    <xdr:rowOff>19050</xdr:rowOff>
                  </from>
                  <to>
                    <xdr:col>20</xdr:col>
                    <xdr:colOff>266700</xdr:colOff>
                    <xdr:row>12</xdr:row>
                    <xdr:rowOff>190500</xdr:rowOff>
                  </to>
                </anchor>
              </controlPr>
            </control>
          </mc:Choice>
        </mc:AlternateContent>
        <mc:AlternateContent xmlns:mc="http://schemas.openxmlformats.org/markup-compatibility/2006">
          <mc:Choice Requires="x14">
            <control shapeId="80898" r:id="rId5" name="Drop Down 2">
              <controlPr defaultSize="0" autoLine="0" autoPict="0">
                <anchor moveWithCells="1">
                  <from>
                    <xdr:col>15</xdr:col>
                    <xdr:colOff>28575</xdr:colOff>
                    <xdr:row>11</xdr:row>
                    <xdr:rowOff>19050</xdr:rowOff>
                  </from>
                  <to>
                    <xdr:col>20</xdr:col>
                    <xdr:colOff>266700</xdr:colOff>
                    <xdr:row>11</xdr:row>
                    <xdr:rowOff>200025</xdr:rowOff>
                  </to>
                </anchor>
              </controlPr>
            </control>
          </mc:Choice>
        </mc:AlternateContent>
        <mc:AlternateContent xmlns:mc="http://schemas.openxmlformats.org/markup-compatibility/2006">
          <mc:Choice Requires="x14">
            <control shapeId="80899" r:id="rId6" name="Check Box 3">
              <controlPr defaultSize="0" autoFill="0" autoLine="0" autoPict="0">
                <anchor moveWithCells="1">
                  <from>
                    <xdr:col>13</xdr:col>
                    <xdr:colOff>200025</xdr:colOff>
                    <xdr:row>32</xdr:row>
                    <xdr:rowOff>171450</xdr:rowOff>
                  </from>
                  <to>
                    <xdr:col>14</xdr:col>
                    <xdr:colOff>38100</xdr:colOff>
                    <xdr:row>34</xdr:row>
                    <xdr:rowOff>19050</xdr:rowOff>
                  </to>
                </anchor>
              </controlPr>
            </control>
          </mc:Choice>
        </mc:AlternateContent>
        <mc:AlternateContent xmlns:mc="http://schemas.openxmlformats.org/markup-compatibility/2006">
          <mc:Choice Requires="x14">
            <control shapeId="80900" r:id="rId7" name="Check Box 4">
              <controlPr defaultSize="0" autoFill="0" autoLine="0" autoPict="0">
                <anchor moveWithCells="1">
                  <from>
                    <xdr:col>13</xdr:col>
                    <xdr:colOff>209550</xdr:colOff>
                    <xdr:row>22</xdr:row>
                    <xdr:rowOff>0</xdr:rowOff>
                  </from>
                  <to>
                    <xdr:col>14</xdr:col>
                    <xdr:colOff>38100</xdr:colOff>
                    <xdr:row>23</xdr:row>
                    <xdr:rowOff>0</xdr:rowOff>
                  </to>
                </anchor>
              </controlPr>
            </control>
          </mc:Choice>
        </mc:AlternateContent>
        <mc:AlternateContent xmlns:mc="http://schemas.openxmlformats.org/markup-compatibility/2006">
          <mc:Choice Requires="x14">
            <control shapeId="80901" r:id="rId8" name="Check Box 5">
              <controlPr defaultSize="0" autoFill="0" autoLine="0" autoPict="0">
                <anchor moveWithCells="1">
                  <from>
                    <xdr:col>13</xdr:col>
                    <xdr:colOff>228600</xdr:colOff>
                    <xdr:row>57</xdr:row>
                    <xdr:rowOff>0</xdr:rowOff>
                  </from>
                  <to>
                    <xdr:col>14</xdr:col>
                    <xdr:colOff>57150</xdr:colOff>
                    <xdr:row>57</xdr:row>
                    <xdr:rowOff>180975</xdr:rowOff>
                  </to>
                </anchor>
              </controlPr>
            </control>
          </mc:Choice>
        </mc:AlternateContent>
        <mc:AlternateContent xmlns:mc="http://schemas.openxmlformats.org/markup-compatibility/2006">
          <mc:Choice Requires="x14">
            <control shapeId="80902" r:id="rId9" name="Check Box 6">
              <controlPr defaultSize="0" autoFill="0" autoLine="0" autoPict="0">
                <anchor moveWithCells="1">
                  <from>
                    <xdr:col>13</xdr:col>
                    <xdr:colOff>209550</xdr:colOff>
                    <xdr:row>67</xdr:row>
                    <xdr:rowOff>371475</xdr:rowOff>
                  </from>
                  <to>
                    <xdr:col>14</xdr:col>
                    <xdr:colOff>38100</xdr:colOff>
                    <xdr:row>68</xdr:row>
                    <xdr:rowOff>190500</xdr:rowOff>
                  </to>
                </anchor>
              </controlPr>
            </control>
          </mc:Choice>
        </mc:AlternateContent>
        <mc:AlternateContent xmlns:mc="http://schemas.openxmlformats.org/markup-compatibility/2006">
          <mc:Choice Requires="x14">
            <control shapeId="80903" r:id="rId10" name="Check Box 7">
              <controlPr defaultSize="0" autoFill="0" autoLine="0" autoPict="0">
                <anchor moveWithCells="1">
                  <from>
                    <xdr:col>13</xdr:col>
                    <xdr:colOff>200025</xdr:colOff>
                    <xdr:row>75</xdr:row>
                    <xdr:rowOff>361950</xdr:rowOff>
                  </from>
                  <to>
                    <xdr:col>14</xdr:col>
                    <xdr:colOff>28575</xdr:colOff>
                    <xdr:row>76</xdr:row>
                    <xdr:rowOff>190500</xdr:rowOff>
                  </to>
                </anchor>
              </controlPr>
            </control>
          </mc:Choice>
        </mc:AlternateContent>
        <mc:AlternateContent xmlns:mc="http://schemas.openxmlformats.org/markup-compatibility/2006">
          <mc:Choice Requires="x14">
            <control shapeId="80904" r:id="rId11" name="Check Box 8">
              <controlPr defaultSize="0" autoFill="0" autoLine="0" autoPict="0">
                <anchor moveWithCells="1">
                  <from>
                    <xdr:col>13</xdr:col>
                    <xdr:colOff>209550</xdr:colOff>
                    <xdr:row>86</xdr:row>
                    <xdr:rowOff>361950</xdr:rowOff>
                  </from>
                  <to>
                    <xdr:col>14</xdr:col>
                    <xdr:colOff>38100</xdr:colOff>
                    <xdr:row>87</xdr:row>
                    <xdr:rowOff>190500</xdr:rowOff>
                  </to>
                </anchor>
              </controlPr>
            </control>
          </mc:Choice>
        </mc:AlternateContent>
        <mc:AlternateContent xmlns:mc="http://schemas.openxmlformats.org/markup-compatibility/2006">
          <mc:Choice Requires="x14">
            <control shapeId="80905" r:id="rId12" name="Check Box 9">
              <controlPr defaultSize="0" autoFill="0" autoLine="0" autoPict="0">
                <anchor moveWithCells="1">
                  <from>
                    <xdr:col>13</xdr:col>
                    <xdr:colOff>209550</xdr:colOff>
                    <xdr:row>97</xdr:row>
                    <xdr:rowOff>361950</xdr:rowOff>
                  </from>
                  <to>
                    <xdr:col>14</xdr:col>
                    <xdr:colOff>47625</xdr:colOff>
                    <xdr:row>98</xdr:row>
                    <xdr:rowOff>190500</xdr:rowOff>
                  </to>
                </anchor>
              </controlPr>
            </control>
          </mc:Choice>
        </mc:AlternateContent>
        <mc:AlternateContent xmlns:mc="http://schemas.openxmlformats.org/markup-compatibility/2006">
          <mc:Choice Requires="x14">
            <control shapeId="80906" r:id="rId13" name="Check Box 10">
              <controlPr defaultSize="0" autoFill="0" autoLine="0" autoPict="0">
                <anchor moveWithCells="1">
                  <from>
                    <xdr:col>13</xdr:col>
                    <xdr:colOff>190500</xdr:colOff>
                    <xdr:row>110</xdr:row>
                    <xdr:rowOff>47625</xdr:rowOff>
                  </from>
                  <to>
                    <xdr:col>14</xdr:col>
                    <xdr:colOff>19050</xdr:colOff>
                    <xdr:row>110</xdr:row>
                    <xdr:rowOff>228600</xdr:rowOff>
                  </to>
                </anchor>
              </controlPr>
            </control>
          </mc:Choice>
        </mc:AlternateContent>
        <mc:AlternateContent xmlns:mc="http://schemas.openxmlformats.org/markup-compatibility/2006">
          <mc:Choice Requires="x14">
            <control shapeId="80907" r:id="rId14" name="Check Box 11">
              <controlPr defaultSize="0" autoFill="0" autoLine="0" autoPict="0">
                <anchor moveWithCells="1">
                  <from>
                    <xdr:col>13</xdr:col>
                    <xdr:colOff>219075</xdr:colOff>
                    <xdr:row>131</xdr:row>
                    <xdr:rowOff>361950</xdr:rowOff>
                  </from>
                  <to>
                    <xdr:col>14</xdr:col>
                    <xdr:colOff>57150</xdr:colOff>
                    <xdr:row>132</xdr:row>
                    <xdr:rowOff>190500</xdr:rowOff>
                  </to>
                </anchor>
              </controlPr>
            </control>
          </mc:Choice>
        </mc:AlternateContent>
        <mc:AlternateContent xmlns:mc="http://schemas.openxmlformats.org/markup-compatibility/2006">
          <mc:Choice Requires="x14">
            <control shapeId="80908" r:id="rId15" name="Check Box 12">
              <controlPr defaultSize="0" autoFill="0" autoLine="0" autoPict="0">
                <anchor moveWithCells="1">
                  <from>
                    <xdr:col>12</xdr:col>
                    <xdr:colOff>0</xdr:colOff>
                    <xdr:row>14</xdr:row>
                    <xdr:rowOff>9525</xdr:rowOff>
                  </from>
                  <to>
                    <xdr:col>12</xdr:col>
                    <xdr:colOff>247650</xdr:colOff>
                    <xdr:row>14</xdr:row>
                    <xdr:rowOff>200025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4" tint="0.79998168889431442"/>
  </sheetPr>
  <dimension ref="A1:BH491"/>
  <sheetViews>
    <sheetView showGridLines="0" showRowColHeaders="0" topLeftCell="A202" zoomScaleNormal="100" zoomScaleSheetLayoutView="69" workbookViewId="0">
      <selection activeCell="P19" sqref="P19"/>
    </sheetView>
  </sheetViews>
  <sheetFormatPr baseColWidth="10" defaultColWidth="11" defaultRowHeight="13.5" x14ac:dyDescent="0.25"/>
  <cols>
    <col min="1" max="1" width="25.625" style="81" customWidth="1"/>
    <col min="2" max="2" width="1.625" style="60" customWidth="1"/>
    <col min="3" max="8" width="2.375" style="60" customWidth="1"/>
    <col min="9" max="9" width="3.25" style="60" customWidth="1"/>
    <col min="10" max="10" width="7.375" style="60" customWidth="1"/>
    <col min="11" max="11" width="4.875" style="60" customWidth="1"/>
    <col min="12" max="12" width="4.75" style="60" customWidth="1"/>
    <col min="13" max="13" width="5.375" style="60" customWidth="1"/>
    <col min="14" max="14" width="10.625" style="60" customWidth="1"/>
    <col min="15" max="15" width="10.625" style="112" hidden="1" customWidth="1"/>
    <col min="16" max="16" width="10.625" style="60" customWidth="1"/>
    <col min="17" max="17" width="10.625" style="8" hidden="1" customWidth="1"/>
    <col min="18" max="18" width="10.625" style="60" customWidth="1"/>
    <col min="19" max="19" width="10.625" style="8" hidden="1" customWidth="1"/>
    <col min="20" max="20" width="10.625" style="60" customWidth="1"/>
    <col min="21" max="21" width="10.625" style="8" hidden="1" customWidth="1"/>
    <col min="22" max="22" width="10.625" style="60" customWidth="1"/>
    <col min="23" max="23" width="10.625" style="8" hidden="1" customWidth="1"/>
    <col min="24" max="24" width="10.625" style="60" customWidth="1"/>
    <col min="25" max="25" width="10.625" style="8" hidden="1" customWidth="1"/>
    <col min="26" max="26" width="10.625" style="60" customWidth="1"/>
    <col min="27" max="27" width="10.625" style="8" hidden="1" customWidth="1"/>
    <col min="28" max="28" width="10.625" style="60" customWidth="1"/>
    <col min="29" max="29" width="10.625" style="253" hidden="1" customWidth="1"/>
    <col min="30" max="30" width="11.625" style="82" hidden="1" customWidth="1"/>
    <col min="31" max="31" width="17.625" style="83" hidden="1" customWidth="1"/>
    <col min="32" max="32" width="9.375" style="272" customWidth="1"/>
    <col min="33" max="33" width="30.75" style="989" hidden="1" customWidth="1"/>
    <col min="34" max="34" width="8.75" style="989" hidden="1" customWidth="1"/>
    <col min="35" max="35" width="11.625" style="195" hidden="1" customWidth="1"/>
    <col min="36" max="36" width="3.125" style="195" hidden="1" customWidth="1"/>
    <col min="37" max="37" width="11.625" style="195" hidden="1" customWidth="1"/>
    <col min="38" max="38" width="11.625" style="991" hidden="1" customWidth="1"/>
    <col min="39" max="39" width="10.625" style="686" hidden="1" customWidth="1"/>
    <col min="40" max="40" width="2.625" style="686" hidden="1" customWidth="1"/>
    <col min="41" max="41" width="10.625" style="686" hidden="1" customWidth="1"/>
    <col min="42" max="42" width="2.625" style="686" hidden="1" customWidth="1"/>
    <col min="43" max="43" width="5.625" style="84" customWidth="1"/>
    <col min="44" max="44" width="8.5" style="857" customWidth="1"/>
    <col min="45" max="45" width="13" style="858" customWidth="1"/>
    <col min="46" max="46" width="11.625" style="859" customWidth="1"/>
    <col min="47" max="47" width="10.625" style="860" hidden="1" customWidth="1"/>
    <col min="48" max="48" width="11.625" style="861" customWidth="1"/>
    <col min="49" max="49" width="10.25" style="861" hidden="1" customWidth="1"/>
    <col min="50" max="50" width="11.625" style="858" customWidth="1"/>
    <col min="51" max="51" width="11" style="858" hidden="1" customWidth="1"/>
    <col min="52" max="52" width="11.625" style="858" customWidth="1"/>
    <col min="53" max="53" width="10.25" style="79" hidden="1" customWidth="1"/>
    <col min="54" max="54" width="11.625" style="862" customWidth="1"/>
    <col min="55" max="55" width="11" style="862" hidden="1" customWidth="1"/>
    <col min="56" max="56" width="11.625" style="862" customWidth="1"/>
    <col min="57" max="57" width="10.25" style="155" hidden="1" customWidth="1"/>
    <col min="58" max="58" width="11" style="157" customWidth="1"/>
    <col min="59" max="59" width="11" style="81" customWidth="1"/>
    <col min="60" max="16384" width="11" style="81"/>
  </cols>
  <sheetData>
    <row r="1" spans="1:59" ht="12" customHeight="1" thickBot="1" x14ac:dyDescent="0.3">
      <c r="B1" s="190"/>
      <c r="C1" s="190"/>
      <c r="D1" s="190"/>
      <c r="E1" s="190"/>
      <c r="F1" s="190"/>
      <c r="G1" s="190"/>
      <c r="H1" s="190"/>
      <c r="I1" s="190"/>
      <c r="J1" s="2115"/>
      <c r="K1" s="2115"/>
      <c r="L1" s="2115"/>
      <c r="M1" s="2115"/>
      <c r="N1" s="2423" t="str">
        <f>IF('Kostenrahmen und Gesamthonorar'!W2=0,"",'Kostenrahmen und Gesamthonorar'!W2)</f>
        <v>Conakry, Dachsanierung Kanzlei und Residenz</v>
      </c>
      <c r="O1" s="2423"/>
      <c r="P1" s="2423"/>
      <c r="Q1" s="2423"/>
      <c r="R1" s="2423"/>
      <c r="S1" s="2423"/>
      <c r="T1" s="2423"/>
      <c r="U1" s="2423"/>
      <c r="V1" s="2423"/>
      <c r="W1" s="2423"/>
      <c r="X1" s="2423"/>
      <c r="Y1" s="1669"/>
      <c r="Z1" s="1670" t="s">
        <v>28</v>
      </c>
      <c r="AA1" s="1669"/>
      <c r="AB1" s="1671" t="str">
        <f>IF(AD1=FALSE,"",AD1)</f>
        <v/>
      </c>
      <c r="AC1" s="261"/>
      <c r="AD1" s="953" t="b">
        <f>'Kostenrahmen und Gesamthonorar'!W1</f>
        <v>0</v>
      </c>
    </row>
    <row r="2" spans="1:59" ht="12" customHeight="1" x14ac:dyDescent="0.25">
      <c r="B2" s="190"/>
      <c r="C2" s="190"/>
      <c r="D2" s="190"/>
      <c r="E2" s="190"/>
      <c r="F2" s="190"/>
      <c r="G2" s="190"/>
      <c r="H2" s="190"/>
      <c r="I2" s="190"/>
      <c r="J2" s="189"/>
      <c r="K2" s="189"/>
      <c r="L2" s="189"/>
      <c r="M2" s="189"/>
      <c r="N2" s="2423" t="str">
        <f>IF('Kostenrahmen und Gesamthonorar'!W3=0,"",'Kostenrahmen und Gesamthonorar'!W3)</f>
        <v/>
      </c>
      <c r="O2" s="2423"/>
      <c r="P2" s="2423"/>
      <c r="Q2" s="2423"/>
      <c r="R2" s="2423"/>
      <c r="S2" s="2423"/>
      <c r="T2" s="2423"/>
      <c r="U2" s="2423"/>
      <c r="V2" s="2423"/>
      <c r="W2" s="2423"/>
      <c r="X2" s="2423"/>
      <c r="Y2" s="2423"/>
      <c r="Z2" s="2423"/>
      <c r="AA2" s="2423"/>
      <c r="AB2" s="2423"/>
      <c r="AC2" s="261"/>
    </row>
    <row r="3" spans="1:59" ht="19.899999999999999" customHeight="1" x14ac:dyDescent="0.25">
      <c r="A3" s="24"/>
      <c r="B3" s="31"/>
      <c r="C3" s="31"/>
      <c r="D3" s="31"/>
      <c r="E3" s="31"/>
      <c r="F3" s="31"/>
      <c r="G3" s="31"/>
      <c r="H3" s="31"/>
      <c r="I3" s="31"/>
      <c r="J3" s="190"/>
      <c r="K3" s="190"/>
      <c r="L3" s="190"/>
      <c r="M3" s="190"/>
      <c r="N3" s="2424" t="str">
        <f>IF(AD3=FALSE,"",AD3)</f>
        <v xml:space="preserve">Kostenschätzung - vorläufige Honorarermittlung </v>
      </c>
      <c r="O3" s="2424"/>
      <c r="P3" s="2424"/>
      <c r="Q3" s="2424"/>
      <c r="R3" s="2424"/>
      <c r="S3" s="2424"/>
      <c r="T3" s="2424"/>
      <c r="U3" s="2424"/>
      <c r="V3" s="2424"/>
      <c r="W3" s="2424"/>
      <c r="X3" s="2424"/>
      <c r="Y3" s="2424"/>
      <c r="Z3" s="2424"/>
      <c r="AA3" s="2424"/>
      <c r="AB3" s="2424"/>
      <c r="AC3" s="211"/>
      <c r="AD3" s="116" t="str">
        <f>IF('Kostenrahmen und Gesamthonorar'!W4=2,"Kostenberechnung - verbindliche Honorarermittlung",IF('Kostenrahmen und Gesamthonorar'!W4=1,"Kostenschätzung - vorläufige Honorarermittlung "))</f>
        <v xml:space="preserve">Kostenschätzung - vorläufige Honorarermittlung </v>
      </c>
      <c r="AE3" s="115"/>
      <c r="AI3" s="115"/>
      <c r="AJ3" s="115"/>
      <c r="AK3" s="115"/>
      <c r="AL3" s="21"/>
      <c r="AM3" s="20"/>
      <c r="AN3" s="20"/>
      <c r="AO3" s="21"/>
      <c r="AP3" s="21"/>
      <c r="AQ3" s="21"/>
      <c r="AR3" s="863"/>
      <c r="AS3" s="864"/>
      <c r="AT3" s="865"/>
      <c r="AU3" s="864"/>
      <c r="AV3" s="864"/>
      <c r="AW3" s="864"/>
    </row>
    <row r="4" spans="1:59" ht="12" customHeight="1" x14ac:dyDescent="0.25">
      <c r="A4" s="24"/>
      <c r="B4" s="2428" t="s">
        <v>99</v>
      </c>
      <c r="C4" s="2429"/>
      <c r="D4" s="2429"/>
      <c r="E4" s="2429"/>
      <c r="F4" s="2429"/>
      <c r="G4" s="2429"/>
      <c r="H4" s="2429"/>
      <c r="I4" s="2429"/>
      <c r="J4" s="2429"/>
      <c r="K4" s="2427" t="s">
        <v>104</v>
      </c>
      <c r="L4" s="2427"/>
      <c r="M4" s="2427"/>
      <c r="N4" s="1544" t="s">
        <v>105</v>
      </c>
      <c r="O4" s="1545"/>
      <c r="P4" s="1544" t="s">
        <v>106</v>
      </c>
      <c r="Q4" s="1546"/>
      <c r="R4" s="1544" t="s">
        <v>107</v>
      </c>
      <c r="S4" s="1547"/>
      <c r="T4" s="1544" t="s">
        <v>108</v>
      </c>
      <c r="U4" s="1548"/>
      <c r="V4" s="1544" t="s">
        <v>109</v>
      </c>
      <c r="W4" s="1549"/>
      <c r="X4" s="1544" t="s">
        <v>110</v>
      </c>
      <c r="Y4" s="1550"/>
      <c r="Z4" s="1544" t="s">
        <v>111</v>
      </c>
      <c r="AA4" s="1551"/>
      <c r="AB4" s="1544" t="s">
        <v>112</v>
      </c>
      <c r="AC4" s="1422"/>
      <c r="AD4" s="21"/>
      <c r="AE4" s="34"/>
      <c r="AI4" s="34"/>
      <c r="AJ4" s="34"/>
      <c r="AK4" s="34"/>
      <c r="AL4" s="34"/>
      <c r="AM4" s="46"/>
      <c r="AN4" s="46"/>
      <c r="AO4" s="46"/>
      <c r="AP4" s="46"/>
      <c r="AQ4" s="46"/>
      <c r="AS4" s="863"/>
      <c r="AT4" s="863"/>
      <c r="AU4" s="863"/>
      <c r="AV4" s="863"/>
    </row>
    <row r="5" spans="1:59" ht="13.15" customHeight="1" thickBot="1" x14ac:dyDescent="0.3">
      <c r="B5" s="2425" t="s">
        <v>203</v>
      </c>
      <c r="C5" s="2426"/>
      <c r="D5" s="2426"/>
      <c r="E5" s="2426"/>
      <c r="F5" s="2426"/>
      <c r="G5" s="2426"/>
      <c r="H5" s="2426"/>
      <c r="I5" s="2426"/>
      <c r="J5" s="2426"/>
      <c r="K5" s="2426"/>
      <c r="L5" s="2426"/>
      <c r="M5" s="2426"/>
      <c r="N5" s="724" t="str">
        <f>IF(AI12=0,"",AI12)</f>
        <v/>
      </c>
      <c r="O5" s="1117"/>
      <c r="P5" s="725" t="str">
        <f>IF(AI23=0,"",AI23)</f>
        <v/>
      </c>
      <c r="Q5" s="1173"/>
      <c r="R5" s="725" t="str">
        <f>IF(AI34=0,"",AI34)</f>
        <v/>
      </c>
      <c r="S5" s="1200"/>
      <c r="T5" s="725">
        <f>IF(AI45=0,"",AI45)</f>
        <v>430000</v>
      </c>
      <c r="U5" s="1288"/>
      <c r="V5" s="725" t="str">
        <f>IF(AI56=0,"",AI56)</f>
        <v/>
      </c>
      <c r="W5" s="1340"/>
      <c r="X5" s="725" t="str">
        <f>IF(AI67=0,"",AI67)</f>
        <v/>
      </c>
      <c r="Y5" s="1386"/>
      <c r="Z5" s="725" t="str">
        <f>IF(AI78=0,"",AI78)</f>
        <v/>
      </c>
      <c r="AA5" s="1438"/>
      <c r="AB5" s="725" t="str">
        <f>IF(AI89=0,"",AI89)</f>
        <v/>
      </c>
      <c r="AC5" s="1472"/>
      <c r="AD5" s="801">
        <f>AI12+AI23+AI34+AI45+AI56+AI67+AI78+AI89</f>
        <v>430000</v>
      </c>
      <c r="AS5" s="863"/>
      <c r="AT5" s="863"/>
      <c r="AU5" s="863"/>
      <c r="AV5" s="863"/>
    </row>
    <row r="6" spans="1:59" ht="13.15" customHeight="1" x14ac:dyDescent="0.25">
      <c r="B6" s="2296" t="s">
        <v>330</v>
      </c>
      <c r="C6" s="2297"/>
      <c r="D6" s="2297"/>
      <c r="E6" s="2297"/>
      <c r="F6" s="2297"/>
      <c r="G6" s="2297"/>
      <c r="H6" s="2297"/>
      <c r="I6" s="2297"/>
      <c r="J6" s="2297"/>
      <c r="K6" s="2297"/>
      <c r="L6" s="2297"/>
      <c r="M6" s="1552" t="s">
        <v>331</v>
      </c>
      <c r="N6" s="1553" t="str">
        <f>IF(AI19=0,"",AI19)</f>
        <v/>
      </c>
      <c r="O6" s="1117"/>
      <c r="P6" s="1554" t="str">
        <f>IF(AI30=0,"",AI30)</f>
        <v/>
      </c>
      <c r="Q6" s="1173"/>
      <c r="R6" s="1554" t="str">
        <f>IF(AI41=0,"",AI41)</f>
        <v/>
      </c>
      <c r="S6" s="1200"/>
      <c r="T6" s="1554">
        <f>IF(AI52=0,"",AI52)</f>
        <v>93.199999999999989</v>
      </c>
      <c r="U6" s="1288"/>
      <c r="V6" s="1554" t="str">
        <f>IF(AI63=0,"",AI63)</f>
        <v/>
      </c>
      <c r="W6" s="1340"/>
      <c r="X6" s="1554" t="str">
        <f>IF(AI74=0,"",AI74)</f>
        <v/>
      </c>
      <c r="Y6" s="1386"/>
      <c r="Z6" s="1554" t="str">
        <f>IF(AI85=0,"",AI85)</f>
        <v/>
      </c>
      <c r="AA6" s="1438"/>
      <c r="AB6" s="1554" t="str">
        <f>IF(AI96=0,"",AI96)</f>
        <v/>
      </c>
      <c r="AC6" s="1472"/>
      <c r="AD6" s="800">
        <f>AI19+AI30+AI41+AI52+AI63+AI74+AI85+AI96</f>
        <v>93.199999999999989</v>
      </c>
      <c r="AK6" s="1505"/>
      <c r="AR6" s="866"/>
      <c r="AS6" s="867"/>
      <c r="AT6" s="2336" t="s">
        <v>0</v>
      </c>
      <c r="AU6" s="2337"/>
      <c r="AV6" s="2338"/>
      <c r="AW6" s="868"/>
      <c r="AX6" s="2255" t="s">
        <v>1</v>
      </c>
      <c r="AY6" s="2256"/>
      <c r="AZ6" s="2257"/>
      <c r="BA6" s="869"/>
      <c r="BB6" s="2255" t="s">
        <v>2</v>
      </c>
      <c r="BC6" s="2256"/>
      <c r="BD6" s="2257"/>
    </row>
    <row r="7" spans="1:59" ht="13.15" customHeight="1" x14ac:dyDescent="0.25">
      <c r="B7" s="2416" t="s">
        <v>161</v>
      </c>
      <c r="C7" s="2417"/>
      <c r="D7" s="2417"/>
      <c r="E7" s="2417"/>
      <c r="F7" s="2417"/>
      <c r="G7" s="2417"/>
      <c r="H7" s="2417"/>
      <c r="I7" s="2417"/>
      <c r="J7" s="2417"/>
      <c r="K7" s="2417"/>
      <c r="L7" s="2417"/>
      <c r="M7" s="2417"/>
      <c r="N7" s="467" t="str">
        <f>IF(AI20=0,"",AI20)</f>
        <v/>
      </c>
      <c r="O7" s="1117"/>
      <c r="P7" s="467" t="str">
        <f>IF(AI31=0,"",AI31)</f>
        <v/>
      </c>
      <c r="Q7" s="1173"/>
      <c r="R7" s="467" t="str">
        <f>IF(AI42=0,"",AI42)</f>
        <v/>
      </c>
      <c r="S7" s="1200"/>
      <c r="T7" s="467" t="str">
        <f>IF(AI53=0,"",AI53)</f>
        <v/>
      </c>
      <c r="U7" s="1288"/>
      <c r="V7" s="467" t="str">
        <f>IF(AI64=0,"",AI64)</f>
        <v/>
      </c>
      <c r="W7" s="1340"/>
      <c r="X7" s="467" t="str">
        <f>IF(AI75=0,"",AI75)</f>
        <v/>
      </c>
      <c r="Y7" s="1386"/>
      <c r="Z7" s="467" t="str">
        <f>IF(AI86=0,"",AI86)</f>
        <v/>
      </c>
      <c r="AA7" s="1438"/>
      <c r="AB7" s="467" t="str">
        <f>IF(AI97=0,"",AI97)</f>
        <v/>
      </c>
      <c r="AC7" s="1472"/>
      <c r="AD7" s="802">
        <f>AI20+AI31+AI42+AI53+AI64+AI75+AI86+AI97</f>
        <v>0</v>
      </c>
      <c r="AR7" s="2355" t="s">
        <v>118</v>
      </c>
      <c r="AS7" s="2359" t="s">
        <v>117</v>
      </c>
      <c r="AT7" s="2340" t="s">
        <v>121</v>
      </c>
      <c r="AU7" s="870"/>
      <c r="AV7" s="2360" t="s">
        <v>120</v>
      </c>
      <c r="AW7" s="870"/>
      <c r="AX7" s="2355" t="s">
        <v>121</v>
      </c>
      <c r="AY7" s="73"/>
      <c r="AZ7" s="2353" t="s">
        <v>120</v>
      </c>
      <c r="BA7" s="73"/>
      <c r="BB7" s="2355" t="s">
        <v>121</v>
      </c>
      <c r="BC7" s="73"/>
      <c r="BD7" s="2353" t="s">
        <v>120</v>
      </c>
    </row>
    <row r="8" spans="1:59" ht="13.15" customHeight="1" x14ac:dyDescent="0.25">
      <c r="B8" s="2090"/>
      <c r="C8" s="2090"/>
      <c r="D8" s="2090"/>
      <c r="E8" s="2090"/>
      <c r="F8" s="2090"/>
      <c r="G8" s="2090"/>
      <c r="H8" s="2090"/>
      <c r="I8" s="2090"/>
      <c r="J8" s="2090"/>
      <c r="K8" s="2090"/>
      <c r="L8" s="2090"/>
      <c r="M8" s="2090"/>
      <c r="N8" s="2410" t="s">
        <v>449</v>
      </c>
      <c r="O8" s="2410"/>
      <c r="P8" s="2410"/>
      <c r="Q8" s="718"/>
      <c r="R8" s="2393" t="s">
        <v>76</v>
      </c>
      <c r="S8" s="2393"/>
      <c r="T8" s="2393"/>
      <c r="U8" s="265"/>
      <c r="V8" s="262"/>
      <c r="W8" s="265"/>
      <c r="X8" s="262"/>
      <c r="Y8" s="265"/>
      <c r="Z8" s="262"/>
      <c r="AA8" s="265"/>
      <c r="AB8" s="262"/>
      <c r="AC8" s="265"/>
      <c r="AF8" s="550" t="s">
        <v>333</v>
      </c>
      <c r="AG8" s="990"/>
      <c r="AH8" s="990"/>
      <c r="AR8" s="2355"/>
      <c r="AS8" s="2359"/>
      <c r="AT8" s="2340"/>
      <c r="AU8" s="2339"/>
      <c r="AV8" s="2360"/>
      <c r="AW8" s="870"/>
      <c r="AX8" s="2356"/>
      <c r="AY8" s="871"/>
      <c r="AZ8" s="2354"/>
      <c r="BA8" s="73"/>
      <c r="BB8" s="2356"/>
      <c r="BC8" s="871"/>
      <c r="BD8" s="2354"/>
    </row>
    <row r="9" spans="1:59" s="85" customFormat="1" ht="15" customHeight="1" x14ac:dyDescent="0.2">
      <c r="B9" s="192"/>
      <c r="C9" s="192"/>
      <c r="D9" s="192"/>
      <c r="E9" s="192"/>
      <c r="F9" s="192"/>
      <c r="G9" s="192"/>
      <c r="H9" s="192"/>
      <c r="I9" s="192"/>
      <c r="J9" s="192"/>
      <c r="K9" s="192"/>
      <c r="L9" s="192"/>
      <c r="M9" s="192"/>
      <c r="N9" s="271"/>
      <c r="O9" s="271"/>
      <c r="P9" s="271"/>
      <c r="Q9" s="271"/>
      <c r="R9" s="271"/>
      <c r="S9" s="271"/>
      <c r="T9" s="271"/>
      <c r="U9" s="266"/>
      <c r="V9" s="193"/>
      <c r="W9" s="266"/>
      <c r="X9" s="2347"/>
      <c r="Y9" s="2347"/>
      <c r="Z9" s="2347"/>
      <c r="AA9" s="2347"/>
      <c r="AB9" s="2347"/>
      <c r="AC9" s="261"/>
      <c r="AD9" s="86"/>
      <c r="AE9" s="87"/>
      <c r="AF9" s="559" t="s">
        <v>175</v>
      </c>
      <c r="AG9" s="992"/>
      <c r="AH9" s="992"/>
      <c r="AI9" s="634"/>
      <c r="AJ9" s="634"/>
      <c r="AK9" s="634"/>
      <c r="AL9" s="991"/>
      <c r="AM9" s="993"/>
      <c r="AN9" s="993"/>
      <c r="AO9" s="993"/>
      <c r="AP9" s="993"/>
      <c r="AQ9" s="88"/>
      <c r="AR9" s="2355"/>
      <c r="AS9" s="2359"/>
      <c r="AT9" s="2340"/>
      <c r="AU9" s="2339"/>
      <c r="AV9" s="2360"/>
      <c r="AW9" s="73"/>
      <c r="AX9" s="2356"/>
      <c r="AY9" s="871"/>
      <c r="AZ9" s="2354"/>
      <c r="BA9" s="73"/>
      <c r="BB9" s="2356"/>
      <c r="BC9" s="871"/>
      <c r="BD9" s="2354"/>
      <c r="BE9" s="151"/>
      <c r="BF9" s="158"/>
    </row>
    <row r="10" spans="1:59" s="85" customFormat="1" ht="15" customHeight="1" x14ac:dyDescent="0.2">
      <c r="B10" s="305"/>
      <c r="C10" s="305"/>
      <c r="D10" s="305"/>
      <c r="E10" s="305"/>
      <c r="F10" s="305"/>
      <c r="G10" s="305"/>
      <c r="H10" s="305"/>
      <c r="I10" s="305"/>
      <c r="J10" s="305"/>
      <c r="K10" s="305"/>
      <c r="L10" s="305"/>
      <c r="M10" s="305"/>
      <c r="N10" s="305"/>
      <c r="O10" s="306"/>
      <c r="P10" s="301"/>
      <c r="Q10" s="306"/>
      <c r="R10" s="271"/>
      <c r="S10" s="306"/>
      <c r="T10" s="271"/>
      <c r="U10" s="306"/>
      <c r="V10" s="193"/>
      <c r="W10" s="306"/>
      <c r="X10" s="302"/>
      <c r="Y10" s="306"/>
      <c r="Z10" s="302"/>
      <c r="AA10" s="306"/>
      <c r="AB10" s="302"/>
      <c r="AC10" s="306"/>
      <c r="AD10" s="304"/>
      <c r="AE10" s="87"/>
      <c r="AF10" s="273"/>
      <c r="AH10" s="1292"/>
      <c r="AL10" s="1515"/>
      <c r="AR10" s="873"/>
      <c r="AS10" s="829">
        <v>5000</v>
      </c>
      <c r="AT10" s="830">
        <v>2132</v>
      </c>
      <c r="AU10" s="874"/>
      <c r="AV10" s="832">
        <v>2547</v>
      </c>
      <c r="AW10" s="874"/>
      <c r="AX10" s="833">
        <v>2547</v>
      </c>
      <c r="AY10" s="874"/>
      <c r="AZ10" s="834">
        <v>2990</v>
      </c>
      <c r="BA10" s="874"/>
      <c r="BB10" s="833">
        <v>2990</v>
      </c>
      <c r="BC10" s="874"/>
      <c r="BD10" s="834">
        <v>3405</v>
      </c>
      <c r="BE10" s="159"/>
      <c r="BF10" s="160"/>
      <c r="BG10" s="91"/>
    </row>
    <row r="11" spans="1:59" s="85" customFormat="1" ht="15" customHeight="1" thickBot="1" x14ac:dyDescent="0.25">
      <c r="B11" s="2418"/>
      <c r="C11" s="2418"/>
      <c r="D11" s="2418"/>
      <c r="E11" s="2418"/>
      <c r="F11" s="2418"/>
      <c r="G11" s="2418"/>
      <c r="H11" s="2418"/>
      <c r="I11" s="2418"/>
      <c r="J11" s="2418"/>
      <c r="K11" s="2418"/>
      <c r="L11" s="2418"/>
      <c r="M11" s="2418"/>
      <c r="N11" s="271"/>
      <c r="O11" s="303"/>
      <c r="P11" s="271"/>
      <c r="Q11" s="303"/>
      <c r="R11" s="271"/>
      <c r="S11" s="303"/>
      <c r="T11" s="271"/>
      <c r="U11" s="303"/>
      <c r="V11" s="193"/>
      <c r="W11" s="303"/>
      <c r="X11" s="302"/>
      <c r="Y11" s="303"/>
      <c r="Z11" s="302"/>
      <c r="AA11" s="303"/>
      <c r="AB11" s="302"/>
      <c r="AC11" s="303"/>
      <c r="AD11" s="304"/>
      <c r="AE11" s="87"/>
      <c r="AF11" s="273"/>
      <c r="AH11" s="1292"/>
      <c r="AL11" s="1515"/>
      <c r="AR11" s="825" t="s">
        <v>105</v>
      </c>
      <c r="AS11" s="826" t="str">
        <f>IF((OR(AI$12&lt;AS10,AI$12&gt;=AS19)),"",AI$12)</f>
        <v/>
      </c>
      <c r="AT11" s="835" t="str">
        <f t="shared" ref="AT11:AT18" si="0">IF(AU11=0,"",AU11)</f>
        <v/>
      </c>
      <c r="AU11" s="1001">
        <f>IF(AO$19=2,(IF(AS11="",0,((AT19-AT10)/(AS19-AS10)*(AI$12-AS10))+AT10)),0)</f>
        <v>0</v>
      </c>
      <c r="AV11" s="836" t="str">
        <f t="shared" ref="AV11:AV18" si="1">IF(AW11=0,"",AW11)</f>
        <v/>
      </c>
      <c r="AW11" s="1001">
        <f>IF(AO$19=2,(IF(AS11="",0,((AV19-AV10)/(AS19-AS10)*(AI$12-AS10))+AV10)),0)</f>
        <v>0</v>
      </c>
      <c r="AX11" s="825" t="str">
        <f t="shared" ref="AX11:AX18" si="2">IF(AY11=0,"",AY11)</f>
        <v/>
      </c>
      <c r="AY11" s="1001">
        <f>IF(AO$19=3,(IF(AS11="",0,((AX19-AX10)/(AS19-AS10)*(AI$12-AS10))+AX10)),0)</f>
        <v>0</v>
      </c>
      <c r="AZ11" s="837" t="str">
        <f t="shared" ref="AZ11:AZ18" si="3">IF(BA11=0,"",BA11)</f>
        <v/>
      </c>
      <c r="BA11" s="1002">
        <f>IF(AO$19=3,(IF(AS11="",0,((AZ19-AZ10)/(AS19-AS10)*(AI$12-AS10))+AZ10)),0)</f>
        <v>0</v>
      </c>
      <c r="BB11" s="825" t="str">
        <f t="shared" ref="BB11:BB18" si="4">IF(BC11=0,"",BC11)</f>
        <v/>
      </c>
      <c r="BC11" s="1001">
        <f>IF(AO$19=4,(IF(AS11="",0,((BB19-BB10)/(AS19-AS10)*(AI$12-AS10))+BB10)),0)</f>
        <v>0</v>
      </c>
      <c r="BD11" s="837" t="str">
        <f t="shared" ref="BD11:BD18" si="5">IF(BE11=0,"",BE11)</f>
        <v/>
      </c>
      <c r="BE11" s="1003">
        <f>IF(AO$19=4,(IF(AS11="",0,((BD19-BD10)/(AS19-AS10)*(AI$12-AS10))+BD10)),0)</f>
        <v>0</v>
      </c>
      <c r="BF11" s="160"/>
      <c r="BG11" s="91"/>
    </row>
    <row r="12" spans="1:59" s="91" customFormat="1" ht="16.899999999999999" customHeight="1" thickTop="1" x14ac:dyDescent="0.2">
      <c r="A12" s="94"/>
      <c r="B12" s="2430" t="s">
        <v>17</v>
      </c>
      <c r="C12" s="2431"/>
      <c r="D12" s="2431"/>
      <c r="E12" s="2431"/>
      <c r="F12" s="2431"/>
      <c r="G12" s="2431"/>
      <c r="H12" s="2431"/>
      <c r="I12" s="2431"/>
      <c r="J12" s="2431"/>
      <c r="K12" s="2431"/>
      <c r="L12" s="2431"/>
      <c r="M12" s="488" t="s">
        <v>35</v>
      </c>
      <c r="N12" s="489"/>
      <c r="O12" s="490"/>
      <c r="P12" s="489"/>
      <c r="Q12" s="487"/>
      <c r="R12" s="489"/>
      <c r="S12" s="487"/>
      <c r="T12" s="489"/>
      <c r="U12" s="491"/>
      <c r="V12" s="489"/>
      <c r="W12" s="491"/>
      <c r="X12" s="489"/>
      <c r="Y12" s="491"/>
      <c r="Z12" s="489"/>
      <c r="AA12" s="491"/>
      <c r="AB12" s="542"/>
      <c r="AC12" s="264"/>
      <c r="AE12" s="92"/>
      <c r="AF12" s="272"/>
      <c r="AG12" s="2365" t="s">
        <v>433</v>
      </c>
      <c r="AH12" s="2366"/>
      <c r="AI12" s="1118">
        <f>IF('Kostenrahmen und Gesamthonorar'!X15&lt;5000,0,'Kostenrahmen und Gesamthonorar'!X15)</f>
        <v>0</v>
      </c>
      <c r="AJ12" s="1131"/>
      <c r="AK12" s="1131"/>
      <c r="AL12" s="1516"/>
      <c r="AM12" s="1132"/>
      <c r="AN12" s="1132"/>
      <c r="AO12" s="1131"/>
      <c r="AP12" s="1133"/>
      <c r="AQ12" s="85"/>
      <c r="AR12" s="823" t="s">
        <v>106</v>
      </c>
      <c r="AS12" s="821" t="str">
        <f>IF((OR(AI$23&lt;AS10,AI$23&gt;=AS19)),"",AI$23)</f>
        <v/>
      </c>
      <c r="AT12" s="839" t="str">
        <f t="shared" si="0"/>
        <v/>
      </c>
      <c r="AU12" s="1005">
        <f>IF(AO$30=2,(IF(AS12="",0,((AT19-AT10)/(AS19-AS10)*(AI$23-AS10))+AT10)),0)</f>
        <v>0</v>
      </c>
      <c r="AV12" s="840" t="str">
        <f t="shared" si="1"/>
        <v/>
      </c>
      <c r="AW12" s="1005">
        <f>IF(AO$30=2,(IF(AS12="",0,((AV19-AV10)/(AS19-AS10)*(AI$23-AS10))+AV10)),0)</f>
        <v>0</v>
      </c>
      <c r="AX12" s="823" t="str">
        <f t="shared" si="2"/>
        <v/>
      </c>
      <c r="AY12" s="1005">
        <f>IF(AO$30=3,(IF(AS12="",0,((AX19-AX10)/(AS19-AS10)*(AI$23-AS10))+AX10)),0)</f>
        <v>0</v>
      </c>
      <c r="AZ12" s="837" t="str">
        <f t="shared" si="3"/>
        <v/>
      </c>
      <c r="BA12" s="1005">
        <f>IF(AO$30=3,(IF(AS12="",0,((AZ19-AZ10)/(AS19-AS10)*(AI$23-AS10))+AZ10)),0)</f>
        <v>0</v>
      </c>
      <c r="BB12" s="823" t="str">
        <f t="shared" si="4"/>
        <v/>
      </c>
      <c r="BC12" s="1005">
        <f>IF(AO$30=4,(IF(AS12="",0,((BB19-BB10)/(AS19-AS10)*(AI$23-AS10))+BB10)),0)</f>
        <v>0</v>
      </c>
      <c r="BD12" s="838" t="str">
        <f t="shared" si="5"/>
        <v/>
      </c>
      <c r="BE12" s="1006">
        <f>IF(AO$30=4,(IF(AS12="",0,((BD19-BD10)/(AS19-AS10)*(AI$23-AS10))+BD10)),0)</f>
        <v>0</v>
      </c>
      <c r="BF12" s="160"/>
    </row>
    <row r="13" spans="1:59" s="91" customFormat="1" ht="16.899999999999999" customHeight="1" x14ac:dyDescent="0.25">
      <c r="A13" s="94"/>
      <c r="B13" s="2432" t="s">
        <v>18</v>
      </c>
      <c r="C13" s="2433"/>
      <c r="D13" s="2433"/>
      <c r="E13" s="2433"/>
      <c r="F13" s="2433"/>
      <c r="G13" s="2433"/>
      <c r="H13" s="2433"/>
      <c r="I13" s="2433"/>
      <c r="J13" s="2433"/>
      <c r="K13" s="2433"/>
      <c r="L13" s="2433"/>
      <c r="M13" s="332" t="s">
        <v>36</v>
      </c>
      <c r="N13" s="295"/>
      <c r="O13" s="644"/>
      <c r="P13" s="295"/>
      <c r="Q13" s="657"/>
      <c r="R13" s="295"/>
      <c r="S13" s="296"/>
      <c r="T13" s="295"/>
      <c r="U13" s="297"/>
      <c r="V13" s="295"/>
      <c r="W13" s="297"/>
      <c r="X13" s="295"/>
      <c r="Y13" s="297"/>
      <c r="Z13" s="295"/>
      <c r="AA13" s="297"/>
      <c r="AB13" s="492"/>
      <c r="AC13" s="265"/>
      <c r="AE13" s="92"/>
      <c r="AF13" s="272"/>
      <c r="AG13" s="1134"/>
      <c r="AH13" s="1293"/>
      <c r="AI13" s="1130"/>
      <c r="AJ13" s="1028"/>
      <c r="AK13" s="1029"/>
      <c r="AL13" s="1157"/>
      <c r="AM13" s="1052"/>
      <c r="AN13" s="1126">
        <v>1</v>
      </c>
      <c r="AO13" s="1030"/>
      <c r="AP13" s="1135"/>
      <c r="AQ13" s="633"/>
      <c r="AR13" s="823" t="s">
        <v>107</v>
      </c>
      <c r="AS13" s="821" t="str">
        <f>IF((OR(AI$34&lt;AS10,AI$34&gt;=AS19)),"",AI$34)</f>
        <v/>
      </c>
      <c r="AT13" s="839" t="str">
        <f t="shared" si="0"/>
        <v/>
      </c>
      <c r="AU13" s="1007">
        <f>IF(AO$41=2,(IF(AS13="",0,((AT19-AT10)/(AS19-AS10)*(AI$34-AS10))+AT10)),0)</f>
        <v>0</v>
      </c>
      <c r="AV13" s="840" t="str">
        <f t="shared" si="1"/>
        <v/>
      </c>
      <c r="AW13" s="1007">
        <f>IF(AO$41=2,(IF(AS13="",0,((AV19-AV10)/(AS19-AS10)*(AI$34-AS10))+AV10)),0)</f>
        <v>0</v>
      </c>
      <c r="AX13" s="823" t="str">
        <f t="shared" si="2"/>
        <v/>
      </c>
      <c r="AY13" s="1007">
        <f>IF(AO$41=3,(IF(AS13="",0,((AX19-AX10)/(AS19-AS10)*(AI$34-AS10))+AX10)),0)</f>
        <v>0</v>
      </c>
      <c r="AZ13" s="837" t="str">
        <f t="shared" si="3"/>
        <v/>
      </c>
      <c r="BA13" s="1007">
        <f>IF(AO$41=3,(IF(AS13="",0,((AZ19-AZ10)/(AS19-AS10)*(AI$34-AS10))+AZ10)),0)</f>
        <v>0</v>
      </c>
      <c r="BB13" s="823" t="str">
        <f t="shared" si="4"/>
        <v/>
      </c>
      <c r="BC13" s="1007">
        <f>IF(AO$41=4,(IF(AS13="",0,((BB19-BB10)/(AS19-AS10)*(AI$34-AS10))+BB10)),0)</f>
        <v>0</v>
      </c>
      <c r="BD13" s="838" t="str">
        <f t="shared" si="5"/>
        <v/>
      </c>
      <c r="BE13" s="1008">
        <f>IF(AO$41=4,(IF(AS13="",0,((BD19-BD10)/(AS19-AS10)*(AI$34-AS10))+BD10)),0)</f>
        <v>0</v>
      </c>
      <c r="BF13" s="160"/>
    </row>
    <row r="14" spans="1:59" s="91" customFormat="1" ht="15" customHeight="1" x14ac:dyDescent="0.2">
      <c r="A14" s="94"/>
      <c r="B14" s="2434" t="s">
        <v>138</v>
      </c>
      <c r="C14" s="2435"/>
      <c r="D14" s="2435"/>
      <c r="E14" s="2435"/>
      <c r="F14" s="2435"/>
      <c r="G14" s="2435"/>
      <c r="H14" s="2435"/>
      <c r="I14" s="2435"/>
      <c r="J14" s="2435"/>
      <c r="K14" s="2435"/>
      <c r="L14" s="2435"/>
      <c r="M14" s="2435"/>
      <c r="N14" s="293" t="str">
        <f>IF(AI14=0,"",AI14)</f>
        <v/>
      </c>
      <c r="O14" s="695"/>
      <c r="P14" s="293" t="str">
        <f>IF(AI25=0,"",AI25)</f>
        <v/>
      </c>
      <c r="Q14" s="678"/>
      <c r="R14" s="293" t="str">
        <f>IF(AI36=0,"",AI36)</f>
        <v/>
      </c>
      <c r="S14" s="711"/>
      <c r="T14" s="293" t="str">
        <f>IF(AI47=0,"",AI47)</f>
        <v/>
      </c>
      <c r="U14" s="783"/>
      <c r="V14" s="293" t="str">
        <f>IF(AI58=0,"",AI58)</f>
        <v/>
      </c>
      <c r="W14" s="776"/>
      <c r="X14" s="293" t="str">
        <f>IF(AI69=0,"",AI69)</f>
        <v/>
      </c>
      <c r="Y14" s="1362"/>
      <c r="Z14" s="293" t="str">
        <f>IF(AI80=0,"",AI80)</f>
        <v/>
      </c>
      <c r="AA14" s="1408"/>
      <c r="AB14" s="493" t="str">
        <f>IF(AI91=0,"",AI91)</f>
        <v/>
      </c>
      <c r="AC14" s="1423"/>
      <c r="AD14" s="318" t="b">
        <f>IF(AI14+AI25+AI36+AI47+AI58+AI69+AI80+AI91=0,FALSE,TRUE)</f>
        <v>0</v>
      </c>
      <c r="AE14" s="92"/>
      <c r="AF14" s="272"/>
      <c r="AG14" s="2363" t="s">
        <v>138</v>
      </c>
      <c r="AH14" s="2367"/>
      <c r="AI14" s="1186">
        <f>SUM(AK14:AK18)</f>
        <v>0</v>
      </c>
      <c r="AJ14" s="1031"/>
      <c r="AK14" s="1120">
        <f>IF(AM19=2,AL14,0)</f>
        <v>0</v>
      </c>
      <c r="AL14" s="1121">
        <f>AU11+AU20+AU29+AU38+AU47+AU56+AU65+AU74+AU83+AU92+AU101+AU110+AU119+AU128+AU137+AU146+AU155+AU164+AU173+AY11+AY20+AY29+AY38+AY47+AY56+AY65+AY74+AY83+AY92+AY101+AY110+AY119+AY128+AY137+AY146+AY155+AY164+AY173+BC11+BC20+BC29+BC38+BC47+BC56+BC65+BC74+BC83+BC92+BC101+BC110+BC119+BC128+BC137+BC146+BC155+BC164+BC173</f>
        <v>0</v>
      </c>
      <c r="AM14" s="1074" t="s">
        <v>115</v>
      </c>
      <c r="AN14" s="1075">
        <v>2</v>
      </c>
      <c r="AO14" s="1032"/>
      <c r="AP14" s="1175"/>
      <c r="AR14" s="823" t="s">
        <v>108</v>
      </c>
      <c r="AS14" s="821" t="str">
        <f>IF((OR(AI$45&lt;AS10,AI$45&gt;=AS19)),"",AI$45)</f>
        <v/>
      </c>
      <c r="AT14" s="839" t="str">
        <f t="shared" si="0"/>
        <v/>
      </c>
      <c r="AU14" s="1009">
        <f>IF(AO$52=2,(IF(AS14="",0,((AT19-AT10)/(AS19-AS10)*(AI$45-AS10))+AT10)),0)</f>
        <v>0</v>
      </c>
      <c r="AV14" s="840" t="str">
        <f t="shared" si="1"/>
        <v/>
      </c>
      <c r="AW14" s="1009">
        <f>IF(AO$52=2,(IF(AS14="",0,((AV19-AV10)/(AS19-AS10)*(AI$45-AS10))+AV10)),0)</f>
        <v>0</v>
      </c>
      <c r="AX14" s="823" t="str">
        <f t="shared" si="2"/>
        <v/>
      </c>
      <c r="AY14" s="1009">
        <f>IF(AO$52=3,(IF(AS14="",0,((AX19-AX10)/(AS19-AS10)*(AI$45-AS10))+AX10)),0)</f>
        <v>0</v>
      </c>
      <c r="AZ14" s="837" t="str">
        <f t="shared" si="3"/>
        <v/>
      </c>
      <c r="BA14" s="1009">
        <f>IF(AO$52=3,(IF(AS14="",0,((AZ19-AZ10)/(AS19-AS10)*(AI$45-AS10))+AZ10)),0)</f>
        <v>0</v>
      </c>
      <c r="BB14" s="823" t="str">
        <f t="shared" si="4"/>
        <v/>
      </c>
      <c r="BC14" s="1009">
        <f>IF(AO$52=4,(IF(AS14="",0,((BB19-BB10)/(AS19-AS10)*(AI$45-AS10))+BB10)),0)</f>
        <v>0</v>
      </c>
      <c r="BD14" s="838" t="str">
        <f t="shared" si="5"/>
        <v/>
      </c>
      <c r="BE14" s="1010">
        <f>IF(AO$52=4,(IF(AS14="",0,((BD19-BD10)/(AS19-AS10)*(AI$45-AS10))+BD10)),0)</f>
        <v>0</v>
      </c>
      <c r="BF14" s="160"/>
    </row>
    <row r="15" spans="1:59" s="91" customFormat="1" ht="15" customHeight="1" x14ac:dyDescent="0.2">
      <c r="A15" s="94"/>
      <c r="B15" s="2399" t="s">
        <v>144</v>
      </c>
      <c r="C15" s="2400"/>
      <c r="D15" s="2400"/>
      <c r="E15" s="2400"/>
      <c r="F15" s="2400"/>
      <c r="G15" s="2400"/>
      <c r="H15" s="2400"/>
      <c r="I15" s="2400"/>
      <c r="J15" s="2400"/>
      <c r="K15" s="2400"/>
      <c r="L15" s="2400"/>
      <c r="M15" s="333" t="s">
        <v>36</v>
      </c>
      <c r="N15" s="325">
        <v>0.2</v>
      </c>
      <c r="O15" s="704"/>
      <c r="P15" s="325"/>
      <c r="Q15" s="708"/>
      <c r="R15" s="325">
        <v>0.2</v>
      </c>
      <c r="S15" s="712"/>
      <c r="T15" s="325">
        <v>0.2</v>
      </c>
      <c r="U15" s="784"/>
      <c r="V15" s="325">
        <v>0.2</v>
      </c>
      <c r="W15" s="777"/>
      <c r="X15" s="325"/>
      <c r="Y15" s="1363"/>
      <c r="Z15" s="325"/>
      <c r="AA15" s="1409"/>
      <c r="AB15" s="494">
        <v>0.05</v>
      </c>
      <c r="AC15" s="1424"/>
      <c r="AE15" s="92"/>
      <c r="AF15" s="272"/>
      <c r="AG15" s="1145" t="s">
        <v>424</v>
      </c>
      <c r="AH15" s="1294" t="b">
        <v>0</v>
      </c>
      <c r="AI15" s="1144">
        <f>IF(AH15=FALSE,0,AI14*N15)</f>
        <v>0</v>
      </c>
      <c r="AJ15" s="1031"/>
      <c r="AK15" s="904">
        <f>IF(AM19=3,AL15,0)</f>
        <v>0</v>
      </c>
      <c r="AL15" s="1042">
        <f>((AL18-AL14)*(0.25))+AL14</f>
        <v>0</v>
      </c>
      <c r="AM15" s="1022" t="s">
        <v>52</v>
      </c>
      <c r="AN15" s="1077">
        <v>3</v>
      </c>
      <c r="AO15" s="1176"/>
      <c r="AP15" s="1177">
        <v>1</v>
      </c>
      <c r="AQ15" s="774"/>
      <c r="AR15" s="823" t="s">
        <v>109</v>
      </c>
      <c r="AS15" s="821" t="str">
        <f>IF((OR(AI$56&lt;AS10,AI$56&gt;=AS19)),"",AI$56)</f>
        <v/>
      </c>
      <c r="AT15" s="839" t="str">
        <f t="shared" si="0"/>
        <v/>
      </c>
      <c r="AU15" s="1012">
        <f>IF(AO$63=2,(IF(AS15="",0,((AT19-AT10)/(AS19-AS10)*(AI$56-AS10))+AT10)),0)</f>
        <v>0</v>
      </c>
      <c r="AV15" s="840" t="str">
        <f t="shared" si="1"/>
        <v/>
      </c>
      <c r="AW15" s="1012">
        <f>IF(AO$63=2,(IF(AS15="",0,((AV19-AV10)/(AS19-AS10)*(AI$56-AS10))+AV10)),0)</f>
        <v>0</v>
      </c>
      <c r="AX15" s="823" t="str">
        <f t="shared" si="2"/>
        <v/>
      </c>
      <c r="AY15" s="1012">
        <f>IF(AO$63=3,(IF(AS15="",0,((AX19-AX10)/(AS19-AS10)*(AI$56-AS10))+AX10)),0)</f>
        <v>0</v>
      </c>
      <c r="AZ15" s="837" t="str">
        <f t="shared" si="3"/>
        <v/>
      </c>
      <c r="BA15" s="1012">
        <f>IF(AO$63=3,(IF(AS15="",0,((AZ19-AZ10)/(AS19-AS10)*(AI$56-AS10))+AZ10)),0)</f>
        <v>0</v>
      </c>
      <c r="BB15" s="823" t="str">
        <f t="shared" si="4"/>
        <v/>
      </c>
      <c r="BC15" s="1012">
        <f>IF(AO$63=4,(IF(AS15="",0,((BB19-BB10)/(AS19-AS10)*(AI$56-AS10))+BB10)),0)</f>
        <v>0</v>
      </c>
      <c r="BD15" s="838" t="str">
        <f t="shared" si="5"/>
        <v/>
      </c>
      <c r="BE15" s="1013">
        <f>IF(AO$63=4,(IF(AS15="",0,((BD19-BD10)/(AS19-AS10)*(AI$56-AS10))+BD10)),0)</f>
        <v>0</v>
      </c>
      <c r="BF15" s="160"/>
    </row>
    <row r="16" spans="1:59" s="91" customFormat="1" ht="15" customHeight="1" x14ac:dyDescent="0.2">
      <c r="A16" s="94"/>
      <c r="B16" s="495"/>
      <c r="C16" s="334"/>
      <c r="D16" s="334"/>
      <c r="E16" s="334"/>
      <c r="F16" s="334"/>
      <c r="G16" s="334"/>
      <c r="H16" s="334"/>
      <c r="I16" s="334"/>
      <c r="J16" s="334"/>
      <c r="K16" s="334"/>
      <c r="L16" s="334"/>
      <c r="M16" s="335"/>
      <c r="N16" s="294" t="str">
        <f>IF(AI15=0,"",AI15)</f>
        <v/>
      </c>
      <c r="O16" s="705"/>
      <c r="P16" s="293" t="str">
        <f>IF(AI26=0,"",AI26)</f>
        <v/>
      </c>
      <c r="Q16" s="709"/>
      <c r="R16" s="293" t="str">
        <f>IF(AI37=0,"",AI37)</f>
        <v/>
      </c>
      <c r="S16" s="713"/>
      <c r="T16" s="293" t="str">
        <f>IF(AI48=0,"",AI48)</f>
        <v/>
      </c>
      <c r="U16" s="785"/>
      <c r="V16" s="293" t="str">
        <f>IF(AI59=0,"",AI59)</f>
        <v/>
      </c>
      <c r="W16" s="778"/>
      <c r="X16" s="293" t="str">
        <f>IF(AI70=0,"",AI70)</f>
        <v/>
      </c>
      <c r="Y16" s="1364"/>
      <c r="Z16" s="293" t="str">
        <f>IF(AI81=0,"",AI81)</f>
        <v/>
      </c>
      <c r="AA16" s="1410"/>
      <c r="AB16" s="493" t="str">
        <f>IF(AI92=0,"",AI92)</f>
        <v/>
      </c>
      <c r="AC16" s="1425"/>
      <c r="AE16" s="92"/>
      <c r="AF16" s="272"/>
      <c r="AG16" s="2363" t="s">
        <v>432</v>
      </c>
      <c r="AH16" s="2364"/>
      <c r="AI16" s="1144">
        <f>AI14+AI15</f>
        <v>0</v>
      </c>
      <c r="AJ16" s="1028"/>
      <c r="AK16" s="904">
        <f>IF(AM19=4,AL16,0)</f>
        <v>0</v>
      </c>
      <c r="AL16" s="1042">
        <f>((AL18-AL14)*(0.5))+AL14</f>
        <v>0</v>
      </c>
      <c r="AM16" s="1022" t="s">
        <v>53</v>
      </c>
      <c r="AN16" s="1077">
        <v>4</v>
      </c>
      <c r="AO16" s="1119" t="s">
        <v>443</v>
      </c>
      <c r="AP16" s="1136">
        <v>2</v>
      </c>
      <c r="AQ16" s="686"/>
      <c r="AR16" s="823" t="s">
        <v>110</v>
      </c>
      <c r="AS16" s="821" t="str">
        <f>IF((OR(AI$67&lt;AS10,AI$67&gt;=AS19)),"",AI$67)</f>
        <v/>
      </c>
      <c r="AT16" s="839" t="str">
        <f t="shared" si="0"/>
        <v/>
      </c>
      <c r="AU16" s="1036">
        <f>IF(AO$74=2,(IF(AS16="",0,((AT19-AT10)/(AS19-AS10)*(AI$67-AS10))+AT10)),0)</f>
        <v>0</v>
      </c>
      <c r="AV16" s="840" t="str">
        <f t="shared" si="1"/>
        <v/>
      </c>
      <c r="AW16" s="1036">
        <f>IF(AO$74=2,(IF(AS16="",0,((AV19-AV10)/(AS19-AS10)*(AI$67-AS10))+AV10)),0)</f>
        <v>0</v>
      </c>
      <c r="AX16" s="823" t="str">
        <f t="shared" si="2"/>
        <v/>
      </c>
      <c r="AY16" s="1036">
        <f>IF(AO$74=3,(IF(AS16="",0,((AX19-AX10)/(AS19-AS10)*(AI$67-AS10))+AX10)),0)</f>
        <v>0</v>
      </c>
      <c r="AZ16" s="837" t="str">
        <f t="shared" si="3"/>
        <v/>
      </c>
      <c r="BA16" s="1036">
        <f>IF(AO$74=3,(IF(AS16="",0,((AZ19-AZ10)/(AS19-AS10)*(AI$67-AS10))+AZ10)),0)</f>
        <v>0</v>
      </c>
      <c r="BB16" s="823" t="str">
        <f t="shared" si="4"/>
        <v/>
      </c>
      <c r="BC16" s="1036">
        <f>IF(AO$74=4,(IF(AS16="",0,((BB19-BB10)/(AS19-AS10)*(AI$67-AS10))+BB10)),0)</f>
        <v>0</v>
      </c>
      <c r="BD16" s="838" t="str">
        <f t="shared" si="5"/>
        <v/>
      </c>
      <c r="BE16" s="1041">
        <f>IF(AO$74=4,(IF(AS16="",0,((BD19-BD10)/(AS19-AS10)*(AI$67-AS10))+BD10)),0)</f>
        <v>0</v>
      </c>
      <c r="BF16" s="160"/>
    </row>
    <row r="17" spans="1:60" s="91" customFormat="1" ht="15" customHeight="1" x14ac:dyDescent="0.2">
      <c r="A17" s="94"/>
      <c r="B17" s="496"/>
      <c r="C17" s="497"/>
      <c r="D17" s="497"/>
      <c r="E17" s="497"/>
      <c r="F17" s="497"/>
      <c r="G17" s="497"/>
      <c r="H17" s="497"/>
      <c r="I17" s="497"/>
      <c r="J17" s="497"/>
      <c r="K17" s="497"/>
      <c r="L17" s="497"/>
      <c r="M17" s="80"/>
      <c r="N17" s="326"/>
      <c r="O17" s="706"/>
      <c r="P17" s="328"/>
      <c r="Q17" s="709"/>
      <c r="R17" s="328"/>
      <c r="S17" s="714"/>
      <c r="T17" s="328"/>
      <c r="U17" s="786"/>
      <c r="V17" s="328"/>
      <c r="W17" s="779"/>
      <c r="X17" s="328"/>
      <c r="Y17" s="1365"/>
      <c r="Z17" s="328"/>
      <c r="AA17" s="1411"/>
      <c r="AB17" s="498"/>
      <c r="AC17" s="1426"/>
      <c r="AE17" s="92"/>
      <c r="AF17" s="272"/>
      <c r="AG17" s="2363" t="s">
        <v>425</v>
      </c>
      <c r="AH17" s="2364"/>
      <c r="AI17" s="1020">
        <f>IF(AM19=2,N19*AI16,0)</f>
        <v>0</v>
      </c>
      <c r="AJ17" s="1033"/>
      <c r="AK17" s="904">
        <f>IF(AM19=5,AL17,0)</f>
        <v>0</v>
      </c>
      <c r="AL17" s="1042">
        <f>((AL18-AL14)*(0.75))+AL14</f>
        <v>0</v>
      </c>
      <c r="AM17" s="1021" t="s">
        <v>54</v>
      </c>
      <c r="AN17" s="1077">
        <v>5</v>
      </c>
      <c r="AO17" s="1119" t="s">
        <v>444</v>
      </c>
      <c r="AP17" s="1136">
        <v>3</v>
      </c>
      <c r="AQ17" s="686"/>
      <c r="AR17" s="823" t="s">
        <v>111</v>
      </c>
      <c r="AS17" s="821" t="str">
        <f>IF((OR(AI$78&lt;AS10,AI$78&gt;=AS19)),"",AI$78)</f>
        <v/>
      </c>
      <c r="AT17" s="839" t="str">
        <f t="shared" si="0"/>
        <v/>
      </c>
      <c r="AU17" s="1014">
        <f>IF(AO$85=2,(IF(AS17="",0,((AT19-AT10)/(AS19-AS10)*(AI$78-AS10))+AT10)),0)</f>
        <v>0</v>
      </c>
      <c r="AV17" s="840" t="str">
        <f t="shared" si="1"/>
        <v/>
      </c>
      <c r="AW17" s="1014">
        <f>IF(AO$85=2,(IF(AS17="",0,((AV19-AV10)/(AS19-AS10)*(AI$78-AS10))+AV10)),0)</f>
        <v>0</v>
      </c>
      <c r="AX17" s="823" t="str">
        <f t="shared" si="2"/>
        <v/>
      </c>
      <c r="AY17" s="1014">
        <f>IF(AO$85=3,(IF(AS17="",0,((AX19-AX10)/(AS19-AS10)*(AI$78-AS10))+AX10)),0)</f>
        <v>0</v>
      </c>
      <c r="AZ17" s="837" t="str">
        <f t="shared" si="3"/>
        <v/>
      </c>
      <c r="BA17" s="1014">
        <f>IF(AO$85=3,(IF(AS17="",0,((AZ19-AZ10)/(AS19-AS10)*(AI$78-AS10))+AZ10)),0)</f>
        <v>0</v>
      </c>
      <c r="BB17" s="823" t="str">
        <f t="shared" si="4"/>
        <v/>
      </c>
      <c r="BC17" s="1014">
        <f>IF(AO$85=4,(IF(AS17="",0,((BB19-BB10)/(AS19-AS10)*(AI$78-AS10))+BB10)),0)</f>
        <v>0</v>
      </c>
      <c r="BD17" s="838" t="str">
        <f t="shared" si="5"/>
        <v/>
      </c>
      <c r="BE17" s="1015">
        <f>IF(AO$85=4,(IF(AS17="",0,((BD19-BD10)/(AS19-AS10)*(AI$78-AS10))+BD10)),0)</f>
        <v>0</v>
      </c>
      <c r="BF17" s="160"/>
    </row>
    <row r="18" spans="1:60" s="91" customFormat="1" ht="15" customHeight="1" x14ac:dyDescent="0.2">
      <c r="A18" s="94"/>
      <c r="B18" s="2411" t="s">
        <v>139</v>
      </c>
      <c r="C18" s="2412"/>
      <c r="D18" s="2412"/>
      <c r="E18" s="2412"/>
      <c r="F18" s="2412"/>
      <c r="G18" s="2412"/>
      <c r="H18" s="2412"/>
      <c r="I18" s="2412"/>
      <c r="J18" s="2412"/>
      <c r="K18" s="2412"/>
      <c r="L18" s="2412"/>
      <c r="M18" s="2412"/>
      <c r="N18" s="696" t="str">
        <f>IF(AI16=0,"",AI16)</f>
        <v/>
      </c>
      <c r="O18" s="695"/>
      <c r="P18" s="336" t="str">
        <f>IF(AI27=0,"",AI27)</f>
        <v/>
      </c>
      <c r="Q18" s="678"/>
      <c r="R18" s="336" t="str">
        <f>IF(AI38=0,"",AI38)</f>
        <v/>
      </c>
      <c r="S18" s="697"/>
      <c r="T18" s="336" t="str">
        <f>IF(AI49=0,"",AI49)</f>
        <v/>
      </c>
      <c r="U18" s="738"/>
      <c r="V18" s="336" t="str">
        <f>IF(AI60=0,"",AI60)</f>
        <v/>
      </c>
      <c r="W18" s="754"/>
      <c r="X18" s="336" t="str">
        <f>IF(AI71=0,"",AI71)</f>
        <v/>
      </c>
      <c r="Y18" s="1366"/>
      <c r="Z18" s="336" t="str">
        <f>IF(AI82=0,"",AI82)</f>
        <v/>
      </c>
      <c r="AA18" s="1412"/>
      <c r="AB18" s="499" t="str">
        <f>IF(AI93=0,"",AI93)</f>
        <v/>
      </c>
      <c r="AC18" s="1427"/>
      <c r="AE18" s="92"/>
      <c r="AF18" s="272"/>
      <c r="AG18" s="2363" t="s">
        <v>427</v>
      </c>
      <c r="AH18" s="2364"/>
      <c r="AI18" s="804">
        <f>AI16-AI17</f>
        <v>0</v>
      </c>
      <c r="AJ18" s="1028"/>
      <c r="AK18" s="1122">
        <f>IF(AM19=6,AL18,0)</f>
        <v>0</v>
      </c>
      <c r="AL18" s="1123">
        <f>AW11+AW20+AW29+AW38+AW47+AW56+AW65+AW74+AW83+AW92+AW101+AW110+AW119+AW128+AW137+AW146+AW155+AW164+AW173+BA11+BA20+BA29+BA38+BA47+BA56+BA65+BA74+BA83+BA92+BA101+BA110+BA119+BA128+BA137+BA146+BA155+BA164+BA173+BE11+BE20+BE29+BE38+BE47+BE56+BE65+BE74+BE83+BE92+BE101+BE110+BE119+BE128+BE137+BE146+BE155+BE164+BE173</f>
        <v>0</v>
      </c>
      <c r="AM18" s="1124" t="s">
        <v>116</v>
      </c>
      <c r="AN18" s="1080">
        <v>6</v>
      </c>
      <c r="AO18" s="1125" t="s">
        <v>445</v>
      </c>
      <c r="AP18" s="1137">
        <v>4</v>
      </c>
      <c r="AQ18" s="686"/>
      <c r="AR18" s="827" t="s">
        <v>112</v>
      </c>
      <c r="AS18" s="824" t="str">
        <f>IF((OR(AI$89&lt;AS10,AI$89&gt;=AS19)),"",AI$89)</f>
        <v/>
      </c>
      <c r="AT18" s="839" t="str">
        <f t="shared" si="0"/>
        <v/>
      </c>
      <c r="AU18" s="1017">
        <f>IF(AO$96=2,(IF(AS18="",0,((AT19-AT10)/(AS19-AS10)*(AI$89-AS10))+AT10)),0)</f>
        <v>0</v>
      </c>
      <c r="AV18" s="840" t="str">
        <f t="shared" si="1"/>
        <v/>
      </c>
      <c r="AW18" s="1017">
        <f>IF(AO$96=2,(IF(AS18="",0,((AV19-AV10)/(AS19-AS10)*(AI$89-AS10))+AV10)),0)</f>
        <v>0</v>
      </c>
      <c r="AX18" s="823" t="str">
        <f t="shared" si="2"/>
        <v/>
      </c>
      <c r="AY18" s="1017">
        <f>IF(AO$96=3,(IF(AS18="",0,((AX19-AX10)/(AS19-AS10)*(AI$89-AS10))+AX10)),0)</f>
        <v>0</v>
      </c>
      <c r="AZ18" s="837" t="str">
        <f t="shared" si="3"/>
        <v/>
      </c>
      <c r="BA18" s="1018">
        <f>IF(AO$96=3,(IF(AS18="",0,((AZ19-AZ10)/(AS19-AS10)*(AI$89-AS10))+AZ10)),0)</f>
        <v>0</v>
      </c>
      <c r="BB18" s="823" t="str">
        <f t="shared" si="4"/>
        <v/>
      </c>
      <c r="BC18" s="1017">
        <f>IF(AO$96=4,(IF(AS18="",0,((BB19-BB10)/(AS19-AS10)*(AI$89-AS10))+BB10)),0)</f>
        <v>0</v>
      </c>
      <c r="BD18" s="838" t="str">
        <f t="shared" si="5"/>
        <v/>
      </c>
      <c r="BE18" s="1019">
        <f>IF(AO$96=4,(IF(AS18="",0,((BD19-BD10)/(AS19-AS10)*(AI$89-AS10))+BD10)),0)</f>
        <v>0</v>
      </c>
      <c r="BF18" s="160"/>
    </row>
    <row r="19" spans="1:60" s="91" customFormat="1" ht="15" customHeight="1" x14ac:dyDescent="0.2">
      <c r="A19" s="94"/>
      <c r="B19" s="2403" t="s">
        <v>156</v>
      </c>
      <c r="C19" s="2404"/>
      <c r="D19" s="2404"/>
      <c r="E19" s="2404"/>
      <c r="F19" s="2404"/>
      <c r="G19" s="2404"/>
      <c r="H19" s="2404"/>
      <c r="I19" s="2404"/>
      <c r="J19" s="2404"/>
      <c r="K19" s="2404"/>
      <c r="L19" s="2404"/>
      <c r="M19" s="300" t="s">
        <v>36</v>
      </c>
      <c r="N19" s="327"/>
      <c r="O19" s="707"/>
      <c r="P19" s="327"/>
      <c r="Q19" s="710"/>
      <c r="R19" s="329"/>
      <c r="S19" s="715"/>
      <c r="T19" s="329"/>
      <c r="U19" s="787"/>
      <c r="V19" s="329"/>
      <c r="W19" s="780"/>
      <c r="X19" s="337"/>
      <c r="Y19" s="1367"/>
      <c r="Z19" s="329"/>
      <c r="AA19" s="1413"/>
      <c r="AB19" s="500"/>
      <c r="AC19" s="1428"/>
      <c r="AD19" s="195"/>
      <c r="AE19" s="92"/>
      <c r="AF19" s="272"/>
      <c r="AG19" s="1138" t="s">
        <v>431</v>
      </c>
      <c r="AH19" s="1289"/>
      <c r="AI19" s="1127">
        <f>O40+O67+O109+O122+O155+O180+O203+O257+O274</f>
        <v>0</v>
      </c>
      <c r="AJ19" s="1028"/>
      <c r="AK19" s="1028"/>
      <c r="AL19" s="1517"/>
      <c r="AM19" s="1099">
        <v>1</v>
      </c>
      <c r="AN19" s="1128"/>
      <c r="AO19" s="1129">
        <v>1</v>
      </c>
      <c r="AP19" s="1139"/>
      <c r="AQ19" s="771"/>
      <c r="AR19" s="873"/>
      <c r="AS19" s="829">
        <v>10000</v>
      </c>
      <c r="AT19" s="830">
        <v>3689</v>
      </c>
      <c r="AU19" s="831"/>
      <c r="AV19" s="832">
        <v>4408</v>
      </c>
      <c r="AW19" s="831"/>
      <c r="AX19" s="833">
        <v>4408</v>
      </c>
      <c r="AY19" s="874"/>
      <c r="AZ19" s="834">
        <v>5174</v>
      </c>
      <c r="BA19" s="874"/>
      <c r="BB19" s="833">
        <v>5174</v>
      </c>
      <c r="BC19" s="831"/>
      <c r="BD19" s="834">
        <v>5893</v>
      </c>
      <c r="BE19" s="161"/>
      <c r="BF19" s="160"/>
    </row>
    <row r="20" spans="1:60" s="91" customFormat="1" ht="15" customHeight="1" thickBot="1" x14ac:dyDescent="0.25">
      <c r="A20" s="94"/>
      <c r="B20" s="501"/>
      <c r="C20" s="330"/>
      <c r="D20" s="330"/>
      <c r="E20" s="330"/>
      <c r="F20" s="330"/>
      <c r="G20" s="330"/>
      <c r="H20" s="330"/>
      <c r="I20" s="330"/>
      <c r="J20" s="330"/>
      <c r="K20" s="330"/>
      <c r="L20" s="330"/>
      <c r="M20" s="330"/>
      <c r="N20" s="1183" t="str">
        <f>IF(AI17=0,"",AI17)</f>
        <v/>
      </c>
      <c r="O20" s="707"/>
      <c r="P20" s="1184" t="str">
        <f>IF(AI28=0,"",AI28)</f>
        <v/>
      </c>
      <c r="Q20" s="678"/>
      <c r="R20" s="1184" t="str">
        <f>IF(AI39=0,"",AI39)</f>
        <v/>
      </c>
      <c r="S20" s="716"/>
      <c r="T20" s="1184" t="str">
        <f>IF(AI50=0,"",AI50)</f>
        <v/>
      </c>
      <c r="U20" s="788"/>
      <c r="V20" s="1184" t="str">
        <f>IF(AI61=0,"",AI61)</f>
        <v/>
      </c>
      <c r="W20" s="781"/>
      <c r="X20" s="1184" t="str">
        <f>IF(AI72=0,"",AI72)</f>
        <v/>
      </c>
      <c r="Y20" s="1368"/>
      <c r="Z20" s="1184" t="str">
        <f>IF(AI83=0,"",AI83)</f>
        <v/>
      </c>
      <c r="AA20" s="1414"/>
      <c r="AB20" s="1185" t="str">
        <f>IF(AI94=0,"",AI94)</f>
        <v/>
      </c>
      <c r="AC20" s="1429"/>
      <c r="AE20" s="92"/>
      <c r="AF20" s="272"/>
      <c r="AG20" s="2361" t="s">
        <v>430</v>
      </c>
      <c r="AH20" s="2362"/>
      <c r="AI20" s="1190">
        <f>IF(AI19=0,0,O41+O68+O110+O123+O156+O181+O204+O258+O275)</f>
        <v>0</v>
      </c>
      <c r="AJ20" s="1140"/>
      <c r="AK20" s="1140"/>
      <c r="AL20" s="1140"/>
      <c r="AM20" s="1141"/>
      <c r="AN20" s="1142"/>
      <c r="AO20" s="1142"/>
      <c r="AP20" s="1143"/>
      <c r="AR20" s="825" t="s">
        <v>105</v>
      </c>
      <c r="AS20" s="826" t="str">
        <f>IF((OR(AI$12&lt;AS19,AI$12&gt;=AS28)),"",AI$12)</f>
        <v/>
      </c>
      <c r="AT20" s="835" t="str">
        <f>IF(AU20=0,"",AU20)</f>
        <v/>
      </c>
      <c r="AU20" s="1001">
        <f>IF(AO$19=2,(IF(AS20="",0,((AT28-AT19)/(AS28-AS19)*(AI$12-AS19))+AT19)),0)</f>
        <v>0</v>
      </c>
      <c r="AV20" s="836" t="str">
        <f>IF(AW20=0,"",AW20)</f>
        <v/>
      </c>
      <c r="AW20" s="1001">
        <f>IF(AO$19=2,(IF(AS20="",0,((AV28-AV19)/(AS28-AS19)*(AI$12-AS19))+AV19)),0)</f>
        <v>0</v>
      </c>
      <c r="AX20" s="825" t="str">
        <f>IF(AY20=0,"",AY20)</f>
        <v/>
      </c>
      <c r="AY20" s="1001">
        <f>IF(AO$19=3,(IF(AS20="",0,((AX28-AX19)/(AS28-AS19)*(AI$12-AS19))+AX19)),0)</f>
        <v>0</v>
      </c>
      <c r="AZ20" s="837" t="str">
        <f>IF(BA20=0,"",BA20)</f>
        <v/>
      </c>
      <c r="BA20" s="1002">
        <f>IF(AO$19=3,(IF(AS20="",0,((AZ28-AZ19)/(AS28-AS19)*(AI$12-AS19))+AZ19)),0)</f>
        <v>0</v>
      </c>
      <c r="BB20" s="825" t="str">
        <f>IF(BC20=0,"",BC20)</f>
        <v/>
      </c>
      <c r="BC20" s="1001">
        <f>IF(AO$19=4,(IF(AS20="",0,((BB28-BB19)/(AS28-AS19)*(AI$12-AS19))+BB19)),0)</f>
        <v>0</v>
      </c>
      <c r="BD20" s="837" t="str">
        <f>IF(BE20=0,"",BE20)</f>
        <v/>
      </c>
      <c r="BE20" s="1003">
        <f>IF(AO$19=4,(IF(AS20="",0,((BD28-BD19)/(AS28-AS19)*(AI$12-AS19))+BD19)),0)</f>
        <v>0</v>
      </c>
      <c r="BF20" s="160"/>
    </row>
    <row r="21" spans="1:60" s="91" customFormat="1" ht="15" customHeight="1" thickTop="1" x14ac:dyDescent="0.2">
      <c r="A21" s="94"/>
      <c r="B21" s="501"/>
      <c r="C21" s="330"/>
      <c r="D21" s="330"/>
      <c r="E21" s="330"/>
      <c r="F21" s="330"/>
      <c r="G21" s="330"/>
      <c r="H21" s="330"/>
      <c r="I21" s="330"/>
      <c r="J21" s="330"/>
      <c r="K21" s="330"/>
      <c r="L21" s="330"/>
      <c r="M21" s="330"/>
      <c r="N21" s="645"/>
      <c r="O21" s="750"/>
      <c r="P21" s="752"/>
      <c r="Q21" s="751"/>
      <c r="R21" s="331"/>
      <c r="S21" s="717"/>
      <c r="T21" s="331"/>
      <c r="U21" s="789"/>
      <c r="V21" s="331"/>
      <c r="W21" s="782"/>
      <c r="X21" s="331"/>
      <c r="Y21" s="1369"/>
      <c r="Z21" s="331"/>
      <c r="AA21" s="1415"/>
      <c r="AB21" s="502"/>
      <c r="AC21" s="1430"/>
      <c r="AE21" s="92"/>
      <c r="AF21" s="272"/>
      <c r="AH21" s="1295"/>
      <c r="AQ21" s="686"/>
      <c r="AR21" s="823" t="s">
        <v>106</v>
      </c>
      <c r="AS21" s="821" t="str">
        <f>IF((OR(AI$23&lt;AS19,AI$23&gt;=AS28)),"",AI$23)</f>
        <v/>
      </c>
      <c r="AT21" s="839" t="str">
        <f t="shared" ref="AT21:AT27" si="6">IF(AU21=0,"",AU21)</f>
        <v/>
      </c>
      <c r="AU21" s="1005">
        <f>IF(AO$30=2,(IF(AS21="",0,((AT28-AT19)/(AS28-AS19)*(AI$23-AS19))+AT19)),0)</f>
        <v>0</v>
      </c>
      <c r="AV21" s="840" t="str">
        <f t="shared" ref="AV21:AV27" si="7">IF(AW21=0,"",AW21)</f>
        <v/>
      </c>
      <c r="AW21" s="1005">
        <f>IF(AO$30=2,(IF(AS21="",0,((AV28-AV19)/(AS28-AS19)*(AI$23-AS19))+AV19)),0)</f>
        <v>0</v>
      </c>
      <c r="AX21" s="823" t="str">
        <f t="shared" ref="AX21:AX27" si="8">IF(AY21=0,"",AY21)</f>
        <v/>
      </c>
      <c r="AY21" s="1005">
        <f>IF(AO$30=3,(IF(AS21="",0,((AX28-AX19)/(AS28-AS19)*(AI$23-AS19))+AX19)),0)</f>
        <v>0</v>
      </c>
      <c r="AZ21" s="837" t="str">
        <f t="shared" ref="AZ21:AZ27" si="9">IF(BA21=0,"",BA21)</f>
        <v/>
      </c>
      <c r="BA21" s="1005">
        <f>IF(AO$30=3,(IF(AS21="",0,((AZ28-AZ19)/(AS28-AS19)*(AI$23-AS19))+AZ19)),0)</f>
        <v>0</v>
      </c>
      <c r="BB21" s="823" t="str">
        <f t="shared" ref="BB21:BB27" si="10">IF(BC21=0,"",BC21)</f>
        <v/>
      </c>
      <c r="BC21" s="1005">
        <f>IF(AO$30=4,(IF(AS21="",0,((BB28-BB19)/(AS28-AS19)*(AI$23-AS19))+BB19)),0)</f>
        <v>0</v>
      </c>
      <c r="BD21" s="838" t="str">
        <f t="shared" ref="BD21:BD27" si="11">IF(BE21=0,"",BE21)</f>
        <v/>
      </c>
      <c r="BE21" s="1006">
        <f>IF(AO$30=4,(IF(AS21="",0,((BD28-BD19)/(AS28-AS19)*(AI$12-AS19))+BD19)),0)</f>
        <v>0</v>
      </c>
      <c r="BF21" s="160"/>
    </row>
    <row r="22" spans="1:60" s="91" customFormat="1" ht="15" customHeight="1" thickBot="1" x14ac:dyDescent="0.25">
      <c r="A22" s="94"/>
      <c r="B22" s="2405" t="s">
        <v>159</v>
      </c>
      <c r="C22" s="2406"/>
      <c r="D22" s="2406"/>
      <c r="E22" s="2406"/>
      <c r="F22" s="2406"/>
      <c r="G22" s="2406"/>
      <c r="H22" s="2406"/>
      <c r="I22" s="2406"/>
      <c r="J22" s="2406"/>
      <c r="K22" s="2406"/>
      <c r="L22" s="2406"/>
      <c r="M22" s="2406"/>
      <c r="N22" s="2409" t="str">
        <f>IF(AI18=0,"",AI18)</f>
        <v/>
      </c>
      <c r="O22" s="2436"/>
      <c r="P22" s="2401" t="str">
        <f>IF(AI29=0,"",AI29)</f>
        <v/>
      </c>
      <c r="Q22" s="2419"/>
      <c r="R22" s="2345" t="str">
        <f>IF(AI40=0,"",AI40)</f>
        <v/>
      </c>
      <c r="S22" s="2397"/>
      <c r="T22" s="2345" t="str">
        <f>IF(AI51=0,"",AI51)</f>
        <v/>
      </c>
      <c r="U22" s="2413"/>
      <c r="V22" s="2345" t="str">
        <f>IF(AI62=0,"",AI62)</f>
        <v/>
      </c>
      <c r="W22" s="2377"/>
      <c r="X22" s="2345" t="str">
        <f>IF(AI73=0,"",AI73)</f>
        <v/>
      </c>
      <c r="Y22" s="2341"/>
      <c r="Z22" s="2345" t="str">
        <f>IF(AI84=0,"",AI84)</f>
        <v/>
      </c>
      <c r="AA22" s="2343"/>
      <c r="AB22" s="2348" t="str">
        <f>IF(AI95=0,"",AI95)</f>
        <v/>
      </c>
      <c r="AC22" s="2357"/>
      <c r="AE22" s="92"/>
      <c r="AF22" s="272"/>
      <c r="AH22" s="1295"/>
      <c r="AQ22" s="686"/>
      <c r="AR22" s="823" t="s">
        <v>107</v>
      </c>
      <c r="AS22" s="821" t="str">
        <f>IF((OR(AI$34&lt;AS19,AI$34&gt;=AS28)),"",AI$34)</f>
        <v/>
      </c>
      <c r="AT22" s="839" t="str">
        <f t="shared" si="6"/>
        <v/>
      </c>
      <c r="AU22" s="1007">
        <f>IF(AO$41=2,(IF(AS22="",0,((AT28-AT19)/(AS28-AS19)*(AI$34-AS19))+AT19)),0)</f>
        <v>0</v>
      </c>
      <c r="AV22" s="840" t="str">
        <f t="shared" si="7"/>
        <v/>
      </c>
      <c r="AW22" s="1007">
        <f>IF(AO$41=2,(IF(AS22="",0,((AV28-AV19)/(AS28-AS19)*(AI$34-AS19))+AV19)),0)</f>
        <v>0</v>
      </c>
      <c r="AX22" s="823" t="str">
        <f t="shared" si="8"/>
        <v/>
      </c>
      <c r="AY22" s="1007">
        <f>IF(AO$41=3,(IF(AS22="",0,((AX28-AX19)/(AS28-AS19)*(AI$34-AS19))+AX19)),0)</f>
        <v>0</v>
      </c>
      <c r="AZ22" s="837" t="str">
        <f t="shared" si="9"/>
        <v/>
      </c>
      <c r="BA22" s="1007">
        <f>IF(AO$41=3,(IF(AS22="",0,((AZ28-AZ19)/(AS28-AS19)*(AI$34-AS19))+AZ19)),0)</f>
        <v>0</v>
      </c>
      <c r="BB22" s="823" t="str">
        <f t="shared" si="10"/>
        <v/>
      </c>
      <c r="BC22" s="1007">
        <f>IF(AO$41=4,(IF(AS22="",0,((BB28-BB19)/(AS28-AS19)*(AI$34-AS19))+BB19)),0)</f>
        <v>0</v>
      </c>
      <c r="BD22" s="838" t="str">
        <f t="shared" si="11"/>
        <v/>
      </c>
      <c r="BE22" s="1008">
        <f>IF(AO$41=4,(IF(AS22="",0,((BD28-BD19)/(AS28-AS19)*(AI$34-AS19))+BD19)),0)</f>
        <v>0</v>
      </c>
      <c r="BF22" s="160"/>
    </row>
    <row r="23" spans="1:60" s="91" customFormat="1" ht="15" customHeight="1" thickTop="1" x14ac:dyDescent="0.2">
      <c r="A23" s="94"/>
      <c r="B23" s="2407"/>
      <c r="C23" s="2408"/>
      <c r="D23" s="2408"/>
      <c r="E23" s="2408"/>
      <c r="F23" s="2408"/>
      <c r="G23" s="2408"/>
      <c r="H23" s="2408"/>
      <c r="I23" s="2408"/>
      <c r="J23" s="2408"/>
      <c r="K23" s="2408"/>
      <c r="L23" s="2408"/>
      <c r="M23" s="2408"/>
      <c r="N23" s="2346"/>
      <c r="O23" s="2436"/>
      <c r="P23" s="2402"/>
      <c r="Q23" s="2419"/>
      <c r="R23" s="2346"/>
      <c r="S23" s="2398"/>
      <c r="T23" s="2346"/>
      <c r="U23" s="2414"/>
      <c r="V23" s="2346"/>
      <c r="W23" s="2378"/>
      <c r="X23" s="2346"/>
      <c r="Y23" s="2342"/>
      <c r="Z23" s="2346"/>
      <c r="AA23" s="2344"/>
      <c r="AB23" s="2349"/>
      <c r="AC23" s="2358"/>
      <c r="AE23" s="92"/>
      <c r="AF23" s="272"/>
      <c r="AG23" s="2375" t="s">
        <v>436</v>
      </c>
      <c r="AH23" s="2376"/>
      <c r="AI23" s="1217">
        <f>IF('Kostenrahmen und Gesamthonorar'!X20&lt;5000,0,'Kostenrahmen und Gesamthonorar'!X20)</f>
        <v>0</v>
      </c>
      <c r="AJ23" s="1218"/>
      <c r="AK23" s="1217"/>
      <c r="AL23" s="1217"/>
      <c r="AM23" s="1219"/>
      <c r="AN23" s="1220"/>
      <c r="AO23" s="1221"/>
      <c r="AP23" s="1222"/>
      <c r="AQ23" s="685"/>
      <c r="AR23" s="823" t="s">
        <v>108</v>
      </c>
      <c r="AS23" s="821" t="str">
        <f>IF((OR(AI$45&lt;AS19,AI$45&gt;=AS28)),"",AI$45)</f>
        <v/>
      </c>
      <c r="AT23" s="839" t="str">
        <f t="shared" si="6"/>
        <v/>
      </c>
      <c r="AU23" s="1009">
        <f>IF(AO$52=2,(IF(AS23="",0,((AT28-AT19)/(AS28-AS19)*(AI$45-AS19))+AT19)),0)</f>
        <v>0</v>
      </c>
      <c r="AV23" s="840" t="str">
        <f t="shared" si="7"/>
        <v/>
      </c>
      <c r="AW23" s="1009">
        <f>IF(AO$52=2,(IF(AS23="",0,((AV28-AV19)/(AS28-AS19)*(AI$45-AS19))+AV19)),0)</f>
        <v>0</v>
      </c>
      <c r="AX23" s="823" t="str">
        <f t="shared" si="8"/>
        <v/>
      </c>
      <c r="AY23" s="1009">
        <f>IF(AO$52=3,(IF(AS23="",0,((AX28-AX19)/(AS28-AS19)*(AI$45-AS19))+AX19)),0)</f>
        <v>0</v>
      </c>
      <c r="AZ23" s="837" t="str">
        <f t="shared" si="9"/>
        <v/>
      </c>
      <c r="BA23" s="1009">
        <f>IF(AO$52=3,(IF(AS23="",0,((AZ28-AZ19)/(AS28-AS19)*(AI$45-AS19))+AZ19)),0)</f>
        <v>0</v>
      </c>
      <c r="BB23" s="823" t="str">
        <f t="shared" si="10"/>
        <v/>
      </c>
      <c r="BC23" s="1009">
        <f>IF(AO$52=4,(IF(AS23="",0,((BB28-BB19)/(AS28-AS19)*(AI$45-AS19))+BB19)),0)</f>
        <v>0</v>
      </c>
      <c r="BD23" s="838" t="str">
        <f t="shared" si="11"/>
        <v/>
      </c>
      <c r="BE23" s="1010">
        <f>IF(AO$52=4,(IF(AS23="",0,((BD28-BD19)/(AS28-AS19)*(AI$45-AS19))+BD19)),0)</f>
        <v>0</v>
      </c>
      <c r="BF23" s="162"/>
      <c r="BG23" s="94"/>
    </row>
    <row r="24" spans="1:60" s="91" customFormat="1" ht="15" customHeight="1" x14ac:dyDescent="0.25">
      <c r="A24" s="94"/>
      <c r="B24" s="260"/>
      <c r="C24" s="260"/>
      <c r="D24" s="260"/>
      <c r="E24" s="260"/>
      <c r="F24" s="260"/>
      <c r="G24" s="260"/>
      <c r="H24" s="260"/>
      <c r="I24" s="260"/>
      <c r="J24" s="260"/>
      <c r="K24" s="260"/>
      <c r="L24" s="260"/>
      <c r="M24" s="260"/>
      <c r="N24" s="104"/>
      <c r="O24" s="660"/>
      <c r="P24" s="104"/>
      <c r="Q24" s="659"/>
      <c r="R24" s="104"/>
      <c r="S24" s="659"/>
      <c r="T24" s="104"/>
      <c r="U24" s="659"/>
      <c r="V24" s="104"/>
      <c r="W24" s="659"/>
      <c r="X24" s="104"/>
      <c r="Y24" s="659"/>
      <c r="Z24" s="104"/>
      <c r="AA24" s="659"/>
      <c r="AB24" s="104"/>
      <c r="AC24" s="659" t="b">
        <v>1</v>
      </c>
      <c r="AE24" s="92"/>
      <c r="AF24" s="272"/>
      <c r="AG24" s="1223"/>
      <c r="AH24" s="1296"/>
      <c r="AI24" s="1224"/>
      <c r="AJ24" s="1225"/>
      <c r="AK24" s="1031"/>
      <c r="AL24" s="1518"/>
      <c r="AM24" s="1052"/>
      <c r="AN24" s="1126">
        <v>1</v>
      </c>
      <c r="AO24" s="1226"/>
      <c r="AP24" s="1227"/>
      <c r="AQ24" s="687"/>
      <c r="AR24" s="823" t="s">
        <v>109</v>
      </c>
      <c r="AS24" s="821" t="str">
        <f>IF((OR(AI$56&lt;AS19,AI$56&gt;=AS28)),"",AI$56)</f>
        <v/>
      </c>
      <c r="AT24" s="839" t="str">
        <f t="shared" si="6"/>
        <v/>
      </c>
      <c r="AU24" s="1012">
        <f>IF(AO$63=2,(IF(AS24="",0,((AT28-AT19)/(AS28-AS19)*(AI$56-AS19))+AT19)),0)</f>
        <v>0</v>
      </c>
      <c r="AV24" s="840" t="str">
        <f t="shared" si="7"/>
        <v/>
      </c>
      <c r="AW24" s="1012">
        <f>IF(AO$63=2,(IF(AS24="",0,((AV28-AV19)/(AS28-AS19)*(AI$56-AS19))+AV19)),0)</f>
        <v>0</v>
      </c>
      <c r="AX24" s="823" t="str">
        <f t="shared" si="8"/>
        <v/>
      </c>
      <c r="AY24" s="1012">
        <f>IF(AO$63=3,(IF(AS24="",0,((AX28-AX19)/(AS28-AS19)*(AI$56-AS19))+AX19)),0)</f>
        <v>0</v>
      </c>
      <c r="AZ24" s="837" t="str">
        <f t="shared" si="9"/>
        <v/>
      </c>
      <c r="BA24" s="1012">
        <f>IF(AO$63=3,(IF(AS24="",0,((AZ28-AZ19)/(AS28-AS19)*(AI$56-AS19))+AZ19)),0)</f>
        <v>0</v>
      </c>
      <c r="BB24" s="823" t="str">
        <f t="shared" si="10"/>
        <v/>
      </c>
      <c r="BC24" s="1012">
        <f>IF(AO$63=4,(IF(AS24="",0,((BB28-BB19)/(AS28-AS19)*(AI$56-AS19))+BB19)),0)</f>
        <v>0</v>
      </c>
      <c r="BD24" s="838" t="str">
        <f t="shared" si="11"/>
        <v/>
      </c>
      <c r="BE24" s="1013">
        <f>IF(AO$63=4,(IF(AS24="",0,((BD28-BD19)/(AS28-AS19)*(AI$56-AS19))+BD19)),0)</f>
        <v>0</v>
      </c>
      <c r="BF24" s="162"/>
      <c r="BG24" s="94"/>
    </row>
    <row r="25" spans="1:60" s="91" customFormat="1" ht="15" customHeight="1" x14ac:dyDescent="0.2">
      <c r="A25" s="94"/>
      <c r="B25" s="2390"/>
      <c r="C25" s="2390"/>
      <c r="D25" s="2390"/>
      <c r="E25" s="2390"/>
      <c r="F25" s="2390"/>
      <c r="G25" s="2390"/>
      <c r="H25" s="2390"/>
      <c r="I25" s="2390"/>
      <c r="J25" s="2390"/>
      <c r="K25" s="2390"/>
      <c r="L25" s="2390"/>
      <c r="M25" s="2390"/>
      <c r="N25" s="104"/>
      <c r="O25" s="636"/>
      <c r="P25" s="104"/>
      <c r="Q25" s="265"/>
      <c r="R25" s="104"/>
      <c r="S25" s="265"/>
      <c r="T25" s="104"/>
      <c r="U25" s="265"/>
      <c r="V25" s="104"/>
      <c r="W25" s="265"/>
      <c r="X25" s="104"/>
      <c r="Y25" s="265"/>
      <c r="Z25" s="104"/>
      <c r="AA25" s="265"/>
      <c r="AB25" s="104"/>
      <c r="AC25" s="265" t="s">
        <v>160</v>
      </c>
      <c r="AE25" s="92"/>
      <c r="AF25" s="272"/>
      <c r="AG25" s="2372" t="s">
        <v>138</v>
      </c>
      <c r="AH25" s="2374"/>
      <c r="AI25" s="1187">
        <f>SUM(AK25:AK29)</f>
        <v>0</v>
      </c>
      <c r="AJ25" s="1031"/>
      <c r="AK25" s="1179">
        <f>IF(AM30=2,AL25,0)</f>
        <v>0</v>
      </c>
      <c r="AL25" s="1519">
        <f>AU12+AU21+AU30+AU39+AU48+AU57+AU66+AU75+AU84+AU93+AU102+AU111+AU120+AU129+AU138+AU147+AU156+AU165+AU174+AY174+AY165+AY156+AY147+AY138+AY129+AY120+AY111+AY102+AY93+AY84+AY75+AY66+AY57+AY48+AY39+AY30+AY21+AY12+BC12+BC21+BC30+BC39+BC48+BC57+BC66+BC75+BC84+BC93+BC102+BC111+BC120+BC129+BC138+BC147+BC156+BC165+BC174</f>
        <v>0</v>
      </c>
      <c r="AM25" s="1196" t="s">
        <v>115</v>
      </c>
      <c r="AN25" s="1181">
        <v>2</v>
      </c>
      <c r="AO25" s="1032"/>
      <c r="AP25" s="1228"/>
      <c r="AQ25" s="686"/>
      <c r="AR25" s="823" t="s">
        <v>110</v>
      </c>
      <c r="AS25" s="821" t="str">
        <f>IF((OR(AI$67&lt;AS19,AI$67&gt;=AS28)),"",AI$67)</f>
        <v/>
      </c>
      <c r="AT25" s="839" t="str">
        <f t="shared" si="6"/>
        <v/>
      </c>
      <c r="AU25" s="1036">
        <f>IF(AO$74=2,(IF(AS25="",0,((AT28-AT19)/(AS28-AS19)*(AI$67-AS19))+AT19)),0)</f>
        <v>0</v>
      </c>
      <c r="AV25" s="840" t="str">
        <f t="shared" si="7"/>
        <v/>
      </c>
      <c r="AW25" s="1036">
        <f>IF(AO$74=2,(IF(AS25="",0,((AV28-AV19)/(AS28-AS19)*(AI$67-AS19))+AV19)),0)</f>
        <v>0</v>
      </c>
      <c r="AX25" s="823" t="str">
        <f t="shared" si="8"/>
        <v/>
      </c>
      <c r="AY25" s="1036">
        <f>IF(AO$74=3,(IF(AS25="",0,((AX28-AX19)/(AS28-AS19)*(AI$67-AS19))+AX19)),0)</f>
        <v>0</v>
      </c>
      <c r="AZ25" s="837" t="str">
        <f t="shared" si="9"/>
        <v/>
      </c>
      <c r="BA25" s="1036">
        <f>IF(AO$74=3,(IF(AS25="",0,((AZ28-AZ19)/(AS28-AS19)*(AI$67-AS19))+AZ19)),0)</f>
        <v>0</v>
      </c>
      <c r="BB25" s="823" t="str">
        <f t="shared" si="10"/>
        <v/>
      </c>
      <c r="BC25" s="1036">
        <f>IF(AO$74=4,(IF(AS25="",0,((BB28-BB19)/(AS28-AS19)*(AI$67-AS19))+BB19)),0)</f>
        <v>0</v>
      </c>
      <c r="BD25" s="838" t="str">
        <f t="shared" si="11"/>
        <v/>
      </c>
      <c r="BE25" s="1041">
        <f>IF(AO$74=4,(IF(AS25="",0,((BD28-BD19)/(AS28-AS19)*(AI$67-AS19))+BD19)),0)</f>
        <v>0</v>
      </c>
      <c r="BF25" s="163"/>
      <c r="BG25" s="93"/>
    </row>
    <row r="26" spans="1:60" s="91" customFormat="1" ht="15" customHeight="1" x14ac:dyDescent="0.2">
      <c r="A26" s="94"/>
      <c r="B26" s="323"/>
      <c r="C26" s="323"/>
      <c r="D26" s="323"/>
      <c r="E26" s="323"/>
      <c r="F26" s="323"/>
      <c r="G26" s="323"/>
      <c r="H26" s="323"/>
      <c r="I26" s="323"/>
      <c r="J26" s="323"/>
      <c r="K26" s="323"/>
      <c r="L26" s="323"/>
      <c r="M26" s="323"/>
      <c r="N26" s="39"/>
      <c r="O26" s="104"/>
      <c r="P26" s="104"/>
      <c r="Q26" s="104"/>
      <c r="R26" s="104"/>
      <c r="S26" s="104"/>
      <c r="T26" s="104"/>
      <c r="U26" s="104"/>
      <c r="V26" s="104"/>
      <c r="W26" s="104"/>
      <c r="X26" s="104"/>
      <c r="Y26" s="104"/>
      <c r="Z26" s="104"/>
      <c r="AA26" s="104"/>
      <c r="AB26" s="104"/>
      <c r="AC26" s="309"/>
      <c r="AD26" s="17"/>
      <c r="AE26" s="92"/>
      <c r="AF26" s="272"/>
      <c r="AG26" s="1229" t="s">
        <v>424</v>
      </c>
      <c r="AH26" s="1294" t="b">
        <v>0</v>
      </c>
      <c r="AI26" s="1044">
        <f>IF(AH26=FALSE,0,AI25*P15)</f>
        <v>0</v>
      </c>
      <c r="AJ26" s="1031"/>
      <c r="AK26" s="1197">
        <f>IF(AM30=3,AL26,0)</f>
        <v>0</v>
      </c>
      <c r="AL26" s="1519">
        <f>((AL29-AL25)*(0.25))+AL25</f>
        <v>0</v>
      </c>
      <c r="AM26" s="1198" t="s">
        <v>52</v>
      </c>
      <c r="AN26" s="1181">
        <v>3</v>
      </c>
      <c r="AO26" s="1199"/>
      <c r="AP26" s="1230">
        <v>1</v>
      </c>
      <c r="AQ26" s="686"/>
      <c r="AR26" s="823" t="s">
        <v>111</v>
      </c>
      <c r="AS26" s="821" t="str">
        <f>IF((OR(AI$78&lt;AS19,AI$78&gt;=AS28)),"",AI$78)</f>
        <v/>
      </c>
      <c r="AT26" s="839" t="str">
        <f t="shared" si="6"/>
        <v/>
      </c>
      <c r="AU26" s="1014">
        <f>IF(AO$85=2,(IF(AS26="",0,((AT28-AT19)/(AS28-AS19)*(AI$78-AS19))+AT19)),0)</f>
        <v>0</v>
      </c>
      <c r="AV26" s="840" t="str">
        <f t="shared" si="7"/>
        <v/>
      </c>
      <c r="AW26" s="1014">
        <f>IF(AO$85=2,(IF(AS26="",0,((AV28-AV19)/(AS28-AS19)*(AI$78-AS19))+AV19)),0)</f>
        <v>0</v>
      </c>
      <c r="AX26" s="823" t="str">
        <f t="shared" si="8"/>
        <v/>
      </c>
      <c r="AY26" s="1014">
        <f>IF(AO$85=3,(IF(AS26="",0,((AX28-AX19)/(AS28-AS19)*(AI$78-AS19))+AX19)),0)</f>
        <v>0</v>
      </c>
      <c r="AZ26" s="837" t="str">
        <f t="shared" si="9"/>
        <v/>
      </c>
      <c r="BA26" s="1014">
        <f>IF(AO$85=3,(IF(AS26="",0,((AZ28-AZ19)/(AS28-AS19)*(AI$78-AS19))+AZ19)),0)</f>
        <v>0</v>
      </c>
      <c r="BB26" s="823" t="str">
        <f t="shared" si="10"/>
        <v/>
      </c>
      <c r="BC26" s="1014">
        <f>IF(AO$85=4,(IF(AS26="",0,((BB28-BB19)/(AS28-AS19)*(AI$78-AS19))+BB19)),0)</f>
        <v>0</v>
      </c>
      <c r="BD26" s="838" t="str">
        <f t="shared" si="11"/>
        <v/>
      </c>
      <c r="BE26" s="1015">
        <f>IF(AO$85=4,(IF(AS26="",0,((BD28-BD19)/(AS28-AS19)*(AI$78-AS19))+BD19)),0)</f>
        <v>0</v>
      </c>
      <c r="BF26" s="163"/>
      <c r="BG26" s="93"/>
    </row>
    <row r="27" spans="1:60" s="91" customFormat="1" ht="15" customHeight="1" x14ac:dyDescent="0.2">
      <c r="A27" s="94"/>
      <c r="B27" s="2350"/>
      <c r="C27" s="2350"/>
      <c r="D27" s="2350"/>
      <c r="E27" s="2350"/>
      <c r="F27" s="2350"/>
      <c r="G27" s="2350"/>
      <c r="H27" s="2350"/>
      <c r="I27" s="2350"/>
      <c r="J27" s="2350"/>
      <c r="K27" s="2350"/>
      <c r="L27" s="2350"/>
      <c r="M27" s="2350"/>
      <c r="N27" s="191"/>
      <c r="O27" s="267"/>
      <c r="P27" s="191"/>
      <c r="Q27" s="191"/>
      <c r="R27" s="191"/>
      <c r="S27" s="191"/>
      <c r="T27" s="191"/>
      <c r="U27" s="268"/>
      <c r="V27" s="191"/>
      <c r="W27" s="268"/>
      <c r="X27" s="191"/>
      <c r="Y27" s="268"/>
      <c r="Z27" s="191"/>
      <c r="AA27" s="268"/>
      <c r="AB27" s="191"/>
      <c r="AC27" s="264"/>
      <c r="AD27" s="97"/>
      <c r="AE27" s="94"/>
      <c r="AF27" s="272"/>
      <c r="AG27" s="2373" t="s">
        <v>432</v>
      </c>
      <c r="AH27" s="1861"/>
      <c r="AI27" s="910">
        <f>AI25+AI26</f>
        <v>0</v>
      </c>
      <c r="AJ27" s="1225"/>
      <c r="AK27" s="1194">
        <f>IF(AM30=4,AL27,0)</f>
        <v>0</v>
      </c>
      <c r="AL27" s="1076">
        <f>((AL29-AL25)*(0.5))+AL25</f>
        <v>0</v>
      </c>
      <c r="AM27" s="1023" t="s">
        <v>53</v>
      </c>
      <c r="AN27" s="1158">
        <v>4</v>
      </c>
      <c r="AO27" s="1195" t="s">
        <v>443</v>
      </c>
      <c r="AP27" s="1230">
        <v>2</v>
      </c>
      <c r="AQ27" s="686"/>
      <c r="AR27" s="822" t="s">
        <v>112</v>
      </c>
      <c r="AS27" s="824" t="str">
        <f>IF((OR(AI$89&lt;AS19,AI$89&gt;=AS28)),"",AI$89)</f>
        <v/>
      </c>
      <c r="AT27" s="839" t="str">
        <f t="shared" si="6"/>
        <v/>
      </c>
      <c r="AU27" s="1017">
        <f>IF(AO$96=2,(IF(AS27="",0,((AT28-AT19)/(AS28-AS19)*(AI$89-AS19))+AT19)),0)</f>
        <v>0</v>
      </c>
      <c r="AV27" s="840" t="str">
        <f t="shared" si="7"/>
        <v/>
      </c>
      <c r="AW27" s="1017">
        <f>IF(AO$96=2,(IF(AS27="",0,((AV28-AV19)/(AS28-AS19)*(AI$89-AS19))+AV19)),0)</f>
        <v>0</v>
      </c>
      <c r="AX27" s="823" t="str">
        <f t="shared" si="8"/>
        <v/>
      </c>
      <c r="AY27" s="1017">
        <f>IF(AO$96=3,(IF(AS27="",0,((AX28-AX19)/(AS28-AS19)*(AI$89-AS19))+AX19)),0)</f>
        <v>0</v>
      </c>
      <c r="AZ27" s="837" t="str">
        <f t="shared" si="9"/>
        <v/>
      </c>
      <c r="BA27" s="1018">
        <f>IF(AO$96=3,(IF(AS27="",0,((AZ28-AZ19)/(AS28-AS19)*(AI$89-AS19))+AZ19)),0)</f>
        <v>0</v>
      </c>
      <c r="BB27" s="823" t="str">
        <f t="shared" si="10"/>
        <v/>
      </c>
      <c r="BC27" s="1017">
        <f>IF(AO$96=4,(IF(AS27="",0,((BB28-BB19)/(AS28-AS19)*(AI$89-AS19))+BB19)),0)</f>
        <v>0</v>
      </c>
      <c r="BD27" s="838" t="str">
        <f t="shared" si="11"/>
        <v/>
      </c>
      <c r="BE27" s="1019">
        <f>IF(AO$96=4,(IF(AS27="",0,((BD28-BD19)/(AS28-AS19)*(AI$89-AS19))+BD19)),0)</f>
        <v>0</v>
      </c>
      <c r="BF27" s="163"/>
      <c r="BG27" s="93"/>
      <c r="BH27" s="93"/>
    </row>
    <row r="28" spans="1:60" s="93" customFormat="1" ht="15" customHeight="1" x14ac:dyDescent="0.2">
      <c r="A28" s="254"/>
      <c r="B28" s="2352" t="s">
        <v>78</v>
      </c>
      <c r="C28" s="2352"/>
      <c r="D28" s="2352"/>
      <c r="E28" s="2352"/>
      <c r="F28" s="2352"/>
      <c r="G28" s="2352"/>
      <c r="H28" s="2352"/>
      <c r="I28" s="2352"/>
      <c r="J28" s="2352"/>
      <c r="K28" s="2352"/>
      <c r="L28" s="2352"/>
      <c r="M28" s="2352"/>
      <c r="N28" s="2352"/>
      <c r="O28" s="2352"/>
      <c r="P28" s="2352"/>
      <c r="Q28" s="2352"/>
      <c r="R28" s="2352"/>
      <c r="S28" s="2352"/>
      <c r="T28" s="2352"/>
      <c r="U28" s="2352"/>
      <c r="V28" s="2352"/>
      <c r="W28" s="2352"/>
      <c r="X28" s="2352"/>
      <c r="Y28" s="2352"/>
      <c r="Z28" s="2352"/>
      <c r="AA28" s="2352"/>
      <c r="AB28" s="2352"/>
      <c r="AC28" s="264"/>
      <c r="AD28" s="97"/>
      <c r="AE28" s="94"/>
      <c r="AF28" s="272"/>
      <c r="AG28" s="2372" t="s">
        <v>425</v>
      </c>
      <c r="AH28" s="2364"/>
      <c r="AI28" s="1174">
        <f>IF(AM30=2,P19*AI27,0)</f>
        <v>0</v>
      </c>
      <c r="AJ28" s="1231"/>
      <c r="AK28" s="1178">
        <f>IF(AM30=5,AL28,0)</f>
        <v>0</v>
      </c>
      <c r="AL28" s="1078">
        <f>((AL29-AL25)*(0.75))+AL25</f>
        <v>0</v>
      </c>
      <c r="AM28" s="984" t="s">
        <v>54</v>
      </c>
      <c r="AN28" s="1103">
        <v>5</v>
      </c>
      <c r="AO28" s="906" t="s">
        <v>444</v>
      </c>
      <c r="AP28" s="1232">
        <v>3</v>
      </c>
      <c r="AQ28" s="771"/>
      <c r="AR28" s="828"/>
      <c r="AS28" s="829">
        <v>15000</v>
      </c>
      <c r="AT28" s="830">
        <v>5084</v>
      </c>
      <c r="AU28" s="831"/>
      <c r="AV28" s="832">
        <v>6075</v>
      </c>
      <c r="AW28" s="831"/>
      <c r="AX28" s="833">
        <v>6075</v>
      </c>
      <c r="AY28" s="874"/>
      <c r="AZ28" s="834">
        <v>7131</v>
      </c>
      <c r="BA28" s="874"/>
      <c r="BB28" s="833">
        <v>7131</v>
      </c>
      <c r="BC28" s="831"/>
      <c r="BD28" s="834">
        <v>8122</v>
      </c>
      <c r="BE28" s="164"/>
      <c r="BF28" s="163"/>
    </row>
    <row r="29" spans="1:60" s="93" customFormat="1" ht="15" customHeight="1" x14ac:dyDescent="0.25">
      <c r="A29" s="255"/>
      <c r="B29" s="470"/>
      <c r="C29" s="470"/>
      <c r="D29" s="470"/>
      <c r="E29" s="470"/>
      <c r="F29" s="470"/>
      <c r="G29" s="470"/>
      <c r="H29" s="470"/>
      <c r="I29" s="470"/>
      <c r="J29" s="470"/>
      <c r="K29" s="470"/>
      <c r="L29" s="470"/>
      <c r="M29" s="470"/>
      <c r="N29" s="470"/>
      <c r="O29" s="470"/>
      <c r="P29" s="470"/>
      <c r="Q29" s="470"/>
      <c r="R29" s="470"/>
      <c r="S29" s="470"/>
      <c r="T29" s="470"/>
      <c r="U29" s="470"/>
      <c r="V29" s="470"/>
      <c r="W29" s="470"/>
      <c r="X29" s="470"/>
      <c r="Y29" s="470"/>
      <c r="Z29" s="470"/>
      <c r="AA29" s="470"/>
      <c r="AB29" s="470"/>
      <c r="AC29" s="264"/>
      <c r="AD29" s="97"/>
      <c r="AE29" s="94"/>
      <c r="AF29" s="274"/>
      <c r="AG29" s="2372" t="s">
        <v>427</v>
      </c>
      <c r="AH29" s="2364"/>
      <c r="AI29" s="804">
        <f>AI27-AI28</f>
        <v>0</v>
      </c>
      <c r="AJ29" s="1028"/>
      <c r="AK29" s="1179">
        <f>IF(AM30=6,AL29,0)</f>
        <v>0</v>
      </c>
      <c r="AL29" s="1519">
        <f>AW12+AW21+AW30+AW39+AW48+AW57+AW66+AW75+AW84+AW93+AW102+AW111+AW120+AW129+AW138+AW147+AW156+AW165+AW174+BA174+BA165+BA156+BA147+BA138+BA129+BA120+BA111+BA102+BA93+BA84+BA75+BA66+BA57+BA48+BA39+BA30+BA21+BA12+BE12+BE21+BE30+BE39+BE48+BE57+BE66+BE75+BE84+BE93+BE102+BE111+BE120+BE129+BE138+BE147+BE156+BE165+BE174</f>
        <v>0</v>
      </c>
      <c r="AM29" s="1180" t="s">
        <v>116</v>
      </c>
      <c r="AN29" s="1181">
        <v>6</v>
      </c>
      <c r="AO29" s="1182" t="s">
        <v>445</v>
      </c>
      <c r="AP29" s="1233">
        <v>4</v>
      </c>
      <c r="AQ29" s="617"/>
      <c r="AR29" s="822" t="s">
        <v>105</v>
      </c>
      <c r="AS29" s="73" t="str">
        <f>IF((OR(AI$12&lt;AS28,AI$12&gt;=AS37)),"",AI$12)</f>
        <v/>
      </c>
      <c r="AT29" s="835" t="str">
        <f t="shared" ref="AT29:AT36" si="12">IF(AU29=0,"",AU29)</f>
        <v/>
      </c>
      <c r="AU29" s="930">
        <f>IF(AO$19=2,(IF(AS29="",0,((AT37-AT28)/(AS37-AS28)*(AI$12-AS28))+AT28)),0)</f>
        <v>0</v>
      </c>
      <c r="AV29" s="836" t="str">
        <f t="shared" ref="AV29:AV36" si="13">IF(AW29=0,"",AW29)</f>
        <v/>
      </c>
      <c r="AW29" s="930">
        <f>IF(AO$19=2,(IF(AS29="",0,((AV37-AV28)/(AS37-AS28)*(AI$12-AS28))+AV28)),0)</f>
        <v>0</v>
      </c>
      <c r="AX29" s="825" t="str">
        <f t="shared" ref="AX29:AX36" si="14">IF(AY29=0,"",AY29)</f>
        <v/>
      </c>
      <c r="AY29" s="930">
        <f>IF(AO$19=3,(IF(AS29="",0,((AX37-AX28)/(AS37-AS28)*(AI$12-AS28))+AX28)),0)</f>
        <v>0</v>
      </c>
      <c r="AZ29" s="837" t="str">
        <f t="shared" ref="AZ29:AZ36" si="15">IF(BA29=0,"",BA29)</f>
        <v/>
      </c>
      <c r="BA29" s="1004">
        <f>IF(AO$19=3,(IF(AS29="",0,((AZ37-AZ28)/(AS37-AS28)*(AI$12-AS28))+AZ28)),0)</f>
        <v>0</v>
      </c>
      <c r="BB29" s="822" t="str">
        <f t="shared" ref="BB29:BB36" si="16">IF(BC29=0,"",BC29)</f>
        <v/>
      </c>
      <c r="BC29" s="930">
        <f>IF(AO$19=4,(IF(AS29="",0,((BB37-BB28)/(AS37-AS28)*(AI$12-AS28))+BB28)),0)</f>
        <v>0</v>
      </c>
      <c r="BD29" s="872" t="str">
        <f t="shared" ref="BD29:BD36" si="17">IF(BE29=0,"",BE29)</f>
        <v/>
      </c>
      <c r="BE29" s="1003">
        <f>IF(AO$19=4,(IF(AS29="",0,((BD37-BD28)/(AS37-AS28)*(AI$12-AS28))+BD28)),0)</f>
        <v>0</v>
      </c>
      <c r="BF29" s="163"/>
    </row>
    <row r="30" spans="1:60" s="93" customFormat="1" ht="15" customHeight="1" x14ac:dyDescent="0.2">
      <c r="A30" s="255"/>
      <c r="B30" s="2282" t="s">
        <v>145</v>
      </c>
      <c r="C30" s="2283"/>
      <c r="D30" s="2283"/>
      <c r="E30" s="2283"/>
      <c r="F30" s="2283"/>
      <c r="G30" s="2283"/>
      <c r="H30" s="2283"/>
      <c r="I30" s="2283"/>
      <c r="J30" s="2283"/>
      <c r="K30" s="2283"/>
      <c r="L30" s="2283"/>
      <c r="M30" s="2301"/>
      <c r="N30" s="469"/>
      <c r="O30" s="679"/>
      <c r="P30" s="503"/>
      <c r="Q30" s="90"/>
      <c r="R30" s="503"/>
      <c r="S30" s="504"/>
      <c r="T30" s="503"/>
      <c r="U30" s="504"/>
      <c r="V30" s="503"/>
      <c r="W30" s="505"/>
      <c r="X30" s="503"/>
      <c r="Y30" s="505"/>
      <c r="Z30" s="503"/>
      <c r="AA30" s="505"/>
      <c r="AB30" s="506"/>
      <c r="AC30" s="264"/>
      <c r="AD30" s="91"/>
      <c r="AE30" s="92"/>
      <c r="AF30" s="272"/>
      <c r="AG30" s="2370" t="s">
        <v>431</v>
      </c>
      <c r="AH30" s="2371"/>
      <c r="AI30" s="1127">
        <f>Q40+Q67+Q109+Q122+Q155+Q180+Q203+Q257+Q274</f>
        <v>0</v>
      </c>
      <c r="AJ30" s="1028"/>
      <c r="AK30" s="1028"/>
      <c r="AL30" s="1520"/>
      <c r="AM30" s="1099">
        <v>1</v>
      </c>
      <c r="AN30" s="1128"/>
      <c r="AO30" s="1234">
        <v>1</v>
      </c>
      <c r="AP30" s="1235"/>
      <c r="AQ30" s="83"/>
      <c r="AR30" s="823" t="s">
        <v>106</v>
      </c>
      <c r="AS30" s="821" t="str">
        <f>IF((OR(AI$23&lt;AS28,AI$23&gt;=AS37)),"",AI$23)</f>
        <v/>
      </c>
      <c r="AT30" s="839" t="str">
        <f t="shared" si="12"/>
        <v/>
      </c>
      <c r="AU30" s="1005">
        <f>IF(AO$30=2,(IF(AS30="",0,((AT37-AT28)/(AS37-AS28)*(AI$23-AS28))+AT28)),0)</f>
        <v>0</v>
      </c>
      <c r="AV30" s="840" t="str">
        <f t="shared" si="13"/>
        <v/>
      </c>
      <c r="AW30" s="1005">
        <f>IF(AO$30=2,(IF(AS30="",0,((AV37-AV28)/(AS37-AS28)*(AI$23-AS28))+AV28)),0)</f>
        <v>0</v>
      </c>
      <c r="AX30" s="823" t="str">
        <f t="shared" si="14"/>
        <v/>
      </c>
      <c r="AY30" s="1005">
        <f>IF(AO$30=3,(IF(AS30="",0,((AX37-AX28)/(AS37-AS28)*(AI$23-AS28))+AX28)),0)</f>
        <v>0</v>
      </c>
      <c r="AZ30" s="837" t="str">
        <f t="shared" si="15"/>
        <v/>
      </c>
      <c r="BA30" s="1005">
        <f>IF(AO$30=3,(IF(AS30="",0,((AZ37-AZ28)/(AS37-AS28)*(AI$23-AS28))+AZ28)),0)</f>
        <v>0</v>
      </c>
      <c r="BB30" s="823" t="str">
        <f t="shared" si="16"/>
        <v/>
      </c>
      <c r="BC30" s="1005">
        <f>IF(AO$30=4,(IF(AS30="",0,((BB37-BB28)/(AS37-AS28)*(AI$23-AS28))+BB28)),0)</f>
        <v>0</v>
      </c>
      <c r="BD30" s="838" t="str">
        <f t="shared" si="17"/>
        <v/>
      </c>
      <c r="BE30" s="1006">
        <f>IF(AO$30=4,(IF(AS30="",0,((BD37-BD28)/(AS37-AS28)*(AI$12-AS28))+BD28)),0)</f>
        <v>0</v>
      </c>
      <c r="BF30" s="163"/>
      <c r="BG30" s="91"/>
    </row>
    <row r="31" spans="1:60" s="93" customFormat="1" ht="15" customHeight="1" thickBot="1" x14ac:dyDescent="0.25">
      <c r="A31" s="254"/>
      <c r="B31" s="2298"/>
      <c r="C31" s="2299"/>
      <c r="D31" s="2299"/>
      <c r="E31" s="2299"/>
      <c r="F31" s="2299"/>
      <c r="G31" s="2299"/>
      <c r="H31" s="2299"/>
      <c r="I31" s="2299"/>
      <c r="J31" s="2299"/>
      <c r="K31" s="2299"/>
      <c r="L31" s="2299"/>
      <c r="M31" s="2300"/>
      <c r="N31" s="507" t="s">
        <v>326</v>
      </c>
      <c r="O31" s="637" t="b">
        <v>0</v>
      </c>
      <c r="P31" s="508" t="s">
        <v>326</v>
      </c>
      <c r="Q31" s="661" t="b">
        <v>0</v>
      </c>
      <c r="R31" s="508" t="s">
        <v>326</v>
      </c>
      <c r="S31" s="698" t="b">
        <v>0</v>
      </c>
      <c r="T31" s="508" t="s">
        <v>326</v>
      </c>
      <c r="U31" s="733" t="b">
        <v>1</v>
      </c>
      <c r="V31" s="508" t="s">
        <v>326</v>
      </c>
      <c r="W31" s="755" t="b">
        <v>0</v>
      </c>
      <c r="X31" s="508" t="s">
        <v>326</v>
      </c>
      <c r="Y31" s="1370" t="b">
        <v>0</v>
      </c>
      <c r="Z31" s="508" t="s">
        <v>326</v>
      </c>
      <c r="AA31" s="1416" t="b">
        <v>0</v>
      </c>
      <c r="AB31" s="509" t="s">
        <v>326</v>
      </c>
      <c r="AC31" s="1431" t="b">
        <v>0</v>
      </c>
      <c r="AD31" s="91"/>
      <c r="AE31" s="92"/>
      <c r="AF31" s="272"/>
      <c r="AG31" s="2368" t="s">
        <v>430</v>
      </c>
      <c r="AH31" s="2369"/>
      <c r="AI31" s="1236">
        <f>IF(AI30=0,0,Q41+Q68+Q110+Q123+Q156+Q181+Q204+Q258+Q275)</f>
        <v>0</v>
      </c>
      <c r="AJ31" s="1237"/>
      <c r="AK31" s="1237"/>
      <c r="AL31" s="1521"/>
      <c r="AM31" s="1238"/>
      <c r="AN31" s="1239"/>
      <c r="AO31" s="1240"/>
      <c r="AP31" s="1241"/>
      <c r="AQ31" s="687"/>
      <c r="AR31" s="823" t="s">
        <v>107</v>
      </c>
      <c r="AS31" s="821" t="str">
        <f>IF((OR(AI$34&lt;AS28,AI$34&gt;=AS37)),"",AI$34)</f>
        <v/>
      </c>
      <c r="AT31" s="839" t="str">
        <f t="shared" si="12"/>
        <v/>
      </c>
      <c r="AU31" s="1007">
        <f>IF(AO$41=2,(IF(AS31="",0,((AT37-AT28)/(AS37-AS28)*(AI$34-AS28))+AT28)),0)</f>
        <v>0</v>
      </c>
      <c r="AV31" s="840" t="str">
        <f t="shared" si="13"/>
        <v/>
      </c>
      <c r="AW31" s="1007">
        <f>IF(AO$41=2,(IF(AS31="",0,((AV37-AV28)/(AS37-AS28)*(AI$34-AS28))+AV28)),0)</f>
        <v>0</v>
      </c>
      <c r="AX31" s="823" t="str">
        <f t="shared" si="14"/>
        <v/>
      </c>
      <c r="AY31" s="1007">
        <f>IF(AO$41=3,(IF(AS31="",0,((AX37-AX28)/(AS37-AS28)*(AI$34-AS28))+AX28)),0)</f>
        <v>0</v>
      </c>
      <c r="AZ31" s="837" t="str">
        <f t="shared" si="15"/>
        <v/>
      </c>
      <c r="BA31" s="1007">
        <f>IF(AO$41=3,(IF(AS31="",0,((AZ37-AZ28)/(AS37-AS28)*(AI$34-AS28))+AZ28)),0)</f>
        <v>0</v>
      </c>
      <c r="BB31" s="823" t="str">
        <f t="shared" si="16"/>
        <v/>
      </c>
      <c r="BC31" s="1007">
        <f>IF(AO$41=4,(IF(AS31="",0,((BB37-BB28)/(AS37-AS28)*(AI$34-AS28))+BB28)),0)</f>
        <v>0</v>
      </c>
      <c r="BD31" s="838" t="str">
        <f t="shared" si="17"/>
        <v/>
      </c>
      <c r="BE31" s="1008">
        <f>IF(AO$41=4,(IF(AS31="",0,((BD37-BD28)/(AS37-AS28)*(AI$34-AS28))+BD28)),0)</f>
        <v>0</v>
      </c>
      <c r="BF31" s="163"/>
      <c r="BG31" s="94"/>
    </row>
    <row r="32" spans="1:60" s="93" customFormat="1" ht="15" customHeight="1" thickTop="1" x14ac:dyDescent="0.2">
      <c r="A32" s="255"/>
      <c r="B32" s="2394" t="s">
        <v>37</v>
      </c>
      <c r="C32" s="2288" t="s">
        <v>290</v>
      </c>
      <c r="D32" s="2288"/>
      <c r="E32" s="2288"/>
      <c r="F32" s="2288"/>
      <c r="G32" s="2288"/>
      <c r="H32" s="2288"/>
      <c r="I32" s="2288"/>
      <c r="J32" s="2288"/>
      <c r="K32" s="2288"/>
      <c r="L32" s="2288"/>
      <c r="M32" s="2289"/>
      <c r="N32" s="473">
        <v>1.5</v>
      </c>
      <c r="O32" s="638">
        <f>IF(O$31=FALSE,0,N32)</f>
        <v>0</v>
      </c>
      <c r="P32" s="473">
        <v>1.5</v>
      </c>
      <c r="Q32" s="662">
        <f>IF(Q$31=FALSE,0,P32)</f>
        <v>0</v>
      </c>
      <c r="R32" s="473">
        <v>1.5</v>
      </c>
      <c r="S32" s="699">
        <f>IF(S$31=FALSE,0,R32)</f>
        <v>0</v>
      </c>
      <c r="T32" s="473">
        <v>1.5</v>
      </c>
      <c r="U32" s="734">
        <f>IF(U$31=FALSE,0,T32)</f>
        <v>1.5</v>
      </c>
      <c r="V32" s="473">
        <v>1.5</v>
      </c>
      <c r="W32" s="756">
        <f>IF(W$31=FALSE,0,V32)</f>
        <v>0</v>
      </c>
      <c r="X32" s="473">
        <v>1.5</v>
      </c>
      <c r="Y32" s="1371">
        <f>IF(Y$31=FALSE,0,X32)</f>
        <v>0</v>
      </c>
      <c r="Z32" s="473">
        <v>1.5</v>
      </c>
      <c r="AA32" s="1417">
        <f>IF(AA$31=FALSE,0,Z32)</f>
        <v>0</v>
      </c>
      <c r="AB32" s="473">
        <v>1.5</v>
      </c>
      <c r="AC32" s="1432">
        <f>IF(AC$31=FALSE,0,AB32)</f>
        <v>0</v>
      </c>
      <c r="AD32" s="483">
        <f>O32+Q32+S32+U32+W32+Y32+AA32+AC32</f>
        <v>1.5</v>
      </c>
      <c r="AE32" s="92"/>
      <c r="AF32" s="272">
        <v>1.5</v>
      </c>
      <c r="AH32" s="899"/>
      <c r="AR32" s="823" t="s">
        <v>108</v>
      </c>
      <c r="AS32" s="821" t="str">
        <f>IF((OR(AI$45&lt;AS28,AI$45&gt;=AS37)),"",AI$45)</f>
        <v/>
      </c>
      <c r="AT32" s="839" t="str">
        <f t="shared" si="12"/>
        <v/>
      </c>
      <c r="AU32" s="1009">
        <f>IF(AO$52=2,(IF(AS32="",0,((AT37-AT28)/(AS37-AS28)*(AI$45-AS28))+AT28)),0)</f>
        <v>0</v>
      </c>
      <c r="AV32" s="840" t="str">
        <f t="shared" si="13"/>
        <v/>
      </c>
      <c r="AW32" s="1009">
        <f>IF(AO$52=2,(IF(AS32="",0,((AV37-AV28)/(AS37-AS28)*(AI$45-AS28))+AV28)),0)</f>
        <v>0</v>
      </c>
      <c r="AX32" s="823" t="str">
        <f t="shared" si="14"/>
        <v/>
      </c>
      <c r="AY32" s="1009">
        <f>IF(AO$52=3,(IF(AS32="",0,((AX37-AX28)/(AS37-AS28)*(AI$45-AS28))+AX28)),0)</f>
        <v>0</v>
      </c>
      <c r="AZ32" s="837" t="str">
        <f t="shared" si="15"/>
        <v/>
      </c>
      <c r="BA32" s="1009">
        <f>IF(AO$52=3,(IF(AS32="",0,((AZ37-AZ28)/(AS37-AS28)*(AI$45-AS28))+AZ28)),0)</f>
        <v>0</v>
      </c>
      <c r="BB32" s="823" t="str">
        <f t="shared" si="16"/>
        <v/>
      </c>
      <c r="BC32" s="1009">
        <f>IF(AO$52=4,(IF(AS32="",0,((BB37-BB28)/(AS37-AS28)*(AI$45-AS28))+BB28)),0)</f>
        <v>0</v>
      </c>
      <c r="BD32" s="838" t="str">
        <f t="shared" si="17"/>
        <v/>
      </c>
      <c r="BE32" s="1010">
        <f>IF(AO$52=4,(IF(AS32="",0,((BD37-BD28)/(AS37-AS28)*(AI$45-AS28))+BD28)),0)</f>
        <v>0</v>
      </c>
      <c r="BF32" s="163"/>
      <c r="BG32" s="94"/>
    </row>
    <row r="33" spans="1:60" s="93" customFormat="1" ht="15" customHeight="1" thickBot="1" x14ac:dyDescent="0.3">
      <c r="A33" s="255"/>
      <c r="B33" s="2395"/>
      <c r="C33" s="2290"/>
      <c r="D33" s="2290"/>
      <c r="E33" s="2290"/>
      <c r="F33" s="2290"/>
      <c r="G33" s="2290"/>
      <c r="H33" s="2290"/>
      <c r="I33" s="2290"/>
      <c r="J33" s="2290"/>
      <c r="K33" s="2290"/>
      <c r="L33" s="2290"/>
      <c r="M33" s="2291"/>
      <c r="N33" s="2248" t="str">
        <f>IF(O33=0,"",O33)</f>
        <v/>
      </c>
      <c r="O33" s="2278">
        <f>IF(O$31=FALSE,0,O32/100*AI$18)</f>
        <v>0</v>
      </c>
      <c r="P33" s="2248" t="str">
        <f>IF(Q33=0,"",Q33)</f>
        <v/>
      </c>
      <c r="Q33" s="2280">
        <f>IF(Q$31=FALSE,0,Q32/100*AI$29)</f>
        <v>0</v>
      </c>
      <c r="R33" s="2248" t="str">
        <f>IF(S33=0,"",S33)</f>
        <v/>
      </c>
      <c r="S33" s="2266">
        <f>IF(S$31=FALSE,0,S32/100*AI$40)</f>
        <v>0</v>
      </c>
      <c r="T33" s="2248" t="str">
        <f>IF(U33=0,"",U33)</f>
        <v/>
      </c>
      <c r="U33" s="2264">
        <f>IF(U$31=FALSE,0,U32/100*AI$51)</f>
        <v>0</v>
      </c>
      <c r="V33" s="2248" t="str">
        <f>IF(W33=0,"",W33)</f>
        <v/>
      </c>
      <c r="W33" s="2250">
        <f>IF(W$31=FALSE,0,W32/100*AI$62)</f>
        <v>0</v>
      </c>
      <c r="X33" s="2248" t="str">
        <f>IF(Y33=0,"",Y33)</f>
        <v/>
      </c>
      <c r="Y33" s="2253">
        <f>IF(Y$31=FALSE,0,Y32/100*AI$73)</f>
        <v>0</v>
      </c>
      <c r="Z33" s="2248" t="str">
        <f>IF(AA33=0,"",AA33)</f>
        <v/>
      </c>
      <c r="AA33" s="2268">
        <f>IF(AA$31=FALSE,0,AA32/100*AI$84)</f>
        <v>0</v>
      </c>
      <c r="AB33" s="2248" t="str">
        <f>IF(AC33=0,"",AC33)</f>
        <v/>
      </c>
      <c r="AC33" s="2258">
        <f>IF(AC$31=FALSE,0,AC32/100*AI$95)</f>
        <v>0</v>
      </c>
      <c r="AD33" s="2260"/>
      <c r="AE33" s="92"/>
      <c r="AF33" s="274"/>
      <c r="AH33" s="899"/>
      <c r="AR33" s="823" t="s">
        <v>109</v>
      </c>
      <c r="AS33" s="821" t="str">
        <f>IF((OR(AI$56&lt;AS28,AI$56&gt;=AS37)),"",AI$56)</f>
        <v/>
      </c>
      <c r="AT33" s="839" t="str">
        <f t="shared" si="12"/>
        <v/>
      </c>
      <c r="AU33" s="1012">
        <f>IF(AO$63=2,(IF(AS33="",0,((AT37-AT28)/(AS37-AS28)*(AI$56-AS28))+AT28)),0)</f>
        <v>0</v>
      </c>
      <c r="AV33" s="840" t="str">
        <f t="shared" si="13"/>
        <v/>
      </c>
      <c r="AW33" s="1012">
        <f>IF(AO$63=2,(IF(AS33="",0,((AV37-AV28)/(AS37-AS28)*(AI$56-AS28))+AV28)),0)</f>
        <v>0</v>
      </c>
      <c r="AX33" s="823" t="str">
        <f t="shared" si="14"/>
        <v/>
      </c>
      <c r="AY33" s="1012">
        <f>IF(AO$63=3,(IF(AS33="",0,((AX37-AX28)/(AS37-AS28)*(AI$56-AS28))+AX28)),0)</f>
        <v>0</v>
      </c>
      <c r="AZ33" s="837" t="str">
        <f t="shared" si="15"/>
        <v/>
      </c>
      <c r="BA33" s="1012">
        <f>IF(AO$63=3,(IF(AS33="",0,((AZ37-AZ28)/(AS37-AS28)*(AI$56-AS28))+AZ28)),0)</f>
        <v>0</v>
      </c>
      <c r="BB33" s="823" t="str">
        <f t="shared" si="16"/>
        <v/>
      </c>
      <c r="BC33" s="1012">
        <f>IF(AO$63=4,(IF(AS33="",0,((BB37-BB28)/(AS37-AS28)*(AI$56-AS28))+BB28)),0)</f>
        <v>0</v>
      </c>
      <c r="BD33" s="838" t="str">
        <f t="shared" si="17"/>
        <v/>
      </c>
      <c r="BE33" s="1013">
        <f>IF(AO$63=4,(IF(AS33="",0,((BD37-BD28)/(AS37-AS28)*(AI$56-AS28))+BD28)),0)</f>
        <v>0</v>
      </c>
      <c r="BF33" s="162"/>
      <c r="BG33" s="94"/>
      <c r="BH33" s="94"/>
    </row>
    <row r="34" spans="1:60" s="94" customFormat="1" ht="15" customHeight="1" thickTop="1" x14ac:dyDescent="0.25">
      <c r="A34" s="254"/>
      <c r="B34" s="2396"/>
      <c r="C34" s="2292"/>
      <c r="D34" s="2292"/>
      <c r="E34" s="2292"/>
      <c r="F34" s="2292"/>
      <c r="G34" s="2292"/>
      <c r="H34" s="2292"/>
      <c r="I34" s="2292"/>
      <c r="J34" s="2292"/>
      <c r="K34" s="2292"/>
      <c r="L34" s="2292"/>
      <c r="M34" s="2293"/>
      <c r="N34" s="2249"/>
      <c r="O34" s="2279"/>
      <c r="P34" s="2249"/>
      <c r="Q34" s="2281"/>
      <c r="R34" s="2249"/>
      <c r="S34" s="2267"/>
      <c r="T34" s="2249"/>
      <c r="U34" s="2265"/>
      <c r="V34" s="2249"/>
      <c r="W34" s="2251"/>
      <c r="X34" s="2249"/>
      <c r="Y34" s="2254"/>
      <c r="Z34" s="2249"/>
      <c r="AA34" s="2269"/>
      <c r="AB34" s="2249"/>
      <c r="AC34" s="2259"/>
      <c r="AD34" s="2260"/>
      <c r="AE34" s="93"/>
      <c r="AF34" s="274"/>
      <c r="AG34" s="2443" t="s">
        <v>437</v>
      </c>
      <c r="AH34" s="2444"/>
      <c r="AI34" s="1242">
        <f>IF('Kostenrahmen und Gesamthonorar'!X25&lt;5000,0,'Kostenrahmen und Gesamthonorar'!X25)</f>
        <v>0</v>
      </c>
      <c r="AJ34" s="1243"/>
      <c r="AK34" s="1243"/>
      <c r="AL34" s="1522"/>
      <c r="AM34" s="1243"/>
      <c r="AN34" s="1244"/>
      <c r="AO34" s="1245"/>
      <c r="AP34" s="1246"/>
      <c r="AQ34" s="772"/>
      <c r="AR34" s="823" t="s">
        <v>110</v>
      </c>
      <c r="AS34" s="821" t="str">
        <f>IF((OR(AI$67&lt;AS28,AI$67&gt;=AS37)),"",AI$67)</f>
        <v/>
      </c>
      <c r="AT34" s="839" t="str">
        <f t="shared" si="12"/>
        <v/>
      </c>
      <c r="AU34" s="1036">
        <f>IF(AO$74=2,(IF(AS34="",0,((AT37-AT28)/(AS37-AS28)*(AI$67-AS28))+AT28)),0)</f>
        <v>0</v>
      </c>
      <c r="AV34" s="840" t="str">
        <f t="shared" si="13"/>
        <v/>
      </c>
      <c r="AW34" s="1036">
        <f>IF(AO$74=2,(IF(AS34="",0,((AV37-AV28)/(AS37-AS28)*(AI$67-AS28))+AV28)),0)</f>
        <v>0</v>
      </c>
      <c r="AX34" s="823" t="str">
        <f t="shared" si="14"/>
        <v/>
      </c>
      <c r="AY34" s="1036">
        <f>IF(AO$74=3,(IF(AS34="",0,((AX37-AX28)/(AS37-AS28)*(AI$67-AS28))+AX28)),0)</f>
        <v>0</v>
      </c>
      <c r="AZ34" s="837" t="str">
        <f t="shared" si="15"/>
        <v/>
      </c>
      <c r="BA34" s="1036">
        <f>IF(AO$74=3,(IF(AS34="",0,((AZ37-AZ28)/(AS37-AS28)*(AI$67-AS28))+AZ28)),0)</f>
        <v>0</v>
      </c>
      <c r="BB34" s="823" t="str">
        <f t="shared" si="16"/>
        <v/>
      </c>
      <c r="BC34" s="1036">
        <f>IF(AO$74=4,(IF(AS34="",0,((BB37-BB28)/(AS37-AS28)*(AI$67-AS28))+BB28)),0)</f>
        <v>0</v>
      </c>
      <c r="BD34" s="838" t="str">
        <f t="shared" si="17"/>
        <v/>
      </c>
      <c r="BE34" s="1041">
        <f>IF(AO$74=4,(IF(AS34="",0,((BD37-BD28)/(AS37-AS28)*(AI$67-AS28))+BD28)),0)</f>
        <v>0</v>
      </c>
      <c r="BF34" s="162"/>
    </row>
    <row r="35" spans="1:60" s="94" customFormat="1" ht="15" customHeight="1" x14ac:dyDescent="0.25">
      <c r="A35" s="254"/>
      <c r="B35" s="2285" t="s">
        <v>38</v>
      </c>
      <c r="C35" s="2288" t="s">
        <v>289</v>
      </c>
      <c r="D35" s="2288"/>
      <c r="E35" s="2288"/>
      <c r="F35" s="2288"/>
      <c r="G35" s="2288"/>
      <c r="H35" s="2288"/>
      <c r="I35" s="2288"/>
      <c r="J35" s="2288"/>
      <c r="K35" s="2288"/>
      <c r="L35" s="2288"/>
      <c r="M35" s="2289"/>
      <c r="N35" s="473">
        <v>0.3</v>
      </c>
      <c r="O35" s="638">
        <f>IF(O$31=FALSE,0,N35)</f>
        <v>0</v>
      </c>
      <c r="P35" s="473">
        <v>0.3</v>
      </c>
      <c r="Q35" s="662">
        <f>IF(Q$31=FALSE,0,P35)</f>
        <v>0</v>
      </c>
      <c r="R35" s="473">
        <v>0.3</v>
      </c>
      <c r="S35" s="699">
        <f>IF(S$31=FALSE,0,R35)</f>
        <v>0</v>
      </c>
      <c r="T35" s="473">
        <v>0.3</v>
      </c>
      <c r="U35" s="734">
        <f>IF(U$31=FALSE,0,T35)</f>
        <v>0.3</v>
      </c>
      <c r="V35" s="473">
        <v>0.3</v>
      </c>
      <c r="W35" s="756">
        <f>IF(W$31=FALSE,0,V35)</f>
        <v>0</v>
      </c>
      <c r="X35" s="473">
        <v>0.3</v>
      </c>
      <c r="Y35" s="1371">
        <f>IF(Y$31=FALSE,0,X35)</f>
        <v>0</v>
      </c>
      <c r="Z35" s="473">
        <v>0.3</v>
      </c>
      <c r="AA35" s="1417">
        <f>IF(AA$31=FALSE,0,Z35)</f>
        <v>0</v>
      </c>
      <c r="AB35" s="473">
        <v>0.3</v>
      </c>
      <c r="AC35" s="1432">
        <f>IF(AC$31=FALSE,0,AB35)</f>
        <v>0</v>
      </c>
      <c r="AD35" s="483">
        <f>O35+Q35+S35+U35+W35+Y35+AA35+AC35</f>
        <v>0.3</v>
      </c>
      <c r="AE35" s="93"/>
      <c r="AF35" s="274">
        <v>0.3</v>
      </c>
      <c r="AG35" s="1247"/>
      <c r="AH35" s="1297"/>
      <c r="AI35" s="1188"/>
      <c r="AJ35" s="1225"/>
      <c r="AK35" s="1309"/>
      <c r="AL35" s="1523"/>
      <c r="AM35" s="1310"/>
      <c r="AN35" s="1311">
        <v>1</v>
      </c>
      <c r="AO35" s="1199"/>
      <c r="AP35" s="1248"/>
      <c r="AQ35" s="686"/>
      <c r="AR35" s="823" t="s">
        <v>111</v>
      </c>
      <c r="AS35" s="821" t="str">
        <f>IF((OR(AI$78&lt;AS28,AI$78&gt;=AS37)),"",AI$78)</f>
        <v/>
      </c>
      <c r="AT35" s="839" t="str">
        <f t="shared" si="12"/>
        <v/>
      </c>
      <c r="AU35" s="1016">
        <f>IF(AO$85=2,(IF(AS35="",0,((AT37-AT28)/(AS37-AS28)*(AI$78-AS28))+AT28)),0)</f>
        <v>0</v>
      </c>
      <c r="AV35" s="840" t="str">
        <f t="shared" si="13"/>
        <v/>
      </c>
      <c r="AW35" s="1014">
        <f>IF(AO$85=2,(IF(AS35="",0,((AV37-AV28)/(AS37-AS28)*(AI$78-AS28))+AV28)),0)</f>
        <v>0</v>
      </c>
      <c r="AX35" s="823" t="str">
        <f t="shared" si="14"/>
        <v/>
      </c>
      <c r="AY35" s="1014">
        <f>IF(AO$85=3,(IF(AS35="",0,((AX37-AX28)/(AS37-AS28)*(AI$78-AS28))+AX28)),0)</f>
        <v>0</v>
      </c>
      <c r="AZ35" s="837" t="str">
        <f t="shared" si="15"/>
        <v/>
      </c>
      <c r="BA35" s="1014">
        <f>IF(AO$85=3,(IF(AS35="",0,((AZ37-AZ28)/(AS37-AS28)*(AI$78-AS28))+AZ28)),0)</f>
        <v>0</v>
      </c>
      <c r="BB35" s="823" t="str">
        <f t="shared" si="16"/>
        <v/>
      </c>
      <c r="BC35" s="1014">
        <f>IF(AO$85=4,(IF(AS35="",0,((BB37-BB28)/(AS37-AS28)*(AI$78-AS28))+BB28)),0)</f>
        <v>0</v>
      </c>
      <c r="BD35" s="838" t="str">
        <f t="shared" si="17"/>
        <v/>
      </c>
      <c r="BE35" s="1015">
        <f>IF(AO$85=4,(IF(AS35="",0,((BD37-BD28)/(AS37-AS28)*(AI$78-AS28))+BD28)),0)</f>
        <v>0</v>
      </c>
      <c r="BF35" s="162"/>
      <c r="BH35" s="91"/>
    </row>
    <row r="36" spans="1:60" s="91" customFormat="1" ht="16.899999999999999" customHeight="1" x14ac:dyDescent="0.25">
      <c r="A36" s="94"/>
      <c r="B36" s="2286"/>
      <c r="C36" s="2290"/>
      <c r="D36" s="2290"/>
      <c r="E36" s="2290"/>
      <c r="F36" s="2290"/>
      <c r="G36" s="2290"/>
      <c r="H36" s="2290"/>
      <c r="I36" s="2290"/>
      <c r="J36" s="2290"/>
      <c r="K36" s="2290"/>
      <c r="L36" s="2290"/>
      <c r="M36" s="2291"/>
      <c r="N36" s="2248" t="str">
        <f>IF(O36=0,"",O36)</f>
        <v/>
      </c>
      <c r="O36" s="2278">
        <f>IF(O$31=FALSE,0,O35/100*AI$18)</f>
        <v>0</v>
      </c>
      <c r="P36" s="2248" t="str">
        <f>IF(Q36=0,"",Q36)</f>
        <v/>
      </c>
      <c r="Q36" s="2280">
        <f>IF(Q$31=FALSE,0,Q35/100*AI$29)</f>
        <v>0</v>
      </c>
      <c r="R36" s="2248" t="str">
        <f>IF(S36=0,"",S36)</f>
        <v/>
      </c>
      <c r="S36" s="2266">
        <f>IF(S$31=FALSE,0,S35/100*AI$40)</f>
        <v>0</v>
      </c>
      <c r="T36" s="2248" t="str">
        <f>IF(U36=0,"",U36)</f>
        <v/>
      </c>
      <c r="U36" s="2264">
        <f>IF(U$31=FALSE,0,U35/100*AI$51)</f>
        <v>0</v>
      </c>
      <c r="V36" s="2248" t="str">
        <f>IF(W36=0,"",W36)</f>
        <v/>
      </c>
      <c r="W36" s="2250">
        <f>IF(W$31=FALSE,0,W35/100*AI$62)</f>
        <v>0</v>
      </c>
      <c r="X36" s="2248" t="str">
        <f>IF(Y36=0,"",Y36)</f>
        <v/>
      </c>
      <c r="Y36" s="2253">
        <f>IF(Y$31=FALSE,0,Y35/100*AI$73)</f>
        <v>0</v>
      </c>
      <c r="Z36" s="2248" t="str">
        <f>IF(AA36=0,"",AA36)</f>
        <v/>
      </c>
      <c r="AA36" s="2268">
        <f>IF(AA$31=FALSE,0,AA35/100*AI$84)</f>
        <v>0</v>
      </c>
      <c r="AB36" s="2248" t="str">
        <f>IF(AC36=0,"",AC36)</f>
        <v/>
      </c>
      <c r="AC36" s="2258">
        <f>IF(AC$31=FALSE,0,AC35/100*AI$95)</f>
        <v>0</v>
      </c>
      <c r="AD36" s="2260"/>
      <c r="AE36" s="93"/>
      <c r="AF36" s="274"/>
      <c r="AG36" s="2441" t="s">
        <v>138</v>
      </c>
      <c r="AH36" s="2442"/>
      <c r="AI36" s="1261">
        <f>SUM(AK36:AK40)</f>
        <v>0</v>
      </c>
      <c r="AJ36" s="1031"/>
      <c r="AK36" s="1307">
        <f>IF(AM41=2,AL36,0)</f>
        <v>0</v>
      </c>
      <c r="AL36" s="1076">
        <f>AU13+AU22+AU31+AU40+AU49+AU58+AU67+AU76+AU85+AU94+AU103+AU112+AU121+AU130+AU139+AU148+AU157+AU166+AU175+AY13+AY22+AY31+AY40+AY49+AY58+AY67+AY76+AY85+AY94+AY103+AY112+AY121+AY130+AY139+AY148+AY157+AY166+AY175+BC13+BC22+BC31+BC40+BC49+BC58+BC67+BC76+BC85+BC94+BC103+BC112+BC121+BC130+BC139+BC148+BC157+BC166+BC175</f>
        <v>0</v>
      </c>
      <c r="AM36" s="1308" t="s">
        <v>115</v>
      </c>
      <c r="AN36" s="1312">
        <v>2</v>
      </c>
      <c r="AO36" s="1250"/>
      <c r="AP36" s="1251"/>
      <c r="AQ36" s="686"/>
      <c r="AR36" s="822" t="s">
        <v>112</v>
      </c>
      <c r="AS36" s="824" t="str">
        <f>IF((OR(AI$89&lt;AS28,AI$89&gt;=AS37)),"",AI$89)</f>
        <v/>
      </c>
      <c r="AT36" s="839" t="str">
        <f t="shared" si="12"/>
        <v/>
      </c>
      <c r="AU36" s="1017">
        <f>IF(AO$96=2,(IF(AS36="",0,((AT37-AT28)/(AS37-AS28)*(AI$89-AS28))+AT28)),0)</f>
        <v>0</v>
      </c>
      <c r="AV36" s="840" t="str">
        <f t="shared" si="13"/>
        <v/>
      </c>
      <c r="AW36" s="1017">
        <f>IF(AO$96=2,(IF(AS36="",0,((AV37-AV28)/(AS37-AS28)*(AI$89-AS28))+AV28)),0)</f>
        <v>0</v>
      </c>
      <c r="AX36" s="823" t="str">
        <f t="shared" si="14"/>
        <v/>
      </c>
      <c r="AY36" s="1017">
        <f>IF(AO$96=3,(IF(AS36="",0,((AX37-AX28)/(AS37-AS28)*(AI$89-AS28))+AX28)),0)</f>
        <v>0</v>
      </c>
      <c r="AZ36" s="837" t="str">
        <f t="shared" si="15"/>
        <v/>
      </c>
      <c r="BA36" s="1018">
        <f>IF(AO$96=3,(IF(AS36="",0,((AZ37-AZ28)/(AS37-AS28)*(AI$89-AS28))+AZ28)),0)</f>
        <v>0</v>
      </c>
      <c r="BB36" s="823" t="str">
        <f t="shared" si="16"/>
        <v/>
      </c>
      <c r="BC36" s="1017">
        <f>IF(AO$96=4,(IF(AS36="",0,((BB37-BB28)/(AS37-AS28)*(AI$89-AS28))+BB28)),0)</f>
        <v>0</v>
      </c>
      <c r="BD36" s="838" t="str">
        <f t="shared" si="17"/>
        <v/>
      </c>
      <c r="BE36" s="1019">
        <f>IF(AO$96=4,(IF(AS36="",0,((BD37-BD28)/(AS37-AS28)*(AI$89-AS28))+BD28)),0)</f>
        <v>0</v>
      </c>
      <c r="BF36" s="162"/>
      <c r="BG36" s="94"/>
      <c r="BH36" s="94"/>
    </row>
    <row r="37" spans="1:60" s="94" customFormat="1" ht="16.899999999999999" customHeight="1" x14ac:dyDescent="0.25">
      <c r="A37" s="254"/>
      <c r="B37" s="2287"/>
      <c r="C37" s="2292"/>
      <c r="D37" s="2292"/>
      <c r="E37" s="2292"/>
      <c r="F37" s="2292"/>
      <c r="G37" s="2292"/>
      <c r="H37" s="2292"/>
      <c r="I37" s="2292"/>
      <c r="J37" s="2292"/>
      <c r="K37" s="2292"/>
      <c r="L37" s="2292"/>
      <c r="M37" s="2293"/>
      <c r="N37" s="2249"/>
      <c r="O37" s="2279"/>
      <c r="P37" s="2249"/>
      <c r="Q37" s="2281"/>
      <c r="R37" s="2249"/>
      <c r="S37" s="2267"/>
      <c r="T37" s="2249"/>
      <c r="U37" s="2265"/>
      <c r="V37" s="2249"/>
      <c r="W37" s="2251"/>
      <c r="X37" s="2249"/>
      <c r="Y37" s="2254"/>
      <c r="Z37" s="2249"/>
      <c r="AA37" s="2269"/>
      <c r="AB37" s="2249"/>
      <c r="AC37" s="2259"/>
      <c r="AD37" s="2260"/>
      <c r="AE37" s="93"/>
      <c r="AF37" s="274"/>
      <c r="AG37" s="1249" t="s">
        <v>424</v>
      </c>
      <c r="AH37" s="1298" t="b">
        <v>0</v>
      </c>
      <c r="AI37" s="1044">
        <f>IF(AH37=FALSE,0,AI36*R15)</f>
        <v>0</v>
      </c>
      <c r="AJ37" s="1031"/>
      <c r="AK37" s="904">
        <f>IF(AM41=3,AL37,0)</f>
        <v>0</v>
      </c>
      <c r="AL37" s="1042">
        <f>((AL40-AL36)*(0.25))+AL36</f>
        <v>0</v>
      </c>
      <c r="AM37" s="1025" t="s">
        <v>52</v>
      </c>
      <c r="AN37" s="1312">
        <v>3</v>
      </c>
      <c r="AO37" s="1313"/>
      <c r="AP37" s="1314">
        <v>1</v>
      </c>
      <c r="AQ37" s="686"/>
      <c r="AR37" s="828"/>
      <c r="AS37" s="829">
        <v>25000</v>
      </c>
      <c r="AT37" s="830">
        <v>7615</v>
      </c>
      <c r="AU37" s="831"/>
      <c r="AV37" s="832">
        <v>9098</v>
      </c>
      <c r="AW37" s="831"/>
      <c r="AX37" s="833">
        <v>9098</v>
      </c>
      <c r="AY37" s="874"/>
      <c r="AZ37" s="834">
        <v>10681</v>
      </c>
      <c r="BA37" s="874"/>
      <c r="BB37" s="833">
        <v>10681</v>
      </c>
      <c r="BC37" s="831"/>
      <c r="BD37" s="834">
        <v>12164</v>
      </c>
      <c r="BE37" s="165"/>
      <c r="BF37" s="166"/>
    </row>
    <row r="38" spans="1:60" s="94" customFormat="1" ht="15" customHeight="1" x14ac:dyDescent="0.25">
      <c r="A38" s="256"/>
      <c r="B38" s="2285" t="s">
        <v>39</v>
      </c>
      <c r="C38" s="2288" t="s">
        <v>77</v>
      </c>
      <c r="D38" s="2288"/>
      <c r="E38" s="2288"/>
      <c r="F38" s="2288"/>
      <c r="G38" s="2288"/>
      <c r="H38" s="2288"/>
      <c r="I38" s="2288"/>
      <c r="J38" s="2288"/>
      <c r="K38" s="2288"/>
      <c r="L38" s="2288"/>
      <c r="M38" s="2289"/>
      <c r="N38" s="473">
        <v>0.2</v>
      </c>
      <c r="O38" s="638">
        <f>IF(O$31=FALSE,0,N38)</f>
        <v>0</v>
      </c>
      <c r="P38" s="473">
        <v>0.2</v>
      </c>
      <c r="Q38" s="662">
        <f>IF(Q$31=FALSE,0,P38)</f>
        <v>0</v>
      </c>
      <c r="R38" s="473">
        <v>0.2</v>
      </c>
      <c r="S38" s="699">
        <f>IF(S$31=FALSE,0,R38)</f>
        <v>0</v>
      </c>
      <c r="T38" s="473">
        <v>0.2</v>
      </c>
      <c r="U38" s="734">
        <f>IF(U$31=FALSE,0,T38)</f>
        <v>0.2</v>
      </c>
      <c r="V38" s="473">
        <v>0.2</v>
      </c>
      <c r="W38" s="756">
        <f>IF(W$31=FALSE,0,V38)</f>
        <v>0</v>
      </c>
      <c r="X38" s="473">
        <v>0.2</v>
      </c>
      <c r="Y38" s="1371">
        <f>IF(Y$31=FALSE,0,X38)</f>
        <v>0</v>
      </c>
      <c r="Z38" s="473">
        <v>0.2</v>
      </c>
      <c r="AA38" s="1417">
        <f>IF(AA$31=FALSE,0,Z38)</f>
        <v>0</v>
      </c>
      <c r="AB38" s="473">
        <v>0.2</v>
      </c>
      <c r="AC38" s="1432">
        <f>IF(AC$31=FALSE,0,AB38)</f>
        <v>0</v>
      </c>
      <c r="AD38" s="483">
        <f>O38+Q38+S38+U38+W38+Y38+AA38+AC38</f>
        <v>0.2</v>
      </c>
      <c r="AE38" s="93"/>
      <c r="AF38" s="274">
        <v>0.2</v>
      </c>
      <c r="AG38" s="2363" t="s">
        <v>432</v>
      </c>
      <c r="AH38" s="2364"/>
      <c r="AI38" s="910">
        <f>AI36+AI37</f>
        <v>0</v>
      </c>
      <c r="AJ38" s="1225"/>
      <c r="AK38" s="904">
        <f>IF(AM41=4,AL38,0)</f>
        <v>0</v>
      </c>
      <c r="AL38" s="1042">
        <f>((AL40-AL36)*(0.5))+AL36</f>
        <v>0</v>
      </c>
      <c r="AM38" s="1025" t="s">
        <v>53</v>
      </c>
      <c r="AN38" s="1312">
        <v>4</v>
      </c>
      <c r="AO38" s="905" t="s">
        <v>443</v>
      </c>
      <c r="AP38" s="1252">
        <v>2</v>
      </c>
      <c r="AQ38" s="771"/>
      <c r="AR38" s="822" t="s">
        <v>105</v>
      </c>
      <c r="AS38" s="73" t="str">
        <f>IF((OR(AI$12&lt;AS37,AI$12&gt;=AS46)),"",AI$12)</f>
        <v/>
      </c>
      <c r="AT38" s="835" t="str">
        <f t="shared" ref="AT38:AT45" si="18">IF(AU38=0,"",AU38)</f>
        <v/>
      </c>
      <c r="AU38" s="930">
        <f>IF(AO$19=2,(IF(AS38="",0,((AT46-AT37)/(AS46-AS37)*(AI$12-AS37))+AT37)),0)</f>
        <v>0</v>
      </c>
      <c r="AV38" s="836" t="str">
        <f t="shared" ref="AV38:AV45" si="19">IF(AW38=0,"",AW38)</f>
        <v/>
      </c>
      <c r="AW38" s="930">
        <f>IF(AO$19=2,(IF(AS38="",0,((AV46-AV37)/(AS46-AS37)*(AI$12-AS37))+AV37)),0)</f>
        <v>0</v>
      </c>
      <c r="AX38" s="825" t="str">
        <f t="shared" ref="AX38:AX45" si="20">IF(AY38=0,"",AY38)</f>
        <v/>
      </c>
      <c r="AY38" s="930">
        <f>IF(AO$19=3,(IF(AS38="",0,((AX46-AX37)/(AS46-AS37)*(AI$12-AS37))+AX37)),0)</f>
        <v>0</v>
      </c>
      <c r="AZ38" s="837" t="str">
        <f>IF(BA38=0,"",BA38)</f>
        <v/>
      </c>
      <c r="BA38" s="930">
        <f>IF(AO$19=3,(IF(AS38="",0,((AZ46-AZ37)/(AS46-AS37)*(AI$12-AS37))+AZ37)),0)</f>
        <v>0</v>
      </c>
      <c r="BB38" s="822" t="str">
        <f t="shared" ref="BB38:BB45" si="21">IF(BC38=0,"",BC38)</f>
        <v/>
      </c>
      <c r="BC38" s="930">
        <f>IF(AO$19=4,(IF(AS38="",0,((BB46-BB37)/(AS46-AS37)*(AI$12-AS37))+BB37)),0)</f>
        <v>0</v>
      </c>
      <c r="BD38" s="872" t="str">
        <f t="shared" ref="BD38:BD45" si="22">IF(BE38=0,"",BE38)</f>
        <v/>
      </c>
      <c r="BE38" s="1003">
        <f>IF(AO$19=4,(IF(AS38="",0,((BD46-BD37)/(AS46-AS37)*(AI$12-AS37))+BD37)),0)</f>
        <v>0</v>
      </c>
      <c r="BF38" s="167"/>
      <c r="BG38" s="99"/>
      <c r="BH38" s="97"/>
    </row>
    <row r="39" spans="1:60" s="97" customFormat="1" ht="15" customHeight="1" x14ac:dyDescent="0.2">
      <c r="A39" s="1542"/>
      <c r="B39" s="2287"/>
      <c r="C39" s="2292"/>
      <c r="D39" s="2292"/>
      <c r="E39" s="2292"/>
      <c r="F39" s="2292"/>
      <c r="G39" s="2292"/>
      <c r="H39" s="2292"/>
      <c r="I39" s="2292"/>
      <c r="J39" s="2292"/>
      <c r="K39" s="2292"/>
      <c r="L39" s="2292"/>
      <c r="M39" s="2293"/>
      <c r="N39" s="294" t="str">
        <f>IF(O39=0,"",O39)</f>
        <v/>
      </c>
      <c r="O39" s="639">
        <f>IF(O$31=FALSE,0,O38/100*AI$18)</f>
        <v>0</v>
      </c>
      <c r="P39" s="294" t="str">
        <f>IF(Q39=0,"",Q39)</f>
        <v/>
      </c>
      <c r="Q39" s="658">
        <f>IF(Q$31=FALSE,0,Q38/100*AI$29)</f>
        <v>0</v>
      </c>
      <c r="R39" s="294" t="str">
        <f>IF(S39=0,"",S39)</f>
        <v/>
      </c>
      <c r="S39" s="700">
        <f>IF(S$31=FALSE,0,S38/100*AI$40)</f>
        <v>0</v>
      </c>
      <c r="T39" s="294" t="str">
        <f>IF(U39=0,"",U39)</f>
        <v/>
      </c>
      <c r="U39" s="735">
        <f>IF(U$31=FALSE,0,U38/100*AI$51)</f>
        <v>0</v>
      </c>
      <c r="V39" s="294" t="str">
        <f>IF(W39=0,"",W39)</f>
        <v/>
      </c>
      <c r="W39" s="757">
        <f>IF(W$31=FALSE,0,W38/100*AI$62)</f>
        <v>0</v>
      </c>
      <c r="X39" s="294" t="str">
        <f>IF(Y39=0,"",Y39)</f>
        <v/>
      </c>
      <c r="Y39" s="1372">
        <f>IF(Y$31=FALSE,0,Y38/100*AI$73)</f>
        <v>0</v>
      </c>
      <c r="Z39" s="294" t="str">
        <f>IF(AA39=0,"",AA39)</f>
        <v/>
      </c>
      <c r="AA39" s="1418">
        <f>IF(AA$31=FALSE,0,AA38/100*AI$84)</f>
        <v>0</v>
      </c>
      <c r="AB39" s="294" t="str">
        <f>IF(AC39=0,"",AC39)</f>
        <v/>
      </c>
      <c r="AC39" s="1433">
        <f>IF(AC$31=FALSE,0,AC38/100*AI$95)</f>
        <v>0</v>
      </c>
      <c r="AD39" s="484"/>
      <c r="AE39" s="93"/>
      <c r="AF39" s="272"/>
      <c r="AG39" s="2441" t="s">
        <v>425</v>
      </c>
      <c r="AH39" s="2364"/>
      <c r="AI39" s="910">
        <f>IF(AM41=2,R19*AI38,0)</f>
        <v>0</v>
      </c>
      <c r="AJ39" s="1231"/>
      <c r="AK39" s="1315">
        <f>IF(AM41=5,AL39,0)</f>
        <v>0</v>
      </c>
      <c r="AL39" s="1078">
        <f>((AL40-AL36)*(0.75))+AL36</f>
        <v>0</v>
      </c>
      <c r="AM39" s="1027" t="s">
        <v>54</v>
      </c>
      <c r="AN39" s="1319">
        <v>5</v>
      </c>
      <c r="AO39" s="906" t="s">
        <v>444</v>
      </c>
      <c r="AP39" s="1253">
        <v>3</v>
      </c>
      <c r="AQ39" s="94"/>
      <c r="AR39" s="823" t="s">
        <v>106</v>
      </c>
      <c r="AS39" s="821" t="str">
        <f>IF((OR(AI$23&lt;AS37,AI$23&gt;=AS46)),"",AI$23)</f>
        <v/>
      </c>
      <c r="AT39" s="839" t="str">
        <f t="shared" si="18"/>
        <v/>
      </c>
      <c r="AU39" s="1005">
        <f>IF(AO$30=2,(IF(AS39="",0,((AT46-AT37)/(AS46-AS37)*(AI$23-AS37))+AT37)),0)</f>
        <v>0</v>
      </c>
      <c r="AV39" s="840" t="str">
        <f t="shared" si="19"/>
        <v/>
      </c>
      <c r="AW39" s="1005">
        <f>IF(AO$30=2,(IF(AS39="",0,((AV46-AV37)/(AS46-AS37)*(AI$23-AS37))+AV37)),0)</f>
        <v>0</v>
      </c>
      <c r="AX39" s="823" t="str">
        <f t="shared" si="20"/>
        <v/>
      </c>
      <c r="AY39" s="1005">
        <f>IF(AO$30=3,(IF(AS39="",0,((AX46-AX37)/(AS46-AS37)*(AI$23-AS37))+AX37)),0)</f>
        <v>0</v>
      </c>
      <c r="AZ39" s="837" t="str">
        <f t="shared" ref="AZ39:AZ45" si="23">IF(BA39=0,"",BA39)</f>
        <v/>
      </c>
      <c r="BA39" s="1005">
        <f>IF(AO$30=3,(IF(AS39="",0,((AZ46-AZ37)/(AS46-AS37)*(AI$23-AS37))+AZ37)),0)</f>
        <v>0</v>
      </c>
      <c r="BB39" s="823" t="str">
        <f t="shared" si="21"/>
        <v/>
      </c>
      <c r="BC39" s="1005">
        <f>IF(AO$30=4,(IF(AS39="",0,((BB46-BB37)/(AS46-AS37)*(AI$23-AS37))+BB37)),0)</f>
        <v>0</v>
      </c>
      <c r="BD39" s="838" t="str">
        <f t="shared" si="22"/>
        <v/>
      </c>
      <c r="BE39" s="1006">
        <f>IF(AO$30=4,(IF(AS39="",0,((BD46-BD37)/(AS46-AS37)*(AI$12-AS37))+BD37)),0)</f>
        <v>0</v>
      </c>
      <c r="BF39" s="167"/>
      <c r="BG39" s="81"/>
    </row>
    <row r="40" spans="1:60" s="97" customFormat="1" ht="15" customHeight="1" x14ac:dyDescent="0.2">
      <c r="A40" s="1542"/>
      <c r="B40" s="2317" t="s">
        <v>469</v>
      </c>
      <c r="C40" s="2318"/>
      <c r="D40" s="2318"/>
      <c r="E40" s="2318"/>
      <c r="F40" s="2318"/>
      <c r="G40" s="2318"/>
      <c r="H40" s="2318"/>
      <c r="I40" s="2318"/>
      <c r="J40" s="2318"/>
      <c r="K40" s="2318"/>
      <c r="L40" s="2318"/>
      <c r="M40" s="2331"/>
      <c r="N40" s="481" t="str">
        <f>IF(O40=0,"",O40)</f>
        <v/>
      </c>
      <c r="O40" s="646">
        <f>IF(OR(AI12=0,O31=FALSE),0,O32+O35+O38)</f>
        <v>0</v>
      </c>
      <c r="P40" s="481" t="str">
        <f>IF(Q40=0,"",Q40)</f>
        <v/>
      </c>
      <c r="Q40" s="664">
        <f>IF(OR(AI23=0,Q31=FALSE),0,Q32+Q35+Q38)</f>
        <v>0</v>
      </c>
      <c r="R40" s="481" t="str">
        <f>IF(S40=0,"",S40)</f>
        <v/>
      </c>
      <c r="S40" s="702">
        <f>IF(OR(AI34=0,S31=FALSE),0,S32+S35+S38)</f>
        <v>0</v>
      </c>
      <c r="T40" s="481">
        <f>IF(U40=0,"",U40)</f>
        <v>2</v>
      </c>
      <c r="U40" s="736">
        <f>IF(OR(AI45=0,U31=FALSE),0,U32+U35+U38)</f>
        <v>2</v>
      </c>
      <c r="V40" s="481" t="str">
        <f>IF(W40=0,"",W40)</f>
        <v/>
      </c>
      <c r="W40" s="758">
        <f>IF(OR(AI56=0,W31=FALSE),0,W32+W35+W38)</f>
        <v>0</v>
      </c>
      <c r="X40" s="481" t="str">
        <f>IF(Y40=0,"",Y40)</f>
        <v/>
      </c>
      <c r="Y40" s="1373">
        <f>IF(OR(AI67=0,Y31=FALSE),0,Y32+Y35+Y38)</f>
        <v>0</v>
      </c>
      <c r="Z40" s="481" t="str">
        <f>IF(AA40=0,"",AA40)</f>
        <v/>
      </c>
      <c r="AA40" s="790">
        <f>IF(OR(AI78=0,AA31=FALSE),0,AA32+AA35+AA38)</f>
        <v>0</v>
      </c>
      <c r="AB40" s="481" t="str">
        <f>IF(AC40=0,"",AC40)</f>
        <v/>
      </c>
      <c r="AC40" s="805">
        <f>IF(OR(AI89=0,AC31=FALSE),0,AC32+AC35+AC38)</f>
        <v>0</v>
      </c>
      <c r="AD40" s="485">
        <f>AD32+AD35+AD38</f>
        <v>2</v>
      </c>
      <c r="AE40" s="94"/>
      <c r="AF40" s="272"/>
      <c r="AG40" s="2441" t="s">
        <v>427</v>
      </c>
      <c r="AH40" s="2364"/>
      <c r="AI40" s="804">
        <f>AI38-AI39</f>
        <v>0</v>
      </c>
      <c r="AJ40" s="1028"/>
      <c r="AK40" s="1160">
        <f>IF(AM41=6,AL40,0)</f>
        <v>0</v>
      </c>
      <c r="AL40" s="1079">
        <f>AW13+AW22+AW31+AW40+AW49+AW58+AW67+AW76+AW85+AW94+AW103+AW112+AW121+AW130+AW139+AW148+AW157+AW166+AW175+BA13+BA22+BA31+BA40+BA49+BA58+BA67+BA76+BA85+BA94+BA103+BA112+BA121+BA130+BA139+BA148+BA157+BA166+BA175+BE13+BE22+BE31+BE40+BE49+BE58+BE67+BE76+BE85+BE94+BE103+BE112+BE121+BE130+BE139+BE148+BE157+BE166+BE175</f>
        <v>0</v>
      </c>
      <c r="AM40" s="1026" t="s">
        <v>116</v>
      </c>
      <c r="AN40" s="1312">
        <v>6</v>
      </c>
      <c r="AO40" s="1317" t="s">
        <v>445</v>
      </c>
      <c r="AP40" s="1318">
        <v>4</v>
      </c>
      <c r="AQ40" s="91"/>
      <c r="AR40" s="823" t="s">
        <v>107</v>
      </c>
      <c r="AS40" s="821" t="str">
        <f>IF((OR(AI$34&lt;AS37,AI$34&gt;=AS46)),"",AI$34)</f>
        <v/>
      </c>
      <c r="AT40" s="839" t="str">
        <f t="shared" si="18"/>
        <v/>
      </c>
      <c r="AU40" s="1007">
        <f>IF(AO$41=2,(IF(AS40="",0,((AT46-AT37)/(AS46-AS37)*(AI$34-AS37))+AT37)),0)</f>
        <v>0</v>
      </c>
      <c r="AV40" s="840" t="str">
        <f t="shared" si="19"/>
        <v/>
      </c>
      <c r="AW40" s="1007">
        <f>IF(AO$41=2,(IF(AS40="",0,((AV46-AV37)/(AS46-AS37)*(AI$34-AS37))+AV37)),0)</f>
        <v>0</v>
      </c>
      <c r="AX40" s="823" t="str">
        <f t="shared" si="20"/>
        <v/>
      </c>
      <c r="AY40" s="1007">
        <f>IF(AO$41=3,(IF(AS40="",0,((AX46-AX37)/(AS46-AS37)*(AI$34-AS37))+AX37)),0)</f>
        <v>0</v>
      </c>
      <c r="AZ40" s="837" t="str">
        <f t="shared" si="23"/>
        <v/>
      </c>
      <c r="BA40" s="1007">
        <f>IF(AO$41=3,(IF(AS40="",0,((AZ46-AZ37)/(AS46-AS37)*(AI$34-AS37))+AZ37)),0)</f>
        <v>0</v>
      </c>
      <c r="BB40" s="823" t="str">
        <f t="shared" si="21"/>
        <v/>
      </c>
      <c r="BC40" s="1007">
        <f>IF(AO$41=4,(IF(AS40="",0,((BB46-BB37)/(AS46-AS37)*(AI$34-AS37))+BB37)),0)</f>
        <v>0</v>
      </c>
      <c r="BD40" s="838" t="str">
        <f t="shared" si="22"/>
        <v/>
      </c>
      <c r="BE40" s="1008">
        <f>IF(AO$41=4,(IF(AS40="",0,((BD46-BD37)/(AS46-AS37)*(AI$34-AS37))+BD37)),0)</f>
        <v>0</v>
      </c>
      <c r="BF40" s="167"/>
      <c r="BG40" s="81"/>
    </row>
    <row r="41" spans="1:60" s="97" customFormat="1" ht="15" customHeight="1" x14ac:dyDescent="0.2">
      <c r="A41" s="1542"/>
      <c r="B41" s="2323" t="s">
        <v>161</v>
      </c>
      <c r="C41" s="2324"/>
      <c r="D41" s="2324"/>
      <c r="E41" s="2324"/>
      <c r="F41" s="2324"/>
      <c r="G41" s="2324"/>
      <c r="H41" s="2324"/>
      <c r="I41" s="2324"/>
      <c r="J41" s="2324"/>
      <c r="K41" s="2324"/>
      <c r="L41" s="2324"/>
      <c r="M41" s="2351"/>
      <c r="N41" s="510" t="str">
        <f>IF(O41=0,"",O41)</f>
        <v/>
      </c>
      <c r="O41" s="647">
        <f>O33+O36+O39</f>
        <v>0</v>
      </c>
      <c r="P41" s="479" t="str">
        <f>IF(Q41=0,"",Q41)</f>
        <v/>
      </c>
      <c r="Q41" s="665">
        <f>Q33+Q36+Q39</f>
        <v>0</v>
      </c>
      <c r="R41" s="479" t="str">
        <f>IF(S41=0,"",S41)</f>
        <v/>
      </c>
      <c r="S41" s="703">
        <f>S33+S36+S39</f>
        <v>0</v>
      </c>
      <c r="T41" s="479" t="str">
        <f>IF(U41=0,"",U41)</f>
        <v/>
      </c>
      <c r="U41" s="737">
        <f>U33+U36+U39</f>
        <v>0</v>
      </c>
      <c r="V41" s="479" t="str">
        <f>IF(W41=0,"",W41)</f>
        <v/>
      </c>
      <c r="W41" s="759">
        <f>W33+W36+W39</f>
        <v>0</v>
      </c>
      <c r="X41" s="479" t="str">
        <f>IF(Y41=0,"",Y41)</f>
        <v/>
      </c>
      <c r="Y41" s="1374">
        <f>Y33+Y36+Y39</f>
        <v>0</v>
      </c>
      <c r="Z41" s="479" t="str">
        <f>IF(AA41=0,"",AA41)</f>
        <v/>
      </c>
      <c r="AA41" s="791">
        <f>AA33+AA36+AA39</f>
        <v>0</v>
      </c>
      <c r="AB41" s="479" t="str">
        <f>IF(AC41=0,"",AC41)</f>
        <v/>
      </c>
      <c r="AC41" s="806">
        <f>AC33+AC36+AC39</f>
        <v>0</v>
      </c>
      <c r="AD41" s="313"/>
      <c r="AE41" s="94"/>
      <c r="AF41" s="272"/>
      <c r="AG41" s="2439" t="s">
        <v>431</v>
      </c>
      <c r="AH41" s="2440"/>
      <c r="AI41" s="1259">
        <f>S40+S67+S109+S122+S155+S180+S203+S257+S274</f>
        <v>0</v>
      </c>
      <c r="AJ41" s="1191"/>
      <c r="AK41" s="1191"/>
      <c r="AL41" s="1517"/>
      <c r="AM41" s="1099">
        <v>1</v>
      </c>
      <c r="AN41" s="1128"/>
      <c r="AO41" s="1234">
        <v>1</v>
      </c>
      <c r="AP41" s="1316"/>
      <c r="AQ41" s="617"/>
      <c r="AR41" s="823" t="s">
        <v>108</v>
      </c>
      <c r="AS41" s="821" t="str">
        <f>IF((OR(AI$45&lt;AS37,AI$45&gt;=AS46)),"",AI$45)</f>
        <v/>
      </c>
      <c r="AT41" s="839" t="str">
        <f t="shared" si="18"/>
        <v/>
      </c>
      <c r="AU41" s="1009">
        <f>IF(AO$52=2,(IF(AS41="",0,((AT46-AT37)/(AS46-AS37)*(AI$45-AS37))+AT37)),0)</f>
        <v>0</v>
      </c>
      <c r="AV41" s="840" t="str">
        <f t="shared" si="19"/>
        <v/>
      </c>
      <c r="AW41" s="1009">
        <f>IF(AO$52=2,(IF(AS41="",0,((AV46-AV37)/(AS46-AS37)*(AI$45-AS37))+AV37)),0)</f>
        <v>0</v>
      </c>
      <c r="AX41" s="823" t="str">
        <f t="shared" si="20"/>
        <v/>
      </c>
      <c r="AY41" s="1009">
        <f>IF(AO$52=3,(IF(AS41="",0,((AX46-AX37)/(AS46-AS37)*(AI$45-AS37))+AX37)),0)</f>
        <v>0</v>
      </c>
      <c r="AZ41" s="837" t="str">
        <f t="shared" si="23"/>
        <v/>
      </c>
      <c r="BA41" s="1009">
        <f>IF(AO$52=3,(IF(AS41="",0,((AZ46-AZ37)/(AS46-AS37)*(AI$45-AS37))+AZ37)),0)</f>
        <v>0</v>
      </c>
      <c r="BB41" s="823" t="str">
        <f t="shared" si="21"/>
        <v/>
      </c>
      <c r="BC41" s="1009">
        <f>IF(AO$52=4,(IF(AS41="",0,((BB46-BB37)/(AS46-AS37)*(AI$45-AS37))+BB37)),0)</f>
        <v>0</v>
      </c>
      <c r="BD41" s="838" t="str">
        <f t="shared" si="22"/>
        <v/>
      </c>
      <c r="BE41" s="1010">
        <f>IF(AO$52=4,(IF(AS41="",0,((BD46-BD37)/(AS46-AS37)*(AI$45-AS37))+BD37)),0)</f>
        <v>0</v>
      </c>
      <c r="BF41" s="168"/>
      <c r="BG41" s="81"/>
      <c r="BH41" s="99"/>
    </row>
    <row r="42" spans="1:60" s="99" customFormat="1" ht="15" customHeight="1" thickBot="1" x14ac:dyDescent="0.3">
      <c r="A42" s="1543"/>
      <c r="B42" s="472"/>
      <c r="C42" s="472"/>
      <c r="D42" s="472"/>
      <c r="E42" s="472"/>
      <c r="F42" s="472"/>
      <c r="G42" s="472"/>
      <c r="H42" s="472"/>
      <c r="I42" s="472"/>
      <c r="J42" s="472"/>
      <c r="K42" s="472"/>
      <c r="L42" s="472"/>
      <c r="M42" s="472"/>
      <c r="N42" s="39"/>
      <c r="O42" s="39"/>
      <c r="P42" s="39"/>
      <c r="Q42" s="39"/>
      <c r="R42" s="39"/>
      <c r="S42" s="39"/>
      <c r="T42" s="39"/>
      <c r="U42" s="39"/>
      <c r="V42" s="39"/>
      <c r="W42" s="39"/>
      <c r="X42" s="39"/>
      <c r="Y42" s="39"/>
      <c r="Z42" s="39"/>
      <c r="AA42" s="39"/>
      <c r="AB42" s="39"/>
      <c r="AC42" s="308"/>
      <c r="AD42" s="17"/>
      <c r="AE42" s="93"/>
      <c r="AF42" s="274"/>
      <c r="AG42" s="2437" t="s">
        <v>430</v>
      </c>
      <c r="AH42" s="2438"/>
      <c r="AI42" s="1260">
        <f>IF(AI41=0,0,S41+S68+S110+S123+S156+S181+S204+S258+S275)</f>
        <v>0</v>
      </c>
      <c r="AJ42" s="1254"/>
      <c r="AK42" s="1254"/>
      <c r="AL42" s="1255"/>
      <c r="AM42" s="1256"/>
      <c r="AN42" s="1257"/>
      <c r="AO42" s="1255"/>
      <c r="AP42" s="1258"/>
      <c r="AQ42" s="195"/>
      <c r="AR42" s="823" t="s">
        <v>109</v>
      </c>
      <c r="AS42" s="821" t="str">
        <f>IF((OR(AI$56&lt;AS37,AI$56&gt;=AS46)),"",AI$56)</f>
        <v/>
      </c>
      <c r="AT42" s="839" t="str">
        <f t="shared" si="18"/>
        <v/>
      </c>
      <c r="AU42" s="1012">
        <f>IF(AO$63=2,(IF(AS42="",0,((AT46-AT37)/(AS46-AS37)*(AI$56-AS37))+AT37)),0)</f>
        <v>0</v>
      </c>
      <c r="AV42" s="840" t="str">
        <f t="shared" si="19"/>
        <v/>
      </c>
      <c r="AW42" s="1012">
        <f>IF(AO$63=2,(IF(AS42="",0,((AV46-AV37)/(AS46-AS37)*(AI$56-AS37))+AV37)),0)</f>
        <v>0</v>
      </c>
      <c r="AX42" s="823" t="str">
        <f t="shared" si="20"/>
        <v/>
      </c>
      <c r="AY42" s="1012">
        <f>IF(AO$63=3,(IF(AS42="",0,((AX46-AX37)/(AS46-AS37)*(AI$56-AS37))+AX37)),0)</f>
        <v>0</v>
      </c>
      <c r="AZ42" s="837" t="str">
        <f t="shared" si="23"/>
        <v/>
      </c>
      <c r="BA42" s="1012">
        <f>IF(AO$63=3,(IF(AS42="",0,((AZ46-AZ37)/(AS46-AS37)*(AI$56-AS37))+AZ37)),0)</f>
        <v>0</v>
      </c>
      <c r="BB42" s="823" t="str">
        <f t="shared" si="21"/>
        <v/>
      </c>
      <c r="BC42" s="1012">
        <f>IF(AO$63=4,(IF(AS42="",0,((BB46-BB37)/(AS46-AS37)*(AI$56-AS37))+BB37)),0)</f>
        <v>0</v>
      </c>
      <c r="BD42" s="838" t="str">
        <f t="shared" si="22"/>
        <v/>
      </c>
      <c r="BE42" s="1013">
        <f>IF(AO$63=4,(IF(AS42="",0,((BD46-BD37)/(AS46-AS37)*(AI$56-AS37))+BD37)),0)</f>
        <v>0</v>
      </c>
      <c r="BF42" s="168"/>
      <c r="BG42" s="81"/>
    </row>
    <row r="43" spans="1:60" s="99" customFormat="1" ht="15" customHeight="1" thickTop="1" x14ac:dyDescent="0.25">
      <c r="A43" s="1543"/>
      <c r="B43" s="472"/>
      <c r="C43" s="472"/>
      <c r="D43" s="472"/>
      <c r="E43" s="472"/>
      <c r="F43" s="472"/>
      <c r="G43" s="472"/>
      <c r="H43" s="472"/>
      <c r="I43" s="472"/>
      <c r="J43" s="472"/>
      <c r="K43" s="472"/>
      <c r="L43" s="472"/>
      <c r="M43" s="472"/>
      <c r="N43" s="39"/>
      <c r="O43" s="39"/>
      <c r="P43" s="39"/>
      <c r="Q43" s="39"/>
      <c r="R43" s="39"/>
      <c r="S43" s="39"/>
      <c r="T43" s="39"/>
      <c r="U43" s="39"/>
      <c r="V43" s="39"/>
      <c r="W43" s="39"/>
      <c r="X43" s="39"/>
      <c r="Y43" s="39"/>
      <c r="Z43" s="39"/>
      <c r="AA43" s="39"/>
      <c r="AB43" s="39"/>
      <c r="AC43" s="39"/>
      <c r="AD43" s="17"/>
      <c r="AE43" s="93"/>
      <c r="AF43" s="274"/>
      <c r="AH43" s="1299"/>
      <c r="AQ43" s="772"/>
      <c r="AR43" s="823" t="s">
        <v>110</v>
      </c>
      <c r="AS43" s="821" t="str">
        <f>IF((OR(AI$67&lt;AS37,AI$67&gt;=AS46)),"",AI$67)</f>
        <v/>
      </c>
      <c r="AT43" s="839" t="str">
        <f t="shared" si="18"/>
        <v/>
      </c>
      <c r="AU43" s="1036">
        <f>IF(AO$74=2,(IF(AS43="",0,((AT46-AT37)/(AS46-AS37)*(AI$67-AS37))+AT37)),0)</f>
        <v>0</v>
      </c>
      <c r="AV43" s="840" t="str">
        <f t="shared" si="19"/>
        <v/>
      </c>
      <c r="AW43" s="1036">
        <f>IF(AO$74=2,(IF(AS43="",0,((AV46-AV37)/(AS46-AS37)*(AI$67-AS37))+AV37)),0)</f>
        <v>0</v>
      </c>
      <c r="AX43" s="823" t="str">
        <f t="shared" si="20"/>
        <v/>
      </c>
      <c r="AY43" s="1036">
        <f>IF(AO$74=3,(IF(AS43="",0,((AX46-AX37)/(AS46-AS37)*(AI$67-AS37))+AX37)),0)</f>
        <v>0</v>
      </c>
      <c r="AZ43" s="837" t="str">
        <f t="shared" si="23"/>
        <v/>
      </c>
      <c r="BA43" s="1036">
        <f>IF(AO$74=3,(IF(AS43="",0,((AZ46-AZ37)/(AS46-AS37)*(AI$67-AS37))+AZ37)),0)</f>
        <v>0</v>
      </c>
      <c r="BB43" s="823" t="str">
        <f t="shared" si="21"/>
        <v/>
      </c>
      <c r="BC43" s="1036">
        <f>IF(AO$74=4,(IF(AS43="",0,((BB46-BB37)/(AS46-AS37)*(AI$67-AS37))+BB37)),0)</f>
        <v>0</v>
      </c>
      <c r="BD43" s="838" t="str">
        <f t="shared" si="22"/>
        <v/>
      </c>
      <c r="BE43" s="1041">
        <f>IF(AO$74=4,(IF(AS43="",0,((BD46-BD37)/(AS46-AS37)*(AI$67-AS37))+BD37)),0)</f>
        <v>0</v>
      </c>
      <c r="BF43" s="163"/>
      <c r="BG43" s="81"/>
      <c r="BH43" s="93"/>
    </row>
    <row r="44" spans="1:60" s="93" customFormat="1" ht="15" customHeight="1" thickBot="1" x14ac:dyDescent="0.25">
      <c r="A44" s="254"/>
      <c r="B44" s="2282" t="s">
        <v>328</v>
      </c>
      <c r="C44" s="2283"/>
      <c r="D44" s="2283"/>
      <c r="E44" s="2283"/>
      <c r="F44" s="2283"/>
      <c r="G44" s="2283"/>
      <c r="H44" s="2283"/>
      <c r="I44" s="2283"/>
      <c r="J44" s="2283"/>
      <c r="K44" s="2283"/>
      <c r="L44" s="2283"/>
      <c r="M44" s="2301"/>
      <c r="N44" s="471"/>
      <c r="O44" s="680"/>
      <c r="P44" s="503"/>
      <c r="Q44" s="511"/>
      <c r="R44" s="503"/>
      <c r="S44" s="511"/>
      <c r="T44" s="503"/>
      <c r="U44" s="512"/>
      <c r="V44" s="503"/>
      <c r="W44" s="512"/>
      <c r="X44" s="503"/>
      <c r="Y44" s="512"/>
      <c r="Z44" s="503"/>
      <c r="AA44" s="512"/>
      <c r="AB44" s="506"/>
      <c r="AC44" s="264"/>
      <c r="AD44" s="99"/>
      <c r="AE44" s="98"/>
      <c r="AF44" s="272"/>
      <c r="AH44" s="899"/>
      <c r="AQ44" s="686"/>
      <c r="AR44" s="823" t="s">
        <v>111</v>
      </c>
      <c r="AS44" s="821" t="str">
        <f>IF((OR(AI$78&lt;AS37,AI$78&gt;=AS46)),"",AI$78)</f>
        <v/>
      </c>
      <c r="AT44" s="839" t="str">
        <f t="shared" si="18"/>
        <v/>
      </c>
      <c r="AU44" s="1016">
        <f>IF(AO$85=2,(IF(AS44="",0,((AT46-AT37)/(AS46-AS37)*(AI$78-AS37))+AT37)),0)</f>
        <v>0</v>
      </c>
      <c r="AV44" s="840" t="str">
        <f t="shared" si="19"/>
        <v/>
      </c>
      <c r="AW44" s="1014">
        <f>IF(AO$85=2,(IF(AS44="",0,((AV46-AV37)/(AS46-AS37)*(AI$78-AS37))+AV37)),0)</f>
        <v>0</v>
      </c>
      <c r="AX44" s="823" t="str">
        <f t="shared" si="20"/>
        <v/>
      </c>
      <c r="AY44" s="1014">
        <f>IF(AO$85=3,(IF(AS44="",0,((AX46-AX37)/(AS46-AS37)*(AI$78-AS37))+AX37)),0)</f>
        <v>0</v>
      </c>
      <c r="AZ44" s="837" t="str">
        <f t="shared" si="23"/>
        <v/>
      </c>
      <c r="BA44" s="1014">
        <f>IF(AO$85=3,(IF(AS44="",0,((AZ46-AZ37)/(AS46-AS37)*(AI$78-AS37))+AZ37)),0)</f>
        <v>0</v>
      </c>
      <c r="BB44" s="823" t="str">
        <f t="shared" si="21"/>
        <v/>
      </c>
      <c r="BC44" s="1014">
        <f>IF(AO$85=4,(IF(AS44="",0,((BB46-BB37)/(AS46-AS37)*(AI$78-AS37))+BB37)),0)</f>
        <v>0</v>
      </c>
      <c r="BD44" s="838" t="str">
        <f t="shared" si="22"/>
        <v/>
      </c>
      <c r="BE44" s="1015">
        <f>IF(AO$85=4,(IF(AS44="",0,((BD46-BD37)/(AS46-AS37)*(AI$78-AS37))+BD37)),0)</f>
        <v>0</v>
      </c>
      <c r="BF44" s="163"/>
      <c r="BG44" s="81"/>
    </row>
    <row r="45" spans="1:60" s="93" customFormat="1" ht="15" customHeight="1" thickTop="1" x14ac:dyDescent="0.2">
      <c r="A45" s="254"/>
      <c r="B45" s="2314" t="s">
        <v>327</v>
      </c>
      <c r="C45" s="2320"/>
      <c r="D45" s="2320"/>
      <c r="E45" s="2320"/>
      <c r="F45" s="2320"/>
      <c r="G45" s="2320"/>
      <c r="H45" s="2320"/>
      <c r="I45" s="2320"/>
      <c r="J45" s="2320"/>
      <c r="K45" s="2320"/>
      <c r="L45" s="2320"/>
      <c r="M45" s="513"/>
      <c r="N45" s="507" t="s">
        <v>326</v>
      </c>
      <c r="O45" s="637" t="b">
        <v>0</v>
      </c>
      <c r="P45" s="508" t="s">
        <v>326</v>
      </c>
      <c r="Q45" s="661" t="b">
        <v>0</v>
      </c>
      <c r="R45" s="508" t="s">
        <v>326</v>
      </c>
      <c r="S45" s="698" t="b">
        <v>0</v>
      </c>
      <c r="T45" s="508" t="s">
        <v>326</v>
      </c>
      <c r="U45" s="733" t="b">
        <v>1</v>
      </c>
      <c r="V45" s="508" t="s">
        <v>326</v>
      </c>
      <c r="W45" s="755" t="b">
        <v>0</v>
      </c>
      <c r="X45" s="508" t="s">
        <v>326</v>
      </c>
      <c r="Y45" s="1370" t="b">
        <v>0</v>
      </c>
      <c r="Z45" s="508" t="s">
        <v>326</v>
      </c>
      <c r="AA45" s="1416" t="b">
        <v>0</v>
      </c>
      <c r="AB45" s="509" t="s">
        <v>326</v>
      </c>
      <c r="AC45" s="1431" t="b">
        <v>0</v>
      </c>
      <c r="AE45" s="100"/>
      <c r="AF45" s="272"/>
      <c r="AG45" s="2446" t="s">
        <v>438</v>
      </c>
      <c r="AH45" s="2447"/>
      <c r="AI45" s="1322">
        <f>IF('Kostenrahmen und Gesamthonorar'!X30&lt;5000,0,'Kostenrahmen und Gesamthonorar'!X30)</f>
        <v>430000</v>
      </c>
      <c r="AJ45" s="1323"/>
      <c r="AK45" s="1323"/>
      <c r="AL45" s="1524"/>
      <c r="AM45" s="1324"/>
      <c r="AN45" s="1325"/>
      <c r="AO45" s="1326"/>
      <c r="AP45" s="1327"/>
      <c r="AQ45" s="686"/>
      <c r="AR45" s="822" t="s">
        <v>112</v>
      </c>
      <c r="AS45" s="824" t="str">
        <f>IF((OR(AI$89&lt;AS37,AI$89&gt;=AS46)),"",AI$89)</f>
        <v/>
      </c>
      <c r="AT45" s="839" t="str">
        <f t="shared" si="18"/>
        <v/>
      </c>
      <c r="AU45" s="1017">
        <f>IF(AO$96=2,(IF(AS45="",0,((AT46-AT37)/(AS46-AS37)*(AI$89-AS37))+AT37)),0)</f>
        <v>0</v>
      </c>
      <c r="AV45" s="840" t="str">
        <f t="shared" si="19"/>
        <v/>
      </c>
      <c r="AW45" s="1017">
        <f>IF(AO$96=2,(IF(AS45="",0,((AV46-AV37)/(AS46-AS37)*(AI$89-AS37))+AV37)),0)</f>
        <v>0</v>
      </c>
      <c r="AX45" s="823" t="str">
        <f t="shared" si="20"/>
        <v/>
      </c>
      <c r="AY45" s="1017">
        <f>IF(AO$96=3,(IF(AS45="",0,((AX46-AX37)/(AS46-AS37)*(AI$89-AS37))+AX37)),0)</f>
        <v>0</v>
      </c>
      <c r="AZ45" s="837" t="str">
        <f t="shared" si="23"/>
        <v/>
      </c>
      <c r="BA45" s="1018">
        <f>IF(AO$96=3,(IF(AS45="",0,((AZ46-AZ37)/(AS46-AS37)*(AI$89-AS37))+AZ37)),0)</f>
        <v>0</v>
      </c>
      <c r="BB45" s="823" t="str">
        <f t="shared" si="21"/>
        <v/>
      </c>
      <c r="BC45" s="1017">
        <f>IF(AO$96=4,(IF(AS45="",0,((BB46-BB37)/(AS46-AS37)*(AI$89-AS37))+BB37)),0)</f>
        <v>0</v>
      </c>
      <c r="BD45" s="838" t="str">
        <f t="shared" si="22"/>
        <v/>
      </c>
      <c r="BE45" s="1019">
        <f>IF(AO$96=4,(IF(AS45="",0,((BD46-BD37)/(AS46-AS37)*(AI$89-AS37))+BD37)),0)</f>
        <v>0</v>
      </c>
      <c r="BF45" s="163"/>
      <c r="BG45" s="81"/>
    </row>
    <row r="46" spans="1:60" s="93" customFormat="1" ht="15" customHeight="1" x14ac:dyDescent="0.25">
      <c r="A46" s="254"/>
      <c r="B46" s="2285" t="s">
        <v>37</v>
      </c>
      <c r="C46" s="2288" t="s">
        <v>291</v>
      </c>
      <c r="D46" s="2288"/>
      <c r="E46" s="2288"/>
      <c r="F46" s="2288"/>
      <c r="G46" s="2288"/>
      <c r="H46" s="2288"/>
      <c r="I46" s="2288"/>
      <c r="J46" s="2288"/>
      <c r="K46" s="2288"/>
      <c r="L46" s="2288"/>
      <c r="M46" s="2289"/>
      <c r="N46" s="473">
        <v>0.8</v>
      </c>
      <c r="O46" s="638">
        <f>IF(O$45=FALSE,0,N46)</f>
        <v>0</v>
      </c>
      <c r="P46" s="473">
        <v>0.8</v>
      </c>
      <c r="Q46" s="662">
        <f>IF(Q$45=FALSE,0,P46)</f>
        <v>0</v>
      </c>
      <c r="R46" s="473">
        <v>0.8</v>
      </c>
      <c r="S46" s="699">
        <f>IF(S$45=FALSE,0,R46)</f>
        <v>0</v>
      </c>
      <c r="T46" s="473">
        <v>0.8</v>
      </c>
      <c r="U46" s="734">
        <f>IF(U$45=FALSE,0,T46)</f>
        <v>0.8</v>
      </c>
      <c r="V46" s="473">
        <v>0.8</v>
      </c>
      <c r="W46" s="756">
        <f>IF(W$45=FALSE,0,V46)</f>
        <v>0</v>
      </c>
      <c r="X46" s="473">
        <v>0.8</v>
      </c>
      <c r="Y46" s="1371">
        <f>IF(Y$45=FALSE,0,X46)</f>
        <v>0</v>
      </c>
      <c r="Z46" s="473">
        <v>0.8</v>
      </c>
      <c r="AA46" s="1417">
        <f>IF(AA$45=FALSE,0,Z46)</f>
        <v>0</v>
      </c>
      <c r="AB46" s="473">
        <v>0.8</v>
      </c>
      <c r="AC46" s="1432">
        <f>IF(AC$45=FALSE,0,AB46)</f>
        <v>0</v>
      </c>
      <c r="AD46" s="483">
        <f>O46+Q46+S46+U46+W46+Y46+AA46+AC46</f>
        <v>0.8</v>
      </c>
      <c r="AE46" s="100"/>
      <c r="AF46" s="274">
        <v>0.8</v>
      </c>
      <c r="AG46" s="1328"/>
      <c r="AH46" s="1320"/>
      <c r="AI46" s="1320"/>
      <c r="AJ46" s="1225"/>
      <c r="AK46" s="1501"/>
      <c r="AL46" s="1525"/>
      <c r="AM46" s="1051"/>
      <c r="AN46" s="1495">
        <v>1</v>
      </c>
      <c r="AO46" s="1034"/>
      <c r="AP46" s="1329"/>
      <c r="AQ46" s="686"/>
      <c r="AR46" s="846"/>
      <c r="AS46" s="829">
        <v>35000</v>
      </c>
      <c r="AT46" s="842">
        <v>9934</v>
      </c>
      <c r="AU46" s="831"/>
      <c r="AV46" s="832">
        <v>11869</v>
      </c>
      <c r="AW46" s="831"/>
      <c r="AX46" s="833">
        <v>11869</v>
      </c>
      <c r="AY46" s="874"/>
      <c r="AZ46" s="834">
        <v>13934</v>
      </c>
      <c r="BA46" s="831"/>
      <c r="BB46" s="833">
        <v>13934</v>
      </c>
      <c r="BC46" s="831"/>
      <c r="BD46" s="834">
        <v>15869</v>
      </c>
      <c r="BE46" s="165"/>
      <c r="BF46" s="169"/>
      <c r="BG46" s="81"/>
    </row>
    <row r="47" spans="1:60" s="93" customFormat="1" ht="15" customHeight="1" x14ac:dyDescent="0.25">
      <c r="A47" s="254"/>
      <c r="B47" s="2287"/>
      <c r="C47" s="2292"/>
      <c r="D47" s="2292"/>
      <c r="E47" s="2292"/>
      <c r="F47" s="2292"/>
      <c r="G47" s="2292"/>
      <c r="H47" s="2292"/>
      <c r="I47" s="2292"/>
      <c r="J47" s="2292"/>
      <c r="K47" s="2292"/>
      <c r="L47" s="2292"/>
      <c r="M47" s="2293"/>
      <c r="N47" s="294" t="str">
        <f>IF(O47=0,"",O47)</f>
        <v/>
      </c>
      <c r="O47" s="640">
        <f>IF(O$45=FALSE,0,O46/100*AI$18)</f>
        <v>0</v>
      </c>
      <c r="P47" s="294" t="str">
        <f>IF(Q47=0,"",Q47)</f>
        <v/>
      </c>
      <c r="Q47" s="663">
        <f>IF(Q$45=FALSE,0,Q46/100*AI$29)</f>
        <v>0</v>
      </c>
      <c r="R47" s="294" t="str">
        <f>IF(S47=0,"",S47)</f>
        <v/>
      </c>
      <c r="S47" s="701">
        <f>IF(S$45=FALSE,0,S46/100*AI$40)</f>
        <v>0</v>
      </c>
      <c r="T47" s="294" t="str">
        <f>IF(U47=0,"",U47)</f>
        <v/>
      </c>
      <c r="U47" s="735">
        <f>IF(U$45=FALSE,0,U46/100*AI$51)</f>
        <v>0</v>
      </c>
      <c r="V47" s="294" t="str">
        <f>IF(W47=0,"",W47)</f>
        <v/>
      </c>
      <c r="W47" s="757">
        <f>IF(W$45=FALSE,0,W46/100*AI$62)</f>
        <v>0</v>
      </c>
      <c r="X47" s="294" t="str">
        <f>IF(Y47=0,"",Y47)</f>
        <v/>
      </c>
      <c r="Y47" s="1372">
        <f>IF(Y$45=FALSE,0,Y46/100*AI$73)</f>
        <v>0</v>
      </c>
      <c r="Z47" s="294" t="str">
        <f>IF(AA47=0,"",AA47)</f>
        <v/>
      </c>
      <c r="AA47" s="1418">
        <f>IF(AA$45=FALSE,0,AA46/100*AI$84)</f>
        <v>0</v>
      </c>
      <c r="AB47" s="294" t="str">
        <f>IF(AC47=0,"",AC47)</f>
        <v/>
      </c>
      <c r="AC47" s="1434">
        <f>IF(AC$45=FALSE,0,AC46/100*AI$95)</f>
        <v>0</v>
      </c>
      <c r="AD47" s="19"/>
      <c r="AF47" s="274"/>
      <c r="AG47" s="2445" t="s">
        <v>138</v>
      </c>
      <c r="AH47" s="2364"/>
      <c r="AI47" s="1338">
        <f>SUM(AK47:AK51)</f>
        <v>0</v>
      </c>
      <c r="AJ47" s="1035"/>
      <c r="AK47" s="1307">
        <f>IF(AM52=2,AL47,0)</f>
        <v>0</v>
      </c>
      <c r="AL47" s="1526">
        <f>AU14+AU23+AU32+AU41+AU50+AU59+AU68+AU77+AU86+AU95+AU104+AU113+AU122+AU131+AU140+AU149+AU158+AU167+AU176+AY176+AY167+AY158+AY149+AY140+AY131+AY122+AY113+AY104+AY95+AY86+AY77+AY68+AY59+AY41+AY32+AY23+AY50+AY14+BC14+BC23+BC32+BC41+BC50+BC59+BC68+BC77+BC86+BC95+BC104+BC113+BC122+BC131+BC140+BC149+BC158+BC167+BC176</f>
        <v>85012.72</v>
      </c>
      <c r="AM47" s="1500" t="s">
        <v>115</v>
      </c>
      <c r="AN47" s="1495">
        <v>2</v>
      </c>
      <c r="AO47" s="1321"/>
      <c r="AP47" s="1330"/>
      <c r="AQ47" s="771"/>
      <c r="AR47" s="822" t="s">
        <v>105</v>
      </c>
      <c r="AS47" s="73" t="str">
        <f>IF((OR(AI$12&lt;AS46,AI$12&gt;=AS55)),"",AI$12)</f>
        <v/>
      </c>
      <c r="AT47" s="835" t="str">
        <f t="shared" ref="AT47:AT54" si="24">IF(AU47=0,"",AU47)</f>
        <v/>
      </c>
      <c r="AU47" s="930">
        <f>IF(AO$19=2,(IF(AS47="",0,((AT55-AT46)/(AS55-AS46)*(AI$12-AS46))+AT46)),0)</f>
        <v>0</v>
      </c>
      <c r="AV47" s="836" t="str">
        <f t="shared" ref="AV47:AV54" si="25">IF(AW47=0,"",AW47)</f>
        <v/>
      </c>
      <c r="AW47" s="930">
        <f>IF(AO$19=2,(IF(AS47="",0,((AV55-AV46)/(AS55-AS46)*(AI$12-AS46))+AV46)),0)</f>
        <v>0</v>
      </c>
      <c r="AX47" s="825" t="str">
        <f t="shared" ref="AX47:AX54" si="26">IF(AY47=0,"",AY47)</f>
        <v/>
      </c>
      <c r="AY47" s="930">
        <f>IF(AO$19=3,(IF(AS47="",0,((AX55-AX46)/(AS55-AS46)*(AI$12-AS46))+AX46)),0)</f>
        <v>0</v>
      </c>
      <c r="AZ47" s="837" t="str">
        <f>IF(BA47=0,"",BA47)</f>
        <v/>
      </c>
      <c r="BA47" s="930">
        <f>IF(AO$19=3,(IF(AS47="",0,((AZ55-AZ46)/(AS55-AS46)*(AI$12-AS46))+AZ46)),0)</f>
        <v>0</v>
      </c>
      <c r="BB47" s="822" t="str">
        <f>IF(BC47=0,"",BC47)</f>
        <v/>
      </c>
      <c r="BC47" s="930">
        <f>IF(AO$19=4,(IF(AS47="",0,((BB55-BB46)/(AS55-AS46)*(AI$12-AS46))+BB46)),0)</f>
        <v>0</v>
      </c>
      <c r="BD47" s="872" t="str">
        <f t="shared" ref="BD47:BD54" si="27">IF(BE47=0,"",BE47)</f>
        <v/>
      </c>
      <c r="BE47" s="1003">
        <f>IF(AO$19=4,(IF(AS47="",0,((BD55-BD46)/(AS55-AS46)*(AI$12-AS46))+BD46)),0)</f>
        <v>0</v>
      </c>
      <c r="BF47" s="163"/>
      <c r="BG47" s="81"/>
    </row>
    <row r="48" spans="1:60" s="93" customFormat="1" ht="15" customHeight="1" x14ac:dyDescent="0.25">
      <c r="A48" s="254"/>
      <c r="B48" s="2285" t="s">
        <v>38</v>
      </c>
      <c r="C48" s="2288" t="s">
        <v>126</v>
      </c>
      <c r="D48" s="2288"/>
      <c r="E48" s="2288"/>
      <c r="F48" s="2288"/>
      <c r="G48" s="2288"/>
      <c r="H48" s="2288"/>
      <c r="I48" s="2288"/>
      <c r="J48" s="2288"/>
      <c r="K48" s="2288"/>
      <c r="L48" s="2288"/>
      <c r="M48" s="2289"/>
      <c r="N48" s="473">
        <v>5.25</v>
      </c>
      <c r="O48" s="638">
        <f>IF(O$45=FALSE,0,N48)</f>
        <v>0</v>
      </c>
      <c r="P48" s="473">
        <v>5.25</v>
      </c>
      <c r="Q48" s="662">
        <f>IF(Q$45=FALSE,0,P48)</f>
        <v>0</v>
      </c>
      <c r="R48" s="473">
        <v>5.25</v>
      </c>
      <c r="S48" s="699">
        <f>IF(S$45=FALSE,0,R48)</f>
        <v>0</v>
      </c>
      <c r="T48" s="473">
        <v>5.25</v>
      </c>
      <c r="U48" s="734">
        <f>IF(U$45=FALSE,0,T48)</f>
        <v>5.25</v>
      </c>
      <c r="V48" s="473">
        <v>5.25</v>
      </c>
      <c r="W48" s="756">
        <f>IF(W$45=FALSE,0,V48)</f>
        <v>0</v>
      </c>
      <c r="X48" s="473">
        <v>5.25</v>
      </c>
      <c r="Y48" s="1371">
        <f>IF(Y$45=FALSE,0,X48)</f>
        <v>0</v>
      </c>
      <c r="Z48" s="473">
        <v>5.25</v>
      </c>
      <c r="AA48" s="1417">
        <f>IF(AA$45=FALSE,0,Z48)</f>
        <v>0</v>
      </c>
      <c r="AB48" s="473">
        <v>5.25</v>
      </c>
      <c r="AC48" s="1432">
        <f>IF(AC$45=FALSE,0,AB48)</f>
        <v>0</v>
      </c>
      <c r="AD48" s="483">
        <f>O48+Q48+S48+U48+W48+Y48+AA48+AC48</f>
        <v>5.25</v>
      </c>
      <c r="AF48" s="274">
        <v>5.25</v>
      </c>
      <c r="AG48" s="1331" t="s">
        <v>424</v>
      </c>
      <c r="AH48" s="1302" t="b">
        <v>0</v>
      </c>
      <c r="AI48" s="1044">
        <f>IF(AH48=FALSE,0,AI47*T15)</f>
        <v>0</v>
      </c>
      <c r="AJ48" s="1031"/>
      <c r="AK48" s="908">
        <f>IF(AM52=3,AL48,0)</f>
        <v>0</v>
      </c>
      <c r="AL48" s="1527">
        <f>((AL51-AL47)*(0.25))+AL47</f>
        <v>88709.040000000008</v>
      </c>
      <c r="AM48" s="911" t="s">
        <v>52</v>
      </c>
      <c r="AN48" s="1496">
        <v>3</v>
      </c>
      <c r="AO48" s="1176"/>
      <c r="AP48" s="1498">
        <v>1</v>
      </c>
      <c r="AR48" s="823" t="s">
        <v>106</v>
      </c>
      <c r="AS48" s="821" t="str">
        <f>IF((OR(AI$23&lt;AS46,AI$23&gt;=AS55)),"",AI$23)</f>
        <v/>
      </c>
      <c r="AT48" s="839" t="str">
        <f t="shared" si="24"/>
        <v/>
      </c>
      <c r="AU48" s="1005">
        <f>IF(AO$30=2,(IF(AS48="",0,((AT55-AT46)/(AS55-AS46)*(AI$23-AS46))+AT46)),0)</f>
        <v>0</v>
      </c>
      <c r="AV48" s="840" t="str">
        <f t="shared" si="25"/>
        <v/>
      </c>
      <c r="AW48" s="1005">
        <f>IF(AO$30=2,(IF(AS48="",0,((AV55-AV46)/(AS55-AS46)*(AI$23-AS46))+AV46)),0)</f>
        <v>0</v>
      </c>
      <c r="AX48" s="823" t="str">
        <f t="shared" si="26"/>
        <v/>
      </c>
      <c r="AY48" s="1005">
        <f>IF(AO$30=3,(IF(AS48="",0,((AX55-AX46)/(AS55-AS46)*(AI$23-AS46))+AX46)),0)</f>
        <v>0</v>
      </c>
      <c r="AZ48" s="837" t="str">
        <f t="shared" ref="AZ48:AZ54" si="28">IF(BA48=0,"",BA48)</f>
        <v/>
      </c>
      <c r="BA48" s="1005">
        <f>IF(AO$30=3,(IF(AS48="",0,((AZ55-AZ46)/(AS55-AS46)*(AI$23-AS46))+AZ46)),0)</f>
        <v>0</v>
      </c>
      <c r="BB48" s="875"/>
      <c r="BC48" s="1005">
        <f>IF(AO$30=4,(IF(AS48="",0,((BB55-BB46)/(AS55-AS46)*(AI$23-AS46))+BB46)),0)</f>
        <v>0</v>
      </c>
      <c r="BD48" s="838" t="str">
        <f t="shared" si="27"/>
        <v/>
      </c>
      <c r="BE48" s="1006">
        <f>IF(AO$30=4,(IF(AS48="",0,((BD55-BD46)/(AS55-AS46)*(AI$12-AS46))+BD46)),0)</f>
        <v>0</v>
      </c>
      <c r="BF48" s="163"/>
      <c r="BG48" s="81"/>
    </row>
    <row r="49" spans="1:60" s="93" customFormat="1" ht="15" customHeight="1" x14ac:dyDescent="0.25">
      <c r="A49" s="254"/>
      <c r="B49" s="2286"/>
      <c r="C49" s="2290"/>
      <c r="D49" s="2290"/>
      <c r="E49" s="2290"/>
      <c r="F49" s="2290"/>
      <c r="G49" s="2290"/>
      <c r="H49" s="2290"/>
      <c r="I49" s="2290"/>
      <c r="J49" s="2290"/>
      <c r="K49" s="2290"/>
      <c r="L49" s="2290"/>
      <c r="M49" s="2291"/>
      <c r="N49" s="2248" t="str">
        <f>IF(O49=0,"",O49)</f>
        <v/>
      </c>
      <c r="O49" s="2278">
        <f>IF(O$45=FALSE,0,O48/100*AI$18)</f>
        <v>0</v>
      </c>
      <c r="P49" s="2248" t="str">
        <f>IF(Q49=0,"",Q49)</f>
        <v/>
      </c>
      <c r="Q49" s="2280">
        <f>IF(Q$45=FALSE,0,Q48/100*AI$29)</f>
        <v>0</v>
      </c>
      <c r="R49" s="2248" t="str">
        <f>IF(S49=0,"",S49)</f>
        <v/>
      </c>
      <c r="S49" s="2266">
        <f>IF(S$45=FALSE,0,S48/100*AI$40)</f>
        <v>0</v>
      </c>
      <c r="T49" s="2248" t="str">
        <f>IF(U49=0,"",U49)</f>
        <v/>
      </c>
      <c r="U49" s="2264">
        <f>IF(U$45=FALSE,0,U48/100*AI$51)</f>
        <v>0</v>
      </c>
      <c r="V49" s="2248" t="str">
        <f>IF(W49=0,"",W49)</f>
        <v/>
      </c>
      <c r="W49" s="2250">
        <f>IF(W$45=FALSE,0,W48/100*AI$62)</f>
        <v>0</v>
      </c>
      <c r="X49" s="2248" t="str">
        <f>IF(Y49=0,"",Y49)</f>
        <v/>
      </c>
      <c r="Y49" s="2253">
        <f>IF(Y$45=FALSE,0,Y48/100*AI$73)</f>
        <v>0</v>
      </c>
      <c r="Z49" s="2248" t="str">
        <f>IF(AA49=0,"",AA49)</f>
        <v/>
      </c>
      <c r="AA49" s="2268">
        <f>IF(AA$45=FALSE,0,AA48/100*AI$84)</f>
        <v>0</v>
      </c>
      <c r="AB49" s="2248" t="str">
        <f>IF(AC49=0,"",AC49)</f>
        <v/>
      </c>
      <c r="AC49" s="2258">
        <f>IF(AC$45=FALSE,0,AC48/100*AI$95)</f>
        <v>0</v>
      </c>
      <c r="AD49" s="2260"/>
      <c r="AF49" s="274"/>
      <c r="AG49" s="2445" t="s">
        <v>432</v>
      </c>
      <c r="AH49" s="2364"/>
      <c r="AI49" s="910">
        <f>AI47+AI48</f>
        <v>0</v>
      </c>
      <c r="AJ49" s="1225"/>
      <c r="AK49" s="908">
        <f>IF(AM52=4,AL49,0)</f>
        <v>0</v>
      </c>
      <c r="AL49" s="1528">
        <f>((AL51-AL47)*(0.5))+AL47</f>
        <v>92405.36</v>
      </c>
      <c r="AM49" s="911" t="s">
        <v>53</v>
      </c>
      <c r="AN49" s="1497">
        <v>4</v>
      </c>
      <c r="AO49" s="907" t="s">
        <v>443</v>
      </c>
      <c r="AP49" s="1499">
        <v>2</v>
      </c>
      <c r="AR49" s="823" t="s">
        <v>107</v>
      </c>
      <c r="AS49" s="821" t="str">
        <f>IF((OR(AI$34&lt;AS46,AI$34&gt;=AS55)),"",AI$34)</f>
        <v/>
      </c>
      <c r="AT49" s="839" t="str">
        <f t="shared" si="24"/>
        <v/>
      </c>
      <c r="AU49" s="1007">
        <f>IF(AO$41=2,(IF(AS49="",0,((AT55-AT46)/(AS55-AS46)*(AI$34-AS46))+AT46)),0)</f>
        <v>0</v>
      </c>
      <c r="AV49" s="840" t="str">
        <f t="shared" si="25"/>
        <v/>
      </c>
      <c r="AW49" s="1007">
        <f>IF(AO$41=2,(IF(AS49="",0,((AV55-AV46)/(AS55-AS46)*(AI$34-AS46))+AV46)),0)</f>
        <v>0</v>
      </c>
      <c r="AX49" s="823" t="str">
        <f t="shared" si="26"/>
        <v/>
      </c>
      <c r="AY49" s="1007">
        <f>IF(AO$41=3,(IF(AS49="",0,((AX55-AX46)/(AS55-AS46)*(AI$34-AS46))+AX46)),0)</f>
        <v>0</v>
      </c>
      <c r="AZ49" s="837" t="str">
        <f t="shared" si="28"/>
        <v/>
      </c>
      <c r="BA49" s="1007">
        <f>IF(AO$41=3,(IF(AS49="",0,((AZ55-AZ46)/(AS55-AS46)*(AI$34-AS46))+AZ46)),0)</f>
        <v>0</v>
      </c>
      <c r="BB49" s="823" t="str">
        <f t="shared" ref="BB49:BB54" si="29">IF(BC49=0,"",BC49)</f>
        <v/>
      </c>
      <c r="BC49" s="1007">
        <f>IF(AO$41=4,(IF(AS49="",0,((BB55-BB46)/(AS55-AS46)*(AI$34-AS46))+BB46)),0)</f>
        <v>0</v>
      </c>
      <c r="BD49" s="838" t="str">
        <f t="shared" si="27"/>
        <v/>
      </c>
      <c r="BE49" s="1008">
        <f>IF(AO$41=4,(IF(AS49="",0,((BD55-BD46)/(AS55-AS46)*(AI$34-AS46))+BD46)),0)</f>
        <v>0</v>
      </c>
      <c r="BF49" s="163"/>
      <c r="BG49" s="81"/>
    </row>
    <row r="50" spans="1:60" s="93" customFormat="1" ht="15" customHeight="1" x14ac:dyDescent="0.25">
      <c r="A50" s="254"/>
      <c r="B50" s="2286"/>
      <c r="C50" s="2290"/>
      <c r="D50" s="2290"/>
      <c r="E50" s="2290"/>
      <c r="F50" s="2290"/>
      <c r="G50" s="2290"/>
      <c r="H50" s="2290"/>
      <c r="I50" s="2290"/>
      <c r="J50" s="2290"/>
      <c r="K50" s="2290"/>
      <c r="L50" s="2290"/>
      <c r="M50" s="2291"/>
      <c r="N50" s="2248"/>
      <c r="O50" s="2278"/>
      <c r="P50" s="2248"/>
      <c r="Q50" s="2280"/>
      <c r="R50" s="2248"/>
      <c r="S50" s="2266"/>
      <c r="T50" s="2248"/>
      <c r="U50" s="2264"/>
      <c r="V50" s="2248"/>
      <c r="W50" s="2250"/>
      <c r="X50" s="2248"/>
      <c r="Y50" s="2253"/>
      <c r="Z50" s="2248"/>
      <c r="AA50" s="2268"/>
      <c r="AB50" s="2248"/>
      <c r="AC50" s="2258"/>
      <c r="AD50" s="2260"/>
      <c r="AF50" s="274"/>
      <c r="AG50" s="2445" t="s">
        <v>425</v>
      </c>
      <c r="AH50" s="2364"/>
      <c r="AI50" s="910">
        <f>IF(AM52=2,T19*AI49,0)</f>
        <v>0</v>
      </c>
      <c r="AJ50" s="1231"/>
      <c r="AK50" s="908">
        <f>IF(AM52=5,AL50,0)</f>
        <v>0</v>
      </c>
      <c r="AL50" s="1529">
        <f>((AL51-AL47)*(0.75))+AL47</f>
        <v>96101.68</v>
      </c>
      <c r="AM50" s="913" t="s">
        <v>54</v>
      </c>
      <c r="AN50" s="1497">
        <v>5</v>
      </c>
      <c r="AO50" s="907" t="s">
        <v>444</v>
      </c>
      <c r="AP50" s="1499">
        <v>3</v>
      </c>
      <c r="AQ50" s="73"/>
      <c r="AR50" s="823" t="s">
        <v>108</v>
      </c>
      <c r="AS50" s="821" t="str">
        <f>IF((OR(AI$45&lt;AS46,AI$45&gt;=AS55)),"",AI$45)</f>
        <v/>
      </c>
      <c r="AT50" s="839" t="str">
        <f t="shared" si="24"/>
        <v/>
      </c>
      <c r="AU50" s="1009">
        <f>IF(AO$52=2,(IF(AS50="",0,((AT55-AT46)/(AS55-AS46)*(AI$45-AS46))+AT46)),0)</f>
        <v>0</v>
      </c>
      <c r="AV50" s="840" t="str">
        <f t="shared" si="25"/>
        <v/>
      </c>
      <c r="AW50" s="1009">
        <f>IF(AO$52=2,(IF(AS50="",0,((AV55-AV46)/(AS55-AS46)*(AI$45-AS46))+AV46)),0)</f>
        <v>0</v>
      </c>
      <c r="AX50" s="823" t="str">
        <f t="shared" si="26"/>
        <v/>
      </c>
      <c r="AY50" s="1009">
        <f>IF(AO$52=3,(IF(AS50="",0,((AX55-AX46)/(AS55-AS46)*(AI$45-AS46))+AX46)),0)</f>
        <v>0</v>
      </c>
      <c r="AZ50" s="837" t="str">
        <f t="shared" si="28"/>
        <v/>
      </c>
      <c r="BA50" s="1009">
        <f>IF(AO$52=3,(IF(AS50="",0,((AZ55-AZ46)/(AS55-AS46)*(AI$45-AS46))+AZ46)),0)</f>
        <v>0</v>
      </c>
      <c r="BB50" s="823" t="str">
        <f t="shared" si="29"/>
        <v/>
      </c>
      <c r="BC50" s="1009">
        <f>IF(AO$52=4,(IF(AS50="",0,((BB55-BB46)/(AS55-AS46)*(AI$45-AS46))+BB46)),0)</f>
        <v>0</v>
      </c>
      <c r="BD50" s="838" t="str">
        <f t="shared" si="27"/>
        <v/>
      </c>
      <c r="BE50" s="1010">
        <f>IF(AO$52=4,(IF(AS50="",0,((BD55-BD46)/(AS55-AS46)*(AI$45-AS46))+BD46)),0)</f>
        <v>0</v>
      </c>
      <c r="BF50" s="163"/>
      <c r="BG50" s="81"/>
    </row>
    <row r="51" spans="1:60" s="93" customFormat="1" ht="15" customHeight="1" x14ac:dyDescent="0.25">
      <c r="A51" s="254"/>
      <c r="B51" s="2286"/>
      <c r="C51" s="2290"/>
      <c r="D51" s="2290"/>
      <c r="E51" s="2290"/>
      <c r="F51" s="2290"/>
      <c r="G51" s="2290"/>
      <c r="H51" s="2290"/>
      <c r="I51" s="2290"/>
      <c r="J51" s="2290"/>
      <c r="K51" s="2290"/>
      <c r="L51" s="2290"/>
      <c r="M51" s="2291"/>
      <c r="N51" s="2248"/>
      <c r="O51" s="2278"/>
      <c r="P51" s="2248"/>
      <c r="Q51" s="2280"/>
      <c r="R51" s="2248"/>
      <c r="S51" s="2266"/>
      <c r="T51" s="2248"/>
      <c r="U51" s="2264"/>
      <c r="V51" s="2248"/>
      <c r="W51" s="2250"/>
      <c r="X51" s="2248"/>
      <c r="Y51" s="2253"/>
      <c r="Z51" s="2248"/>
      <c r="AA51" s="2268"/>
      <c r="AB51" s="2248"/>
      <c r="AC51" s="2258"/>
      <c r="AD51" s="2260"/>
      <c r="AF51" s="274"/>
      <c r="AG51" s="2445" t="s">
        <v>427</v>
      </c>
      <c r="AH51" s="2364"/>
      <c r="AI51" s="804">
        <f>AI49-AI50</f>
        <v>0</v>
      </c>
      <c r="AJ51" s="1028"/>
      <c r="AK51" s="803">
        <f>IF(AM52=6,AL51,0)</f>
        <v>0</v>
      </c>
      <c r="AL51" s="1530">
        <f>AW14+AW23+AW32+AW41+AW50+AW59+AW68+AW77+AW86+AW95+AW104+AW113+AW122+AW131+AW140+AW149+AW158+AW167+AW176+BA14+BA23+BA32+BA41+BA50+BA59+BA68+BA77+BA86+BA95+BA104+BA113+BA122+BA131+BA140+BA149+BA158+BA167+BA176+BE14+BE23+BE32+BE41+BE50+BE59+BE68+BE77+BE86+BE95+BE104+BE113+BE122+BE131+BE140+BE149+BE158+BE167+BE176</f>
        <v>99798</v>
      </c>
      <c r="AM51" s="955" t="s">
        <v>116</v>
      </c>
      <c r="AN51" s="1497">
        <v>6</v>
      </c>
      <c r="AO51" s="909" t="s">
        <v>445</v>
      </c>
      <c r="AP51" s="1499">
        <v>4</v>
      </c>
      <c r="AQ51" s="753"/>
      <c r="AR51" s="823" t="s">
        <v>109</v>
      </c>
      <c r="AS51" s="821" t="str">
        <f>IF((OR(AI$56&lt;AS46,AI$56&gt;=AS55)),"",AI$56)</f>
        <v/>
      </c>
      <c r="AT51" s="839" t="str">
        <f t="shared" si="24"/>
        <v/>
      </c>
      <c r="AU51" s="1012">
        <f>IF(AO$63=2,(IF(AS51="",0,((AT55-AT46)/(AS55-AS46)*(AI$56-AS46))+AT46)),0)</f>
        <v>0</v>
      </c>
      <c r="AV51" s="840" t="str">
        <f t="shared" si="25"/>
        <v/>
      </c>
      <c r="AW51" s="1012">
        <f>IF(AO$63=2,(IF(AS51="",0,((AV55-AV46)/(AS55-AS46)*(AI$56-AS46))+AV46)),0)</f>
        <v>0</v>
      </c>
      <c r="AX51" s="823" t="str">
        <f t="shared" si="26"/>
        <v/>
      </c>
      <c r="AY51" s="1012">
        <f>IF(AO$63=3,(IF(AS51="",0,((AX55-AX46)/(AS55-AS46)*(AI$56-AS46))+AX46)),0)</f>
        <v>0</v>
      </c>
      <c r="AZ51" s="837" t="str">
        <f t="shared" si="28"/>
        <v/>
      </c>
      <c r="BA51" s="1012">
        <f>IF(AO$63=3,(IF(AS51="",0,((AZ55-AZ46)/(AS55-AS46)*(AI$56-AS46))+AZ46)),0)</f>
        <v>0</v>
      </c>
      <c r="BB51" s="823" t="str">
        <f t="shared" si="29"/>
        <v/>
      </c>
      <c r="BC51" s="1012">
        <f>IF(AO$63=4,(IF(AS51="",0,((BB55-BB46)/(AS55-AS46)*(AI$56-AS46))+BB46)),0)</f>
        <v>0</v>
      </c>
      <c r="BD51" s="838" t="str">
        <f t="shared" si="27"/>
        <v/>
      </c>
      <c r="BE51" s="1013">
        <f>IF(AO$63=4,(IF(AS51="",0,((BD55-BD46)/(AS55-AS46)*(AI$56-AS46))+BD46)),0)</f>
        <v>0</v>
      </c>
      <c r="BF51" s="163"/>
      <c r="BG51" s="81"/>
    </row>
    <row r="52" spans="1:60" s="93" customFormat="1" ht="15" customHeight="1" x14ac:dyDescent="0.25">
      <c r="A52" s="254"/>
      <c r="B52" s="2286"/>
      <c r="C52" s="2290"/>
      <c r="D52" s="2290"/>
      <c r="E52" s="2290"/>
      <c r="F52" s="2290"/>
      <c r="G52" s="2290"/>
      <c r="H52" s="2290"/>
      <c r="I52" s="2290"/>
      <c r="J52" s="2290"/>
      <c r="K52" s="2290"/>
      <c r="L52" s="2290"/>
      <c r="M52" s="2291"/>
      <c r="N52" s="2248"/>
      <c r="O52" s="2278"/>
      <c r="P52" s="2248"/>
      <c r="Q52" s="2280"/>
      <c r="R52" s="2248"/>
      <c r="S52" s="2266"/>
      <c r="T52" s="2248"/>
      <c r="U52" s="2264"/>
      <c r="V52" s="2248"/>
      <c r="W52" s="2250"/>
      <c r="X52" s="2248"/>
      <c r="Y52" s="2253"/>
      <c r="Z52" s="2248"/>
      <c r="AA52" s="2268"/>
      <c r="AB52" s="2248"/>
      <c r="AC52" s="2258"/>
      <c r="AD52" s="2260"/>
      <c r="AF52" s="274"/>
      <c r="AG52" s="2445" t="s">
        <v>431</v>
      </c>
      <c r="AH52" s="2364"/>
      <c r="AI52" s="1303">
        <f>U40+U67+U109+U122+U155+U180+U203+U257+U274</f>
        <v>93.199999999999989</v>
      </c>
      <c r="AJ52" s="1034"/>
      <c r="AK52" s="1034"/>
      <c r="AL52" s="1531"/>
      <c r="AM52" s="1304">
        <v>1</v>
      </c>
      <c r="AN52" s="1305"/>
      <c r="AO52" s="1306">
        <v>3</v>
      </c>
      <c r="AP52" s="1332"/>
      <c r="AQ52" s="46"/>
      <c r="AR52" s="823" t="s">
        <v>110</v>
      </c>
      <c r="AS52" s="821" t="str">
        <f>IF((OR(AI$67&lt;AS46,AI$67&gt;=AS55)),"",AI$67)</f>
        <v/>
      </c>
      <c r="AT52" s="839" t="str">
        <f t="shared" si="24"/>
        <v/>
      </c>
      <c r="AU52" s="1036">
        <f>IF(AO$74=2,(IF(AS52="",0,((AT55-AT46)/(AS55-AS46)*(AI$67-AS46))+AT46)),0)</f>
        <v>0</v>
      </c>
      <c r="AV52" s="840" t="str">
        <f t="shared" si="25"/>
        <v/>
      </c>
      <c r="AW52" s="1036">
        <f>IF(AO$74=2,(IF(AS52="",0,((AV55-AV46)/(AS55-AS46)*(AI$67-AS46))+AV46)),0)</f>
        <v>0</v>
      </c>
      <c r="AX52" s="823" t="str">
        <f t="shared" si="26"/>
        <v/>
      </c>
      <c r="AY52" s="1036">
        <f>IF(AO$74=3,(IF(AS52="",0,((AX55-AX46)/(AS55-AS46)*(AI$67-AS46))+AX46)),0)</f>
        <v>0</v>
      </c>
      <c r="AZ52" s="837" t="str">
        <f t="shared" si="28"/>
        <v/>
      </c>
      <c r="BA52" s="1036">
        <f>IF(AO$74=3,(IF(AS52="",0,((AZ55-AZ46)/(AS55-AS46)*(AI$67-AS46))+AZ46)),0)</f>
        <v>0</v>
      </c>
      <c r="BB52" s="823" t="str">
        <f t="shared" si="29"/>
        <v/>
      </c>
      <c r="BC52" s="1036">
        <f>IF(AO$74=4,(IF(AS52="",0,((BB55-BB46)/(AS55-AS46)*(AI$67-AS46))+BB46)),0)</f>
        <v>0</v>
      </c>
      <c r="BD52" s="838" t="str">
        <f t="shared" si="27"/>
        <v/>
      </c>
      <c r="BE52" s="1041">
        <f>IF(AO$74=4,(IF(AS52="",0,((BD55-BD46)/(AS55-AS46)*(AI$67-AS46))+BD46)),0)</f>
        <v>0</v>
      </c>
      <c r="BF52" s="163"/>
      <c r="BG52" s="81"/>
      <c r="BH52" s="12"/>
    </row>
    <row r="53" spans="1:60" s="12" customFormat="1" ht="15" customHeight="1" thickBot="1" x14ac:dyDescent="0.3">
      <c r="A53" s="257"/>
      <c r="B53" s="2286"/>
      <c r="C53" s="2290"/>
      <c r="D53" s="2290"/>
      <c r="E53" s="2290"/>
      <c r="F53" s="2290"/>
      <c r="G53" s="2290"/>
      <c r="H53" s="2290"/>
      <c r="I53" s="2290"/>
      <c r="J53" s="2290"/>
      <c r="K53" s="2290"/>
      <c r="L53" s="2290"/>
      <c r="M53" s="2291"/>
      <c r="N53" s="2248"/>
      <c r="O53" s="2278"/>
      <c r="P53" s="2248"/>
      <c r="Q53" s="2280"/>
      <c r="R53" s="2248"/>
      <c r="S53" s="2266"/>
      <c r="T53" s="2248"/>
      <c r="U53" s="2264"/>
      <c r="V53" s="2248"/>
      <c r="W53" s="2250"/>
      <c r="X53" s="2248"/>
      <c r="Y53" s="2253"/>
      <c r="Z53" s="2248"/>
      <c r="AA53" s="2268"/>
      <c r="AB53" s="2248"/>
      <c r="AC53" s="2258"/>
      <c r="AD53" s="2260"/>
      <c r="AE53" s="93"/>
      <c r="AF53" s="274"/>
      <c r="AG53" s="2448" t="s">
        <v>430</v>
      </c>
      <c r="AH53" s="2449"/>
      <c r="AI53" s="1339">
        <f>IF(AI52=0,0,U41+U68+U110+U123+U156+U181+U204+U258+U275)</f>
        <v>0</v>
      </c>
      <c r="AJ53" s="1333"/>
      <c r="AK53" s="1333"/>
      <c r="AL53" s="1532"/>
      <c r="AM53" s="1334"/>
      <c r="AN53" s="1335"/>
      <c r="AO53" s="1336"/>
      <c r="AP53" s="1337"/>
      <c r="AQ53" s="46"/>
      <c r="AR53" s="823" t="s">
        <v>111</v>
      </c>
      <c r="AS53" s="821" t="str">
        <f>IF((OR(AI$78&lt;AS46,AI$78&gt;=AS55)),"",AI$78)</f>
        <v/>
      </c>
      <c r="AT53" s="839" t="str">
        <f t="shared" si="24"/>
        <v/>
      </c>
      <c r="AU53" s="1016">
        <f>IF(AO$85=2,(IF(AS53="",0,((AT55-AT46)/(AS55-AS46)*(AI$78-AS46))+AT46)),0)</f>
        <v>0</v>
      </c>
      <c r="AV53" s="840" t="str">
        <f t="shared" si="25"/>
        <v/>
      </c>
      <c r="AW53" s="1014">
        <f>IF(AO$85=2,(IF(AS53="",0,((AV55-AV46)/(AS55-AS46)*(AI$78-AS46))+AV46)),0)</f>
        <v>0</v>
      </c>
      <c r="AX53" s="823" t="str">
        <f t="shared" si="26"/>
        <v/>
      </c>
      <c r="AY53" s="1014">
        <f>IF(AO$85=3,(IF(AS53="",0,((AX55-AX46)/(AS55-AS46)*(AI$78-AS46))+AX46)),0)</f>
        <v>0</v>
      </c>
      <c r="AZ53" s="837" t="str">
        <f t="shared" si="28"/>
        <v/>
      </c>
      <c r="BA53" s="1014">
        <f>IF(AO$85=3,(IF(AS53="",0,((AZ55-AZ46)/(AS55-AS46)*(AI$78-AS46))+AZ46)),0)</f>
        <v>0</v>
      </c>
      <c r="BB53" s="823" t="str">
        <f t="shared" si="29"/>
        <v/>
      </c>
      <c r="BC53" s="1014">
        <f>IF(AO$85=4,(IF(AS53="",0,((BB55-BB46)/(AS55-AS46)*(AI$78-AS46))+BB46)),0)</f>
        <v>0</v>
      </c>
      <c r="BD53" s="838" t="str">
        <f t="shared" si="27"/>
        <v/>
      </c>
      <c r="BE53" s="1015">
        <f>IF(AO$85=4,(IF(AS53="",0,((BD55-BD46)/(AS55-AS46)*(AI$78-AS46))+BD46)),0)</f>
        <v>0</v>
      </c>
      <c r="BF53" s="163"/>
      <c r="BG53" s="81"/>
    </row>
    <row r="54" spans="1:60" s="12" customFormat="1" ht="15" customHeight="1" thickTop="1" x14ac:dyDescent="0.25">
      <c r="A54" s="257"/>
      <c r="B54" s="2287"/>
      <c r="C54" s="2292"/>
      <c r="D54" s="2292"/>
      <c r="E54" s="2292"/>
      <c r="F54" s="2292"/>
      <c r="G54" s="2292"/>
      <c r="H54" s="2292"/>
      <c r="I54" s="2292"/>
      <c r="J54" s="2292"/>
      <c r="K54" s="2292"/>
      <c r="L54" s="2292"/>
      <c r="M54" s="2293"/>
      <c r="N54" s="2249"/>
      <c r="O54" s="2279"/>
      <c r="P54" s="2249"/>
      <c r="Q54" s="2281"/>
      <c r="R54" s="2249"/>
      <c r="S54" s="2267"/>
      <c r="T54" s="2249"/>
      <c r="U54" s="2265"/>
      <c r="V54" s="2249"/>
      <c r="W54" s="2251"/>
      <c r="X54" s="2249"/>
      <c r="Y54" s="2254"/>
      <c r="Z54" s="2249"/>
      <c r="AA54" s="2269"/>
      <c r="AB54" s="2249"/>
      <c r="AC54" s="2259"/>
      <c r="AD54" s="2260"/>
      <c r="AE54" s="93"/>
      <c r="AF54" s="274"/>
      <c r="AH54" s="1300"/>
      <c r="AQ54" s="46"/>
      <c r="AR54" s="822" t="s">
        <v>112</v>
      </c>
      <c r="AS54" s="824" t="str">
        <f>IF((OR(AI$89&lt;AS46,AI$89&gt;=AS55)),"",AI$89)</f>
        <v/>
      </c>
      <c r="AT54" s="839" t="str">
        <f t="shared" si="24"/>
        <v/>
      </c>
      <c r="AU54" s="1017">
        <f>IF(AO$96=2,(IF(AS54="",0,((AT55-AT46)/(AS55-AS46)*(AI$89-AS46))+AT46)),0)</f>
        <v>0</v>
      </c>
      <c r="AV54" s="840" t="str">
        <f t="shared" si="25"/>
        <v/>
      </c>
      <c r="AW54" s="1017">
        <f>IF(AO$96=2,(IF(AS54="",0,((AV55-AV46)/(AS55-AS46)*(AI$89-AS46))+AV46)),0)</f>
        <v>0</v>
      </c>
      <c r="AX54" s="823" t="str">
        <f t="shared" si="26"/>
        <v/>
      </c>
      <c r="AY54" s="1017">
        <f>IF(AO$96=3,(IF(AS54="",0,((AX55-AX46)/(AS55-AS46)*(AI$89-AS46))+AX46)),0)</f>
        <v>0</v>
      </c>
      <c r="AZ54" s="837" t="str">
        <f t="shared" si="28"/>
        <v/>
      </c>
      <c r="BA54" s="1018">
        <f>IF(AO$96=3,(IF(AS54="",0,((AZ55-AZ46)/(AS55-AS46)*(AI$89-AS46))+AZ46)),0)</f>
        <v>0</v>
      </c>
      <c r="BB54" s="823" t="str">
        <f t="shared" si="29"/>
        <v/>
      </c>
      <c r="BC54" s="1017">
        <f>IF(AO$96=4,(IF(AS54="",0,((BB55-BB46)/(AS55-AS46)*(AI$89-AS46))+BB46)),0)</f>
        <v>0</v>
      </c>
      <c r="BD54" s="838" t="str">
        <f t="shared" si="27"/>
        <v/>
      </c>
      <c r="BE54" s="1019">
        <f>IF(AO$96=4,(IF(AS54="",0,((BD55-BD46)/(AS55-AS46)*(AI$89-AS46))+BD46)),0)</f>
        <v>0</v>
      </c>
      <c r="BF54" s="163"/>
      <c r="BG54" s="81"/>
      <c r="BH54" s="93"/>
    </row>
    <row r="55" spans="1:60" s="93" customFormat="1" ht="15" customHeight="1" thickBot="1" x14ac:dyDescent="0.3">
      <c r="A55" s="254"/>
      <c r="B55" s="2285" t="s">
        <v>39</v>
      </c>
      <c r="C55" s="2288" t="s">
        <v>79</v>
      </c>
      <c r="D55" s="2288"/>
      <c r="E55" s="2288"/>
      <c r="F55" s="2288"/>
      <c r="G55" s="2288"/>
      <c r="H55" s="2288"/>
      <c r="I55" s="2288"/>
      <c r="J55" s="2288"/>
      <c r="K55" s="2288"/>
      <c r="L55" s="2288"/>
      <c r="M55" s="2289"/>
      <c r="N55" s="473">
        <v>1</v>
      </c>
      <c r="O55" s="638">
        <f>IF(O$45=FALSE,0,N55)</f>
        <v>0</v>
      </c>
      <c r="P55" s="473">
        <v>1</v>
      </c>
      <c r="Q55" s="662">
        <f>IF(Q$45=FALSE,0,P55)</f>
        <v>0</v>
      </c>
      <c r="R55" s="473">
        <v>1</v>
      </c>
      <c r="S55" s="699">
        <f>IF(S$45=FALSE,0,R55)</f>
        <v>0</v>
      </c>
      <c r="T55" s="473">
        <v>1</v>
      </c>
      <c r="U55" s="734">
        <f>IF(U$45=FALSE,0,T55)</f>
        <v>1</v>
      </c>
      <c r="V55" s="473">
        <v>1</v>
      </c>
      <c r="W55" s="756">
        <f>IF(W$45=FALSE,0,V55)</f>
        <v>0</v>
      </c>
      <c r="X55" s="473">
        <v>1</v>
      </c>
      <c r="Y55" s="1371">
        <f>IF(Y$45=FALSE,0,X55)</f>
        <v>0</v>
      </c>
      <c r="Z55" s="473">
        <v>1</v>
      </c>
      <c r="AA55" s="1417">
        <f>IF(AA$45=FALSE,0,Z55)</f>
        <v>0</v>
      </c>
      <c r="AB55" s="473">
        <v>1</v>
      </c>
      <c r="AC55" s="1432">
        <f>IF(AC$45=FALSE,0,AB55)</f>
        <v>0</v>
      </c>
      <c r="AD55" s="483">
        <f>O55+Q55+S55+U55+W55+Y55+AA55+AC55</f>
        <v>1</v>
      </c>
      <c r="AF55" s="274">
        <v>1</v>
      </c>
      <c r="AH55" s="899"/>
      <c r="AQ55" s="46"/>
      <c r="AR55" s="846"/>
      <c r="AS55" s="829">
        <v>50000</v>
      </c>
      <c r="AT55" s="842">
        <v>13165</v>
      </c>
      <c r="AU55" s="831"/>
      <c r="AV55" s="832">
        <v>15729</v>
      </c>
      <c r="AW55" s="831"/>
      <c r="AX55" s="833">
        <v>15729</v>
      </c>
      <c r="AY55" s="831"/>
      <c r="AZ55" s="834">
        <v>18465</v>
      </c>
      <c r="BA55" s="831"/>
      <c r="BB55" s="833">
        <v>18465</v>
      </c>
      <c r="BC55" s="831"/>
      <c r="BD55" s="834">
        <v>21029</v>
      </c>
      <c r="BE55" s="165"/>
      <c r="BF55" s="169"/>
      <c r="BG55" s="81"/>
    </row>
    <row r="56" spans="1:60" s="93" customFormat="1" ht="15" customHeight="1" thickTop="1" x14ac:dyDescent="0.25">
      <c r="A56" s="254"/>
      <c r="B56" s="2287"/>
      <c r="C56" s="2292"/>
      <c r="D56" s="2292"/>
      <c r="E56" s="2292"/>
      <c r="F56" s="2292"/>
      <c r="G56" s="2292"/>
      <c r="H56" s="2292"/>
      <c r="I56" s="2292"/>
      <c r="J56" s="2292"/>
      <c r="K56" s="2292"/>
      <c r="L56" s="2292"/>
      <c r="M56" s="2293"/>
      <c r="N56" s="294" t="str">
        <f>IF(O56=0,"",O56)</f>
        <v/>
      </c>
      <c r="O56" s="640">
        <f>IF(O$45=FALSE,0,O55/100*AI$18)</f>
        <v>0</v>
      </c>
      <c r="P56" s="294" t="str">
        <f>IF(Q56=0,"",Q56)</f>
        <v/>
      </c>
      <c r="Q56" s="663">
        <f>IF(Q$45=FALSE,0,Q55/100*AI$29)</f>
        <v>0</v>
      </c>
      <c r="R56" s="294" t="str">
        <f>IF(S56=0,"",S56)</f>
        <v/>
      </c>
      <c r="S56" s="701">
        <f>IF(S$45=FALSE,0,S55/100*AI$40)</f>
        <v>0</v>
      </c>
      <c r="T56" s="294" t="str">
        <f>IF(U56=0,"",U56)</f>
        <v/>
      </c>
      <c r="U56" s="735">
        <f>IF(U$45=FALSE,0,U55/100*AI$51)</f>
        <v>0</v>
      </c>
      <c r="V56" s="294" t="str">
        <f>IF(W56=0,"",W56)</f>
        <v/>
      </c>
      <c r="W56" s="757">
        <f>IF(W$45=FALSE,0,W55/100*AI$62)</f>
        <v>0</v>
      </c>
      <c r="X56" s="294" t="str">
        <f>IF(Y56=0,"",Y56)</f>
        <v/>
      </c>
      <c r="Y56" s="1372">
        <f>IF(Y$45=FALSE,0,Y55/100*AI$73)</f>
        <v>0</v>
      </c>
      <c r="Z56" s="294" t="str">
        <f>IF(AA56=0,"",AA56)</f>
        <v/>
      </c>
      <c r="AA56" s="1418">
        <f>IF(AA$45=FALSE,0,AA55/100*AI$84)</f>
        <v>0</v>
      </c>
      <c r="AB56" s="294" t="str">
        <f>IF(AC56=0,"",AC56)</f>
        <v/>
      </c>
      <c r="AC56" s="1434">
        <f>IF(AC$45=FALSE,0,AC55/100*AI$95)</f>
        <v>0</v>
      </c>
      <c r="AD56" s="19"/>
      <c r="AF56" s="274"/>
      <c r="AG56" s="2450" t="s">
        <v>439</v>
      </c>
      <c r="AH56" s="2451"/>
      <c r="AI56" s="1341">
        <f>IF('Kostenrahmen und Gesamthonorar'!X35&lt;5000,0,'Kostenrahmen und Gesamthonorar'!X35)</f>
        <v>0</v>
      </c>
      <c r="AJ56" s="1342"/>
      <c r="AK56" s="1342"/>
      <c r="AL56" s="1533"/>
      <c r="AM56" s="1343"/>
      <c r="AN56" s="1344"/>
      <c r="AO56" s="1345"/>
      <c r="AP56" s="1346"/>
      <c r="AQ56" s="773"/>
      <c r="AR56" s="822" t="s">
        <v>105</v>
      </c>
      <c r="AS56" s="73" t="str">
        <f>IF((OR(AI$12&lt;AS55,AI$12&gt;=AS64)),"",AI$12)</f>
        <v/>
      </c>
      <c r="AT56" s="835" t="str">
        <f t="shared" ref="AT56:AT63" si="30">IF(AU56=0,"",AU56)</f>
        <v/>
      </c>
      <c r="AU56" s="930">
        <f>IF(AO$19=2,(IF(AS56="",0,((AT64-AT55)/(AS64-AS55)*(AI$12-AS55))+AT55)),0)</f>
        <v>0</v>
      </c>
      <c r="AV56" s="836" t="str">
        <f t="shared" ref="AV56:AV63" si="31">IF(AW56=0,"",AW56)</f>
        <v/>
      </c>
      <c r="AW56" s="930">
        <f>IF(AO$19=2,(IF(AS56="",0,((AV64-AV55)/(AS64-AS55)*(AI$12-AS55))+AV55)),0)</f>
        <v>0</v>
      </c>
      <c r="AX56" s="825" t="str">
        <f t="shared" ref="AX56:AX63" si="32">IF(AY56=0,"",AY56)</f>
        <v/>
      </c>
      <c r="AY56" s="930">
        <f>IF(AO$19=3,(IF(AS56="",0,((AX64-AX55)/(AS64-AS55)*(AI$12-AS55))+AX55)),0)</f>
        <v>0</v>
      </c>
      <c r="AZ56" s="837" t="str">
        <f t="shared" ref="AZ56:AZ63" si="33">IF(BA56=0,"",BA56)</f>
        <v/>
      </c>
      <c r="BA56" s="930">
        <f>IF(AO$19=3,(IF(AS56="",0,((AZ64-AZ55)/(AS64-AS55)*(AI$12-AS55))+AZ55)),0)</f>
        <v>0</v>
      </c>
      <c r="BB56" s="822" t="str">
        <f t="shared" ref="BB56:BB63" si="34">IF(BC56=0,"",BC56)</f>
        <v/>
      </c>
      <c r="BC56" s="930">
        <f>IF(AO$19=4,(IF(AS56="",0,((BB64-BB55)/(AS64-AS55)*(AI$12-AS55))+BB55)),0)</f>
        <v>0</v>
      </c>
      <c r="BD56" s="872" t="str">
        <f t="shared" ref="BD56:BD63" si="35">IF(BE56=0,"",BE56)</f>
        <v/>
      </c>
      <c r="BE56" s="1003">
        <f>IF(AO$19=4,(IF(AS56="",0,((BD64-BD55)/(AS64-AS55)*(AI$12-AS55))+BD55)),0)</f>
        <v>0</v>
      </c>
      <c r="BF56" s="163"/>
      <c r="BG56" s="81"/>
    </row>
    <row r="57" spans="1:60" s="93" customFormat="1" ht="15" customHeight="1" x14ac:dyDescent="0.25">
      <c r="A57" s="254"/>
      <c r="B57" s="2285" t="s">
        <v>40</v>
      </c>
      <c r="C57" s="2288" t="s">
        <v>165</v>
      </c>
      <c r="D57" s="2288"/>
      <c r="E57" s="2288"/>
      <c r="F57" s="2288"/>
      <c r="G57" s="2288"/>
      <c r="H57" s="2288"/>
      <c r="I57" s="2288"/>
      <c r="J57" s="2288"/>
      <c r="K57" s="2288"/>
      <c r="L57" s="2288"/>
      <c r="M57" s="2289"/>
      <c r="N57" s="473">
        <v>0.8</v>
      </c>
      <c r="O57" s="638">
        <f>IF(O$45=FALSE,0,N57)</f>
        <v>0</v>
      </c>
      <c r="P57" s="473">
        <v>0.8</v>
      </c>
      <c r="Q57" s="662">
        <f>IF(Q$45=FALSE,0,P57)</f>
        <v>0</v>
      </c>
      <c r="R57" s="473">
        <v>0.8</v>
      </c>
      <c r="S57" s="699">
        <f>IF(S$45=FALSE,0,R57)</f>
        <v>0</v>
      </c>
      <c r="T57" s="473">
        <v>0.8</v>
      </c>
      <c r="U57" s="734">
        <f>IF(U$45=FALSE,0,T57)</f>
        <v>0.8</v>
      </c>
      <c r="V57" s="473">
        <v>0.8</v>
      </c>
      <c r="W57" s="756">
        <f>IF(W$45=FALSE,0,V57)</f>
        <v>0</v>
      </c>
      <c r="X57" s="473">
        <v>0.8</v>
      </c>
      <c r="Y57" s="1371">
        <f>IF(Y$45=FALSE,0,X57)</f>
        <v>0</v>
      </c>
      <c r="Z57" s="473">
        <v>0.8</v>
      </c>
      <c r="AA57" s="1417">
        <f>IF(AA$45=FALSE,0,Z57)</f>
        <v>0</v>
      </c>
      <c r="AB57" s="473">
        <v>0.8</v>
      </c>
      <c r="AC57" s="1432">
        <f>IF(AC$45=FALSE,0,AB57)</f>
        <v>0</v>
      </c>
      <c r="AD57" s="483">
        <f>O57+Q57+S57+U57+W57+Y57+AA57+AC57</f>
        <v>0.8</v>
      </c>
      <c r="AF57" s="272">
        <v>0.8</v>
      </c>
      <c r="AG57" s="1347"/>
      <c r="AH57" s="1320"/>
      <c r="AI57" s="1320"/>
      <c r="AJ57" s="1225"/>
      <c r="AK57" s="1348"/>
      <c r="AL57" s="1534"/>
      <c r="AM57" s="1051"/>
      <c r="AN57" s="1502">
        <v>1</v>
      </c>
      <c r="AO57" s="1349"/>
      <c r="AP57" s="1350"/>
      <c r="AQ57" s="12"/>
      <c r="AR57" s="823" t="s">
        <v>106</v>
      </c>
      <c r="AS57" s="821" t="str">
        <f>IF((OR(AI$23&lt;AS55,AI$23&gt;=AS64)),"",AI$23)</f>
        <v/>
      </c>
      <c r="AT57" s="839" t="str">
        <f t="shared" si="30"/>
        <v/>
      </c>
      <c r="AU57" s="1005">
        <f>IF(AO$30=2,(IF(AS57="",0,((AT64-AT55)/(AS64-AS55)*(AI$23-AS55))+AT55)),0)</f>
        <v>0</v>
      </c>
      <c r="AV57" s="840" t="str">
        <f t="shared" si="31"/>
        <v/>
      </c>
      <c r="AW57" s="1005">
        <f>IF(AO$30=2,(IF(AS57="",0,((AV64-AV55)/(AS64-AS55)*(AI$23-AS55))+AV55)),0)</f>
        <v>0</v>
      </c>
      <c r="AX57" s="823" t="str">
        <f t="shared" si="32"/>
        <v/>
      </c>
      <c r="AY57" s="1005">
        <f>IF(AO$30=3,(IF(AS57="",0,((AX64-AX55)/(AS64-AS55)*(AI$23-AS55))+AX55)),0)</f>
        <v>0</v>
      </c>
      <c r="AZ57" s="837" t="str">
        <f t="shared" si="33"/>
        <v/>
      </c>
      <c r="BA57" s="1005">
        <f>IF(AO$30=3,(IF(AS57="",0,((AZ64-AZ55)/(AS64-AS55)*(AI$23-AS55))+AZ55)),0)</f>
        <v>0</v>
      </c>
      <c r="BB57" s="823" t="str">
        <f t="shared" si="34"/>
        <v/>
      </c>
      <c r="BC57" s="1005">
        <f>IF(AO$30=4,(IF(AS57="",0,((BB64-BB55)/(AS64-AS55)*(AI$23-AS55))+BB55)),0)</f>
        <v>0</v>
      </c>
      <c r="BD57" s="838" t="str">
        <f t="shared" si="35"/>
        <v/>
      </c>
      <c r="BE57" s="1006">
        <f>IF(AO$30=4,(IF(AS57="",0,((BD64-BD55)/(AS64-AS55)*(AI$12-AS55))+BD55)),0)</f>
        <v>0</v>
      </c>
      <c r="BF57" s="170"/>
      <c r="BG57" s="81"/>
    </row>
    <row r="58" spans="1:60" s="93" customFormat="1" ht="15" customHeight="1" x14ac:dyDescent="0.2">
      <c r="A58" s="254"/>
      <c r="B58" s="2286"/>
      <c r="C58" s="2290"/>
      <c r="D58" s="2290"/>
      <c r="E58" s="2290"/>
      <c r="F58" s="2290"/>
      <c r="G58" s="2290"/>
      <c r="H58" s="2290"/>
      <c r="I58" s="2290"/>
      <c r="J58" s="2290"/>
      <c r="K58" s="2290"/>
      <c r="L58" s="2290"/>
      <c r="M58" s="2291"/>
      <c r="N58" s="2248" t="str">
        <f>IF(O58=0,"",O58)</f>
        <v/>
      </c>
      <c r="O58" s="2278">
        <f>IF(O$45=FALSE,0,O57/100*AI$18)</f>
        <v>0</v>
      </c>
      <c r="P58" s="2248" t="str">
        <f>IF(Q58=0,"",Q58)</f>
        <v/>
      </c>
      <c r="Q58" s="2280">
        <f>IF(Q$45=FALSE,0,Q57/100*AI$29)</f>
        <v>0</v>
      </c>
      <c r="R58" s="2248" t="str">
        <f>IF(S58=0,"",S58)</f>
        <v/>
      </c>
      <c r="S58" s="2266">
        <f>IF(S$45=FALSE,0,S57/100*AI$40)</f>
        <v>0</v>
      </c>
      <c r="T58" s="2248" t="str">
        <f>IF(U58=0,"",U58)</f>
        <v/>
      </c>
      <c r="U58" s="2264">
        <f>IF(U$45=FALSE,0,U57/100*AI$51)</f>
        <v>0</v>
      </c>
      <c r="V58" s="2248" t="str">
        <f>IF(W58=0,"",W58)</f>
        <v/>
      </c>
      <c r="W58" s="2250">
        <f>IF(W$45=FALSE,0,W57/100*AI$62)</f>
        <v>0</v>
      </c>
      <c r="X58" s="2248" t="str">
        <f>IF(Y58=0,"",Y58)</f>
        <v/>
      </c>
      <c r="Y58" s="2253">
        <f>IF(Y$45=FALSE,0,Y57/100*AI$73)</f>
        <v>0</v>
      </c>
      <c r="Z58" s="2248" t="str">
        <f>IF(AA58=0,"",AA58)</f>
        <v/>
      </c>
      <c r="AA58" s="2268">
        <f>IF(AA$45=FALSE,0,AA57/100*AI$84)</f>
        <v>0</v>
      </c>
      <c r="AB58" s="2248" t="str">
        <f>IF(AC58=0,"",AC58)</f>
        <v/>
      </c>
      <c r="AC58" s="2258">
        <f>IF(AC$45=FALSE,0,AC57/100*AI$95)</f>
        <v>0</v>
      </c>
      <c r="AD58" s="12"/>
      <c r="AF58" s="272"/>
      <c r="AG58" s="2452" t="s">
        <v>138</v>
      </c>
      <c r="AH58" s="2364"/>
      <c r="AI58" s="1359">
        <f>SUM(AK58:AK62)</f>
        <v>0</v>
      </c>
      <c r="AJ58" s="1031"/>
      <c r="AK58" s="803">
        <f>IF(AM63=2,AL58,0)</f>
        <v>0</v>
      </c>
      <c r="AL58" s="1526">
        <f>AU15+AU24+AU33+AU42+AU51+AU60+AU69+AU78+AU87+AU96+AU105+AU114+AU123+AU132+AU141+AU150+AU159+AU168+AU177+AY15+AY177+AY168+AY159+AY150+AY141+AY132+AY123+AY114+AY105+AY96+AY87+AY78+AY69+AY60+AY51+AY42+AY33+AY24+BC24+BC33+BC42+BC51+BC60+BC69+BC78+BC87+BC96+BC105+BC114+BC123+BC132+BC141+BC150+BC159+BC168+BC177+BC15</f>
        <v>0</v>
      </c>
      <c r="AM58" s="952" t="s">
        <v>115</v>
      </c>
      <c r="AN58" s="1497">
        <v>2</v>
      </c>
      <c r="AO58" s="1250"/>
      <c r="AP58" s="1351"/>
      <c r="AQ58" s="13"/>
      <c r="AR58" s="823" t="s">
        <v>107</v>
      </c>
      <c r="AS58" s="821" t="str">
        <f>IF((OR(AI$34&lt;AS55,AI$34&gt;=AS64)),"",AI$34)</f>
        <v/>
      </c>
      <c r="AT58" s="839" t="str">
        <f t="shared" si="30"/>
        <v/>
      </c>
      <c r="AU58" s="1007">
        <f>IF(AO$41=2,(IF(AS58="",0,((AT64-AT55)/(AS64-AS55)*(AI$34-AS55))+AT55)),0)</f>
        <v>0</v>
      </c>
      <c r="AV58" s="840" t="str">
        <f t="shared" si="31"/>
        <v/>
      </c>
      <c r="AW58" s="1007">
        <f>IF(AO$41=2,(IF(AS58="",0,((AV64-AV55)/(AS64-AS55)*(AI$34-AS55))+AV55)),0)</f>
        <v>0</v>
      </c>
      <c r="AX58" s="823" t="str">
        <f t="shared" si="32"/>
        <v/>
      </c>
      <c r="AY58" s="1007">
        <f>IF(AO$41=3,(IF(AS58="",0,((AX64-AX55)/(AS64-AS55)*(AI$34-AS55))+AX55)),0)</f>
        <v>0</v>
      </c>
      <c r="AZ58" s="837" t="str">
        <f t="shared" si="33"/>
        <v/>
      </c>
      <c r="BA58" s="1007">
        <f>IF(AO$41=3,(IF(AS58="",0,((AZ64-AZ55)/(AS64-AS55)*(AI$34-AS55))+AZ55)),0)</f>
        <v>0</v>
      </c>
      <c r="BB58" s="823" t="str">
        <f t="shared" si="34"/>
        <v/>
      </c>
      <c r="BC58" s="1007">
        <f>IF(AO$41=4,(IF(AS58="",0,((BB64-BB55)/(AS64-AS55)*(AI$34-AS55))+BB55)),0)</f>
        <v>0</v>
      </c>
      <c r="BD58" s="838" t="str">
        <f t="shared" si="35"/>
        <v/>
      </c>
      <c r="BE58" s="1008">
        <f>IF(AO$41=4,(IF(AS58="",0,((BD64-BD55)/(AS64-AS55)*(AI$34-AS55))+BD55)),0)</f>
        <v>0</v>
      </c>
      <c r="BF58" s="170"/>
      <c r="BG58" s="81"/>
    </row>
    <row r="59" spans="1:60" s="93" customFormat="1" ht="15" customHeight="1" x14ac:dyDescent="0.2">
      <c r="A59" s="254"/>
      <c r="B59" s="2287"/>
      <c r="C59" s="2292"/>
      <c r="D59" s="2292"/>
      <c r="E59" s="2292"/>
      <c r="F59" s="2292"/>
      <c r="G59" s="2292"/>
      <c r="H59" s="2292"/>
      <c r="I59" s="2292"/>
      <c r="J59" s="2292"/>
      <c r="K59" s="2292"/>
      <c r="L59" s="2292"/>
      <c r="M59" s="2293"/>
      <c r="N59" s="2249"/>
      <c r="O59" s="2279"/>
      <c r="P59" s="2249"/>
      <c r="Q59" s="2281"/>
      <c r="R59" s="2249"/>
      <c r="S59" s="2267"/>
      <c r="T59" s="2249"/>
      <c r="U59" s="2265"/>
      <c r="V59" s="2249"/>
      <c r="W59" s="2251"/>
      <c r="X59" s="2249"/>
      <c r="Y59" s="2254"/>
      <c r="Z59" s="2249"/>
      <c r="AA59" s="2269"/>
      <c r="AB59" s="2249"/>
      <c r="AC59" s="2259"/>
      <c r="AD59" s="19"/>
      <c r="AE59" s="12"/>
      <c r="AF59" s="272"/>
      <c r="AG59" s="1352" t="s">
        <v>424</v>
      </c>
      <c r="AH59" s="1294" t="b">
        <v>0</v>
      </c>
      <c r="AI59" s="1044">
        <f>IF(AH59=FALSE,0,AI58*V15)</f>
        <v>0</v>
      </c>
      <c r="AJ59" s="1031"/>
      <c r="AK59" s="908">
        <f>IF(AM63=3,AL59,0)</f>
        <v>0</v>
      </c>
      <c r="AL59" s="1044">
        <f>((AL62-AL58)*(0.25))+AL58</f>
        <v>0</v>
      </c>
      <c r="AM59" s="911" t="s">
        <v>52</v>
      </c>
      <c r="AN59" s="1497">
        <v>3</v>
      </c>
      <c r="AO59" s="1387"/>
      <c r="AP59" s="1503">
        <v>1</v>
      </c>
      <c r="AR59" s="823" t="s">
        <v>108</v>
      </c>
      <c r="AS59" s="821" t="str">
        <f>IF((OR(AI$45&lt;AS55,AI$45&gt;=AS64)),"",AI$45)</f>
        <v/>
      </c>
      <c r="AT59" s="839" t="str">
        <f t="shared" si="30"/>
        <v/>
      </c>
      <c r="AU59" s="1009">
        <f>IF(AO$52=2,(IF(AS59="",0,((AT64-AT55)/(AS64-AS55)*(AI$45-AS55))+AT55)),0)</f>
        <v>0</v>
      </c>
      <c r="AV59" s="840" t="str">
        <f t="shared" si="31"/>
        <v/>
      </c>
      <c r="AW59" s="1009">
        <f>IF(AO$52=2,(IF(AS59="",0,((AV64-AV55)/(AS64-AS55)*(AI$45-AS55))+AV55)),0)</f>
        <v>0</v>
      </c>
      <c r="AX59" s="823" t="str">
        <f t="shared" si="32"/>
        <v/>
      </c>
      <c r="AY59" s="1009">
        <f>IF(AO$52=3,(IF(AS59="",0,((AX64-AX55)/(AS64-AS55)*(AI$45-AS55))+AX55)),0)</f>
        <v>0</v>
      </c>
      <c r="AZ59" s="837" t="str">
        <f t="shared" si="33"/>
        <v/>
      </c>
      <c r="BA59" s="1009">
        <f>IF(AO$52=3,(IF(AS59="",0,((AZ64-AZ55)/(AS64-AS55)*(AI$45-AS55))+AZ55)),0)</f>
        <v>0</v>
      </c>
      <c r="BB59" s="823" t="str">
        <f t="shared" si="34"/>
        <v/>
      </c>
      <c r="BC59" s="1009">
        <f>IF(AO$52=4,(IF(AS59="",0,((BB64-BB55)/(AS64-AS55)*(AI$45-AS55))+BB55)),0)</f>
        <v>0</v>
      </c>
      <c r="BD59" s="838" t="str">
        <f t="shared" si="35"/>
        <v/>
      </c>
      <c r="BE59" s="1010">
        <f>IF(AO$52=4,(IF(AS59="",0,((BD64-BD55)/(AS64-AS55)*(AI$45-AS55))+BD55)),0)</f>
        <v>0</v>
      </c>
      <c r="BF59" s="170"/>
      <c r="BG59" s="81"/>
    </row>
    <row r="60" spans="1:60" s="93" customFormat="1" ht="15" customHeight="1" x14ac:dyDescent="0.2">
      <c r="A60" s="254"/>
      <c r="B60" s="2285" t="s">
        <v>41</v>
      </c>
      <c r="C60" s="2288" t="s">
        <v>80</v>
      </c>
      <c r="D60" s="2288"/>
      <c r="E60" s="2288"/>
      <c r="F60" s="2288"/>
      <c r="G60" s="2288"/>
      <c r="H60" s="2288"/>
      <c r="I60" s="2288"/>
      <c r="J60" s="2288"/>
      <c r="K60" s="2288"/>
      <c r="L60" s="2288"/>
      <c r="M60" s="2289"/>
      <c r="N60" s="473">
        <v>0.2</v>
      </c>
      <c r="O60" s="638">
        <f>IF(O$45=FALSE,0,N60)</f>
        <v>0</v>
      </c>
      <c r="P60" s="473">
        <v>0.2</v>
      </c>
      <c r="Q60" s="662">
        <f>IF(Q$45=FALSE,0,P60)</f>
        <v>0</v>
      </c>
      <c r="R60" s="473">
        <v>0.2</v>
      </c>
      <c r="S60" s="699">
        <f>IF(S$45=FALSE,0,R60)</f>
        <v>0</v>
      </c>
      <c r="T60" s="473">
        <v>0.2</v>
      </c>
      <c r="U60" s="734">
        <f>IF(U$45=FALSE,0,T60)</f>
        <v>0.2</v>
      </c>
      <c r="V60" s="473">
        <v>0.2</v>
      </c>
      <c r="W60" s="756">
        <f>IF(W$45=FALSE,0,V60)</f>
        <v>0</v>
      </c>
      <c r="X60" s="473">
        <v>0.2</v>
      </c>
      <c r="Y60" s="1371">
        <f>IF(Y$45=FALSE,0,X60)</f>
        <v>0</v>
      </c>
      <c r="Z60" s="473">
        <v>0.2</v>
      </c>
      <c r="AA60" s="1417">
        <f>IF(AA$45=FALSE,0,Z60)</f>
        <v>0</v>
      </c>
      <c r="AB60" s="473">
        <v>0.2</v>
      </c>
      <c r="AC60" s="1432">
        <f>IF(AC$45=FALSE,0,AB60)</f>
        <v>0</v>
      </c>
      <c r="AD60" s="483">
        <f>O60+Q60+S60+U60+W60+Y60+AA60+AC60</f>
        <v>0.2</v>
      </c>
      <c r="AE60" s="12"/>
      <c r="AF60" s="272">
        <v>0.2</v>
      </c>
      <c r="AG60" s="2452" t="s">
        <v>432</v>
      </c>
      <c r="AH60" s="2364"/>
      <c r="AI60" s="910">
        <f>AI58+AI59</f>
        <v>0</v>
      </c>
      <c r="AJ60" s="1225"/>
      <c r="AK60" s="908">
        <f>IF(AM63=4,AL60,0)</f>
        <v>0</v>
      </c>
      <c r="AL60" s="804">
        <f>((AL62-AL58)*(0.5))+AL58</f>
        <v>0</v>
      </c>
      <c r="AM60" s="911" t="s">
        <v>53</v>
      </c>
      <c r="AN60" s="1497">
        <v>4</v>
      </c>
      <c r="AO60" s="907" t="s">
        <v>443</v>
      </c>
      <c r="AP60" s="1504">
        <v>2</v>
      </c>
      <c r="AQ60" s="73"/>
      <c r="AR60" s="823" t="s">
        <v>109</v>
      </c>
      <c r="AS60" s="821" t="str">
        <f>IF((OR(AI$56&lt;AS55,AI$56&gt;=AS64)),"",AI$56)</f>
        <v/>
      </c>
      <c r="AT60" s="839" t="str">
        <f t="shared" si="30"/>
        <v/>
      </c>
      <c r="AU60" s="1012">
        <f>IF(AO$63=2,(IF(AS60="",0,((AT64-AT55)/(AS64-AS55)*(AI$56-AS55))+AT55)),0)</f>
        <v>0</v>
      </c>
      <c r="AV60" s="840" t="str">
        <f t="shared" si="31"/>
        <v/>
      </c>
      <c r="AW60" s="1012">
        <f>IF(AO$63=2,(IF(AS60="",0,((AV64-AV55)/(AS64-AS55)*(AI$56-AS55))+AV55)),0)</f>
        <v>0</v>
      </c>
      <c r="AX60" s="823" t="str">
        <f t="shared" si="32"/>
        <v/>
      </c>
      <c r="AY60" s="1012">
        <f>IF(AO$63=3,(IF(AS60="",0,((AX64-AX55)/(AS64-AS55)*(AI$56-AS55))+AX55)),0)</f>
        <v>0</v>
      </c>
      <c r="AZ60" s="837" t="str">
        <f t="shared" si="33"/>
        <v/>
      </c>
      <c r="BA60" s="1012">
        <f>IF(AO$63=3,(IF(AS60="",0,((AZ64-AZ55)/(AS64-AS55)*(AI$56-AS55))+AZ55)),0)</f>
        <v>0</v>
      </c>
      <c r="BB60" s="823" t="str">
        <f t="shared" si="34"/>
        <v/>
      </c>
      <c r="BC60" s="1012">
        <f>IF(AO$63=4,(IF(AS60="",0,((BB64-BB55)/(AS64-AS55)*(AI$56-AS55))+BB55)),0)</f>
        <v>0</v>
      </c>
      <c r="BD60" s="838" t="str">
        <f t="shared" si="35"/>
        <v/>
      </c>
      <c r="BE60" s="1013">
        <f>IF(AO$63=4,(IF(AS60="",0,((BD64-BD55)/(AS64-AS55)*(AI$56-AS55))+BD55)),0)</f>
        <v>0</v>
      </c>
      <c r="BF60" s="162"/>
      <c r="BG60" s="81"/>
    </row>
    <row r="61" spans="1:60" s="93" customFormat="1" ht="15" customHeight="1" x14ac:dyDescent="0.2">
      <c r="A61" s="254"/>
      <c r="B61" s="2286"/>
      <c r="C61" s="2290"/>
      <c r="D61" s="2290"/>
      <c r="E61" s="2290"/>
      <c r="F61" s="2290"/>
      <c r="G61" s="2290"/>
      <c r="H61" s="2290"/>
      <c r="I61" s="2290"/>
      <c r="J61" s="2290"/>
      <c r="K61" s="2290"/>
      <c r="L61" s="2290"/>
      <c r="M61" s="2291"/>
      <c r="N61" s="2248" t="str">
        <f>IF(O61=0,"",O61)</f>
        <v/>
      </c>
      <c r="O61" s="2278">
        <f>IF(O$45=FALSE,0,O60/100*AI$18)</f>
        <v>0</v>
      </c>
      <c r="P61" s="2248" t="str">
        <f>IF(Q61=0,"",Q61)</f>
        <v/>
      </c>
      <c r="Q61" s="2280">
        <f>IF(Q$45=FALSE,0,Q60/100*AI$29)</f>
        <v>0</v>
      </c>
      <c r="R61" s="2248" t="str">
        <f>IF(S61=0,"",S61)</f>
        <v/>
      </c>
      <c r="S61" s="2266">
        <f>IF(S$45=FALSE,0,S60/100*AI$40)</f>
        <v>0</v>
      </c>
      <c r="T61" s="2248" t="str">
        <f>IF(U61=0,"",U61)</f>
        <v/>
      </c>
      <c r="U61" s="2264">
        <f>IF(U$45=FALSE,0,U60/100*AI$51)</f>
        <v>0</v>
      </c>
      <c r="V61" s="2248" t="str">
        <f>IF(W61=0,"",W61)</f>
        <v/>
      </c>
      <c r="W61" s="2250">
        <f>IF(W$45=FALSE,0,W60/100*AI$62)</f>
        <v>0</v>
      </c>
      <c r="X61" s="2248" t="str">
        <f>IF(Y61=0,"",Y61)</f>
        <v/>
      </c>
      <c r="Y61" s="2253">
        <f>IF(Y$45=FALSE,0,Y60/100*AI$73)</f>
        <v>0</v>
      </c>
      <c r="Z61" s="2248" t="str">
        <f>IF(AA61=0,"",AA61)</f>
        <v/>
      </c>
      <c r="AA61" s="2268">
        <f>IF(AA$45=FALSE,0,AA60/100*AI$84)</f>
        <v>0</v>
      </c>
      <c r="AB61" s="2248" t="str">
        <f>IF(AC61=0,"",AC61)</f>
        <v/>
      </c>
      <c r="AC61" s="2258">
        <f>IF(AC$45=FALSE,0,AC60/100*AI$95)</f>
        <v>0</v>
      </c>
      <c r="AF61" s="272"/>
      <c r="AG61" s="2452" t="s">
        <v>425</v>
      </c>
      <c r="AH61" s="2364"/>
      <c r="AI61" s="910">
        <f>IF(AM63=2,V19*AI60,0)</f>
        <v>0</v>
      </c>
      <c r="AJ61" s="1231"/>
      <c r="AK61" s="908">
        <f>IF(AM63=5,AL61,0)</f>
        <v>0</v>
      </c>
      <c r="AL61" s="1290">
        <f>((AL62-AL58)*(0.75))+AL58</f>
        <v>0</v>
      </c>
      <c r="AM61" s="912" t="s">
        <v>54</v>
      </c>
      <c r="AN61" s="1497">
        <v>5</v>
      </c>
      <c r="AO61" s="907" t="s">
        <v>444</v>
      </c>
      <c r="AP61" s="1504">
        <v>3</v>
      </c>
      <c r="AQ61" s="772"/>
      <c r="AR61" s="823" t="s">
        <v>110</v>
      </c>
      <c r="AS61" s="821" t="str">
        <f>IF((OR(AI$67&lt;AS55,AI$67&gt;=AS64)),"",AI$67)</f>
        <v/>
      </c>
      <c r="AT61" s="839" t="str">
        <f t="shared" si="30"/>
        <v/>
      </c>
      <c r="AU61" s="1036">
        <f>IF(AO$74=2,(IF(AS61="",0,((AT64-AT55)/(AS64-AS55)*(AI$67-AS55))+AT55)),0)</f>
        <v>0</v>
      </c>
      <c r="AV61" s="840" t="str">
        <f t="shared" si="31"/>
        <v/>
      </c>
      <c r="AW61" s="1036">
        <f>IF(AO$74=2,(IF(AS61="",0,((AV64-AV55)/(AS64-AS55)*(AI$67-AS55))+AV55)),0)</f>
        <v>0</v>
      </c>
      <c r="AX61" s="823" t="str">
        <f t="shared" si="32"/>
        <v/>
      </c>
      <c r="AY61" s="1036">
        <f>IF(AO$74=3,(IF(AS61="",0,((AX64-AX55)/(AS64-AS55)*(AI$67-AS55))+AX55)),0)</f>
        <v>0</v>
      </c>
      <c r="AZ61" s="837" t="str">
        <f t="shared" si="33"/>
        <v/>
      </c>
      <c r="BA61" s="1036">
        <f>IF(AO$74=3,(IF(AS61="",0,((AZ64-AZ55)/(AS64-AS55)*(AI$67-AS55))+AZ55)),0)</f>
        <v>0</v>
      </c>
      <c r="BB61" s="823" t="str">
        <f t="shared" si="34"/>
        <v/>
      </c>
      <c r="BC61" s="1036">
        <f>IF(AO$74=4,(IF(AS61="",0,((BB64-BB55)/(AS64-AS55)*(AI$67-AS55))+BB55)),0)</f>
        <v>0</v>
      </c>
      <c r="BD61" s="838" t="str">
        <f t="shared" si="35"/>
        <v/>
      </c>
      <c r="BE61" s="1041">
        <f>IF(AO$74=4,(IF(AS61="",0,((BD64-BD55)/(AS64-AS55)*(AI$67-AS55))+BD55)),0)</f>
        <v>0</v>
      </c>
      <c r="BF61" s="163"/>
      <c r="BG61" s="81"/>
    </row>
    <row r="62" spans="1:60" s="93" customFormat="1" ht="15" customHeight="1" x14ac:dyDescent="0.25">
      <c r="A62" s="254"/>
      <c r="B62" s="2287"/>
      <c r="C62" s="2292"/>
      <c r="D62" s="2292"/>
      <c r="E62" s="2292"/>
      <c r="F62" s="2292"/>
      <c r="G62" s="2292"/>
      <c r="H62" s="2292"/>
      <c r="I62" s="2292"/>
      <c r="J62" s="2292"/>
      <c r="K62" s="2292"/>
      <c r="L62" s="2292"/>
      <c r="M62" s="2293"/>
      <c r="N62" s="2249"/>
      <c r="O62" s="2279"/>
      <c r="P62" s="2249"/>
      <c r="Q62" s="2281"/>
      <c r="R62" s="2249"/>
      <c r="S62" s="2267"/>
      <c r="T62" s="2249"/>
      <c r="U62" s="2265"/>
      <c r="V62" s="2249"/>
      <c r="W62" s="2251"/>
      <c r="X62" s="2249"/>
      <c r="Y62" s="2254"/>
      <c r="Z62" s="2249"/>
      <c r="AA62" s="2269"/>
      <c r="AB62" s="2249"/>
      <c r="AC62" s="2259"/>
      <c r="AD62" s="19"/>
      <c r="AF62" s="274"/>
      <c r="AG62" s="2452" t="s">
        <v>427</v>
      </c>
      <c r="AH62" s="2364"/>
      <c r="AI62" s="804">
        <f>AI60-AI61</f>
        <v>0</v>
      </c>
      <c r="AJ62" s="1028"/>
      <c r="AK62" s="803">
        <f>IF(AM63=6,AL62,0)</f>
        <v>0</v>
      </c>
      <c r="AL62" s="1530">
        <f>AW24+AW33+AW42+AW51+AW60+AW69+AW78+AW87+AW96+AW105+AW114+AW123+AW132+AW141+AW150+AW159+AW168+AW177+AW15+BA24+BA33+BA42+BA51+BA60+BA69+BA78+BA87+BA96+BA105+BA114+BA123+BA132+BA141+BA150+BA159+BA168+BA177+BA15+BE24+BE33+BE42+BE51+BE60+BE69+BE78+BE87+BE96+BE105+BE114+BE123+BE132+BE141+BE150+BE159+BE168+BE177+BE15</f>
        <v>0</v>
      </c>
      <c r="AM62" s="951" t="s">
        <v>116</v>
      </c>
      <c r="AN62" s="1497">
        <v>6</v>
      </c>
      <c r="AO62" s="909" t="s">
        <v>445</v>
      </c>
      <c r="AP62" s="1504">
        <v>4</v>
      </c>
      <c r="AQ62" s="686"/>
      <c r="AR62" s="823" t="s">
        <v>111</v>
      </c>
      <c r="AS62" s="821" t="str">
        <f>IF((OR(AI$78&lt;AS55,AI$78&gt;=AS64)),"",AI$78)</f>
        <v/>
      </c>
      <c r="AT62" s="839" t="str">
        <f t="shared" si="30"/>
        <v/>
      </c>
      <c r="AU62" s="1016">
        <f>IF(AO$85=2,(IF(AS62="",0,((AT64-AT55)/(AS64-AS55)*(AI$78-AS55))+AT55)),0)</f>
        <v>0</v>
      </c>
      <c r="AV62" s="840" t="str">
        <f t="shared" si="31"/>
        <v/>
      </c>
      <c r="AW62" s="1014">
        <f>IF(AO$85=2,(IF(AS62="",0,((AV64-AV55)/(AS64-AS55)*(AI$78-AS55))+AV55)),0)</f>
        <v>0</v>
      </c>
      <c r="AX62" s="823" t="str">
        <f t="shared" si="32"/>
        <v/>
      </c>
      <c r="AY62" s="1014">
        <f>IF(AO$85=3,(IF(AS62="",0,((AX64-AX55)/(AS64-AS55)*(AI$78-AS55))+AX55)),0)</f>
        <v>0</v>
      </c>
      <c r="AZ62" s="837" t="str">
        <f t="shared" si="33"/>
        <v/>
      </c>
      <c r="BA62" s="1014">
        <f>IF(AO$85=3,(IF(AS62="",0,((AZ64-AZ55)/(AS64-AS55)*(AI$78-AS55))+AZ55)),0)</f>
        <v>0</v>
      </c>
      <c r="BB62" s="823" t="str">
        <f t="shared" si="34"/>
        <v/>
      </c>
      <c r="BC62" s="1014">
        <f>IF(AO$85=4,(IF(AS62="",0,((BB64-BB55)/(AS64-AS55)*(AI$78-AS55))+BB55)),0)</f>
        <v>0</v>
      </c>
      <c r="BD62" s="838" t="str">
        <f t="shared" si="35"/>
        <v/>
      </c>
      <c r="BE62" s="1015">
        <f>IF(AO$85=4,(IF(AS62="",0,((BD64-BD55)/(AS64-AS55)*(AI$78-AS55))+BD55)),0)</f>
        <v>0</v>
      </c>
      <c r="BF62" s="163"/>
      <c r="BG62" s="81"/>
    </row>
    <row r="63" spans="1:60" s="93" customFormat="1" ht="15" customHeight="1" x14ac:dyDescent="0.25">
      <c r="A63" s="254"/>
      <c r="B63" s="2285" t="s">
        <v>42</v>
      </c>
      <c r="C63" s="2288" t="s">
        <v>296</v>
      </c>
      <c r="D63" s="2288"/>
      <c r="E63" s="2288"/>
      <c r="F63" s="2288"/>
      <c r="G63" s="2288"/>
      <c r="H63" s="2288"/>
      <c r="I63" s="2288"/>
      <c r="J63" s="2288"/>
      <c r="K63" s="2288"/>
      <c r="L63" s="2288"/>
      <c r="M63" s="2289"/>
      <c r="N63" s="473">
        <v>0.7</v>
      </c>
      <c r="O63" s="638">
        <f>IF(O$45=FALSE,0,N63)</f>
        <v>0</v>
      </c>
      <c r="P63" s="473">
        <v>0.7</v>
      </c>
      <c r="Q63" s="662">
        <f>IF(Q$45=FALSE,0,P63)</f>
        <v>0</v>
      </c>
      <c r="R63" s="473">
        <v>0.7</v>
      </c>
      <c r="S63" s="699">
        <f>IF(S$45=FALSE,0,R63)</f>
        <v>0</v>
      </c>
      <c r="T63" s="473">
        <v>0.7</v>
      </c>
      <c r="U63" s="734">
        <f>IF(U$45=FALSE,0,T63)</f>
        <v>0.7</v>
      </c>
      <c r="V63" s="473">
        <v>0.7</v>
      </c>
      <c r="W63" s="756">
        <f>IF(W$45=FALSE,0,V63)</f>
        <v>0</v>
      </c>
      <c r="X63" s="473">
        <v>0.7</v>
      </c>
      <c r="Y63" s="1371">
        <f>IF(Y$45=FALSE,0,X63)</f>
        <v>0</v>
      </c>
      <c r="Z63" s="473">
        <v>0.7</v>
      </c>
      <c r="AA63" s="1417">
        <f>IF(AA$45=FALSE,0,Z63)</f>
        <v>0</v>
      </c>
      <c r="AB63" s="473">
        <v>0.7</v>
      </c>
      <c r="AC63" s="1432">
        <f>IF(AC$45=FALSE,0,AB63)</f>
        <v>0</v>
      </c>
      <c r="AD63" s="483">
        <f>O63+Q63+S63+U63+W63+Y63+AA63+AC63</f>
        <v>0.7</v>
      </c>
      <c r="AF63" s="274">
        <v>0.7</v>
      </c>
      <c r="AG63" s="2452" t="s">
        <v>431</v>
      </c>
      <c r="AH63" s="2364"/>
      <c r="AI63" s="1303">
        <f>W40+W67+W109+W122+W155+W180+W203+W257+W274</f>
        <v>0</v>
      </c>
      <c r="AJ63" s="1147"/>
      <c r="AK63" s="1147"/>
      <c r="AL63" s="1531"/>
      <c r="AM63" s="1304">
        <v>1</v>
      </c>
      <c r="AN63" s="1305"/>
      <c r="AO63" s="1306">
        <v>1</v>
      </c>
      <c r="AP63" s="1353"/>
      <c r="AQ63" s="686"/>
      <c r="AR63" s="822" t="s">
        <v>112</v>
      </c>
      <c r="AS63" s="824" t="str">
        <f>IF((OR(AI$89&lt;AS55,AI$89&gt;=AS64)),"",AI$89)</f>
        <v/>
      </c>
      <c r="AT63" s="839" t="str">
        <f t="shared" si="30"/>
        <v/>
      </c>
      <c r="AU63" s="1017">
        <f>IF(AO$96=2,(IF(AS63="",0,((AT64-AT55)/(AS64-AS55)*(AI$89-AS55))+AT55)),0)</f>
        <v>0</v>
      </c>
      <c r="AV63" s="840" t="str">
        <f t="shared" si="31"/>
        <v/>
      </c>
      <c r="AW63" s="1017">
        <f>IF(AO$96=2,(IF(AS63="",0,((AV64-AV55)/(AS64-AS55)*(AI$89-AS55))+AV55)),0)</f>
        <v>0</v>
      </c>
      <c r="AX63" s="823" t="str">
        <f t="shared" si="32"/>
        <v/>
      </c>
      <c r="AY63" s="1017">
        <f>IF(AO$96=3,(IF(AS63="",0,((AX64-AX55)/(AS64-AS55)*(AI$89-AS55))+AX55)),0)</f>
        <v>0</v>
      </c>
      <c r="AZ63" s="837" t="str">
        <f t="shared" si="33"/>
        <v/>
      </c>
      <c r="BA63" s="1018">
        <f>IF(AO$96=3,(IF(AS63="",0,((AZ64-AZ55)/(AS64-AS55)*(AI$89-AS55))+AZ55)),0)</f>
        <v>0</v>
      </c>
      <c r="BB63" s="823" t="str">
        <f t="shared" si="34"/>
        <v/>
      </c>
      <c r="BC63" s="1017">
        <f>IF(AO$96=4,(IF(AS63="",0,((BB64-BB55)/(AS64-AS55)*(AI$89-AS55))+BB55)),0)</f>
        <v>0</v>
      </c>
      <c r="BD63" s="838" t="str">
        <f t="shared" si="35"/>
        <v/>
      </c>
      <c r="BE63" s="1019">
        <f>IF(AO$96=4,(IF(AS63="",0,((BD64-BD55)/(AS64-AS55)*(AI$89-AS55))+BD55)),0)</f>
        <v>0</v>
      </c>
      <c r="BF63" s="163"/>
      <c r="BG63" s="81"/>
    </row>
    <row r="64" spans="1:60" s="93" customFormat="1" ht="15" customHeight="1" thickBot="1" x14ac:dyDescent="0.3">
      <c r="A64" s="254"/>
      <c r="B64" s="2287"/>
      <c r="C64" s="2292"/>
      <c r="D64" s="2292"/>
      <c r="E64" s="2292"/>
      <c r="F64" s="2292"/>
      <c r="G64" s="2292"/>
      <c r="H64" s="2292"/>
      <c r="I64" s="2292"/>
      <c r="J64" s="2292"/>
      <c r="K64" s="2292"/>
      <c r="L64" s="2292"/>
      <c r="M64" s="2293"/>
      <c r="N64" s="294" t="str">
        <f>IF(O64=0,"",O64)</f>
        <v/>
      </c>
      <c r="O64" s="640">
        <f>IF(O$45=FALSE,0,O63/100*AI$18)</f>
        <v>0</v>
      </c>
      <c r="P64" s="294" t="str">
        <f>IF(Q64=0,"",Q64)</f>
        <v/>
      </c>
      <c r="Q64" s="663">
        <f>IF(Q$45=FALSE,0,Q63/100*AI$29)</f>
        <v>0</v>
      </c>
      <c r="R64" s="294" t="str">
        <f>IF(S64=0,"",S64)</f>
        <v/>
      </c>
      <c r="S64" s="701">
        <f>IF(S$45=FALSE,0,S63/100*AI$40)</f>
        <v>0</v>
      </c>
      <c r="T64" s="294" t="str">
        <f>IF(U64=0,"",U64)</f>
        <v/>
      </c>
      <c r="U64" s="735">
        <f>IF(U$45=FALSE,0,U63/100*AI$51)</f>
        <v>0</v>
      </c>
      <c r="V64" s="294" t="str">
        <f>IF(W64=0,"",W64)</f>
        <v/>
      </c>
      <c r="W64" s="757">
        <f>IF(W$45=FALSE,0,W63/100*AI$62)</f>
        <v>0</v>
      </c>
      <c r="X64" s="294" t="str">
        <f>IF(Y64=0,"",Y64)</f>
        <v/>
      </c>
      <c r="Y64" s="1372">
        <f>IF(Y$45=FALSE,0,Y63/100*AI$73)</f>
        <v>0</v>
      </c>
      <c r="Z64" s="294" t="str">
        <f>IF(AA64=0,"",AA64)</f>
        <v/>
      </c>
      <c r="AA64" s="1418">
        <f>IF(AA$45=FALSE,0,AA63/100*AI$84)</f>
        <v>0</v>
      </c>
      <c r="AB64" s="294" t="str">
        <f>IF(AC64=0,"",AC64)</f>
        <v/>
      </c>
      <c r="AC64" s="1434">
        <f>IF(AC$45=FALSE,0,AC63/100*AI$95)</f>
        <v>0</v>
      </c>
      <c r="AD64" s="19"/>
      <c r="AF64" s="274"/>
      <c r="AG64" s="2453" t="s">
        <v>430</v>
      </c>
      <c r="AH64" s="2454"/>
      <c r="AI64" s="1360">
        <f>IF(AI63=0,0,W41+W68+W110+W123+W156+W181+W204+W258+W275)</f>
        <v>0</v>
      </c>
      <c r="AJ64" s="1354"/>
      <c r="AK64" s="1354"/>
      <c r="AL64" s="1355"/>
      <c r="AM64" s="1354"/>
      <c r="AN64" s="1356"/>
      <c r="AO64" s="1357"/>
      <c r="AP64" s="1358"/>
      <c r="AQ64" s="686"/>
      <c r="AR64" s="846"/>
      <c r="AS64" s="829">
        <v>75000</v>
      </c>
      <c r="AT64" s="842">
        <v>18122</v>
      </c>
      <c r="AU64" s="900"/>
      <c r="AV64" s="832">
        <v>21652</v>
      </c>
      <c r="AW64" s="900"/>
      <c r="AX64" s="833">
        <v>21652</v>
      </c>
      <c r="AY64" s="900"/>
      <c r="AZ64" s="834">
        <v>25418</v>
      </c>
      <c r="BA64" s="900"/>
      <c r="BB64" s="833">
        <v>25418</v>
      </c>
      <c r="BC64" s="900"/>
      <c r="BD64" s="834">
        <v>28948</v>
      </c>
      <c r="BE64" s="165"/>
      <c r="BF64" s="163"/>
      <c r="BG64" s="81"/>
      <c r="BH64" s="99"/>
    </row>
    <row r="65" spans="1:60" s="99" customFormat="1" ht="16.899999999999999" customHeight="1" thickTop="1" x14ac:dyDescent="0.25">
      <c r="A65" s="1543"/>
      <c r="B65" s="2285" t="s">
        <v>43</v>
      </c>
      <c r="C65" s="2288" t="s">
        <v>81</v>
      </c>
      <c r="D65" s="2288"/>
      <c r="E65" s="2288"/>
      <c r="F65" s="2288"/>
      <c r="G65" s="2288"/>
      <c r="H65" s="2288"/>
      <c r="I65" s="2288"/>
      <c r="J65" s="2288"/>
      <c r="K65" s="2288"/>
      <c r="L65" s="2288"/>
      <c r="M65" s="2289"/>
      <c r="N65" s="473">
        <v>0.25</v>
      </c>
      <c r="O65" s="638">
        <f>IF(O$45=FALSE,0,N65)</f>
        <v>0</v>
      </c>
      <c r="P65" s="473">
        <v>0.25</v>
      </c>
      <c r="Q65" s="662">
        <f>IF(Q$45=FALSE,0,P65)</f>
        <v>0</v>
      </c>
      <c r="R65" s="473">
        <v>0.25</v>
      </c>
      <c r="S65" s="699">
        <f>IF(S$45=FALSE,0,R65)</f>
        <v>0</v>
      </c>
      <c r="T65" s="473">
        <v>0.25</v>
      </c>
      <c r="U65" s="734">
        <f>IF(U$45=FALSE,0,T65)</f>
        <v>0.25</v>
      </c>
      <c r="V65" s="473">
        <v>0.25</v>
      </c>
      <c r="W65" s="756">
        <f>IF(W$45=FALSE,0,V65)</f>
        <v>0</v>
      </c>
      <c r="X65" s="473">
        <v>0.25</v>
      </c>
      <c r="Y65" s="1371">
        <f>IF(Y$45=FALSE,0,X65)</f>
        <v>0</v>
      </c>
      <c r="Z65" s="473">
        <v>0.25</v>
      </c>
      <c r="AA65" s="1417">
        <f>IF(AA$45=FALSE,0,Z65)</f>
        <v>0</v>
      </c>
      <c r="AB65" s="473">
        <v>0.25</v>
      </c>
      <c r="AC65" s="1432">
        <f>IF(AC$45=FALSE,0,AB65)</f>
        <v>0</v>
      </c>
      <c r="AD65" s="483">
        <f>O65+Q65+S65+U65+W65+Y65+AA65+AC65</f>
        <v>0.25</v>
      </c>
      <c r="AE65" s="93"/>
      <c r="AF65" s="274">
        <v>0.25</v>
      </c>
      <c r="AH65" s="1299"/>
      <c r="AQ65" s="771"/>
      <c r="AR65" s="822" t="s">
        <v>105</v>
      </c>
      <c r="AS65" s="73" t="str">
        <f>IF((OR(AI$12&lt;AS64,AI$12&gt;=AS73)),"",AI$12)</f>
        <v/>
      </c>
      <c r="AT65" s="835" t="str">
        <f t="shared" ref="AT65:AT72" si="36">IF(AU65=0,"",AU65)</f>
        <v/>
      </c>
      <c r="AU65" s="930">
        <f>IF(AO$19=2,(IF(AS65="",0,((AT73-AT64)/(AS73-AS64)*(AI$12-AS64))+AT64)),0)</f>
        <v>0</v>
      </c>
      <c r="AV65" s="836" t="str">
        <f t="shared" ref="AV65:AV72" si="37">IF(AW65=0,"",AW65)</f>
        <v/>
      </c>
      <c r="AW65" s="930">
        <f>IF(AO$19=2,(IF(AS65="",0,((AV73-AV64)/(AS73-AS64)*(AI$12-AS64))+AV64)),0)</f>
        <v>0</v>
      </c>
      <c r="AX65" s="825" t="str">
        <f t="shared" ref="AX65:AX72" si="38">IF(AY65=0,"",AY65)</f>
        <v/>
      </c>
      <c r="AY65" s="930">
        <f>IF(AO$19=3,(IF(AS65="",0,((AX73-AX64)/(AS73-AS64)*(AI$12-AS64))+AX64)),0)</f>
        <v>0</v>
      </c>
      <c r="AZ65" s="837" t="str">
        <f t="shared" ref="AZ65:AZ72" si="39">IF(BA65=0,"",BA65)</f>
        <v/>
      </c>
      <c r="BA65" s="930">
        <f>IF(AO$19=3,(IF(AS65="",0,((AZ73-AZ64)/(AS73-AS64)*(AI$12-AS64))+AZ64)),0)</f>
        <v>0</v>
      </c>
      <c r="BB65" s="822" t="str">
        <f t="shared" ref="BB65:BB72" si="40">IF(BC65=0,"",BC65)</f>
        <v/>
      </c>
      <c r="BC65" s="930">
        <f>IF(AO$19=4,(IF(AS65="",0,((BB73-BB64)/(AS73-AS64)*(AI$12-AS64))+BB64)),0)</f>
        <v>0</v>
      </c>
      <c r="BD65" s="872" t="str">
        <f t="shared" ref="BD65:BD72" si="41">IF(BE65=0,"",BE65)</f>
        <v/>
      </c>
      <c r="BE65" s="1003">
        <f>IF(AO$19=4,(IF(AS65="",0,((BD73-BD64)/(AS73-AS64)*(AI$12-AS64))+BD64)),0)</f>
        <v>0</v>
      </c>
      <c r="BF65" s="163"/>
      <c r="BG65" s="81"/>
      <c r="BH65" s="101"/>
    </row>
    <row r="66" spans="1:60" s="101" customFormat="1" ht="16.899999999999999" customHeight="1" thickBot="1" x14ac:dyDescent="0.3">
      <c r="A66" s="258"/>
      <c r="B66" s="2287"/>
      <c r="C66" s="2292"/>
      <c r="D66" s="2292"/>
      <c r="E66" s="2292"/>
      <c r="F66" s="2292"/>
      <c r="G66" s="2292"/>
      <c r="H66" s="2292"/>
      <c r="I66" s="2292"/>
      <c r="J66" s="2292"/>
      <c r="K66" s="2292"/>
      <c r="L66" s="2292"/>
      <c r="M66" s="2293"/>
      <c r="N66" s="294" t="str">
        <f>IF(O66=0,"",O66)</f>
        <v/>
      </c>
      <c r="O66" s="640">
        <f>IF(O$45=FALSE,0,O65/100*AI$18)</f>
        <v>0</v>
      </c>
      <c r="P66" s="294" t="str">
        <f>IF(Q66=0,"",Q66)</f>
        <v/>
      </c>
      <c r="Q66" s="663">
        <f>IF(Q$45=FALSE,0,Q65/100*AI$29)</f>
        <v>0</v>
      </c>
      <c r="R66" s="294" t="str">
        <f>IF(S66=0,"",S66)</f>
        <v/>
      </c>
      <c r="S66" s="701">
        <f>IF(S$45=FALSE,0,S65/100*AI$40)</f>
        <v>0</v>
      </c>
      <c r="T66" s="294" t="str">
        <f>IF(U66=0,"",U66)</f>
        <v/>
      </c>
      <c r="U66" s="735">
        <f>IF(U$45=FALSE,0,U65/100*AI$51)</f>
        <v>0</v>
      </c>
      <c r="V66" s="294" t="str">
        <f>IF(W66=0,"",W66)</f>
        <v/>
      </c>
      <c r="W66" s="757">
        <f>IF(W$45=FALSE,0,W65/100*AI$62)</f>
        <v>0</v>
      </c>
      <c r="X66" s="294" t="str">
        <f>IF(Y66=0,"",Y66)</f>
        <v/>
      </c>
      <c r="Y66" s="1372">
        <f>IF(Y$45=FALSE,0,Y65/100*AI$73)</f>
        <v>0</v>
      </c>
      <c r="Z66" s="294" t="str">
        <f>IF(AA66=0,"",AA66)</f>
        <v/>
      </c>
      <c r="AA66" s="1418">
        <f>IF(AA$45=FALSE,0,AA65/100*AI$84)</f>
        <v>0</v>
      </c>
      <c r="AB66" s="294" t="str">
        <f>IF(AC66=0,"",AC66)</f>
        <v/>
      </c>
      <c r="AC66" s="1434">
        <f>IF(AC$45=FALSE,0,AC65/100*AI$95)</f>
        <v>0</v>
      </c>
      <c r="AD66" s="19"/>
      <c r="AE66" s="93"/>
      <c r="AF66" s="274"/>
      <c r="AH66" s="634"/>
      <c r="AL66" s="106"/>
      <c r="AQ66" s="93"/>
      <c r="AR66" s="823" t="s">
        <v>106</v>
      </c>
      <c r="AS66" s="821" t="str">
        <f>IF((OR(AI$23&lt;AS64,AI$23&gt;=AS73)),"",AI$23)</f>
        <v/>
      </c>
      <c r="AT66" s="839" t="str">
        <f t="shared" si="36"/>
        <v/>
      </c>
      <c r="AU66" s="1005">
        <f>IF(AO$30=2,(IF(AS66="",0,((AT73-AT64)/(AS73-AS64)*(AI$23-AS64))+AT64)),0)</f>
        <v>0</v>
      </c>
      <c r="AV66" s="840" t="str">
        <f t="shared" si="37"/>
        <v/>
      </c>
      <c r="AW66" s="1005">
        <f>IF(AO$30=2,(IF(AS66="",0,((AV73-AV64)/(AS73-AS64)*(AI$23-AS64))+AV64)),0)</f>
        <v>0</v>
      </c>
      <c r="AX66" s="823" t="str">
        <f t="shared" si="38"/>
        <v/>
      </c>
      <c r="AY66" s="1005">
        <f>IF(AO$30=3,(IF(AS66="",0,((AX73-AX64)/(AS73-AS64)*(AI$23-AS64))+AX64)),0)</f>
        <v>0</v>
      </c>
      <c r="AZ66" s="837" t="str">
        <f t="shared" si="39"/>
        <v/>
      </c>
      <c r="BA66" s="1005">
        <f>IF(AO$30=3,(IF(AS66="",0,((AZ73-AZ64)/(AS73-AS64)*(AI$23-AS64))+AZ64)),0)</f>
        <v>0</v>
      </c>
      <c r="BB66" s="823" t="str">
        <f t="shared" si="40"/>
        <v/>
      </c>
      <c r="BC66" s="1005">
        <f>IF(AO$30=4,(IF(AS66="",0,((BB73-BB64)/(AS73-AS64)*(AI$23-AS64))+BB64)),0)</f>
        <v>0</v>
      </c>
      <c r="BD66" s="838" t="str">
        <f t="shared" si="41"/>
        <v/>
      </c>
      <c r="BE66" s="1006">
        <f>IF(AO$30=4,(IF(AS66="",0,((BD73-BD64)/(AS73-AS64)*(AI$12-AS64))+BD64)),0)</f>
        <v>0</v>
      </c>
      <c r="BF66" s="163"/>
      <c r="BG66" s="81"/>
      <c r="BH66" s="93"/>
    </row>
    <row r="67" spans="1:60" s="93" customFormat="1" ht="15" customHeight="1" thickTop="1" x14ac:dyDescent="0.25">
      <c r="A67" s="255"/>
      <c r="B67" s="2317" t="s">
        <v>325</v>
      </c>
      <c r="C67" s="2318"/>
      <c r="D67" s="2318"/>
      <c r="E67" s="2318"/>
      <c r="F67" s="2318"/>
      <c r="G67" s="2318"/>
      <c r="H67" s="2318"/>
      <c r="I67" s="2318"/>
      <c r="J67" s="2318"/>
      <c r="K67" s="2318"/>
      <c r="L67" s="2318"/>
      <c r="M67" s="2331"/>
      <c r="N67" s="481" t="str">
        <f>IF(O67=0,"",O67)</f>
        <v/>
      </c>
      <c r="O67" s="646">
        <f>IF(OR(AI12=0,O45=FALSE),0,O46+O48+O55+O57+O60+O63+O65)</f>
        <v>0</v>
      </c>
      <c r="P67" s="481" t="str">
        <f>IF(Q67=0,"",Q67)</f>
        <v/>
      </c>
      <c r="Q67" s="664">
        <f>IF(OR(AI23=0,Q45=FALSE),0,Q46+Q48+Q55+Q57+Q60+Q63+Q65)</f>
        <v>0</v>
      </c>
      <c r="R67" s="481" t="str">
        <f>IF(S67=0,"",S67)</f>
        <v/>
      </c>
      <c r="S67" s="702">
        <f>IF(OR(AI34=0,S45=FALSE),0,S46+S48+S55+S57+S60+S63+S65)</f>
        <v>0</v>
      </c>
      <c r="T67" s="481">
        <f>IF(U67=0,"",U67)</f>
        <v>8.9999999999999982</v>
      </c>
      <c r="U67" s="736">
        <f>IF(OR(AI45=0,U45=FALSE),0,U46+U48+U55+U57+U60+U63+U65)</f>
        <v>8.9999999999999982</v>
      </c>
      <c r="V67" s="481" t="str">
        <f>IF(W67=0,"",W67)</f>
        <v/>
      </c>
      <c r="W67" s="758">
        <f>IF(OR(AI56=0,W45=FALSE),0,W46+W48+W55+W57+W60+W63+W65)</f>
        <v>0</v>
      </c>
      <c r="X67" s="481" t="str">
        <f>IF(Y67=0,"",Y67)</f>
        <v/>
      </c>
      <c r="Y67" s="1373">
        <f>IF(OR(AI67=0,Y45=FALSE),0,Y46+Y48+Y55+Y57+Y60+Y63+Y65)</f>
        <v>0</v>
      </c>
      <c r="Z67" s="481" t="str">
        <f>IF(AA67=0,"",AA67)</f>
        <v/>
      </c>
      <c r="AA67" s="790">
        <f>IF(OR(AI78=0,AA45=FALSE),0,AA46+AA48+AA55+AA57+AA60+AA63+AA65)</f>
        <v>0</v>
      </c>
      <c r="AB67" s="481" t="str">
        <f>IF(AC67=0,"",AC67)</f>
        <v/>
      </c>
      <c r="AC67" s="805">
        <f>IF(OR(AI89=0,AC45=FALSE),0,AC46+AC48+AC55+AC57+AC60+AC63+AC65)</f>
        <v>0</v>
      </c>
      <c r="AD67" s="485">
        <f>AD46+AD48+AD55+AD57+AD60+AD63+AD65</f>
        <v>8.9999999999999982</v>
      </c>
      <c r="AF67" s="274"/>
      <c r="AG67" s="2468" t="s">
        <v>440</v>
      </c>
      <c r="AH67" s="2469"/>
      <c r="AI67" s="1393">
        <f>IF('Kostenrahmen und Gesamthonorar'!X41&lt;5000,0,'Kostenrahmen und Gesamthonorar'!X41)</f>
        <v>0</v>
      </c>
      <c r="AJ67" s="1388"/>
      <c r="AK67" s="1388"/>
      <c r="AL67" s="1389"/>
      <c r="AM67" s="1390"/>
      <c r="AN67" s="1390"/>
      <c r="AO67" s="1391"/>
      <c r="AP67" s="1392"/>
      <c r="AQ67" s="84"/>
      <c r="AR67" s="823" t="s">
        <v>107</v>
      </c>
      <c r="AS67" s="821" t="str">
        <f>IF((OR(AI$34&lt;AS64,AI$34&gt;=AS73)),"",AI$34)</f>
        <v/>
      </c>
      <c r="AT67" s="839" t="str">
        <f t="shared" si="36"/>
        <v/>
      </c>
      <c r="AU67" s="1007">
        <f>IF(AO$41=2,(IF(AS67="",0,((AT73-AT64)/(AS73-AS64)*(AI$34-AS64))+AT64)),0)</f>
        <v>0</v>
      </c>
      <c r="AV67" s="840" t="str">
        <f t="shared" si="37"/>
        <v/>
      </c>
      <c r="AW67" s="1007">
        <f>IF(AO$41=2,(IF(AS67="",0,((AV73-AV64)/(AS73-AS64)*(AI$34-AS64))+AV64)),0)</f>
        <v>0</v>
      </c>
      <c r="AX67" s="823" t="str">
        <f t="shared" si="38"/>
        <v/>
      </c>
      <c r="AY67" s="1007">
        <f>IF(AO$41=3,(IF(AS67="",0,((AX73-AX64)/(AS73-AS64)*(AI$34-AS64))+AX64)),0)</f>
        <v>0</v>
      </c>
      <c r="AZ67" s="837" t="str">
        <f t="shared" si="39"/>
        <v/>
      </c>
      <c r="BA67" s="1007">
        <f>IF(AO$41=3,(IF(AS67="",0,((AZ73-AZ64)/(AS73-AS64)*(AI$34-AS64))+AZ64)),0)</f>
        <v>0</v>
      </c>
      <c r="BB67" s="823" t="str">
        <f t="shared" si="40"/>
        <v/>
      </c>
      <c r="BC67" s="1007">
        <f>IF(AO$41=4,(IF(AS67="",0,((BB73-BB64)/(AS73-AS64)*(AI$34-AS64))+BB64)),0)</f>
        <v>0</v>
      </c>
      <c r="BD67" s="838" t="str">
        <f t="shared" si="41"/>
        <v/>
      </c>
      <c r="BE67" s="1008">
        <f>IF(AO$41=4,(IF(AS67="",0,((BD73-BD64)/(AS73-AS64)*(AI$34-AS64))+BD64)),0)</f>
        <v>0</v>
      </c>
      <c r="BF67" s="163"/>
      <c r="BG67" s="81"/>
      <c r="BH67" s="99"/>
    </row>
    <row r="68" spans="1:60" s="93" customFormat="1" ht="15" customHeight="1" x14ac:dyDescent="0.25">
      <c r="A68" s="255"/>
      <c r="B68" s="2420" t="s">
        <v>163</v>
      </c>
      <c r="C68" s="2421"/>
      <c r="D68" s="2421"/>
      <c r="E68" s="2421"/>
      <c r="F68" s="2421"/>
      <c r="G68" s="2421"/>
      <c r="H68" s="2421"/>
      <c r="I68" s="2421"/>
      <c r="J68" s="2421"/>
      <c r="K68" s="2421"/>
      <c r="L68" s="2421"/>
      <c r="M68" s="2422"/>
      <c r="N68" s="479" t="str">
        <f>IF(O68=0,"",O68)</f>
        <v/>
      </c>
      <c r="O68" s="647">
        <f>O47+O49+O56+O58+O61+O64+O66</f>
        <v>0</v>
      </c>
      <c r="P68" s="479" t="str">
        <f>IF(Q68=0,"",Q68)</f>
        <v/>
      </c>
      <c r="Q68" s="665">
        <f>Q47+Q49+Q56+Q58+Q61+Q64+Q66</f>
        <v>0</v>
      </c>
      <c r="R68" s="479" t="str">
        <f>IF(S68=0,"",S68)</f>
        <v/>
      </c>
      <c r="S68" s="703">
        <f>S47+S49+S56+S58+S61+S64+S66</f>
        <v>0</v>
      </c>
      <c r="T68" s="479" t="str">
        <f>IF(U68=0,"",U68)</f>
        <v/>
      </c>
      <c r="U68" s="737">
        <f>U47+U49+U56+U58+U61+U64+U66</f>
        <v>0</v>
      </c>
      <c r="V68" s="479" t="str">
        <f>IF(W68=0,"",W68)</f>
        <v/>
      </c>
      <c r="W68" s="759">
        <f>W47+W49+W56+W58+W61+W64+W66</f>
        <v>0</v>
      </c>
      <c r="X68" s="479" t="str">
        <f>IF(Y68=0,"",Y68)</f>
        <v/>
      </c>
      <c r="Y68" s="1374">
        <f>Y47+Y49+Y56+Y58+Y61+Y64+Y66</f>
        <v>0</v>
      </c>
      <c r="Z68" s="479" t="str">
        <f>IF(AA68=0,"",AA68)</f>
        <v/>
      </c>
      <c r="AA68" s="791">
        <f>AA47+AA49+AA56+AA58+AA61+AA64+AA66</f>
        <v>0</v>
      </c>
      <c r="AB68" s="479" t="str">
        <f>IF(AC68=0,"",AC68)</f>
        <v/>
      </c>
      <c r="AC68" s="807">
        <f>AC47+AC49+AC56+AC58+AC61+AC64+AC66</f>
        <v>0</v>
      </c>
      <c r="AD68" s="313"/>
      <c r="AF68" s="274"/>
      <c r="AG68" s="1439"/>
      <c r="AH68" s="1320"/>
      <c r="AI68" s="1250"/>
      <c r="AJ68" s="1034"/>
      <c r="AK68" s="1396"/>
      <c r="AL68" s="1535"/>
      <c r="AM68" s="1081"/>
      <c r="AN68" s="1506">
        <v>1</v>
      </c>
      <c r="AO68" s="1037"/>
      <c r="AP68" s="1038"/>
      <c r="AR68" s="823" t="s">
        <v>108</v>
      </c>
      <c r="AS68" s="821" t="str">
        <f>IF((OR(AI$45&lt;AS64,AI$45&gt;=AS73)),"",AI$45)</f>
        <v/>
      </c>
      <c r="AT68" s="839" t="str">
        <f t="shared" si="36"/>
        <v/>
      </c>
      <c r="AU68" s="1009">
        <f>IF(AO$52=2,(IF(AS68="",0,((AT73-AT64)/(AS73-AS64)*(AI$45-AS64))+AT64)),0)</f>
        <v>0</v>
      </c>
      <c r="AV68" s="840" t="str">
        <f t="shared" si="37"/>
        <v/>
      </c>
      <c r="AW68" s="1009">
        <f>IF(AO$52=2,(IF(AS68="",0,((AV73-AV64)/(AS73-AS64)*(AI$45-AS64))+AV64)),0)</f>
        <v>0</v>
      </c>
      <c r="AX68" s="823" t="str">
        <f t="shared" si="38"/>
        <v/>
      </c>
      <c r="AY68" s="1009">
        <f>IF(AO$52=3,(IF(AS68="",0,((AX73-AX64)/(AS73-AS64)*(AI$45-AS64))+AX64)),0)</f>
        <v>0</v>
      </c>
      <c r="AZ68" s="837" t="str">
        <f t="shared" si="39"/>
        <v/>
      </c>
      <c r="BA68" s="1009">
        <f>IF(AO$52=3,(IF(AS68="",0,((AZ73-AZ64)/(AS73-AS64)*(AI$45-AS64))+AZ64)),0)</f>
        <v>0</v>
      </c>
      <c r="BB68" s="823" t="str">
        <f t="shared" si="40"/>
        <v/>
      </c>
      <c r="BC68" s="1009">
        <f>IF(AO$52=4,(IF(AS68="",0,((BB73-BB64)/(AS73-AS64)*(AI$45-AS64))+BB64)),0)</f>
        <v>0</v>
      </c>
      <c r="BD68" s="838" t="str">
        <f t="shared" si="41"/>
        <v/>
      </c>
      <c r="BE68" s="1010">
        <f>IF(AO$52=4,(IF(AS68="",0,((BD73-BD64)/(AS73-AS64)*(AI$45-AS64))+BD64)),0)</f>
        <v>0</v>
      </c>
      <c r="BF68" s="163"/>
      <c r="BG68" s="81"/>
      <c r="BH68" s="99"/>
    </row>
    <row r="69" spans="1:60" s="93" customFormat="1" ht="15" customHeight="1" x14ac:dyDescent="0.25">
      <c r="A69" s="255"/>
      <c r="B69" s="472"/>
      <c r="C69" s="472"/>
      <c r="D69" s="472"/>
      <c r="E69" s="472"/>
      <c r="F69" s="472"/>
      <c r="G69" s="472"/>
      <c r="H69" s="472"/>
      <c r="I69" s="472"/>
      <c r="J69" s="472"/>
      <c r="K69" s="472"/>
      <c r="L69" s="472"/>
      <c r="M69" s="472"/>
      <c r="N69" s="39"/>
      <c r="O69" s="39"/>
      <c r="P69" s="39"/>
      <c r="Q69" s="39"/>
      <c r="R69" s="39"/>
      <c r="S69" s="39"/>
      <c r="T69" s="39"/>
      <c r="U69" s="39"/>
      <c r="V69" s="39"/>
      <c r="W69" s="39"/>
      <c r="X69" s="39"/>
      <c r="Y69" s="39"/>
      <c r="Z69" s="39"/>
      <c r="AA69" s="39"/>
      <c r="AB69" s="39"/>
      <c r="AC69" s="308"/>
      <c r="AD69" s="17"/>
      <c r="AF69" s="274"/>
      <c r="AG69" s="2455" t="s">
        <v>138</v>
      </c>
      <c r="AH69" s="2364"/>
      <c r="AI69" s="1407">
        <f>SUM(AK69:AK73)</f>
        <v>0</v>
      </c>
      <c r="AJ69" s="1034"/>
      <c r="AK69" s="1397">
        <f>IF(AM74=2,AL69,0)</f>
        <v>0</v>
      </c>
      <c r="AL69" s="1079">
        <f>AU25+AU34+AU43+AU52+AU61+AU70+AU79+AU88+AU97+AU106+AU115+AU124+AU133+AU142+AU151+AU160+AU169+AU178+AU16+AY25+AY16+AY178+AY169+AY160+AY151+AY142+AY133+AY124+AY115+AY106+AY97+AY88+AY79+AY70++AY61+AY52+AY43+AY34+BC34+BC43+BC52+BC61+BC70+BC79+BC88+BC97+BC106+BC115+BC124+BC133+BC142+BC151+BC160+BC169+BC178+BC16+BC25</f>
        <v>0</v>
      </c>
      <c r="AM69" s="1398" t="s">
        <v>115</v>
      </c>
      <c r="AN69" s="1312">
        <v>2</v>
      </c>
      <c r="AO69" s="1250"/>
      <c r="AP69" s="1039"/>
      <c r="AQ69" s="99"/>
      <c r="AR69" s="823" t="s">
        <v>109</v>
      </c>
      <c r="AS69" s="821" t="str">
        <f>IF((OR(AI$56&lt;AS64,AI$56&gt;=AS73)),"",AI$56)</f>
        <v/>
      </c>
      <c r="AT69" s="839" t="str">
        <f t="shared" si="36"/>
        <v/>
      </c>
      <c r="AU69" s="1012">
        <f>IF(AO$63=2,(IF(AS69="",0,((AT73-AT64)/(AS73-AS64)*(AI$56-AS64))+AT64)),0)</f>
        <v>0</v>
      </c>
      <c r="AV69" s="840" t="str">
        <f t="shared" si="37"/>
        <v/>
      </c>
      <c r="AW69" s="1012">
        <f>IF(AO$63=2,(IF(AS69="",0,((AV73-AV64)/(AS73-AS64)*(AI$56-AS64))+AV64)),0)</f>
        <v>0</v>
      </c>
      <c r="AX69" s="823" t="str">
        <f t="shared" si="38"/>
        <v/>
      </c>
      <c r="AY69" s="1012">
        <f>IF(AO$63=3,(IF(AS69="",0,((AX73-AX64)/(AS73-AS64)*(AI$56-AS64))+AX64)),0)</f>
        <v>0</v>
      </c>
      <c r="AZ69" s="837" t="str">
        <f t="shared" si="39"/>
        <v/>
      </c>
      <c r="BA69" s="1012">
        <f>IF(AO$63=3,(IF(AS69="",0,((AZ73-AZ64)/(AS73-AS64)*(AI$56-AS64))+AZ64)),0)</f>
        <v>0</v>
      </c>
      <c r="BB69" s="823" t="str">
        <f t="shared" si="40"/>
        <v/>
      </c>
      <c r="BC69" s="1012">
        <f>IF(AO$63=4,(IF(AS69="",0,((BB73-BB64)/(AS73-AS64)*(AI$56-AS64))+BB64)),0)</f>
        <v>0</v>
      </c>
      <c r="BD69" s="838" t="str">
        <f t="shared" si="41"/>
        <v/>
      </c>
      <c r="BE69" s="1013">
        <f>IF(AO$63=4,(IF(AS69="",0,((BD73-BD64)/(AS73-AS64)*(AI$56-AS64))+BD64)),0)</f>
        <v>0</v>
      </c>
      <c r="BF69" s="163"/>
      <c r="BG69" s="81"/>
      <c r="BH69" s="99"/>
    </row>
    <row r="70" spans="1:60" s="99" customFormat="1" ht="15" customHeight="1" x14ac:dyDescent="0.25">
      <c r="A70" s="1543"/>
      <c r="B70" s="472"/>
      <c r="C70" s="472"/>
      <c r="D70" s="472"/>
      <c r="E70" s="472"/>
      <c r="F70" s="472"/>
      <c r="G70" s="472"/>
      <c r="H70" s="472"/>
      <c r="I70" s="472"/>
      <c r="J70" s="472"/>
      <c r="K70" s="472"/>
      <c r="L70" s="472"/>
      <c r="M70" s="472"/>
      <c r="N70" s="39"/>
      <c r="O70" s="39"/>
      <c r="P70" s="39"/>
      <c r="Q70" s="39"/>
      <c r="R70" s="39"/>
      <c r="S70" s="39"/>
      <c r="T70" s="39"/>
      <c r="U70" s="39"/>
      <c r="V70" s="39"/>
      <c r="W70" s="39"/>
      <c r="X70" s="39"/>
      <c r="Y70" s="39"/>
      <c r="Z70" s="39"/>
      <c r="AA70" s="39"/>
      <c r="AB70" s="39"/>
      <c r="AC70" s="39"/>
      <c r="AD70" s="17"/>
      <c r="AE70" s="93"/>
      <c r="AF70" s="274"/>
      <c r="AG70" s="1394" t="s">
        <v>424</v>
      </c>
      <c r="AH70" s="1395" t="b">
        <v>0</v>
      </c>
      <c r="AI70" s="1044">
        <f>IF(AH70=FALSE,0,AI69*X15)</f>
        <v>0</v>
      </c>
      <c r="AJ70" s="1034"/>
      <c r="AK70" s="1400">
        <f>IF(AM74=3,AL70,0)</f>
        <v>0</v>
      </c>
      <c r="AL70" s="1401">
        <f>((AL73-AL69)*(0.25))+AL69</f>
        <v>0</v>
      </c>
      <c r="AM70" s="1402" t="s">
        <v>52</v>
      </c>
      <c r="AN70" s="1319">
        <v>3</v>
      </c>
      <c r="AO70" s="1403"/>
      <c r="AP70" s="1507">
        <v>1</v>
      </c>
      <c r="AQ70" s="73"/>
      <c r="AR70" s="823" t="s">
        <v>110</v>
      </c>
      <c r="AS70" s="821" t="str">
        <f>IF((OR(AI$67&lt;AS64,AI$67&gt;=AS73)),"",AI$67)</f>
        <v/>
      </c>
      <c r="AT70" s="839" t="str">
        <f t="shared" si="36"/>
        <v/>
      </c>
      <c r="AU70" s="1036">
        <f>IF(AO$74=2,(IF(AS70="",0,((AT73-AT64)/(AS73-AS64)*(AI$67-AS64))+AT64)),0)</f>
        <v>0</v>
      </c>
      <c r="AV70" s="840" t="str">
        <f t="shared" si="37"/>
        <v/>
      </c>
      <c r="AW70" s="1036">
        <f>IF(AO$74=2,(IF(AS70="",0,((AV73-AV64)/(AS73-AS64)*(AI$67-AS64))+AV64)),0)</f>
        <v>0</v>
      </c>
      <c r="AX70" s="823" t="str">
        <f t="shared" si="38"/>
        <v/>
      </c>
      <c r="AY70" s="1036">
        <f>IF(AO$74=3,(IF(AS70="",0,((AX73-AX64)/(AS73-AS64)*(AI$67-AS64))+AX64)),0)</f>
        <v>0</v>
      </c>
      <c r="AZ70" s="837" t="str">
        <f t="shared" si="39"/>
        <v/>
      </c>
      <c r="BA70" s="1036">
        <f>IF(AO$74=3,(IF(AS70="",0,((AZ73-AZ64)/(AS73-AS64)*(AI$67-AS64))+AZ64)),0)</f>
        <v>0</v>
      </c>
      <c r="BB70" s="823" t="str">
        <f t="shared" si="40"/>
        <v/>
      </c>
      <c r="BC70" s="1036">
        <f>IF(AO$74=4,(IF(AS70="",0,((BB73-BB64)/(AS73-AS64)*(AI$67-AS64))+BB64)),0)</f>
        <v>0</v>
      </c>
      <c r="BD70" s="838" t="str">
        <f t="shared" si="41"/>
        <v/>
      </c>
      <c r="BE70" s="1041">
        <f>IF(AO$74=4,(IF(AS70="",0,((BD73-BD64)/(AS73-AS64)*(AI$67-AS64))+BD64)),0)</f>
        <v>0</v>
      </c>
      <c r="BF70" s="163"/>
      <c r="BG70" s="81"/>
      <c r="BH70" s="94"/>
    </row>
    <row r="71" spans="1:60" s="94" customFormat="1" ht="15" customHeight="1" x14ac:dyDescent="0.25">
      <c r="A71" s="254"/>
      <c r="B71" s="2302" t="s">
        <v>173</v>
      </c>
      <c r="C71" s="2303"/>
      <c r="D71" s="2303"/>
      <c r="E71" s="2303"/>
      <c r="F71" s="2303"/>
      <c r="G71" s="2303"/>
      <c r="H71" s="2303"/>
      <c r="I71" s="2303"/>
      <c r="J71" s="2303"/>
      <c r="K71" s="2303"/>
      <c r="L71" s="2303"/>
      <c r="M71" s="2304"/>
      <c r="N71" s="469"/>
      <c r="O71" s="504"/>
      <c r="P71" s="503"/>
      <c r="Q71" s="514"/>
      <c r="R71" s="503"/>
      <c r="S71" s="514"/>
      <c r="T71" s="503"/>
      <c r="U71" s="514"/>
      <c r="V71" s="503"/>
      <c r="W71" s="514"/>
      <c r="X71" s="503"/>
      <c r="Y71" s="514"/>
      <c r="Z71" s="503"/>
      <c r="AA71" s="514"/>
      <c r="AB71" s="506"/>
      <c r="AC71" s="39"/>
      <c r="AD71" s="17"/>
      <c r="AE71" s="93"/>
      <c r="AF71" s="274"/>
      <c r="AG71" s="2455" t="s">
        <v>432</v>
      </c>
      <c r="AH71" s="2364"/>
      <c r="AI71" s="910">
        <f>AI69+AI70</f>
        <v>0</v>
      </c>
      <c r="AJ71" s="1034"/>
      <c r="AK71" s="954">
        <f>IF(AM74=4,AL71,0)</f>
        <v>0</v>
      </c>
      <c r="AL71" s="1042">
        <f>((AL73-AL69)*(0.5))+AL69</f>
        <v>0</v>
      </c>
      <c r="AM71" s="1405" t="s">
        <v>53</v>
      </c>
      <c r="AN71" s="1496">
        <v>4</v>
      </c>
      <c r="AO71" s="905" t="s">
        <v>443</v>
      </c>
      <c r="AP71" s="1508">
        <v>2</v>
      </c>
      <c r="AQ71" s="617"/>
      <c r="AR71" s="823" t="s">
        <v>111</v>
      </c>
      <c r="AS71" s="821" t="str">
        <f>IF((OR(AI$78&lt;AS64,AI$78&gt;=AS73)),"",AI$78)</f>
        <v/>
      </c>
      <c r="AT71" s="839" t="str">
        <f t="shared" si="36"/>
        <v/>
      </c>
      <c r="AU71" s="1016">
        <f>IF(AO$85=2,(IF(AS71="",0,((AT73-AT64)/(AS73-AS64)*(AI$78-AS64))+AT64)),0)</f>
        <v>0</v>
      </c>
      <c r="AV71" s="840" t="str">
        <f t="shared" si="37"/>
        <v/>
      </c>
      <c r="AW71" s="1014">
        <f>IF(AO$85=2,(IF(AS71="",0,((AV73-AV64)/(AS73-AS64)*(AI$78-AS64))+AV64)),0)</f>
        <v>0</v>
      </c>
      <c r="AX71" s="823" t="str">
        <f t="shared" si="38"/>
        <v/>
      </c>
      <c r="AY71" s="1014">
        <f>IF(AO$85=3,(IF(AS71="",0,((AX73-AX64)/(AS73-AS64)*(AI$78-AS64))+AX64)),0)</f>
        <v>0</v>
      </c>
      <c r="AZ71" s="837" t="str">
        <f t="shared" si="39"/>
        <v/>
      </c>
      <c r="BA71" s="1014">
        <f>IF(AO$85=3,(IF(AS71="",0,((AZ73-AZ64)/(AS73-AS64)*(AI$78-AS64))+AZ64)),0)</f>
        <v>0</v>
      </c>
      <c r="BB71" s="823" t="str">
        <f t="shared" si="40"/>
        <v/>
      </c>
      <c r="BC71" s="1014">
        <f>IF(AO$85=4,(IF(AS71="",0,((BB73-BB64)/(AS73-AS64)*(AI$78-AS64))+BB64)),0)</f>
        <v>0</v>
      </c>
      <c r="BD71" s="838" t="str">
        <f t="shared" si="41"/>
        <v/>
      </c>
      <c r="BE71" s="1015">
        <f>IF(AO$85=4,(IF(AS71="",0,((BD73-BD64)/(AS73-AS64)*(AI$78-AS64))+BD64)),0)</f>
        <v>0</v>
      </c>
      <c r="BF71" s="163"/>
      <c r="BG71" s="81"/>
    </row>
    <row r="72" spans="1:60" s="94" customFormat="1" ht="15" customHeight="1" x14ac:dyDescent="0.2">
      <c r="A72" s="254"/>
      <c r="B72" s="2314"/>
      <c r="C72" s="2320"/>
      <c r="D72" s="2320"/>
      <c r="E72" s="2320"/>
      <c r="F72" s="2320"/>
      <c r="G72" s="2320"/>
      <c r="H72" s="2320"/>
      <c r="I72" s="2320"/>
      <c r="J72" s="2320"/>
      <c r="K72" s="2320"/>
      <c r="L72" s="2320"/>
      <c r="M72" s="513"/>
      <c r="N72" s="515" t="s">
        <v>326</v>
      </c>
      <c r="O72" s="641" t="b">
        <v>0</v>
      </c>
      <c r="P72" s="508" t="s">
        <v>326</v>
      </c>
      <c r="Q72" s="666" t="b">
        <v>0</v>
      </c>
      <c r="R72" s="508" t="s">
        <v>326</v>
      </c>
      <c r="S72" s="721" t="b">
        <v>0</v>
      </c>
      <c r="T72" s="508" t="s">
        <v>326</v>
      </c>
      <c r="U72" s="739" t="b">
        <v>1</v>
      </c>
      <c r="V72" s="508" t="s">
        <v>326</v>
      </c>
      <c r="W72" s="760" t="b">
        <v>0</v>
      </c>
      <c r="X72" s="508" t="s">
        <v>326</v>
      </c>
      <c r="Y72" s="1375" t="b">
        <v>0</v>
      </c>
      <c r="Z72" s="508" t="s">
        <v>326</v>
      </c>
      <c r="AA72" s="1419" t="b">
        <v>0</v>
      </c>
      <c r="AB72" s="509" t="s">
        <v>326</v>
      </c>
      <c r="AC72" s="1431" t="b">
        <v>0</v>
      </c>
      <c r="AD72" s="93"/>
      <c r="AE72" s="100"/>
      <c r="AF72" s="273"/>
      <c r="AG72" s="2455" t="s">
        <v>425</v>
      </c>
      <c r="AH72" s="2364"/>
      <c r="AI72" s="910">
        <f>IF(AM74=2,X19*AI71,0)</f>
        <v>0</v>
      </c>
      <c r="AJ72" s="1034"/>
      <c r="AK72" s="954">
        <f>IF(AM74=5,AL72,0)</f>
        <v>0</v>
      </c>
      <c r="AL72" s="1406">
        <f>((AL73-AL69)*(0.75))+AL69</f>
        <v>0</v>
      </c>
      <c r="AM72" s="1404" t="s">
        <v>54</v>
      </c>
      <c r="AN72" s="1496">
        <v>5</v>
      </c>
      <c r="AO72" s="905" t="s">
        <v>444</v>
      </c>
      <c r="AP72" s="1508">
        <v>3</v>
      </c>
      <c r="AQ72" s="83"/>
      <c r="AR72" s="822" t="s">
        <v>112</v>
      </c>
      <c r="AS72" s="824" t="str">
        <f>IF((OR(AI$89&lt;AS64,AI$89&gt;=AS73)),"",AI$89)</f>
        <v/>
      </c>
      <c r="AT72" s="839" t="str">
        <f t="shared" si="36"/>
        <v/>
      </c>
      <c r="AU72" s="1017">
        <f>IF(AO$96=2,(IF(AS72="",0,((AT73-AT64)/(AS73-AS64)*(AI$89-AS64))+AT64)),0)</f>
        <v>0</v>
      </c>
      <c r="AV72" s="840" t="str">
        <f t="shared" si="37"/>
        <v/>
      </c>
      <c r="AW72" s="1017">
        <f>IF(AO$96=2,(IF(AS72="",0,((AV73-AV64)/(AS73-AS64)*(AI$89-AS64))+AV64)),0)</f>
        <v>0</v>
      </c>
      <c r="AX72" s="823" t="str">
        <f t="shared" si="38"/>
        <v/>
      </c>
      <c r="AY72" s="1017">
        <f>IF(AO$96=3,(IF(AS72="",0,((AX73-AX64)/(AS73-AS64)*(AI$89-AS64))+AX64)),0)</f>
        <v>0</v>
      </c>
      <c r="AZ72" s="837" t="str">
        <f t="shared" si="39"/>
        <v/>
      </c>
      <c r="BA72" s="1018">
        <f>IF(AO$96=3,(IF(AS72="",0,((AZ73-AZ64)/(AS73-AS64)*(AI$89-AS64))+AZ64)),0)</f>
        <v>0</v>
      </c>
      <c r="BB72" s="823" t="str">
        <f t="shared" si="40"/>
        <v/>
      </c>
      <c r="BC72" s="1017">
        <f>IF(AO$96=4,(IF(AS72="",0,((BB73-BB64)/(AS73-AS64)*(AI$89-AS64))+BB64)),0)</f>
        <v>0</v>
      </c>
      <c r="BD72" s="838" t="str">
        <f t="shared" si="41"/>
        <v/>
      </c>
      <c r="BE72" s="1019">
        <f>IF(AO$96=4,(IF(AS72="",0,((BD73-BD64)/(AS73-AS64)*(AI$89-AS64))+BD64)),0)</f>
        <v>0</v>
      </c>
      <c r="BF72" s="163"/>
      <c r="BG72" s="81"/>
    </row>
    <row r="73" spans="1:60" s="94" customFormat="1" ht="15" customHeight="1" x14ac:dyDescent="0.2">
      <c r="A73" s="254"/>
      <c r="B73" s="2285" t="s">
        <v>37</v>
      </c>
      <c r="C73" s="2288" t="s">
        <v>297</v>
      </c>
      <c r="D73" s="2288"/>
      <c r="E73" s="2288"/>
      <c r="F73" s="2288"/>
      <c r="G73" s="2288"/>
      <c r="H73" s="2288"/>
      <c r="I73" s="2288"/>
      <c r="J73" s="2288"/>
      <c r="K73" s="2288"/>
      <c r="L73" s="2288"/>
      <c r="M73" s="2289"/>
      <c r="N73" s="473">
        <v>5.5</v>
      </c>
      <c r="O73" s="638">
        <f>IF(O$72=FALSE,0,N73)</f>
        <v>0</v>
      </c>
      <c r="P73" s="473">
        <v>5.5</v>
      </c>
      <c r="Q73" s="662">
        <f>IF(Q$72=FALSE,0,P73)</f>
        <v>0</v>
      </c>
      <c r="R73" s="473">
        <v>5.5</v>
      </c>
      <c r="S73" s="699">
        <f>IF(S$72=FALSE,0,R73)</f>
        <v>0</v>
      </c>
      <c r="T73" s="473">
        <v>5.5</v>
      </c>
      <c r="U73" s="734">
        <f>IF(U$72=FALSE,0,T73)</f>
        <v>5.5</v>
      </c>
      <c r="V73" s="473">
        <v>5.5</v>
      </c>
      <c r="W73" s="756">
        <f>IF(W$72=FALSE,0,V73)</f>
        <v>0</v>
      </c>
      <c r="X73" s="473">
        <v>5.5</v>
      </c>
      <c r="Y73" s="1371">
        <f>IF(Y$72=FALSE,0,X73)</f>
        <v>0</v>
      </c>
      <c r="Z73" s="473">
        <v>5.5</v>
      </c>
      <c r="AA73" s="1417">
        <f>IF(AA$72=FALSE,0,Z73)</f>
        <v>0</v>
      </c>
      <c r="AB73" s="473">
        <v>5.5</v>
      </c>
      <c r="AC73" s="1432">
        <f>IF(AC$72=FALSE,0,AB73)</f>
        <v>0</v>
      </c>
      <c r="AD73" s="483">
        <f>O73+Q73+S73+U73+W73+Y73+AA73+AC73</f>
        <v>5.5</v>
      </c>
      <c r="AE73" s="101"/>
      <c r="AF73" s="272">
        <v>5.5</v>
      </c>
      <c r="AG73" s="2455" t="s">
        <v>427</v>
      </c>
      <c r="AH73" s="2364"/>
      <c r="AI73" s="804">
        <f>AI71-AI72</f>
        <v>0</v>
      </c>
      <c r="AJ73" s="1034"/>
      <c r="AK73" s="954">
        <f>IF(AM74=6,AL73,0)</f>
        <v>0</v>
      </c>
      <c r="AL73" s="1042">
        <f>AW34+AW43+AW52+AW61+AW70+AW79+AW88+AW97+AW106+AW115+AW124+AW133+AW142+AW151+AW160+AW169+AW178+AW16+AW25+BA34+BA43+BA52+BA61+BA70+BA79+BA88+BA97+BA106+BA115+BA124+BA133+BA142+BA151+BA160+BA169+BA178+BA16+BA25+BE34+BE43+BE52+BE61+BE70+BE79+BE88+BE97+BE106+BE115+BE124+BE133+BE142+BE151+BE160+BE169+BE178+BE16+BE25</f>
        <v>0</v>
      </c>
      <c r="AM73" s="1404" t="s">
        <v>116</v>
      </c>
      <c r="AN73" s="1496">
        <v>6</v>
      </c>
      <c r="AO73" s="905" t="s">
        <v>445</v>
      </c>
      <c r="AP73" s="1508">
        <v>4</v>
      </c>
      <c r="AQ73" s="775"/>
      <c r="AR73" s="846"/>
      <c r="AS73" s="829">
        <v>100000</v>
      </c>
      <c r="AT73" s="842">
        <v>22723</v>
      </c>
      <c r="AU73" s="831"/>
      <c r="AV73" s="832">
        <v>27150</v>
      </c>
      <c r="AW73" s="831"/>
      <c r="AX73" s="833">
        <v>27150</v>
      </c>
      <c r="AY73" s="831"/>
      <c r="AZ73" s="834">
        <v>31872</v>
      </c>
      <c r="BA73" s="831"/>
      <c r="BB73" s="833">
        <v>31872</v>
      </c>
      <c r="BC73" s="831"/>
      <c r="BD73" s="834">
        <v>36299</v>
      </c>
      <c r="BE73" s="165"/>
      <c r="BF73" s="163"/>
      <c r="BG73" s="81"/>
    </row>
    <row r="74" spans="1:60" s="94" customFormat="1" ht="15" customHeight="1" x14ac:dyDescent="0.2">
      <c r="A74" s="254"/>
      <c r="B74" s="2286"/>
      <c r="C74" s="2290"/>
      <c r="D74" s="2290"/>
      <c r="E74" s="2290"/>
      <c r="F74" s="2290"/>
      <c r="G74" s="2290"/>
      <c r="H74" s="2290"/>
      <c r="I74" s="2290"/>
      <c r="J74" s="2290"/>
      <c r="K74" s="2290"/>
      <c r="L74" s="2290"/>
      <c r="M74" s="2291"/>
      <c r="N74" s="2248" t="str">
        <f>IF(O74=0,"",O74)</f>
        <v/>
      </c>
      <c r="O74" s="2278">
        <f>IF(O$72=FALSE,0,O73/100*AI$18)</f>
        <v>0</v>
      </c>
      <c r="P74" s="2248" t="str">
        <f>IF(Q74=0,"",Q74)</f>
        <v/>
      </c>
      <c r="Q74" s="2280">
        <f>IF(Q$72=FALSE,0,Q73/100*AI$29)</f>
        <v>0</v>
      </c>
      <c r="R74" s="2248" t="str">
        <f>IF(S74=0,"",S74)</f>
        <v/>
      </c>
      <c r="S74" s="2266">
        <f>IF(S$72=FALSE,0,S73/100*AI$40)</f>
        <v>0</v>
      </c>
      <c r="T74" s="2248" t="str">
        <f>IF(U74=0,"",U74)</f>
        <v/>
      </c>
      <c r="U74" s="2264">
        <f>IF(U$72=FALSE,0,U73/100*AI$51)</f>
        <v>0</v>
      </c>
      <c r="V74" s="2248" t="str">
        <f>IF(W74=0,"",W74)</f>
        <v/>
      </c>
      <c r="W74" s="2250">
        <f>IF(W$72=FALSE,0,W73/100*AI$62)</f>
        <v>0</v>
      </c>
      <c r="X74" s="2248" t="str">
        <f>IF(Y74=0,"",Y74)</f>
        <v/>
      </c>
      <c r="Y74" s="2253">
        <f>IF(Y$72=FALSE,0,Y73/100*AI$73)</f>
        <v>0</v>
      </c>
      <c r="Z74" s="2248" t="str">
        <f>IF(AA74=0,"",AA74)</f>
        <v/>
      </c>
      <c r="AA74" s="2268">
        <f>IF(AA$72=FALSE,0,AA73/100*AI$84)</f>
        <v>0</v>
      </c>
      <c r="AB74" s="2248" t="str">
        <f>IF(AC74=0,"",AC74)</f>
        <v/>
      </c>
      <c r="AC74" s="2258">
        <f>IF(AC$72=FALSE,0,AC73/100*AI$95)</f>
        <v>0</v>
      </c>
      <c r="AD74" s="2260"/>
      <c r="AE74" s="93"/>
      <c r="AF74" s="272"/>
      <c r="AG74" s="2455" t="s">
        <v>431</v>
      </c>
      <c r="AH74" s="2364"/>
      <c r="AI74" s="1303">
        <f>Y40+Y67+Y109+Y122+Y155+Y180+Y203+Y257+Y274</f>
        <v>0</v>
      </c>
      <c r="AJ74" s="1034"/>
      <c r="AK74" s="1034"/>
      <c r="AL74" s="1517"/>
      <c r="AM74" s="1099">
        <v>1</v>
      </c>
      <c r="AN74" s="1128"/>
      <c r="AO74" s="1234">
        <v>1</v>
      </c>
      <c r="AP74" s="1361"/>
      <c r="AQ74" s="84"/>
      <c r="AR74" s="822" t="s">
        <v>105</v>
      </c>
      <c r="AS74" s="73" t="str">
        <f>IF((OR(AI$12&lt;AS73,AI$12&gt;=AS82)),"",AI$12)</f>
        <v/>
      </c>
      <c r="AT74" s="835" t="str">
        <f t="shared" ref="AT74:AT81" si="42">IF(AU74=0,"",AU74)</f>
        <v/>
      </c>
      <c r="AU74" s="930">
        <f>IF(AO$19=2,(IF(AS74="",0,((AT82-AT73)/(AS82-AS73)*(AI$12-AS73))+AT73)),0)</f>
        <v>0</v>
      </c>
      <c r="AV74" s="836" t="str">
        <f t="shared" ref="AV74:AV81" si="43">IF(AW74=0,"",AW74)</f>
        <v/>
      </c>
      <c r="AW74" s="930">
        <f>IF(AO$19=2,(IF(AS74="",0,((AV82-AV73)/(AS82-AS73)*(AI$12-AS73))+AV73)),0)</f>
        <v>0</v>
      </c>
      <c r="AX74" s="825" t="str">
        <f t="shared" ref="AX74:AX81" si="44">IF(AY74=0,"",AY74)</f>
        <v/>
      </c>
      <c r="AY74" s="930">
        <f>IF(AO$19=3,(IF(AS74="",0,((AX82-AX73)/(AS82-AS73)*(AI$12-AS73))+AX73)),0)</f>
        <v>0</v>
      </c>
      <c r="AZ74" s="837" t="str">
        <f>IF(BA74=0,"",BA74)</f>
        <v/>
      </c>
      <c r="BA74" s="930">
        <f>IF(AO$19=3,(IF(AS74="",0,((AZ82-AZ73)/(AS82-AS73)*(AI$12-AS73))+AZ73)),0)</f>
        <v>0</v>
      </c>
      <c r="BB74" s="822" t="str">
        <f t="shared" ref="BB74:BB81" si="45">IF(BC74=0,"",BC74)</f>
        <v/>
      </c>
      <c r="BC74" s="930">
        <f>IF(AO$19=4,(IF(AS74="",0,((BB82-BB73)/(AS82-AS73)*(AI$12-AS73))+BB73)),0)</f>
        <v>0</v>
      </c>
      <c r="BD74" s="872" t="str">
        <f t="shared" ref="BD74:BD81" si="46">IF(BE74=0,"",BE74)</f>
        <v/>
      </c>
      <c r="BE74" s="1003">
        <f>IF(AO$19=4,(IF(AS74="",0,((BD82-BD73)/(AS82-AS73)*(AI$12-AS73))+BD73)),0)</f>
        <v>0</v>
      </c>
      <c r="BF74" s="163"/>
      <c r="BG74" s="81"/>
    </row>
    <row r="75" spans="1:60" s="94" customFormat="1" ht="15" customHeight="1" thickBot="1" x14ac:dyDescent="0.25">
      <c r="A75" s="256"/>
      <c r="B75" s="2286"/>
      <c r="C75" s="2290"/>
      <c r="D75" s="2290"/>
      <c r="E75" s="2290"/>
      <c r="F75" s="2290"/>
      <c r="G75" s="2290"/>
      <c r="H75" s="2290"/>
      <c r="I75" s="2290"/>
      <c r="J75" s="2290"/>
      <c r="K75" s="2290"/>
      <c r="L75" s="2290"/>
      <c r="M75" s="2291"/>
      <c r="N75" s="2248"/>
      <c r="O75" s="2278"/>
      <c r="P75" s="2248"/>
      <c r="Q75" s="2280"/>
      <c r="R75" s="2248"/>
      <c r="S75" s="2266"/>
      <c r="T75" s="2248"/>
      <c r="U75" s="2264"/>
      <c r="V75" s="2248"/>
      <c r="W75" s="2250"/>
      <c r="X75" s="2248"/>
      <c r="Y75" s="2253"/>
      <c r="Z75" s="2248"/>
      <c r="AA75" s="2268"/>
      <c r="AB75" s="2248"/>
      <c r="AC75" s="2258"/>
      <c r="AD75" s="2260"/>
      <c r="AE75" s="100"/>
      <c r="AF75" s="272"/>
      <c r="AG75" s="2466" t="s">
        <v>430</v>
      </c>
      <c r="AH75" s="2467"/>
      <c r="AI75" s="1440">
        <f>IF(AI74=0,0,Y41+Y68+Y110+Y123+Y156+Y181+Y204+Y258+Y275)</f>
        <v>0</v>
      </c>
      <c r="AJ75" s="1040"/>
      <c r="AK75" s="1040"/>
      <c r="AL75" s="1441"/>
      <c r="AM75" s="1442"/>
      <c r="AN75" s="1442"/>
      <c r="AO75" s="1443"/>
      <c r="AP75" s="1444"/>
      <c r="AQ75" s="84"/>
      <c r="AR75" s="823" t="s">
        <v>106</v>
      </c>
      <c r="AS75" s="821" t="str">
        <f>IF((OR(AI$23&lt;AS73,AI$23&gt;=AS82)),"",AI$23)</f>
        <v/>
      </c>
      <c r="AT75" s="839" t="str">
        <f t="shared" si="42"/>
        <v/>
      </c>
      <c r="AU75" s="1005">
        <f>IF(AO$30=2,(IF(AS75="",0,((AT82-AT73)/(AS82-AS73)*(AI$23-AS73))+AT73)),0)</f>
        <v>0</v>
      </c>
      <c r="AV75" s="840" t="str">
        <f t="shared" si="43"/>
        <v/>
      </c>
      <c r="AW75" s="1005">
        <f>IF(AO$30=2,(IF(AS75="",0,((AV82-AV73)/(AS82-AS73)*(AI$23-AS73))+AV73)),0)</f>
        <v>0</v>
      </c>
      <c r="AX75" s="823" t="str">
        <f t="shared" si="44"/>
        <v/>
      </c>
      <c r="AY75" s="1005">
        <f>IF(AO$30=3,(IF(AS75="",0,((AX82-AX73)/(AS82-AS73)*(AI$23-AS73))+AX73)),0)</f>
        <v>0</v>
      </c>
      <c r="AZ75" s="837" t="str">
        <f t="shared" ref="AZ75:AZ81" si="47">IF(BA75=0,"",BA75)</f>
        <v/>
      </c>
      <c r="BA75" s="1005">
        <f>IF(AO$30=3,(IF(AS75="",0,((AZ82-AZ73)/(AS82-AS73)*(AI$23-AS73))+AZ73)),0)</f>
        <v>0</v>
      </c>
      <c r="BB75" s="823" t="str">
        <f t="shared" si="45"/>
        <v/>
      </c>
      <c r="BC75" s="1005">
        <f>IF(AO$30=4,(IF(AS75="",0,((BB82-BB73)/(AS82-AS73)*(AI$23-AS73))+BB73)),0)</f>
        <v>0</v>
      </c>
      <c r="BD75" s="838" t="str">
        <f t="shared" si="46"/>
        <v/>
      </c>
      <c r="BE75" s="1006">
        <f>IF(AO$30=4,(IF(AS75="",0,((BD82-BD73)/(AS82-AS73)*(AI$12-AS73))+BD73)),0)</f>
        <v>0</v>
      </c>
      <c r="BF75" s="163"/>
      <c r="BG75" s="81"/>
    </row>
    <row r="76" spans="1:60" s="94" customFormat="1" ht="15" customHeight="1" thickTop="1" x14ac:dyDescent="0.2">
      <c r="A76" s="254"/>
      <c r="B76" s="2287"/>
      <c r="C76" s="2292"/>
      <c r="D76" s="2292"/>
      <c r="E76" s="2292"/>
      <c r="F76" s="2292"/>
      <c r="G76" s="2292"/>
      <c r="H76" s="2292"/>
      <c r="I76" s="2292"/>
      <c r="J76" s="2292"/>
      <c r="K76" s="2292"/>
      <c r="L76" s="2292"/>
      <c r="M76" s="2293"/>
      <c r="N76" s="2249"/>
      <c r="O76" s="2279"/>
      <c r="P76" s="2249"/>
      <c r="Q76" s="2281"/>
      <c r="R76" s="2249"/>
      <c r="S76" s="2267"/>
      <c r="T76" s="2249"/>
      <c r="U76" s="2265"/>
      <c r="V76" s="2249"/>
      <c r="W76" s="2251"/>
      <c r="X76" s="2249"/>
      <c r="Y76" s="2254"/>
      <c r="Z76" s="2249"/>
      <c r="AA76" s="2269"/>
      <c r="AB76" s="2249"/>
      <c r="AC76" s="2262"/>
      <c r="AD76" s="2260"/>
      <c r="AE76" s="100"/>
      <c r="AF76" s="272"/>
      <c r="AH76" s="1301"/>
      <c r="AQ76" s="84"/>
      <c r="AR76" s="823" t="s">
        <v>107</v>
      </c>
      <c r="AS76" s="821" t="str">
        <f>IF((OR(AI$34&lt;AS73,AI$34&gt;=AS82)),"",AI$34)</f>
        <v/>
      </c>
      <c r="AT76" s="839" t="str">
        <f t="shared" si="42"/>
        <v/>
      </c>
      <c r="AU76" s="1007">
        <f>IF(AO$41=2,(IF(AS76="",0,((AT82-AT73)/(AS82-AS73)*(AI$34-AS73))+AT73)),0)</f>
        <v>0</v>
      </c>
      <c r="AV76" s="840" t="str">
        <f t="shared" si="43"/>
        <v/>
      </c>
      <c r="AW76" s="1007">
        <f>IF(AO$41=2,(IF(AS76="",0,((AV82-AV73)/(AS82-AS73)*(AI$34-AS73))+AV73)),0)</f>
        <v>0</v>
      </c>
      <c r="AX76" s="823" t="str">
        <f t="shared" si="44"/>
        <v/>
      </c>
      <c r="AY76" s="1007">
        <f>IF(AO$41=3,(IF(AS76="",0,((AX82-AX73)/(AS82-AS73)*(AI$34-AS73))+AX73)),0)</f>
        <v>0</v>
      </c>
      <c r="AZ76" s="837" t="str">
        <f t="shared" si="47"/>
        <v/>
      </c>
      <c r="BA76" s="1007">
        <f>IF(AO$41=3,(IF(AS76="",0,((AZ82-AZ73)/(AS82-AS73)*(AI$34-AS73))+AZ73)),0)</f>
        <v>0</v>
      </c>
      <c r="BB76" s="823" t="str">
        <f t="shared" si="45"/>
        <v/>
      </c>
      <c r="BC76" s="1007">
        <f>IF(AO$41=4,(IF(AS76="",0,((BB82-BB73)/(AS82-AS73)*(AI$34-AS73))+BB73)),0)</f>
        <v>0</v>
      </c>
      <c r="BD76" s="838" t="str">
        <f t="shared" si="46"/>
        <v/>
      </c>
      <c r="BE76" s="1008">
        <f>IF(AO$41=4,(IF(AS76="",0,((BD82-BD73)/(AS82-AS73)*(AI$34-AS73))+BD73)),0)</f>
        <v>0</v>
      </c>
      <c r="BF76" s="163"/>
      <c r="BG76" s="81"/>
    </row>
    <row r="77" spans="1:60" s="94" customFormat="1" ht="15" customHeight="1" thickBot="1" x14ac:dyDescent="0.25">
      <c r="A77" s="254"/>
      <c r="B77" s="2285" t="s">
        <v>38</v>
      </c>
      <c r="C77" s="2288" t="s">
        <v>82</v>
      </c>
      <c r="D77" s="2288"/>
      <c r="E77" s="2288"/>
      <c r="F77" s="2288"/>
      <c r="G77" s="2288"/>
      <c r="H77" s="2288"/>
      <c r="I77" s="2288"/>
      <c r="J77" s="2288"/>
      <c r="K77" s="2288"/>
      <c r="L77" s="2288"/>
      <c r="M77" s="2289"/>
      <c r="N77" s="473">
        <v>0.25</v>
      </c>
      <c r="O77" s="638">
        <f>IF(O$72=FALSE,0,N77)</f>
        <v>0</v>
      </c>
      <c r="P77" s="473">
        <v>0.25</v>
      </c>
      <c r="Q77" s="662">
        <f>IF(Q$72=FALSE,0,P77)</f>
        <v>0</v>
      </c>
      <c r="R77" s="473">
        <v>0.25</v>
      </c>
      <c r="S77" s="699">
        <f>IF(S$72=FALSE,0,R77)</f>
        <v>0</v>
      </c>
      <c r="T77" s="473">
        <v>0.25</v>
      </c>
      <c r="U77" s="734">
        <f>IF(U$72=FALSE,0,T77)</f>
        <v>0.25</v>
      </c>
      <c r="V77" s="473">
        <v>0.25</v>
      </c>
      <c r="W77" s="756">
        <f>IF(W$72=FALSE,0,V77)</f>
        <v>0</v>
      </c>
      <c r="X77" s="473">
        <v>0.25</v>
      </c>
      <c r="Y77" s="1371">
        <f>IF(Y$72=FALSE,0,X77)</f>
        <v>0</v>
      </c>
      <c r="Z77" s="473">
        <v>0.25</v>
      </c>
      <c r="AA77" s="1417">
        <f>IF(AA$72=FALSE,0,Z77)</f>
        <v>0</v>
      </c>
      <c r="AB77" s="473">
        <v>0.25</v>
      </c>
      <c r="AC77" s="1432">
        <f>IF(AC$72=FALSE,0,AB77)</f>
        <v>0</v>
      </c>
      <c r="AD77" s="483">
        <f>O77+Q77+S77+U77+W77+Y77+AA77+AC77</f>
        <v>0.25</v>
      </c>
      <c r="AF77" s="272">
        <v>0.25</v>
      </c>
      <c r="AH77" s="1301"/>
      <c r="AQ77" s="84"/>
      <c r="AR77" s="823" t="s">
        <v>108</v>
      </c>
      <c r="AS77" s="821" t="str">
        <f>IF((OR(AI$45&lt;AS73,AI$45&gt;=AS82)),"",AI$45)</f>
        <v/>
      </c>
      <c r="AT77" s="839" t="str">
        <f t="shared" si="42"/>
        <v/>
      </c>
      <c r="AU77" s="1009">
        <f>IF(AO$52=2,(IF(AS77="",0,((AT82-AT73)/(AS82-AS73)*(AI$45-AS73))+AT73)),0)</f>
        <v>0</v>
      </c>
      <c r="AV77" s="840" t="str">
        <f t="shared" si="43"/>
        <v/>
      </c>
      <c r="AW77" s="1009">
        <f>IF(AO$52=2,(IF(AS77="",0,((AV82-AV73)/(AS82-AS73)*(AI$45-AS73))+AV73)),0)</f>
        <v>0</v>
      </c>
      <c r="AX77" s="823" t="str">
        <f t="shared" si="44"/>
        <v/>
      </c>
      <c r="AY77" s="1009">
        <f>IF(AO$52=3,(IF(AS77="",0,((AX82-AX73)/(AS82-AS73)*(AI$45-AS73))+AX73)),0)</f>
        <v>0</v>
      </c>
      <c r="AZ77" s="837" t="str">
        <f t="shared" si="47"/>
        <v/>
      </c>
      <c r="BA77" s="1009">
        <f>IF(AO$52=3,(IF(AS77="",0,((AZ82-AZ73)/(AS82-AS73)*(AI$45-AS73))+AZ73)),0)</f>
        <v>0</v>
      </c>
      <c r="BB77" s="823" t="str">
        <f t="shared" si="45"/>
        <v/>
      </c>
      <c r="BC77" s="1009">
        <f>IF(AO$52=4,(IF(AS77="",0,((BB82-BB73)/(AS82-AS73)*(AI$45-AS73))+BB73)),0)</f>
        <v>0</v>
      </c>
      <c r="BD77" s="838" t="str">
        <f t="shared" si="46"/>
        <v/>
      </c>
      <c r="BE77" s="1010">
        <f>IF(AO$52=4,(IF(AS77="",0,((BD82-BD73)/(AS82-AS73)*(AI$45-AS73))+BD73)),0)</f>
        <v>0</v>
      </c>
      <c r="BF77" s="167"/>
      <c r="BG77" s="81"/>
    </row>
    <row r="78" spans="1:60" s="94" customFormat="1" ht="15" customHeight="1" thickTop="1" x14ac:dyDescent="0.2">
      <c r="A78" s="254"/>
      <c r="B78" s="2287"/>
      <c r="C78" s="2292"/>
      <c r="D78" s="2292"/>
      <c r="E78" s="2292"/>
      <c r="F78" s="2292"/>
      <c r="G78" s="2292"/>
      <c r="H78" s="2292"/>
      <c r="I78" s="2292"/>
      <c r="J78" s="2292"/>
      <c r="K78" s="2292"/>
      <c r="L78" s="2292"/>
      <c r="M78" s="2293"/>
      <c r="N78" s="294" t="str">
        <f>IF(O78=0,"",O78)</f>
        <v/>
      </c>
      <c r="O78" s="639">
        <f>IF(O$72=FALSE,0,O77/100*AI$18)</f>
        <v>0</v>
      </c>
      <c r="P78" s="294" t="str">
        <f>IF(Q78=0,"",Q78)</f>
        <v/>
      </c>
      <c r="Q78" s="658">
        <f>IF(Q$72=FALSE,0,Q77/100*AI$29)</f>
        <v>0</v>
      </c>
      <c r="R78" s="294" t="str">
        <f>IF(S78=0,"",S78)</f>
        <v/>
      </c>
      <c r="S78" s="700">
        <f>IF(S$72=FALSE,0,S77/100*AI$40)</f>
        <v>0</v>
      </c>
      <c r="T78" s="294" t="str">
        <f>IF(U78=0,"",U78)</f>
        <v/>
      </c>
      <c r="U78" s="735">
        <f>IF(U$72=FALSE,0,U77/100*AI$51)</f>
        <v>0</v>
      </c>
      <c r="V78" s="294" t="str">
        <f>IF(W78=0,"",W78)</f>
        <v/>
      </c>
      <c r="W78" s="757">
        <f>IF(W$72=FALSE,0,W77/100*AI$62)</f>
        <v>0</v>
      </c>
      <c r="X78" s="294" t="str">
        <f>IF(Y78=0,"",Y78)</f>
        <v/>
      </c>
      <c r="Y78" s="1372">
        <f>IF(Y$72=FALSE,0,Y77/100*AI$73)</f>
        <v>0</v>
      </c>
      <c r="Z78" s="294" t="str">
        <f>IF(AA78=0,"",AA78)</f>
        <v/>
      </c>
      <c r="AA78" s="1418">
        <f>IF(AA$72=FALSE,0,AA77/100*AI$84)</f>
        <v>0</v>
      </c>
      <c r="AB78" s="294" t="str">
        <f>IF(AC78=0,"",AC78)</f>
        <v/>
      </c>
      <c r="AC78" s="1434">
        <f>IF(AC$72=FALSE,0,AC77/100*AI$95)</f>
        <v>0</v>
      </c>
      <c r="AD78" s="19"/>
      <c r="AF78" s="272"/>
      <c r="AG78" s="2473" t="s">
        <v>441</v>
      </c>
      <c r="AH78" s="2474"/>
      <c r="AI78" s="1451">
        <f>IF('Kostenrahmen und Gesamthonorar'!X46&lt;5000,0,'Kostenrahmen und Gesamthonorar'!X46)</f>
        <v>0</v>
      </c>
      <c r="AJ78" s="1452"/>
      <c r="AK78" s="1452"/>
      <c r="AL78" s="1453"/>
      <c r="AM78" s="1454"/>
      <c r="AN78" s="1454"/>
      <c r="AO78" s="1455"/>
      <c r="AP78" s="1456"/>
      <c r="AR78" s="823" t="s">
        <v>109</v>
      </c>
      <c r="AS78" s="821" t="str">
        <f>IF((OR(AI$56&lt;AS73,AI$56&gt;=AS82)),"",AI$56)</f>
        <v/>
      </c>
      <c r="AT78" s="839" t="str">
        <f t="shared" si="42"/>
        <v/>
      </c>
      <c r="AU78" s="1012">
        <f>IF(AO$63=2,(IF(AS78="",0,((AT82-AT73)/(AS82-AS73)*(AI$56-AS73))+AT73)),0)</f>
        <v>0</v>
      </c>
      <c r="AV78" s="840" t="str">
        <f t="shared" si="43"/>
        <v/>
      </c>
      <c r="AW78" s="1012">
        <f>IF(AO$63=2,(IF(AS78="",0,((AV82-AV73)/(AS82-AS73)*(AI$56-AS73))+AV73)),0)</f>
        <v>0</v>
      </c>
      <c r="AX78" s="823" t="str">
        <f t="shared" si="44"/>
        <v/>
      </c>
      <c r="AY78" s="1012">
        <f>IF(AO$63=3,(IF(AS78="",0,((AX82-AX73)/(AS82-AS73)*(AI$56-AS73))+AX73)),0)</f>
        <v>0</v>
      </c>
      <c r="AZ78" s="837" t="str">
        <f t="shared" si="47"/>
        <v/>
      </c>
      <c r="BA78" s="1012">
        <f>IF(AO$63=3,(IF(AS78="",0,((AZ82-AZ73)/(AS82-AS73)*(AI$56-AS73))+AZ73)),0)</f>
        <v>0</v>
      </c>
      <c r="BB78" s="823" t="str">
        <f t="shared" si="45"/>
        <v/>
      </c>
      <c r="BC78" s="1012">
        <f>IF(AO$63=4,(IF(AS78="",0,((BB82-BB73)/(AS82-AS73)*(AI$56-AS73))+BB73)),0)</f>
        <v>0</v>
      </c>
      <c r="BD78" s="838" t="str">
        <f t="shared" si="46"/>
        <v/>
      </c>
      <c r="BE78" s="1013">
        <f>IF(AO$63=4,(IF(AS78="",0,((BD82-BD73)/(AS82-AS73)*(AI$56-AS73))+BD73)),0)</f>
        <v>0</v>
      </c>
      <c r="BF78" s="167"/>
      <c r="BG78" s="81"/>
    </row>
    <row r="79" spans="1:60" s="94" customFormat="1" ht="15" customHeight="1" x14ac:dyDescent="0.25">
      <c r="A79" s="254"/>
      <c r="B79" s="2285" t="s">
        <v>39</v>
      </c>
      <c r="C79" s="2288" t="s">
        <v>298</v>
      </c>
      <c r="D79" s="2288"/>
      <c r="E79" s="2288"/>
      <c r="F79" s="2288"/>
      <c r="G79" s="2288"/>
      <c r="H79" s="2288"/>
      <c r="I79" s="2288"/>
      <c r="J79" s="2288"/>
      <c r="K79" s="2288"/>
      <c r="L79" s="2288"/>
      <c r="M79" s="2289"/>
      <c r="N79" s="473">
        <v>9.9499999999999993</v>
      </c>
      <c r="O79" s="638">
        <f>IF(O$72=FALSE,0,N79)</f>
        <v>0</v>
      </c>
      <c r="P79" s="473">
        <v>9.9499999999999993</v>
      </c>
      <c r="Q79" s="662">
        <f>IF(Q$72=FALSE,0,P79)</f>
        <v>0</v>
      </c>
      <c r="R79" s="473">
        <v>9.9499999999999993</v>
      </c>
      <c r="S79" s="699">
        <f>IF(S$72=FALSE,0,R79)</f>
        <v>0</v>
      </c>
      <c r="T79" s="473">
        <v>9.9499999999999993</v>
      </c>
      <c r="U79" s="734">
        <f>IF(U$72=FALSE,0,T79)</f>
        <v>9.9499999999999993</v>
      </c>
      <c r="V79" s="473">
        <v>9.9499999999999993</v>
      </c>
      <c r="W79" s="756">
        <f>IF(W$72=FALSE,0,V79)</f>
        <v>0</v>
      </c>
      <c r="X79" s="473">
        <v>9.9499999999999993</v>
      </c>
      <c r="Y79" s="1371">
        <f>IF(Y$72=FALSE,0,X79)</f>
        <v>0</v>
      </c>
      <c r="Z79" s="473">
        <v>9.9499999999999993</v>
      </c>
      <c r="AA79" s="1417">
        <f>IF(AA$72=FALSE,0,Z79)</f>
        <v>0</v>
      </c>
      <c r="AB79" s="473">
        <v>9.9499999999999993</v>
      </c>
      <c r="AC79" s="1432">
        <f>IF(AC$72=FALSE,0,AB79)</f>
        <v>0</v>
      </c>
      <c r="AD79" s="483">
        <f>O79+Q79+S79+U79+W79+Y79+AA79+AC79</f>
        <v>9.9499999999999993</v>
      </c>
      <c r="AF79" s="272">
        <v>9.9499999999999993</v>
      </c>
      <c r="AG79" s="1457"/>
      <c r="AH79" s="1188"/>
      <c r="AI79" s="1188"/>
      <c r="AJ79" s="1034"/>
      <c r="AK79" s="1034"/>
      <c r="AL79" s="1536"/>
      <c r="AM79" s="1051"/>
      <c r="AN79" s="1495">
        <v>1</v>
      </c>
      <c r="AO79" s="1446"/>
      <c r="AP79" s="1458"/>
      <c r="AR79" s="823" t="s">
        <v>110</v>
      </c>
      <c r="AS79" s="821" t="str">
        <f>IF((OR(AI$67&lt;AS73,AI$67&gt;=AS82)),"",AI$67)</f>
        <v/>
      </c>
      <c r="AT79" s="839" t="str">
        <f t="shared" si="42"/>
        <v/>
      </c>
      <c r="AU79" s="1036">
        <f>IF(AO$74=2,(IF(AS79="",0,((AT82-AT73)/(AS82-AS73)*(AI$67-AS73))+AT73)),0)</f>
        <v>0</v>
      </c>
      <c r="AV79" s="840" t="str">
        <f t="shared" si="43"/>
        <v/>
      </c>
      <c r="AW79" s="1036">
        <f>IF(AO$74=2,(IF(AS79="",0,((AV82-AV73)/(AS82-AS73)*(AI$67-AS73))+AV73)),0)</f>
        <v>0</v>
      </c>
      <c r="AX79" s="823" t="str">
        <f t="shared" si="44"/>
        <v/>
      </c>
      <c r="AY79" s="1036">
        <f>IF(AO$74=3,(IF(AS79="",0,((AX82-AX73)/(AS82-AS73)*(AI$67-AS73))+AX73)),0)</f>
        <v>0</v>
      </c>
      <c r="AZ79" s="837" t="str">
        <f t="shared" si="47"/>
        <v/>
      </c>
      <c r="BA79" s="1036">
        <f>IF(AO$74=3,(IF(AS79="",0,((AZ82-AZ73)/(AS82-AS73)*(AI$67-AS73))+AZ73)),0)</f>
        <v>0</v>
      </c>
      <c r="BB79" s="823" t="str">
        <f t="shared" si="45"/>
        <v/>
      </c>
      <c r="BC79" s="1036">
        <f>IF(AO$74=4,(IF(AS79="",0,((BB82-BB73)/(AS82-AS73)*(AI$67-AS73))+BB73)),0)</f>
        <v>0</v>
      </c>
      <c r="BD79" s="838" t="str">
        <f t="shared" si="46"/>
        <v/>
      </c>
      <c r="BE79" s="1041">
        <f>IF(AO$74=4,(IF(AS79="",0,((BD82-BD73)/(AS82-AS73)*(AI$67-AS73))+BD73)),0)</f>
        <v>0</v>
      </c>
      <c r="BF79" s="167"/>
      <c r="BG79" s="81"/>
    </row>
    <row r="80" spans="1:60" s="94" customFormat="1" ht="15" customHeight="1" x14ac:dyDescent="0.2">
      <c r="A80" s="254"/>
      <c r="B80" s="2286"/>
      <c r="C80" s="2290"/>
      <c r="D80" s="2290"/>
      <c r="E80" s="2290"/>
      <c r="F80" s="2290"/>
      <c r="G80" s="2290"/>
      <c r="H80" s="2290"/>
      <c r="I80" s="2290"/>
      <c r="J80" s="2290"/>
      <c r="K80" s="2290"/>
      <c r="L80" s="2290"/>
      <c r="M80" s="2291"/>
      <c r="N80" s="2248" t="str">
        <f>IF(O80=0,"",O80)</f>
        <v/>
      </c>
      <c r="O80" s="2278">
        <f>IF(O$72=FALSE,0,O79/100*AI$18)</f>
        <v>0</v>
      </c>
      <c r="P80" s="2248" t="str">
        <f>IF(Q80=0,"",Q80)</f>
        <v/>
      </c>
      <c r="Q80" s="2280">
        <f>IF(Q$72=FALSE,0,Q79/100*AI$29)</f>
        <v>0</v>
      </c>
      <c r="R80" s="2248" t="str">
        <f>IF(S80=0,"",S80)</f>
        <v/>
      </c>
      <c r="S80" s="2266">
        <f>IF(S$72=FALSE,0,S79/100*AI$40)</f>
        <v>0</v>
      </c>
      <c r="T80" s="2248" t="str">
        <f>IF(U80=0,"",U80)</f>
        <v/>
      </c>
      <c r="U80" s="2264">
        <f>IF(U$72=FALSE,0,U79/100*AI$51)</f>
        <v>0</v>
      </c>
      <c r="V80" s="2248" t="str">
        <f>IF(W80=0,"",W80)</f>
        <v/>
      </c>
      <c r="W80" s="2250">
        <f>IF(W$72=FALSE,0,W79/100*AI$62)</f>
        <v>0</v>
      </c>
      <c r="X80" s="2248" t="str">
        <f>IF(Y80=0,"",Y80)</f>
        <v/>
      </c>
      <c r="Y80" s="2253">
        <f>IF(Y$72=FALSE,0,Y79/100*AI$73)</f>
        <v>0</v>
      </c>
      <c r="Z80" s="2248" t="str">
        <f>IF(AA80=0,"",AA80)</f>
        <v/>
      </c>
      <c r="AA80" s="2268">
        <f>IF(AA$72=FALSE,0,AA79/100*AI$84)</f>
        <v>0</v>
      </c>
      <c r="AB80" s="2248" t="str">
        <f>IF(AC80=0,"",AC80)</f>
        <v/>
      </c>
      <c r="AC80" s="2258">
        <f>IF(AC$72=FALSE,0,AC79/100*AI$95)</f>
        <v>0</v>
      </c>
      <c r="AF80" s="272"/>
      <c r="AG80" s="2472" t="s">
        <v>138</v>
      </c>
      <c r="AH80" s="2364"/>
      <c r="AI80" s="1445">
        <f>SUM(AK80:AK84)</f>
        <v>0</v>
      </c>
      <c r="AJ80" s="1034"/>
      <c r="AK80" s="954">
        <f>IF(AM85=2,AL80,0)</f>
        <v>0</v>
      </c>
      <c r="AL80" s="1076">
        <f>AU35+AU44+AU53+AU62+AU71+AU80+AU89+AU98+AU107+AU116+AU125+AU134+AU143+AU152+AU161+AU170+AU179+AU17+AU26+AY35+AY26+AY17+AY179+AY170+AY161+AY152+AY143+AY134+AY125+AY116+AY107+AY98+AY89+AY80+AY71+AY62+AY53+AY44+BC44+BC53+BC62+BC71+BC80+BC89+BC98+BC107+BC116+BC125+BC134+BC143+BC152+BC161+BC170+BC179+BC17+BC26+BC35</f>
        <v>0</v>
      </c>
      <c r="AM80" s="952" t="s">
        <v>115</v>
      </c>
      <c r="AN80" s="1496">
        <v>2</v>
      </c>
      <c r="AO80" s="1447"/>
      <c r="AP80" s="1459"/>
      <c r="AQ80" s="73"/>
      <c r="AR80" s="823" t="s">
        <v>111</v>
      </c>
      <c r="AS80" s="821" t="str">
        <f>IF((OR(AI$78&lt;AS73,AI$78&gt;=AS82)),"",AI$78)</f>
        <v/>
      </c>
      <c r="AT80" s="839" t="str">
        <f t="shared" si="42"/>
        <v/>
      </c>
      <c r="AU80" s="1014">
        <f>IF(AO$85=2,(IF(AS80="",0,((AT82-AT73)/(AS82-AS73)*(AI$78-AS73))+AT73)),0)</f>
        <v>0</v>
      </c>
      <c r="AV80" s="840" t="str">
        <f t="shared" si="43"/>
        <v/>
      </c>
      <c r="AW80" s="1014">
        <f>IF(AO$85=2,(IF(AS80="",0,((AV82-AV73)/(AS82-AS73)*(AI$78-AS73))+AV73)),0)</f>
        <v>0</v>
      </c>
      <c r="AX80" s="823" t="str">
        <f t="shared" si="44"/>
        <v/>
      </c>
      <c r="AY80" s="1014">
        <f>IF(AO$85=3,(IF(AS80="",0,((AX82-AX73)/(AS82-AS73)*(AI$78-AS73))+AX73)),0)</f>
        <v>0</v>
      </c>
      <c r="AZ80" s="837" t="str">
        <f t="shared" si="47"/>
        <v/>
      </c>
      <c r="BA80" s="1014">
        <f>IF(AO$85=3,(IF(AS80="",0,((AZ82-AZ73)/(AS82-AS73)*(AI$78-AS73))+AZ73)),0)</f>
        <v>0</v>
      </c>
      <c r="BB80" s="823" t="str">
        <f t="shared" si="45"/>
        <v/>
      </c>
      <c r="BC80" s="1014">
        <f>IF(AO$85=4,(IF(AS80="",0,((BB82-BB73)/(AS82-AS73)*(AI$78-AS73))+BB73)),0)</f>
        <v>0</v>
      </c>
      <c r="BD80" s="838" t="str">
        <f t="shared" si="46"/>
        <v/>
      </c>
      <c r="BE80" s="1015">
        <f>IF(AO$85=4,(IF(AS80="",0,((BD82-BD73)/(AS82-AS73)*(AI$78-AS73))+BD73)),0)</f>
        <v>0</v>
      </c>
      <c r="BF80" s="168"/>
      <c r="BG80" s="81"/>
    </row>
    <row r="81" spans="1:59" s="94" customFormat="1" ht="15" customHeight="1" x14ac:dyDescent="0.2">
      <c r="A81" s="254"/>
      <c r="B81" s="2286"/>
      <c r="C81" s="2290"/>
      <c r="D81" s="2290"/>
      <c r="E81" s="2290"/>
      <c r="F81" s="2290"/>
      <c r="G81" s="2290"/>
      <c r="H81" s="2290"/>
      <c r="I81" s="2290"/>
      <c r="J81" s="2290"/>
      <c r="K81" s="2290"/>
      <c r="L81" s="2290"/>
      <c r="M81" s="2291"/>
      <c r="N81" s="2248"/>
      <c r="O81" s="2278"/>
      <c r="P81" s="2248"/>
      <c r="Q81" s="2280"/>
      <c r="R81" s="2248"/>
      <c r="S81" s="2266"/>
      <c r="T81" s="2248"/>
      <c r="U81" s="2264"/>
      <c r="V81" s="2248"/>
      <c r="W81" s="2250"/>
      <c r="X81" s="2248"/>
      <c r="Y81" s="2253"/>
      <c r="Z81" s="2248"/>
      <c r="AA81" s="2268"/>
      <c r="AB81" s="2248"/>
      <c r="AC81" s="2258"/>
      <c r="AD81" s="2261"/>
      <c r="AF81" s="272"/>
      <c r="AG81" s="1460" t="s">
        <v>424</v>
      </c>
      <c r="AH81" s="1395" t="b">
        <v>0</v>
      </c>
      <c r="AI81" s="1044">
        <f>IF(AH81=FALSE,0,AI80*Z15)</f>
        <v>0</v>
      </c>
      <c r="AJ81" s="1034"/>
      <c r="AK81" s="1448">
        <f>IF(AM85=3,AL81,0)</f>
        <v>0</v>
      </c>
      <c r="AL81" s="1031">
        <f>((AL84-AL80)*(0.25))+AL80</f>
        <v>0</v>
      </c>
      <c r="AM81" s="1449" t="s">
        <v>52</v>
      </c>
      <c r="AN81" s="1509">
        <v>3</v>
      </c>
      <c r="AO81" s="1403"/>
      <c r="AP81" s="1510">
        <v>1</v>
      </c>
      <c r="AQ81" s="617"/>
      <c r="AR81" s="822" t="s">
        <v>112</v>
      </c>
      <c r="AS81" s="824" t="str">
        <f>IF((OR(AI$89&lt;AS73,AI$89&gt;=AS82)),"",AI$89)</f>
        <v/>
      </c>
      <c r="AT81" s="839" t="str">
        <f t="shared" si="42"/>
        <v/>
      </c>
      <c r="AU81" s="1017">
        <f>IF(AO$96=2,(IF(AS81="",0,((AT82-AT73)/(AS82-AS73)*(AI$89-AS73))+AT73)),0)</f>
        <v>0</v>
      </c>
      <c r="AV81" s="840" t="str">
        <f t="shared" si="43"/>
        <v/>
      </c>
      <c r="AW81" s="1017">
        <f>IF(AO$96=2,(IF(AS81="",0,((AV82-AV73)/(AS82-AS73)*(AI$89-AS73))+AV73)),0)</f>
        <v>0</v>
      </c>
      <c r="AX81" s="823" t="str">
        <f t="shared" si="44"/>
        <v/>
      </c>
      <c r="AY81" s="1017">
        <f>IF(AO$96=3,(IF(AS81="",0,((AX82-AX73)/(AS82-AS73)*(AI$89-AS73))+AX73)),0)</f>
        <v>0</v>
      </c>
      <c r="AZ81" s="837" t="str">
        <f t="shared" si="47"/>
        <v/>
      </c>
      <c r="BA81" s="1018">
        <f>IF(AO$96=3,(IF(AS81="",0,((AZ82-AZ73)/(AS82-AS73)*(AI$89-AS73))+AZ73)),0)</f>
        <v>0</v>
      </c>
      <c r="BB81" s="823" t="str">
        <f t="shared" si="45"/>
        <v/>
      </c>
      <c r="BC81" s="1017">
        <f>IF(AO$96=4,(IF(AS81="",0,((BB82-BB73)/(AS82-AS73)*(AI$89-AS73))+BB73)),0)</f>
        <v>0</v>
      </c>
      <c r="BD81" s="838" t="str">
        <f t="shared" si="46"/>
        <v/>
      </c>
      <c r="BE81" s="1019">
        <f>IF(AO$96=4,(IF(AS81="",0,((BD82-BD73)/(AS82-AS73)*(AI$89-AS73))+BD73)),0)</f>
        <v>0</v>
      </c>
      <c r="BF81" s="168"/>
      <c r="BG81" s="81"/>
    </row>
    <row r="82" spans="1:59" s="94" customFormat="1" ht="15" customHeight="1" x14ac:dyDescent="0.2">
      <c r="A82" s="254"/>
      <c r="B82" s="2286"/>
      <c r="C82" s="2290"/>
      <c r="D82" s="2290"/>
      <c r="E82" s="2290"/>
      <c r="F82" s="2290"/>
      <c r="G82" s="2290"/>
      <c r="H82" s="2290"/>
      <c r="I82" s="2290"/>
      <c r="J82" s="2290"/>
      <c r="K82" s="2290"/>
      <c r="L82" s="2290"/>
      <c r="M82" s="2291"/>
      <c r="N82" s="2248"/>
      <c r="O82" s="2278"/>
      <c r="P82" s="2248"/>
      <c r="Q82" s="2280"/>
      <c r="R82" s="2248"/>
      <c r="S82" s="2266"/>
      <c r="T82" s="2248"/>
      <c r="U82" s="2264"/>
      <c r="V82" s="2248"/>
      <c r="W82" s="2250"/>
      <c r="X82" s="2248"/>
      <c r="Y82" s="2253"/>
      <c r="Z82" s="2248"/>
      <c r="AA82" s="2268"/>
      <c r="AB82" s="2248"/>
      <c r="AC82" s="2258"/>
      <c r="AD82" s="2261"/>
      <c r="AF82" s="272"/>
      <c r="AG82" s="2472" t="s">
        <v>432</v>
      </c>
      <c r="AH82" s="2364"/>
      <c r="AI82" s="910">
        <f>AI80+AI81</f>
        <v>0</v>
      </c>
      <c r="AJ82" s="1034"/>
      <c r="AK82" s="1397">
        <f>IF(AM85=4,AL82,0)</f>
        <v>0</v>
      </c>
      <c r="AL82" s="1079">
        <f>((AL84-AL80)*(0.5))+AL80</f>
        <v>0</v>
      </c>
      <c r="AM82" s="1399" t="s">
        <v>53</v>
      </c>
      <c r="AN82" s="1312">
        <v>4</v>
      </c>
      <c r="AO82" s="1317" t="s">
        <v>443</v>
      </c>
      <c r="AP82" s="1511">
        <v>2</v>
      </c>
      <c r="AQ82" s="83"/>
      <c r="AR82" s="828"/>
      <c r="AS82" s="829">
        <v>150000</v>
      </c>
      <c r="AT82" s="842">
        <v>31228</v>
      </c>
      <c r="AU82" s="831"/>
      <c r="AV82" s="832">
        <v>37311</v>
      </c>
      <c r="AW82" s="831"/>
      <c r="AX82" s="833">
        <v>37311</v>
      </c>
      <c r="AY82" s="831"/>
      <c r="AZ82" s="834">
        <v>43800</v>
      </c>
      <c r="BA82" s="831"/>
      <c r="BB82" s="833">
        <v>43800</v>
      </c>
      <c r="BC82" s="831"/>
      <c r="BD82" s="834">
        <v>49883</v>
      </c>
      <c r="BE82" s="165"/>
      <c r="BF82" s="162"/>
      <c r="BG82" s="81"/>
    </row>
    <row r="83" spans="1:59" s="94" customFormat="1" ht="15" customHeight="1" x14ac:dyDescent="0.2">
      <c r="A83" s="254"/>
      <c r="B83" s="2286"/>
      <c r="C83" s="2290"/>
      <c r="D83" s="2290"/>
      <c r="E83" s="2290"/>
      <c r="F83" s="2290"/>
      <c r="G83" s="2290"/>
      <c r="H83" s="2290"/>
      <c r="I83" s="2290"/>
      <c r="J83" s="2290"/>
      <c r="K83" s="2290"/>
      <c r="L83" s="2290"/>
      <c r="M83" s="2291"/>
      <c r="N83" s="2248"/>
      <c r="O83" s="2278"/>
      <c r="P83" s="2248"/>
      <c r="Q83" s="2280"/>
      <c r="R83" s="2248"/>
      <c r="S83" s="2266"/>
      <c r="T83" s="2248"/>
      <c r="U83" s="2264"/>
      <c r="V83" s="2248"/>
      <c r="W83" s="2250"/>
      <c r="X83" s="2248"/>
      <c r="Y83" s="2253"/>
      <c r="Z83" s="2248"/>
      <c r="AA83" s="2268"/>
      <c r="AB83" s="2248"/>
      <c r="AC83" s="2258"/>
      <c r="AD83" s="2261"/>
      <c r="AF83" s="272"/>
      <c r="AG83" s="2472" t="s">
        <v>425</v>
      </c>
      <c r="AH83" s="2364"/>
      <c r="AI83" s="910">
        <f>IF(AM85=2,Z19*AI82,0)</f>
        <v>0</v>
      </c>
      <c r="AJ83" s="1034"/>
      <c r="AK83" s="1397">
        <f>IF(AM85=5,AL83,0)</f>
        <v>0</v>
      </c>
      <c r="AL83" s="1079">
        <f>((AL84-AL80)*(0.75))+AL80</f>
        <v>0</v>
      </c>
      <c r="AM83" s="1450" t="s">
        <v>54</v>
      </c>
      <c r="AN83" s="1312">
        <v>5</v>
      </c>
      <c r="AO83" s="1317" t="s">
        <v>444</v>
      </c>
      <c r="AP83" s="1511">
        <v>3</v>
      </c>
      <c r="AQ83" s="775"/>
      <c r="AR83" s="823" t="s">
        <v>105</v>
      </c>
      <c r="AS83" s="821" t="str">
        <f>IF((OR(AI$12&lt;AS82,AI$12&gt;=AS91)),"",AI$12)</f>
        <v/>
      </c>
      <c r="AT83" s="835" t="str">
        <f t="shared" ref="AT83:AT90" si="48">IF(AU83=0,"",AU83)</f>
        <v/>
      </c>
      <c r="AU83" s="1002">
        <f>IF(AO$19=2,(IF(AS83="",0,((AT91-AT82)/(AS91-AS82)*(AI$12-AS82))+AT82)),0)</f>
        <v>0</v>
      </c>
      <c r="AV83" s="836" t="str">
        <f t="shared" ref="AV83:AV90" si="49">IF(AW83=0,"",AW83)</f>
        <v/>
      </c>
      <c r="AW83" s="1002">
        <f>IF(AO$19=2,(IF(AS83="",0,((AV91-AV82)/(AS91-AS82)*(AI$12-AS82))+AV82)),0)</f>
        <v>0</v>
      </c>
      <c r="AX83" s="825" t="str">
        <f t="shared" ref="AX83:AX90" si="50">IF(AY83=0,"",AY83)</f>
        <v/>
      </c>
      <c r="AY83" s="1002">
        <f>IF(AO$19=3,(IF(AS83="",0,((AX91-AX82)/(AS91-AS82)*(AI$12-AS82))+AX82)),0)</f>
        <v>0</v>
      </c>
      <c r="AZ83" s="837" t="str">
        <f>IF(BA83=0,"",BA83)</f>
        <v/>
      </c>
      <c r="BA83" s="1002">
        <f>IF(AO$19=3,(IF(AS83="",0,((AZ91-AZ82)/(AS91-AS82)*(AI$12-AS82))+AZ82)),0)</f>
        <v>0</v>
      </c>
      <c r="BB83" s="823" t="str">
        <f t="shared" ref="BB83:BB90" si="51">IF(BC83=0,"",BC83)</f>
        <v/>
      </c>
      <c r="BC83" s="1002">
        <f>IF(AO$19=4,(IF(AS83="",0,((BB91-BB82)/(AS91-AS82)*(AI$12-AS82))+BB82)),0)</f>
        <v>0</v>
      </c>
      <c r="BD83" s="838" t="str">
        <f t="shared" ref="BD83:BD90" si="52">IF(BE83=0,"",BE83)</f>
        <v/>
      </c>
      <c r="BE83" s="1003">
        <f>IF(AO$19=4,(IF(AS83="",0,((BD91-BD82)/(AS91-AS82)*(AI$12-AS82))+BD82)),0)</f>
        <v>0</v>
      </c>
      <c r="BF83" s="162"/>
      <c r="BG83" s="81"/>
    </row>
    <row r="84" spans="1:59" s="94" customFormat="1" ht="15" customHeight="1" x14ac:dyDescent="0.2">
      <c r="A84" s="254"/>
      <c r="B84" s="2286"/>
      <c r="C84" s="2290"/>
      <c r="D84" s="2290"/>
      <c r="E84" s="2290"/>
      <c r="F84" s="2290"/>
      <c r="G84" s="2290"/>
      <c r="H84" s="2290"/>
      <c r="I84" s="2290"/>
      <c r="J84" s="2290"/>
      <c r="K84" s="2290"/>
      <c r="L84" s="2290"/>
      <c r="M84" s="2291"/>
      <c r="N84" s="2248"/>
      <c r="O84" s="2278"/>
      <c r="P84" s="2248"/>
      <c r="Q84" s="2280"/>
      <c r="R84" s="2248"/>
      <c r="S84" s="2266"/>
      <c r="T84" s="2248"/>
      <c r="U84" s="2264"/>
      <c r="V84" s="2248"/>
      <c r="W84" s="2250"/>
      <c r="X84" s="2248"/>
      <c r="Y84" s="2253"/>
      <c r="Z84" s="2248"/>
      <c r="AA84" s="2268"/>
      <c r="AB84" s="2248"/>
      <c r="AC84" s="2258"/>
      <c r="AD84" s="2261"/>
      <c r="AF84" s="272"/>
      <c r="AG84" s="2472" t="s">
        <v>427</v>
      </c>
      <c r="AH84" s="2364"/>
      <c r="AI84" s="804">
        <f>AI82-AI83</f>
        <v>0</v>
      </c>
      <c r="AJ84" s="1034"/>
      <c r="AK84" s="1397">
        <f>IF(AM85=6,AL84,0)</f>
        <v>0</v>
      </c>
      <c r="AL84" s="1079">
        <f>AW44+AW53+AW62+AW71+AW80+AW89+AW98+AW107+AW116+AW125+AW134+AW143+AW152+AW161+AW170+AW179+AW17+AW26+AW35+BA44+BA53+BA62+BA71+BA80+BA89+BA98+BA107+BA116+BA125+BA134+BA143+BA152+BA161+BA170+BA179+BA17+BA26+BA35+BE44+BE53+BE62+BE71+BE80+BE89+BE98+BE107+BE116+BE125+BE134+BE143+BE152+BE161+BE170+BE179+BE17+BE26+BE35</f>
        <v>0</v>
      </c>
      <c r="AM84" s="1450" t="s">
        <v>116</v>
      </c>
      <c r="AN84" s="1312">
        <v>6</v>
      </c>
      <c r="AO84" s="1317" t="s">
        <v>445</v>
      </c>
      <c r="AP84" s="1511">
        <v>4</v>
      </c>
      <c r="AQ84" s="84"/>
      <c r="AR84" s="823" t="s">
        <v>106</v>
      </c>
      <c r="AS84" s="821" t="str">
        <f>IF((OR(AI$23&lt;AS82,AI$23&gt;=AS91)),"",AI$23)</f>
        <v/>
      </c>
      <c r="AT84" s="839" t="str">
        <f t="shared" si="48"/>
        <v/>
      </c>
      <c r="AU84" s="1005">
        <f>IF(AO$30=2,(IF(AS84="",0,((AT91-AT82)/(AS91-AS82)*(AI$23-AS82))+AT82)),0)</f>
        <v>0</v>
      </c>
      <c r="AV84" s="840" t="str">
        <f t="shared" si="49"/>
        <v/>
      </c>
      <c r="AW84" s="1005">
        <f>IF(AO$30=2,(IF(AS84="",0,((AV91-AV82)/(AS91-AS82)*(AI$23-AS82))+AV82)),0)</f>
        <v>0</v>
      </c>
      <c r="AX84" s="823" t="str">
        <f t="shared" si="50"/>
        <v/>
      </c>
      <c r="AY84" s="1005">
        <f>IF(AO$30=3,(IF(AS84="",0,((AX91-AX82)/(AS91-AS82)*(AI$23-AS82))+AX82)),0)</f>
        <v>0</v>
      </c>
      <c r="AZ84" s="837" t="str">
        <f t="shared" ref="AZ84:AZ90" si="53">IF(BA84=0,"",BA84)</f>
        <v/>
      </c>
      <c r="BA84" s="1005">
        <f>IF(AO$30=3,(IF(AS84="",0,((AZ91-AZ82)/(AS91-AS82)*(AI$23-AS82))+AZ82)),0)</f>
        <v>0</v>
      </c>
      <c r="BB84" s="823" t="str">
        <f t="shared" si="51"/>
        <v/>
      </c>
      <c r="BC84" s="1005">
        <f>IF(AO$30=4,(IF(AS84="",0,((BB91-BB82)/(AS91-AS82)*(AI$23-AS82))+BB82)),0)</f>
        <v>0</v>
      </c>
      <c r="BD84" s="838" t="str">
        <f t="shared" si="52"/>
        <v/>
      </c>
      <c r="BE84" s="1006">
        <f>IF(AO$30=4,(IF(AS84="",0,((BD91-BD82)/(AS91-AS82)*(AI$12-AS82))+BD82)),0)</f>
        <v>0</v>
      </c>
      <c r="BF84" s="162"/>
      <c r="BG84" s="81"/>
    </row>
    <row r="85" spans="1:59" s="94" customFormat="1" ht="15" customHeight="1" x14ac:dyDescent="0.2">
      <c r="A85" s="254"/>
      <c r="B85" s="2286"/>
      <c r="C85" s="2290"/>
      <c r="D85" s="2290"/>
      <c r="E85" s="2290"/>
      <c r="F85" s="2290"/>
      <c r="G85" s="2290"/>
      <c r="H85" s="2290"/>
      <c r="I85" s="2290"/>
      <c r="J85" s="2290"/>
      <c r="K85" s="2290"/>
      <c r="L85" s="2290"/>
      <c r="M85" s="2291"/>
      <c r="N85" s="2248"/>
      <c r="O85" s="2278"/>
      <c r="P85" s="2248"/>
      <c r="Q85" s="2280"/>
      <c r="R85" s="2248"/>
      <c r="S85" s="2266"/>
      <c r="T85" s="2248"/>
      <c r="U85" s="2264"/>
      <c r="V85" s="2248"/>
      <c r="W85" s="2250"/>
      <c r="X85" s="2248"/>
      <c r="Y85" s="2253"/>
      <c r="Z85" s="2248"/>
      <c r="AA85" s="2268"/>
      <c r="AB85" s="2248"/>
      <c r="AC85" s="2258"/>
      <c r="AD85" s="2261"/>
      <c r="AF85" s="272"/>
      <c r="AG85" s="2472" t="s">
        <v>431</v>
      </c>
      <c r="AH85" s="2364"/>
      <c r="AI85" s="1303">
        <f>AA40+AA67+AA109+AA122+AA155+AA180+AA203+AA257+AA274</f>
        <v>0</v>
      </c>
      <c r="AJ85" s="1034"/>
      <c r="AK85" s="1467"/>
      <c r="AL85" s="1537"/>
      <c r="AM85" s="1096">
        <v>1</v>
      </c>
      <c r="AN85" s="1468"/>
      <c r="AO85" s="1469">
        <v>1</v>
      </c>
      <c r="AP85" s="1470"/>
      <c r="AQ85" s="84"/>
      <c r="AR85" s="823" t="s">
        <v>107</v>
      </c>
      <c r="AS85" s="821" t="str">
        <f>IF((OR(AI$34&lt;AS82,AI$34&gt;=AS91)),"",AI$34)</f>
        <v/>
      </c>
      <c r="AT85" s="839" t="str">
        <f t="shared" si="48"/>
        <v/>
      </c>
      <c r="AU85" s="1007">
        <f>IF(AO$41=2,(IF(AS85="",0,((AT91-AT82)/(AS91-AS82)*(AI$34-AS82))+AT82)),0)</f>
        <v>0</v>
      </c>
      <c r="AV85" s="840" t="str">
        <f t="shared" si="49"/>
        <v/>
      </c>
      <c r="AW85" s="1007">
        <f>IF(AO$41=2,(IF(AS85="",0,((AV91-AV82)/(AS91-AS82)*(AI$34-AS82))+AV82)),0)</f>
        <v>0</v>
      </c>
      <c r="AX85" s="823" t="str">
        <f t="shared" si="50"/>
        <v/>
      </c>
      <c r="AY85" s="1007">
        <f>IF(AO$41=3,(IF(AS85="",0,((AX91-AX82)/(AS91-AS82)*(AI$34-AS82))+AX82)),0)</f>
        <v>0</v>
      </c>
      <c r="AZ85" s="837" t="str">
        <f t="shared" si="53"/>
        <v/>
      </c>
      <c r="BA85" s="1007">
        <f>IF(AO$41=3,(IF(AS85="",0,((AZ91-AZ82)/(AS91-AS82)*(AI$34-AS82))+AZ82)),0)</f>
        <v>0</v>
      </c>
      <c r="BB85" s="823" t="str">
        <f t="shared" si="51"/>
        <v/>
      </c>
      <c r="BC85" s="1007">
        <f>IF(AO$41=4,(IF(AS85="",0,((BB91-BB82)/(AS91-AS82)*(AI$34-AS82))+BB82)),0)</f>
        <v>0</v>
      </c>
      <c r="BD85" s="838" t="str">
        <f t="shared" si="52"/>
        <v/>
      </c>
      <c r="BE85" s="1008">
        <f>IF(AO$41=4,(IF(AS85="",0,((BD91-BD82)/(AS91-AS82)*(AI$34-AS82))+BD82)),0)</f>
        <v>0</v>
      </c>
      <c r="BF85" s="162"/>
      <c r="BG85" s="81"/>
    </row>
    <row r="86" spans="1:59" s="94" customFormat="1" ht="15" customHeight="1" thickBot="1" x14ac:dyDescent="0.25">
      <c r="A86" s="254"/>
      <c r="B86" s="2286"/>
      <c r="C86" s="2290"/>
      <c r="D86" s="2290"/>
      <c r="E86" s="2290"/>
      <c r="F86" s="2290"/>
      <c r="G86" s="2290"/>
      <c r="H86" s="2290"/>
      <c r="I86" s="2290"/>
      <c r="J86" s="2290"/>
      <c r="K86" s="2290"/>
      <c r="L86" s="2290"/>
      <c r="M86" s="2291"/>
      <c r="N86" s="2248"/>
      <c r="O86" s="2278"/>
      <c r="P86" s="2248"/>
      <c r="Q86" s="2280"/>
      <c r="R86" s="2248"/>
      <c r="S86" s="2266"/>
      <c r="T86" s="2248"/>
      <c r="U86" s="2264"/>
      <c r="V86" s="2248"/>
      <c r="W86" s="2250"/>
      <c r="X86" s="2248"/>
      <c r="Y86" s="2253"/>
      <c r="Z86" s="2248"/>
      <c r="AA86" s="2268"/>
      <c r="AB86" s="2248"/>
      <c r="AC86" s="2258"/>
      <c r="AD86" s="2261"/>
      <c r="AF86" s="272"/>
      <c r="AG86" s="2470" t="s">
        <v>430</v>
      </c>
      <c r="AH86" s="2471"/>
      <c r="AI86" s="1461">
        <f>IF(AI85=0,0,AA41+AA68+AA110+AA123+AA156+AA181+AA204+AA258+AA275)</f>
        <v>0</v>
      </c>
      <c r="AJ86" s="1462"/>
      <c r="AK86" s="1462"/>
      <c r="AL86" s="1463"/>
      <c r="AM86" s="1464"/>
      <c r="AN86" s="1464"/>
      <c r="AO86" s="1465"/>
      <c r="AP86" s="1466"/>
      <c r="AQ86" s="84"/>
      <c r="AR86" s="823" t="s">
        <v>108</v>
      </c>
      <c r="AS86" s="821" t="str">
        <f>IF((OR(AI$45&lt;AS82,AI$45&gt;=AS91)),"",AI$45)</f>
        <v/>
      </c>
      <c r="AT86" s="839" t="str">
        <f t="shared" si="48"/>
        <v/>
      </c>
      <c r="AU86" s="1009">
        <f>IF(AO$52=2,(IF(AS86="",0,((AT91-AT82)/(AS91-AS82)*(AI$45-AS82))+AT82)),0)</f>
        <v>0</v>
      </c>
      <c r="AV86" s="840" t="str">
        <f t="shared" si="49"/>
        <v/>
      </c>
      <c r="AW86" s="1009">
        <f>IF(AO$52=2,(IF(AS86="",0,((AV91-AV82)/(AS91-AS82)*(AI$45-AS82))+AV82)),0)</f>
        <v>0</v>
      </c>
      <c r="AX86" s="823" t="str">
        <f t="shared" si="50"/>
        <v/>
      </c>
      <c r="AY86" s="1009">
        <f>IF(AO$52=3,(IF(AS86="",0,((AX91-AX82)/(AS91-AS82)*(AI$45-AS82))+AX82)),0)</f>
        <v>0</v>
      </c>
      <c r="AZ86" s="837" t="str">
        <f t="shared" si="53"/>
        <v/>
      </c>
      <c r="BA86" s="1009">
        <f>IF(AO$52=3,(IF(AS86="",0,((AZ91-AZ82)/(AS91-AS82)*(AI$45-AS82))+AZ82)),0)</f>
        <v>0</v>
      </c>
      <c r="BB86" s="823" t="str">
        <f t="shared" si="51"/>
        <v/>
      </c>
      <c r="BC86" s="1009">
        <f>IF(AO$52=4,(IF(AS86="",0,((BB91-BB82)/(AS91-AS82)*(AI$45-AS82))+BB82)),0)</f>
        <v>0</v>
      </c>
      <c r="BD86" s="838" t="str">
        <f t="shared" si="52"/>
        <v/>
      </c>
      <c r="BE86" s="1010">
        <f>IF(AO$52=4,(IF(AS86="",0,((BD91-BD82)/(AS91-AS82)*(AI$45-AS82))+BD82)),0)</f>
        <v>0</v>
      </c>
      <c r="BF86" s="162"/>
      <c r="BG86" s="81"/>
    </row>
    <row r="87" spans="1:59" s="94" customFormat="1" ht="15" customHeight="1" thickTop="1" x14ac:dyDescent="0.2">
      <c r="A87" s="254"/>
      <c r="B87" s="2286"/>
      <c r="C87" s="2290"/>
      <c r="D87" s="2290"/>
      <c r="E87" s="2290"/>
      <c r="F87" s="2290"/>
      <c r="G87" s="2290"/>
      <c r="H87" s="2290"/>
      <c r="I87" s="2290"/>
      <c r="J87" s="2290"/>
      <c r="K87" s="2290"/>
      <c r="L87" s="2290"/>
      <c r="M87" s="2291"/>
      <c r="N87" s="2248"/>
      <c r="O87" s="2278"/>
      <c r="P87" s="2248"/>
      <c r="Q87" s="2280"/>
      <c r="R87" s="2248"/>
      <c r="S87" s="2266"/>
      <c r="T87" s="2248"/>
      <c r="U87" s="2264"/>
      <c r="V87" s="2248"/>
      <c r="W87" s="2250"/>
      <c r="X87" s="2248"/>
      <c r="Y87" s="2253"/>
      <c r="Z87" s="2248"/>
      <c r="AA87" s="2268"/>
      <c r="AB87" s="2248"/>
      <c r="AC87" s="2258"/>
      <c r="AD87" s="2261"/>
      <c r="AF87" s="272"/>
      <c r="AH87" s="1301"/>
      <c r="AQ87" s="84"/>
      <c r="AR87" s="823" t="s">
        <v>109</v>
      </c>
      <c r="AS87" s="821" t="str">
        <f>IF((OR(AI$56&lt;AS82,AI$56&gt;=AS91)),"",AI$56)</f>
        <v/>
      </c>
      <c r="AT87" s="839" t="str">
        <f t="shared" si="48"/>
        <v/>
      </c>
      <c r="AU87" s="1012">
        <f>IF(AO$63=2,(IF(AS87="",0,((AT91-AT82)/(AS91-AS82)*(AI$56-AS82))+AT82)),0)</f>
        <v>0</v>
      </c>
      <c r="AV87" s="840" t="str">
        <f t="shared" si="49"/>
        <v/>
      </c>
      <c r="AW87" s="1012">
        <f>IF(AO$63=2,(IF(AS87="",0,((AV91-AV82)/(AS91-AS82)*(AI$56-AS82))+AV82)),0)</f>
        <v>0</v>
      </c>
      <c r="AX87" s="823" t="str">
        <f t="shared" si="50"/>
        <v/>
      </c>
      <c r="AY87" s="1012">
        <f>IF(AO$63=3,(IF(AS87="",0,((AX91-AX82)/(AS91-AS82)*(AI$56-AS82))+AX82)),0)</f>
        <v>0</v>
      </c>
      <c r="AZ87" s="837" t="str">
        <f t="shared" si="53"/>
        <v/>
      </c>
      <c r="BA87" s="1012">
        <f>IF(AO$63=3,(IF(AS87="",0,((AZ91-AZ82)/(AS91-AS82)*(AI$56-AS82))+AZ82)),0)</f>
        <v>0</v>
      </c>
      <c r="BB87" s="823" t="str">
        <f t="shared" si="51"/>
        <v/>
      </c>
      <c r="BC87" s="1012">
        <f>IF(AO$63=4,(IF(AS87="",0,((BB91-BB82)/(AS91-AS82)*(AI$56-AS82))+BB82)),0)</f>
        <v>0</v>
      </c>
      <c r="BD87" s="838" t="str">
        <f t="shared" si="52"/>
        <v/>
      </c>
      <c r="BE87" s="1013">
        <f>IF(AO$63=4,(IF(AS87="",0,((BD91-BD82)/(AS91-AS82)*(AI$56-AS82))+BD82)),0)</f>
        <v>0</v>
      </c>
      <c r="BF87" s="162"/>
      <c r="BG87" s="81"/>
    </row>
    <row r="88" spans="1:59" s="94" customFormat="1" ht="15" customHeight="1" thickBot="1" x14ac:dyDescent="0.25">
      <c r="A88" s="259"/>
      <c r="B88" s="2286"/>
      <c r="C88" s="2290"/>
      <c r="D88" s="2290"/>
      <c r="E88" s="2290"/>
      <c r="F88" s="2290"/>
      <c r="G88" s="2290"/>
      <c r="H88" s="2290"/>
      <c r="I88" s="2290"/>
      <c r="J88" s="2290"/>
      <c r="K88" s="2290"/>
      <c r="L88" s="2290"/>
      <c r="M88" s="2291"/>
      <c r="N88" s="2248"/>
      <c r="O88" s="2278"/>
      <c r="P88" s="2248"/>
      <c r="Q88" s="2280"/>
      <c r="R88" s="2248"/>
      <c r="S88" s="2266"/>
      <c r="T88" s="2248"/>
      <c r="U88" s="2264"/>
      <c r="V88" s="2248"/>
      <c r="W88" s="2250"/>
      <c r="X88" s="2248"/>
      <c r="Y88" s="2253"/>
      <c r="Z88" s="2248"/>
      <c r="AA88" s="2268"/>
      <c r="AB88" s="2248"/>
      <c r="AC88" s="2258"/>
      <c r="AD88" s="2261"/>
      <c r="AF88" s="272"/>
      <c r="AH88" s="1301"/>
      <c r="AQ88" s="73"/>
      <c r="AR88" s="823" t="s">
        <v>110</v>
      </c>
      <c r="AS88" s="821" t="str">
        <f>IF((OR(AI$67&lt;AS82,AI$67&gt;=AS91)),"",AI$67)</f>
        <v/>
      </c>
      <c r="AT88" s="839" t="str">
        <f t="shared" si="48"/>
        <v/>
      </c>
      <c r="AU88" s="1036">
        <f>IF(AO$74=2,(IF(AS88="",0,((AT91-AT82)/(AS91-AS82)*(AI$67-AS82))+AT82)),0)</f>
        <v>0</v>
      </c>
      <c r="AV88" s="840" t="str">
        <f t="shared" si="49"/>
        <v/>
      </c>
      <c r="AW88" s="1036">
        <f>IF(AO$74=2,(IF(AS88="",0,((AV91-AV82)/(AS91-AS82)*(AI$67-AS82))+AV82)),0)</f>
        <v>0</v>
      </c>
      <c r="AX88" s="823" t="str">
        <f t="shared" si="50"/>
        <v/>
      </c>
      <c r="AY88" s="1036">
        <f>IF(AO$74=3,(IF(AS88="",0,((AX91-AX82)/(AS91-AS82)*(AI$67-AS82))+AX82)),0)</f>
        <v>0</v>
      </c>
      <c r="AZ88" s="837" t="str">
        <f t="shared" si="53"/>
        <v/>
      </c>
      <c r="BA88" s="1036">
        <f>IF(AO$74=3,(IF(AS88="",0,((AZ91-AZ82)/(AS91-AS82)*(AI$67-AS82))+AZ82)),0)</f>
        <v>0</v>
      </c>
      <c r="BB88" s="823" t="str">
        <f t="shared" si="51"/>
        <v/>
      </c>
      <c r="BC88" s="1036">
        <f t="array" ref="BC88">IF(AO$74=4,(IF(AS88="",0,((BB91-BB82)/(AS91-AS82)*(AI$67-AS82))+BN77BF82)),0)</f>
        <v>0</v>
      </c>
      <c r="BD88" s="838" t="str">
        <f t="shared" si="52"/>
        <v/>
      </c>
      <c r="BE88" s="1041">
        <f>IF(AO$74=4,(IF(AS88="",0,((BD91-BD82)/(AS91-AS82)*(AI$67-AS82))+BD82)),0)</f>
        <v>0</v>
      </c>
      <c r="BF88" s="162"/>
      <c r="BG88" s="81"/>
    </row>
    <row r="89" spans="1:59" s="94" customFormat="1" ht="15" customHeight="1" thickTop="1" x14ac:dyDescent="0.2">
      <c r="A89" s="259"/>
      <c r="B89" s="2287"/>
      <c r="C89" s="2292"/>
      <c r="D89" s="2292"/>
      <c r="E89" s="2292"/>
      <c r="F89" s="2292"/>
      <c r="G89" s="2292"/>
      <c r="H89" s="2292"/>
      <c r="I89" s="2292"/>
      <c r="J89" s="2292"/>
      <c r="K89" s="2292"/>
      <c r="L89" s="2292"/>
      <c r="M89" s="2293"/>
      <c r="N89" s="2249"/>
      <c r="O89" s="2279"/>
      <c r="P89" s="2249"/>
      <c r="Q89" s="2281"/>
      <c r="R89" s="2249"/>
      <c r="S89" s="2267"/>
      <c r="T89" s="2249"/>
      <c r="U89" s="2265"/>
      <c r="V89" s="2249"/>
      <c r="W89" s="2251"/>
      <c r="X89" s="2249"/>
      <c r="Y89" s="2254"/>
      <c r="Z89" s="2249"/>
      <c r="AA89" s="2269"/>
      <c r="AB89" s="2249"/>
      <c r="AC89" s="2262"/>
      <c r="AD89" s="2261"/>
      <c r="AF89" s="272"/>
      <c r="AG89" s="2462" t="s">
        <v>442</v>
      </c>
      <c r="AH89" s="2463"/>
      <c r="AI89" s="1479">
        <f>IF('Kostenrahmen und Gesamthonorar'!X51&lt;5000,0,'Kostenrahmen und Gesamthonorar'!X51)</f>
        <v>0</v>
      </c>
      <c r="AJ89" s="1480"/>
      <c r="AK89" s="1480"/>
      <c r="AL89" s="1481"/>
      <c r="AM89" s="1482"/>
      <c r="AN89" s="1482"/>
      <c r="AO89" s="1483"/>
      <c r="AP89" s="1484"/>
      <c r="AQ89" s="617"/>
      <c r="AR89" s="823" t="s">
        <v>111</v>
      </c>
      <c r="AS89" s="821" t="str">
        <f>IF((OR(AI$78&lt;AS82,AI$78&gt;=AS91)),"",AI$78)</f>
        <v/>
      </c>
      <c r="AT89" s="839" t="str">
        <f t="shared" si="48"/>
        <v/>
      </c>
      <c r="AU89" s="1016">
        <f>IF(AO$85=2,(IF(AS89="",0,((AT91-AT82)/(AS91-AS82)*(AI$78-AS82))+AT82)),0)</f>
        <v>0</v>
      </c>
      <c r="AV89" s="840" t="str">
        <f t="shared" si="49"/>
        <v/>
      </c>
      <c r="AW89" s="1014">
        <f>IF(AO$85=2,(IF(AS89="",0,((AV91-AV82)/(AS91-AS82)*(AI$78-AS82))+AV82)),0)</f>
        <v>0</v>
      </c>
      <c r="AX89" s="823" t="str">
        <f t="shared" si="50"/>
        <v/>
      </c>
      <c r="AY89" s="1014">
        <f>IF(AO$85=3,(IF(AS89="",0,((AX91-AX82)/(AS91-AS82)*(AI$78-AS82))+AX82)),0)</f>
        <v>0</v>
      </c>
      <c r="AZ89" s="837" t="str">
        <f t="shared" si="53"/>
        <v/>
      </c>
      <c r="BA89" s="1014">
        <f>IF(AO$85=3,(IF(AS89="",0,((AZ91-AZ82)/(AS91-AS82)*(AI$78-AS82))+AZ82)),0)</f>
        <v>0</v>
      </c>
      <c r="BB89" s="823" t="str">
        <f t="shared" si="51"/>
        <v/>
      </c>
      <c r="BC89" s="1014">
        <f>IF(AO$85=4,(IF(AS89="",0,((BB91-BB82)/(AS91-AS82)*(AI$78-AS82))+BB82)),0)</f>
        <v>0</v>
      </c>
      <c r="BD89" s="838" t="str">
        <f t="shared" si="52"/>
        <v/>
      </c>
      <c r="BE89" s="1015">
        <f>IF(AO$85=4,(IF(AS89="",0,((BD91-BD82)/(AS91-AS82)*(AI$78-AS82))+BD82)),0)</f>
        <v>0</v>
      </c>
      <c r="BF89" s="162"/>
      <c r="BG89" s="81"/>
    </row>
    <row r="90" spans="1:59" s="94" customFormat="1" ht="15" customHeight="1" x14ac:dyDescent="0.25">
      <c r="A90" s="259"/>
      <c r="B90" s="2285" t="s">
        <v>40</v>
      </c>
      <c r="C90" s="2288" t="s">
        <v>166</v>
      </c>
      <c r="D90" s="2288"/>
      <c r="E90" s="2288"/>
      <c r="F90" s="2288"/>
      <c r="G90" s="2288"/>
      <c r="H90" s="2288"/>
      <c r="I90" s="2288"/>
      <c r="J90" s="2288"/>
      <c r="K90" s="2288"/>
      <c r="L90" s="2288"/>
      <c r="M90" s="2289"/>
      <c r="N90" s="473">
        <v>0.25</v>
      </c>
      <c r="O90" s="638">
        <f>IF(O$72=FALSE,0,N90)</f>
        <v>0</v>
      </c>
      <c r="P90" s="473">
        <v>0.25</v>
      </c>
      <c r="Q90" s="662">
        <f>IF(Q$72=FALSE,0,P90)</f>
        <v>0</v>
      </c>
      <c r="R90" s="473">
        <v>0.25</v>
      </c>
      <c r="S90" s="699">
        <f>IF(S$72=FALSE,0,R90)</f>
        <v>0</v>
      </c>
      <c r="T90" s="473">
        <v>0.25</v>
      </c>
      <c r="U90" s="734">
        <f>IF(U$72=FALSE,0,T90)</f>
        <v>0.25</v>
      </c>
      <c r="V90" s="473">
        <v>0.25</v>
      </c>
      <c r="W90" s="756">
        <f>IF(W$72=FALSE,0,V90)</f>
        <v>0</v>
      </c>
      <c r="X90" s="473">
        <v>0.25</v>
      </c>
      <c r="Y90" s="1371">
        <f>IF(Y$72=FALSE,0,X90)</f>
        <v>0</v>
      </c>
      <c r="Z90" s="473">
        <v>0.25</v>
      </c>
      <c r="AA90" s="1417">
        <f>IF(AA$72=FALSE,0,Z90)</f>
        <v>0</v>
      </c>
      <c r="AB90" s="473">
        <v>0.25</v>
      </c>
      <c r="AC90" s="1432">
        <f>IF(AC$72=FALSE,0,AB90)</f>
        <v>0</v>
      </c>
      <c r="AD90" s="483">
        <f>O90+Q90+S90+U90+W90+Y90+AA90+AC90</f>
        <v>0.25</v>
      </c>
      <c r="AF90" s="272">
        <v>0.25</v>
      </c>
      <c r="AG90" s="1485"/>
      <c r="AH90" s="1188"/>
      <c r="AI90" s="1188"/>
      <c r="AJ90" s="1034"/>
      <c r="AK90" s="1034"/>
      <c r="AL90" s="1538"/>
      <c r="AM90" s="1051"/>
      <c r="AN90" s="1495">
        <v>1</v>
      </c>
      <c r="AO90" s="1477"/>
      <c r="AP90" s="1486"/>
      <c r="AQ90" s="83"/>
      <c r="AR90" s="823" t="s">
        <v>112</v>
      </c>
      <c r="AS90" s="824" t="str">
        <f>IF((OR(AI$89&lt;AS82,AI$89&gt;=AS91)),"",AI$89)</f>
        <v/>
      </c>
      <c r="AT90" s="839" t="str">
        <f t="shared" si="48"/>
        <v/>
      </c>
      <c r="AU90" s="1017">
        <f>IF(AO$96=2,(IF(AS90="",0,((AT91-AT82)/(AS91-AS82)*(AI$89-AS82))+AT82)),0)</f>
        <v>0</v>
      </c>
      <c r="AV90" s="840" t="str">
        <f t="shared" si="49"/>
        <v/>
      </c>
      <c r="AW90" s="1017">
        <f>IF(AO$96=2,(IF(AS90="",0,((AV91-AV82)/(AS91-AS82)*(AI$89-AS82))+AV82)),0)</f>
        <v>0</v>
      </c>
      <c r="AX90" s="823" t="str">
        <f t="shared" si="50"/>
        <v/>
      </c>
      <c r="AY90" s="1017">
        <f>IF(AO$96=3,(IF(AS90="",0,((AX91-AX82)/(AS91-AS82)*(AI$89-AS82))+AX82)),0)</f>
        <v>0</v>
      </c>
      <c r="AZ90" s="837" t="str">
        <f t="shared" si="53"/>
        <v/>
      </c>
      <c r="BA90" s="1018">
        <f>IF(AO$96=3,(IF(AS90="",0,((AZ91-AZ82)/(AS91-AS82)*(AI$89-AS82))+AZ82)),0)</f>
        <v>0</v>
      </c>
      <c r="BB90" s="823" t="str">
        <f t="shared" si="51"/>
        <v/>
      </c>
      <c r="BC90" s="1017">
        <f>IF(AO$96=4,(IF(AS90="",0,((BB91-BB82)/(AS91-AS82)*(AI$89-AS82))+BB82)),0)</f>
        <v>0</v>
      </c>
      <c r="BD90" s="838" t="str">
        <f t="shared" si="52"/>
        <v/>
      </c>
      <c r="BE90" s="1019">
        <f>IF(AO$96=4,(IF(AS90="",0,((BD91-BD82)/(AS91-AS82)*(AI$89-AS82))+BD82)),0)</f>
        <v>0</v>
      </c>
      <c r="BF90" s="162"/>
      <c r="BG90" s="81"/>
    </row>
    <row r="91" spans="1:59" s="94" customFormat="1" ht="15" customHeight="1" x14ac:dyDescent="0.2">
      <c r="A91" s="259"/>
      <c r="B91" s="2286"/>
      <c r="C91" s="2290"/>
      <c r="D91" s="2290"/>
      <c r="E91" s="2290"/>
      <c r="F91" s="2290"/>
      <c r="G91" s="2290"/>
      <c r="H91" s="2290"/>
      <c r="I91" s="2290"/>
      <c r="J91" s="2290"/>
      <c r="K91" s="2290"/>
      <c r="L91" s="2290"/>
      <c r="M91" s="2291"/>
      <c r="N91" s="2248" t="str">
        <f>IF(O91=0,"",O91)</f>
        <v/>
      </c>
      <c r="O91" s="2278">
        <f>IF(O$72=FALSE,0,O90/100*AI$18)</f>
        <v>0</v>
      </c>
      <c r="P91" s="2248" t="str">
        <f>IF(Q91=0,"",Q91)</f>
        <v/>
      </c>
      <c r="Q91" s="2280">
        <f>IF(Q$72=FALSE,0,Q90/100*AI$29)</f>
        <v>0</v>
      </c>
      <c r="R91" s="2248" t="str">
        <f>IF(S91=0,"",S91)</f>
        <v/>
      </c>
      <c r="S91" s="2266">
        <f>IF(S$72=FALSE,0,S90/100*AI$40)</f>
        <v>0</v>
      </c>
      <c r="T91" s="2248" t="str">
        <f>IF(U91=0,"",U91)</f>
        <v/>
      </c>
      <c r="U91" s="2264">
        <f>IF(U$72=FALSE,0,U90/100*AI$51)</f>
        <v>0</v>
      </c>
      <c r="V91" s="2248" t="str">
        <f>IF(W91=0,"",W91)</f>
        <v/>
      </c>
      <c r="W91" s="2250">
        <f>IF(W$72=FALSE,0,W90/100*AI$62)</f>
        <v>0</v>
      </c>
      <c r="X91" s="2248" t="str">
        <f>IF(Y91=0,"",Y91)</f>
        <v/>
      </c>
      <c r="Y91" s="2253">
        <f>IF(Y$72=FALSE,0,Y90/100*AI$73)</f>
        <v>0</v>
      </c>
      <c r="Z91" s="2248" t="str">
        <f>IF(AA91=0,"",AA91)</f>
        <v/>
      </c>
      <c r="AA91" s="2268">
        <f>IF(AA$72=FALSE,0,AA90/100*AI$84)</f>
        <v>0</v>
      </c>
      <c r="AB91" s="2248" t="str">
        <f>IF(AC91=0,"",AC91)</f>
        <v/>
      </c>
      <c r="AC91" s="2258">
        <f>IF(AC$72=FALSE,0,AC90/100*AI$95)</f>
        <v>0</v>
      </c>
      <c r="AD91" s="2260"/>
      <c r="AF91" s="272"/>
      <c r="AG91" s="2460" t="s">
        <v>138</v>
      </c>
      <c r="AH91" s="2461"/>
      <c r="AI91" s="1478">
        <f>SUM(AK91:AK95)</f>
        <v>0</v>
      </c>
      <c r="AJ91" s="1034"/>
      <c r="AK91" s="954">
        <f>IF(AM96=2,AL91,0)</f>
        <v>0</v>
      </c>
      <c r="AL91" s="1076">
        <f>AU45+AU54+AU63+AU72+AU81+AU90+AU99+AU108+AU117+AU126+AU135+AU144+AU153+AU162+AU171+AU180+AU18+AU27+AU36+AY45+AY36+AY27+AY18+AY180+AY171+AY162+AY153+AY144+AY135+AY126+AY117+AY108+AY99+AY90+AY81+AY72+AY63+AY54+BC54+BC63+BC72+BC81+BC90+BC99+BC108+BC117+BC126+BC135+BC144+BC153+BC162+BC171+BC180+BC18+BC27+BC36+BC45</f>
        <v>0</v>
      </c>
      <c r="AM91" s="952" t="s">
        <v>115</v>
      </c>
      <c r="AN91" s="1496">
        <v>2</v>
      </c>
      <c r="AO91" s="1477"/>
      <c r="AP91" s="1486"/>
      <c r="AQ91" s="775"/>
      <c r="AR91" s="876"/>
      <c r="AS91" s="829">
        <v>250000</v>
      </c>
      <c r="AT91" s="830">
        <v>46640</v>
      </c>
      <c r="AU91" s="831"/>
      <c r="AV91" s="832">
        <v>55726</v>
      </c>
      <c r="AW91" s="831"/>
      <c r="AX91" s="833">
        <v>55726</v>
      </c>
      <c r="AY91" s="831"/>
      <c r="AZ91" s="834">
        <v>65418</v>
      </c>
      <c r="BA91" s="831"/>
      <c r="BB91" s="833">
        <v>65418</v>
      </c>
      <c r="BC91" s="831"/>
      <c r="BD91" s="834">
        <v>74504</v>
      </c>
      <c r="BE91" s="165"/>
      <c r="BF91" s="162"/>
      <c r="BG91" s="81"/>
    </row>
    <row r="92" spans="1:59" s="94" customFormat="1" ht="15" customHeight="1" x14ac:dyDescent="0.2">
      <c r="A92" s="259"/>
      <c r="B92" s="2286"/>
      <c r="C92" s="2290"/>
      <c r="D92" s="2290"/>
      <c r="E92" s="2290"/>
      <c r="F92" s="2290"/>
      <c r="G92" s="2290"/>
      <c r="H92" s="2290"/>
      <c r="I92" s="2290"/>
      <c r="J92" s="2290"/>
      <c r="K92" s="2290"/>
      <c r="L92" s="2290"/>
      <c r="M92" s="2291"/>
      <c r="N92" s="2248"/>
      <c r="O92" s="2278"/>
      <c r="P92" s="2248"/>
      <c r="Q92" s="2280"/>
      <c r="R92" s="2248"/>
      <c r="S92" s="2266"/>
      <c r="T92" s="2248"/>
      <c r="U92" s="2264"/>
      <c r="V92" s="2248"/>
      <c r="W92" s="2250"/>
      <c r="X92" s="2248"/>
      <c r="Y92" s="2253"/>
      <c r="Z92" s="2248"/>
      <c r="AA92" s="2268"/>
      <c r="AB92" s="2248"/>
      <c r="AC92" s="2258"/>
      <c r="AD92" s="2260"/>
      <c r="AF92" s="272"/>
      <c r="AG92" s="1487" t="s">
        <v>424</v>
      </c>
      <c r="AH92" s="1473" t="b">
        <v>1</v>
      </c>
      <c r="AI92" s="1189">
        <f>IF(AH92=FALSE,0,AI91*AB15)</f>
        <v>0</v>
      </c>
      <c r="AJ92" s="1034"/>
      <c r="AK92" s="954">
        <f>IF(AM96=3,AL92,0)</f>
        <v>0</v>
      </c>
      <c r="AL92" s="1076">
        <f>((AL95-AL91)*(0.25))+AL91</f>
        <v>0</v>
      </c>
      <c r="AM92" s="1405" t="s">
        <v>52</v>
      </c>
      <c r="AN92" s="1496">
        <v>3</v>
      </c>
      <c r="AO92" s="1313"/>
      <c r="AP92" s="1512">
        <v>1</v>
      </c>
      <c r="AQ92" s="84"/>
      <c r="AR92" s="823" t="s">
        <v>105</v>
      </c>
      <c r="AS92" s="821" t="str">
        <f>IF((OR(AI$12&lt;AS91,AI$12&gt;=AS100)),"",AI$12)</f>
        <v/>
      </c>
      <c r="AT92" s="835" t="str">
        <f>IF(AU92=0,"",AU92)</f>
        <v/>
      </c>
      <c r="AU92" s="1002">
        <f>IF(AO$19=2,(IF(AS92="",0,((AT100-AT91)/(AS100-AS91)*(AI$12-AS91))+AT91)),0)</f>
        <v>0</v>
      </c>
      <c r="AV92" s="836" t="str">
        <f>IF(AW92=0,"",AW92)</f>
        <v/>
      </c>
      <c r="AW92" s="1002">
        <f>IF(AO$19=2,(IF(AS92="",0,((AV100-AV91)/(AS100-AS91)*(AI$12-AS91))+AV91)),0)</f>
        <v>0</v>
      </c>
      <c r="AX92" s="825" t="str">
        <f>IF(AY92=0,"",AY92)</f>
        <v/>
      </c>
      <c r="AY92" s="1002">
        <f>IF(AO$19=3,(IF(AS92="",0,((AX100-AX91)/(AS100-AS91)*(AI$12-AS91))+AX91)),0)</f>
        <v>0</v>
      </c>
      <c r="AZ92" s="837" t="str">
        <f t="shared" ref="AZ92:AZ99" si="54">IF(BA92=0,"",BA92)</f>
        <v/>
      </c>
      <c r="BA92" s="1002">
        <f>IF(AO$19=3,(IF(AS92="",0,((AZ100-AZ91)/(AS100-AS91)*(AI$12-AS91))+AZ91)),0)</f>
        <v>0</v>
      </c>
      <c r="BB92" s="823" t="str">
        <f>IF(BC92=0,"",BC92)</f>
        <v/>
      </c>
      <c r="BC92" s="1002">
        <f>IF(AO$19=4,(IF(AS92="",0,((BB100-BB91)/(AS100-AS91)*(AI$12-AS91))+BB91)),0)</f>
        <v>0</v>
      </c>
      <c r="BD92" s="838" t="str">
        <f>IF(BE92=0,"",BE92)</f>
        <v/>
      </c>
      <c r="BE92" s="1003">
        <f>IF(AO$19=4,(IF(AS92="",0,((BD100-BD91)/(AS100-AS91)*(AI$12-AS91))+BD91)),0)</f>
        <v>0</v>
      </c>
      <c r="BF92" s="162"/>
      <c r="BG92" s="81"/>
    </row>
    <row r="93" spans="1:59" s="94" customFormat="1" ht="15" customHeight="1" x14ac:dyDescent="0.2">
      <c r="A93" s="254"/>
      <c r="B93" s="2286"/>
      <c r="C93" s="2290"/>
      <c r="D93" s="2290"/>
      <c r="E93" s="2290"/>
      <c r="F93" s="2290"/>
      <c r="G93" s="2290"/>
      <c r="H93" s="2290"/>
      <c r="I93" s="2290"/>
      <c r="J93" s="2290"/>
      <c r="K93" s="2290"/>
      <c r="L93" s="2290"/>
      <c r="M93" s="2291"/>
      <c r="N93" s="2248"/>
      <c r="O93" s="2278"/>
      <c r="P93" s="2248"/>
      <c r="Q93" s="2280"/>
      <c r="R93" s="2248"/>
      <c r="S93" s="2266"/>
      <c r="T93" s="2248"/>
      <c r="U93" s="2264"/>
      <c r="V93" s="2248"/>
      <c r="W93" s="2250"/>
      <c r="X93" s="2248"/>
      <c r="Y93" s="2253"/>
      <c r="Z93" s="2248"/>
      <c r="AA93" s="2268"/>
      <c r="AB93" s="2248"/>
      <c r="AC93" s="2258"/>
      <c r="AD93" s="2260"/>
      <c r="AF93" s="272"/>
      <c r="AG93" s="2458" t="s">
        <v>432</v>
      </c>
      <c r="AH93" s="2459"/>
      <c r="AI93" s="1475">
        <f>AI91+AI92</f>
        <v>0</v>
      </c>
      <c r="AJ93" s="1034"/>
      <c r="AK93" s="954">
        <f>IF(AM96=4,AL93,0)</f>
        <v>0</v>
      </c>
      <c r="AL93" s="1042">
        <f>((AL95-AL91)*(0.5))+AL91</f>
        <v>0</v>
      </c>
      <c r="AM93" s="1405" t="s">
        <v>53</v>
      </c>
      <c r="AN93" s="1496">
        <v>4</v>
      </c>
      <c r="AO93" s="905" t="s">
        <v>443</v>
      </c>
      <c r="AP93" s="1513">
        <v>2</v>
      </c>
      <c r="AQ93" s="84"/>
      <c r="AR93" s="823" t="s">
        <v>106</v>
      </c>
      <c r="AS93" s="821" t="str">
        <f>IF((OR(AI$23&lt;AS91,AI$23&gt;=AS100)),"",AI$23)</f>
        <v/>
      </c>
      <c r="AT93" s="839" t="str">
        <f t="shared" ref="AT93:AT99" si="55">IF(AU93=0,"",AU93)</f>
        <v/>
      </c>
      <c r="AU93" s="1005">
        <f>IF(AO$30=2,(IF(AS93="",0,((AT100-AT91)/(AS100-AS91)*(AI$23-AS91))+AT91)),0)</f>
        <v>0</v>
      </c>
      <c r="AV93" s="840" t="str">
        <f t="shared" ref="AV93:AV99" si="56">IF(AW93=0,"",AW93)</f>
        <v/>
      </c>
      <c r="AW93" s="1005">
        <f>IF(AO$30=2,(IF(AS93="",0,((AV100-AV91)/(AS100-AS91)*(AI$23-AS91))+AV91)),0)</f>
        <v>0</v>
      </c>
      <c r="AX93" s="823" t="str">
        <f t="shared" ref="AX93:AX99" si="57">IF(AY93=0,"",AY93)</f>
        <v/>
      </c>
      <c r="AY93" s="1005">
        <f>IF(AO$30=3,(IF(AS93="",0,((AX100-AX91)/(AS100-AS91)*(AI$23-AS91))+AX91)),0)</f>
        <v>0</v>
      </c>
      <c r="AZ93" s="837" t="str">
        <f t="shared" si="54"/>
        <v/>
      </c>
      <c r="BA93" s="1005">
        <f>IF(AO$30=3,(IF(AS93="",0,((AZ100-AZ91)/(AS100-AS91)*(AI$23-AS91))+AZ91)),0)</f>
        <v>0</v>
      </c>
      <c r="BB93" s="823" t="str">
        <f t="shared" ref="BB93:BB99" si="58">IF(BC93=0,"",BC93)</f>
        <v/>
      </c>
      <c r="BC93" s="1005">
        <f>IF(AO$30=4,(IF(AS93="",0,((BB100-BB91)/(AS100-AS91)*(AI$23-AS91))+BB91)),0)</f>
        <v>0</v>
      </c>
      <c r="BD93" s="838" t="str">
        <f t="shared" ref="BD93:BD99" si="59">IF(BE93=0,"",BE93)</f>
        <v/>
      </c>
      <c r="BE93" s="1006">
        <f>IF(AO$30=4,(IF(AS93="",0,((BD100-BD91)/(AS100-AS91)*(AI$12-AS91))+BD91)),0)</f>
        <v>0</v>
      </c>
      <c r="BF93" s="162"/>
      <c r="BG93" s="81"/>
    </row>
    <row r="94" spans="1:59" s="94" customFormat="1" ht="15" customHeight="1" x14ac:dyDescent="0.2">
      <c r="A94" s="254"/>
      <c r="B94" s="2287"/>
      <c r="C94" s="2292"/>
      <c r="D94" s="2292"/>
      <c r="E94" s="2292"/>
      <c r="F94" s="2292"/>
      <c r="G94" s="2292"/>
      <c r="H94" s="2292"/>
      <c r="I94" s="2292"/>
      <c r="J94" s="2292"/>
      <c r="K94" s="2292"/>
      <c r="L94" s="2292"/>
      <c r="M94" s="2293"/>
      <c r="N94" s="2249"/>
      <c r="O94" s="2279"/>
      <c r="P94" s="2249"/>
      <c r="Q94" s="2281"/>
      <c r="R94" s="2249"/>
      <c r="S94" s="2267"/>
      <c r="T94" s="2249"/>
      <c r="U94" s="2265"/>
      <c r="V94" s="2249"/>
      <c r="W94" s="2251"/>
      <c r="X94" s="2249"/>
      <c r="Y94" s="2254"/>
      <c r="Z94" s="2249"/>
      <c r="AA94" s="2269"/>
      <c r="AB94" s="2249"/>
      <c r="AC94" s="2262"/>
      <c r="AD94" s="2260"/>
      <c r="AF94" s="272"/>
      <c r="AG94" s="2456" t="s">
        <v>425</v>
      </c>
      <c r="AH94" s="2457"/>
      <c r="AI94" s="1475">
        <f>IF(AM96=2,AB19*AI93,0)</f>
        <v>0</v>
      </c>
      <c r="AJ94" s="1034"/>
      <c r="AK94" s="954">
        <f>IF(AM96=5,AL94,0)</f>
        <v>0</v>
      </c>
      <c r="AL94" s="1078">
        <f>((AL95-AL91)*(0.75))+AL91</f>
        <v>0</v>
      </c>
      <c r="AM94" s="1404" t="s">
        <v>54</v>
      </c>
      <c r="AN94" s="1496">
        <v>5</v>
      </c>
      <c r="AO94" s="905" t="s">
        <v>444</v>
      </c>
      <c r="AP94" s="1513">
        <v>3</v>
      </c>
      <c r="AQ94" s="84"/>
      <c r="AR94" s="823" t="s">
        <v>107</v>
      </c>
      <c r="AS94" s="821" t="str">
        <f>IF((OR(AI$34&lt;AS91,AI$34&gt;=AS100)),"",AI$34)</f>
        <v/>
      </c>
      <c r="AT94" s="839" t="str">
        <f t="shared" si="55"/>
        <v/>
      </c>
      <c r="AU94" s="1007">
        <f>IF(AO$41=2,(IF(AS94="",0,((AT100-AT91)/(AS100-AS91)*(AI$34-AS91))+AT91)),0)</f>
        <v>0</v>
      </c>
      <c r="AV94" s="840" t="str">
        <f t="shared" si="56"/>
        <v/>
      </c>
      <c r="AW94" s="1007">
        <f>IF(AO$41=2,(IF(AS94="",0,((AV100-AV91)/(AS100-AS91)*(AI$34-AS91))+AV91)),0)</f>
        <v>0</v>
      </c>
      <c r="AX94" s="823" t="str">
        <f t="shared" si="57"/>
        <v/>
      </c>
      <c r="AY94" s="1007">
        <f>IF(AO$41=3,(IF(AS94="",0,((AX100-AX91)/(AS100-AS91)*(AI$34-AS91))+AX91)),0)</f>
        <v>0</v>
      </c>
      <c r="AZ94" s="837" t="str">
        <f t="shared" si="54"/>
        <v/>
      </c>
      <c r="BA94" s="1007">
        <f>IF(AO$41=3,(IF(AS94="",0,((AZ100-AZ91)/(AS100-AS91)*(AI$34-AS91))+AZ91)),0)</f>
        <v>0</v>
      </c>
      <c r="BB94" s="823" t="str">
        <f t="shared" si="58"/>
        <v/>
      </c>
      <c r="BC94" s="1007">
        <f>IF(AO$41=4,(IF(AS94="",0,((BB100-BB91)/(AS100-AS91)*(AI$34-AS91))+BB91)),0)</f>
        <v>0</v>
      </c>
      <c r="BD94" s="838" t="str">
        <f t="shared" si="59"/>
        <v/>
      </c>
      <c r="BE94" s="1008">
        <f>IF(AO$41=4,(IF(AS94="",0,((BD100-BD91)/(AS100-AS91)*(AI$34-AS91))+BD91)),0)</f>
        <v>0</v>
      </c>
      <c r="BF94" s="162"/>
      <c r="BG94" s="81"/>
    </row>
    <row r="95" spans="1:59" s="94" customFormat="1" ht="15" customHeight="1" x14ac:dyDescent="0.2">
      <c r="A95" s="254"/>
      <c r="B95" s="2285" t="s">
        <v>41</v>
      </c>
      <c r="C95" s="2288" t="s">
        <v>299</v>
      </c>
      <c r="D95" s="2288"/>
      <c r="E95" s="2288"/>
      <c r="F95" s="2288"/>
      <c r="G95" s="2288"/>
      <c r="H95" s="2288"/>
      <c r="I95" s="2288"/>
      <c r="J95" s="2288"/>
      <c r="K95" s="2288"/>
      <c r="L95" s="2288"/>
      <c r="M95" s="2289"/>
      <c r="N95" s="473">
        <v>0.15</v>
      </c>
      <c r="O95" s="638">
        <f>IF(O$72=FALSE,0,N95)</f>
        <v>0</v>
      </c>
      <c r="P95" s="473">
        <v>0.15</v>
      </c>
      <c r="Q95" s="662">
        <f>IF(Q$72=FALSE,0,P95)</f>
        <v>0</v>
      </c>
      <c r="R95" s="473">
        <v>0.15</v>
      </c>
      <c r="S95" s="699">
        <f>IF(S$72=FALSE,0,R95)</f>
        <v>0</v>
      </c>
      <c r="T95" s="473">
        <v>0.15</v>
      </c>
      <c r="U95" s="734">
        <f>IF(U$72=FALSE,0,T95)</f>
        <v>0.15</v>
      </c>
      <c r="V95" s="473">
        <v>0.15</v>
      </c>
      <c r="W95" s="756">
        <f>IF(W$72=FALSE,0,V95)</f>
        <v>0</v>
      </c>
      <c r="X95" s="473">
        <v>0.15</v>
      </c>
      <c r="Y95" s="1371">
        <f>IF(Y$72=FALSE,0,X95)</f>
        <v>0</v>
      </c>
      <c r="Z95" s="473">
        <v>0.15</v>
      </c>
      <c r="AA95" s="1417">
        <f>IF(AA$72=FALSE,0,Z95)</f>
        <v>0</v>
      </c>
      <c r="AB95" s="473">
        <v>0.15</v>
      </c>
      <c r="AC95" s="1432">
        <f>IF(AC$72=FALSE,0,AB95)</f>
        <v>0</v>
      </c>
      <c r="AD95" s="483">
        <f>O95+Q95+S95+U95+W95+Y95+AA95+AC95</f>
        <v>0.15</v>
      </c>
      <c r="AF95" s="272">
        <v>0.15</v>
      </c>
      <c r="AG95" s="2456" t="s">
        <v>427</v>
      </c>
      <c r="AH95" s="2457"/>
      <c r="AI95" s="1474">
        <f>AI93-AI94</f>
        <v>0</v>
      </c>
      <c r="AJ95" s="1034"/>
      <c r="AK95" s="1448">
        <f>IF(AM96=6,AL95,0)</f>
        <v>0</v>
      </c>
      <c r="AL95" s="1078">
        <f>AW54+AW63+AW72+AW81+AW90+AW99+AW108+AW117+AW126+AW135+AW144+AW153+AW162+AW171+AW180+AW18+AW27+AW36+AW45+BA54+BA63+BA72+BA81+BA90+BA99+BA108+BA117+BA126+BA135+BA144+BA153+BA162+BA171+BA180+BA18+BA27+BA36+BA45+BE54+BE63+BE72+BE81+BE90+BE99+BE108+BE117+BE126+BE135+BE144+BE153+BE162+BE171+BE180+BE18+BE27+BE36+BE45</f>
        <v>0</v>
      </c>
      <c r="AM95" s="955" t="s">
        <v>116</v>
      </c>
      <c r="AN95" s="1509">
        <v>6</v>
      </c>
      <c r="AO95" s="906" t="s">
        <v>445</v>
      </c>
      <c r="AP95" s="1514">
        <v>4</v>
      </c>
      <c r="AQ95" s="84"/>
      <c r="AR95" s="823" t="s">
        <v>108</v>
      </c>
      <c r="AS95" s="821">
        <f>IF((OR(AI$45&lt;AS91,AI$45&gt;=AS100)),"",AI$45)</f>
        <v>430000</v>
      </c>
      <c r="AT95" s="839" t="str">
        <f t="shared" si="55"/>
        <v/>
      </c>
      <c r="AU95" s="1009">
        <f>IF(AO$52=2,(IF(AS95="",0,((AT100-AT91)/(AS100-AS91)*(AI$45-AS91))+AT91)),0)</f>
        <v>0</v>
      </c>
      <c r="AV95" s="840" t="str">
        <f t="shared" si="56"/>
        <v/>
      </c>
      <c r="AW95" s="1009">
        <f>IF(AO$52=2,(IF(AS95="",0,((AV100-AV91)/(AS100-AS91)*(AI$45-AS91))+AV91)),0)</f>
        <v>0</v>
      </c>
      <c r="AX95" s="823">
        <f t="shared" si="57"/>
        <v>85012.72</v>
      </c>
      <c r="AY95" s="1009">
        <f>IF(AO$52=3,(IF(AS95="",0,((AX100-AX91)/(AS100-AS91)*(AI$45-AS91))+AX91)),0)</f>
        <v>85012.72</v>
      </c>
      <c r="AZ95" s="837">
        <f t="shared" si="54"/>
        <v>99798</v>
      </c>
      <c r="BA95" s="1009">
        <f>IF(AO$52=3,(IF(AS95="",0,((AZ100-AZ91)/(AS100-AS91)*(AI$45-AS91))+AZ91)),0)</f>
        <v>99798</v>
      </c>
      <c r="BB95" s="823" t="str">
        <f t="shared" si="58"/>
        <v/>
      </c>
      <c r="BC95" s="1009">
        <f>IF(AO$52=4,(IF(AS95="",0,((BB100-BB91)/(AS100-AS91)*(AI$45-AS91))+BB91)),0)</f>
        <v>0</v>
      </c>
      <c r="BD95" s="838" t="str">
        <f t="shared" si="59"/>
        <v/>
      </c>
      <c r="BE95" s="1011">
        <f>IF(AO$52=4,(IF(AS95="",0,((BD100-BD91)/(AS100-AS91)*(AI$45-AS91))+BD91)),0)</f>
        <v>0</v>
      </c>
      <c r="BF95" s="162"/>
      <c r="BG95" s="81"/>
    </row>
    <row r="96" spans="1:59" s="94" customFormat="1" ht="15" customHeight="1" x14ac:dyDescent="0.2">
      <c r="A96" s="254"/>
      <c r="B96" s="2286"/>
      <c r="C96" s="2290"/>
      <c r="D96" s="2290"/>
      <c r="E96" s="2290"/>
      <c r="F96" s="2290"/>
      <c r="G96" s="2290"/>
      <c r="H96" s="2290"/>
      <c r="I96" s="2290"/>
      <c r="J96" s="2290"/>
      <c r="K96" s="2290"/>
      <c r="L96" s="2290"/>
      <c r="M96" s="2291"/>
      <c r="N96" s="2248" t="str">
        <f>IF(O96=0,"",O96)</f>
        <v/>
      </c>
      <c r="O96" s="2278">
        <f>IF(O$72=FALSE,0,O95/100*AI$18)</f>
        <v>0</v>
      </c>
      <c r="P96" s="2248" t="str">
        <f>IF(Q96=0,"",Q96)</f>
        <v/>
      </c>
      <c r="Q96" s="2280">
        <f>IF(Q$72=FALSE,0,Q95/100*AI$29)</f>
        <v>0</v>
      </c>
      <c r="R96" s="2248" t="str">
        <f>IF(S96=0,"",S96)</f>
        <v/>
      </c>
      <c r="S96" s="2266">
        <f>IF(S$72=FALSE,0,S95/100*AI$40)</f>
        <v>0</v>
      </c>
      <c r="T96" s="2248" t="str">
        <f>IF(U96=0,"",U96)</f>
        <v/>
      </c>
      <c r="U96" s="2264">
        <f>IF(U$72=FALSE,0,U95/100*AI$51)</f>
        <v>0</v>
      </c>
      <c r="V96" s="2248" t="str">
        <f>IF(W96=0,"",W96)</f>
        <v/>
      </c>
      <c r="W96" s="2250">
        <f>IF(W$72=FALSE,0,W95/100*AI$62)</f>
        <v>0</v>
      </c>
      <c r="X96" s="2248" t="str">
        <f>IF(Y96=0,"",Y96)</f>
        <v/>
      </c>
      <c r="Y96" s="2253">
        <f>IF(Y$72=FALSE,0,Y95/100*AI$73)</f>
        <v>0</v>
      </c>
      <c r="Z96" s="2248" t="str">
        <f>IF(AA96=0,"",AA96)</f>
        <v/>
      </c>
      <c r="AA96" s="2268">
        <f>IF(AA$72=FALSE,0,AA95/100*AI$84)</f>
        <v>0</v>
      </c>
      <c r="AB96" s="2248" t="str">
        <f>IF(AC96=0,"",AC96)</f>
        <v/>
      </c>
      <c r="AC96" s="2258">
        <f>IF(AC$72=FALSE,0,AC95/100*AI$95)</f>
        <v>0</v>
      </c>
      <c r="AD96" s="2260"/>
      <c r="AF96" s="272"/>
      <c r="AG96" s="2456" t="s">
        <v>431</v>
      </c>
      <c r="AH96" s="2457"/>
      <c r="AI96" s="1476">
        <f>AC40+AC67+AC109+AC122+AC155+AC180+AC203+AC257+AC274</f>
        <v>0</v>
      </c>
      <c r="AJ96" s="1034"/>
      <c r="AK96" s="1471"/>
      <c r="AL96" s="1539"/>
      <c r="AM96" s="1192">
        <v>1</v>
      </c>
      <c r="AN96" s="1305"/>
      <c r="AO96" s="1193">
        <v>1</v>
      </c>
      <c r="AP96" s="1488"/>
      <c r="AQ96" s="73"/>
      <c r="AR96" s="823" t="s">
        <v>109</v>
      </c>
      <c r="AS96" s="821" t="str">
        <f>IF((OR(AI$56&lt;AS91,AI$56&gt;=AS100)),"",AI$56)</f>
        <v/>
      </c>
      <c r="AT96" s="839" t="str">
        <f t="shared" si="55"/>
        <v/>
      </c>
      <c r="AU96" s="1012">
        <f>IF(AO$63=2,(IF(AS96="",0,((AT100-AT91)/(AS100-AS91)*(AI$56-AS91))+AT91)),0)</f>
        <v>0</v>
      </c>
      <c r="AV96" s="840" t="str">
        <f t="shared" si="56"/>
        <v/>
      </c>
      <c r="AW96" s="1012">
        <f>IF(AO$63=2,(IF(AS96="",0,((AV100-AV91)/(AS100-AS91)*(AI$56-AS91))+AV91)),0)</f>
        <v>0</v>
      </c>
      <c r="AX96" s="823" t="str">
        <f t="shared" si="57"/>
        <v/>
      </c>
      <c r="AY96" s="1012">
        <f>IF(AO$63=3,(IF(AS96="",0,((AX100-AX91)/(AS100-AS91)*(AI$56-AS91))+AX91)),0)</f>
        <v>0</v>
      </c>
      <c r="AZ96" s="837" t="str">
        <f t="shared" si="54"/>
        <v/>
      </c>
      <c r="BA96" s="1012">
        <f>IF(AO$63=3,(IF(AS96="",0,((AZ100-AZ91)/(AS100-AS91)*(AI$56-AS91))+AZ91)),0)</f>
        <v>0</v>
      </c>
      <c r="BB96" s="823" t="str">
        <f t="shared" si="58"/>
        <v/>
      </c>
      <c r="BC96" s="1012">
        <f>IF(AO$63=4,(IF(AS96="",0,((BB100-BB91)/(AS100-AS91)*(AI$56-AS91))+BB91)),0)</f>
        <v>0</v>
      </c>
      <c r="BD96" s="838" t="str">
        <f t="shared" si="59"/>
        <v/>
      </c>
      <c r="BE96" s="1013">
        <f>IF(AO$63=4,(IF(AS96="",0,((BD100-BD91)/(AS100-AS91)*(AI$56-AS91))+BD91)),0)</f>
        <v>0</v>
      </c>
      <c r="BF96" s="162"/>
      <c r="BG96" s="81"/>
    </row>
    <row r="97" spans="1:60" s="94" customFormat="1" ht="15" customHeight="1" thickBot="1" x14ac:dyDescent="0.25">
      <c r="A97" s="254"/>
      <c r="B97" s="2287"/>
      <c r="C97" s="2292"/>
      <c r="D97" s="2292"/>
      <c r="E97" s="2292"/>
      <c r="F97" s="2292"/>
      <c r="G97" s="2292"/>
      <c r="H97" s="2292"/>
      <c r="I97" s="2292"/>
      <c r="J97" s="2292"/>
      <c r="K97" s="2292"/>
      <c r="L97" s="2292"/>
      <c r="M97" s="2293"/>
      <c r="N97" s="2249"/>
      <c r="O97" s="2279"/>
      <c r="P97" s="2249"/>
      <c r="Q97" s="2281"/>
      <c r="R97" s="2249"/>
      <c r="S97" s="2267"/>
      <c r="T97" s="2249"/>
      <c r="U97" s="2265"/>
      <c r="V97" s="2249"/>
      <c r="W97" s="2251"/>
      <c r="X97" s="2249"/>
      <c r="Y97" s="2254"/>
      <c r="Z97" s="2249"/>
      <c r="AA97" s="2269"/>
      <c r="AB97" s="2249"/>
      <c r="AC97" s="2262"/>
      <c r="AD97" s="2260"/>
      <c r="AF97" s="272"/>
      <c r="AG97" s="2464" t="s">
        <v>430</v>
      </c>
      <c r="AH97" s="2465"/>
      <c r="AI97" s="1489">
        <f>IF(AI96=0,0,AC41+AC68+AC110+AC123+AC156+AC181+AC204+AC258+AC275)</f>
        <v>0</v>
      </c>
      <c r="AJ97" s="1490"/>
      <c r="AK97" s="1490"/>
      <c r="AL97" s="1491"/>
      <c r="AM97" s="1492"/>
      <c r="AN97" s="1492"/>
      <c r="AO97" s="1493"/>
      <c r="AP97" s="1494"/>
      <c r="AQ97" s="73"/>
      <c r="AR97" s="823" t="s">
        <v>110</v>
      </c>
      <c r="AS97" s="821" t="str">
        <f>IF((OR(AI$67&lt;AS91,AI$67&gt;=AS100)),"",AI$67)</f>
        <v/>
      </c>
      <c r="AT97" s="839" t="str">
        <f t="shared" si="55"/>
        <v/>
      </c>
      <c r="AU97" s="1036">
        <f>IF(AO$74=2,(IF(AS97="",0,((AT100-AT91)/(AS100-AS91)*(AI$67-AS91))+AT91)),0)</f>
        <v>0</v>
      </c>
      <c r="AV97" s="840" t="str">
        <f t="shared" si="56"/>
        <v/>
      </c>
      <c r="AW97" s="1036">
        <f>IF(AO$74=2,(IF(AS97="",0,((AV100-AV91)/(AS100-AS91)*(AI$67-AS91))+AV91)),0)</f>
        <v>0</v>
      </c>
      <c r="AX97" s="823" t="str">
        <f t="shared" si="57"/>
        <v/>
      </c>
      <c r="AY97" s="1036">
        <f>IF(AO$74=3,(IF(AS97="",0,((AX100-AX91)/(AS100-AS91)*(AI$67-AS91))+AX91)),0)</f>
        <v>0</v>
      </c>
      <c r="AZ97" s="837" t="str">
        <f t="shared" si="54"/>
        <v/>
      </c>
      <c r="BA97" s="1036">
        <f>IF(AO$74=3,(IF(AS97="",0,((AZ100-AZ91)/(AS100-AS91)*(AI$67-AS91))+AZ91)),0)</f>
        <v>0</v>
      </c>
      <c r="BB97" s="823" t="str">
        <f t="shared" si="58"/>
        <v/>
      </c>
      <c r="BC97" s="1036">
        <f>IF(AO$74=4,(IF(AS97="",0,((BB100-BB91)/(AS100-AS91)*(AI$67-AS91))+BB91)),0)</f>
        <v>0</v>
      </c>
      <c r="BD97" s="838" t="str">
        <f t="shared" si="59"/>
        <v/>
      </c>
      <c r="BE97" s="1041">
        <f>IF(AO$74=4,(IF(AS97="",0,((BD100-BD91)/(AS100-AS91)*(AI$67-AS91))+BD91)),0)</f>
        <v>0</v>
      </c>
      <c r="BF97" s="162"/>
      <c r="BG97" s="81"/>
    </row>
    <row r="98" spans="1:60" s="94" customFormat="1" ht="15" customHeight="1" thickTop="1" x14ac:dyDescent="0.2">
      <c r="A98" s="254"/>
      <c r="B98" s="2285" t="s">
        <v>42</v>
      </c>
      <c r="C98" s="2288" t="s">
        <v>300</v>
      </c>
      <c r="D98" s="2288"/>
      <c r="E98" s="2288"/>
      <c r="F98" s="2288"/>
      <c r="G98" s="2288"/>
      <c r="H98" s="2288"/>
      <c r="I98" s="2288"/>
      <c r="J98" s="2288"/>
      <c r="K98" s="2288"/>
      <c r="L98" s="2288"/>
      <c r="M98" s="2289"/>
      <c r="N98" s="473">
        <v>0.65</v>
      </c>
      <c r="O98" s="638">
        <f>IF(O$72=FALSE,0,N98)</f>
        <v>0</v>
      </c>
      <c r="P98" s="473">
        <v>0.65</v>
      </c>
      <c r="Q98" s="662">
        <f>IF(Q$72=FALSE,0,P98)</f>
        <v>0</v>
      </c>
      <c r="R98" s="473">
        <v>0.65</v>
      </c>
      <c r="S98" s="699">
        <f>IF(S$72=FALSE,0,R98)</f>
        <v>0</v>
      </c>
      <c r="T98" s="473">
        <v>0.65</v>
      </c>
      <c r="U98" s="734">
        <f>IF(U$72=FALSE,0,T98)</f>
        <v>0.65</v>
      </c>
      <c r="V98" s="473">
        <v>0.65</v>
      </c>
      <c r="W98" s="756">
        <f>IF(W$72=FALSE,0,V98)</f>
        <v>0</v>
      </c>
      <c r="X98" s="473">
        <v>0.65</v>
      </c>
      <c r="Y98" s="1371">
        <f>IF(Y$72=FALSE,0,X98)</f>
        <v>0</v>
      </c>
      <c r="Z98" s="473">
        <v>0.65</v>
      </c>
      <c r="AA98" s="1417">
        <f>IF(AA$72=FALSE,0,Z98)</f>
        <v>0</v>
      </c>
      <c r="AB98" s="473">
        <v>0.65</v>
      </c>
      <c r="AC98" s="1432">
        <f>IF(AC$72=FALSE,0,AB98)</f>
        <v>0</v>
      </c>
      <c r="AD98" s="483">
        <f>O98+Q98+S98+U98+W98+Y98+AA98+AC98</f>
        <v>0.65</v>
      </c>
      <c r="AF98" s="272">
        <v>0.65</v>
      </c>
      <c r="AG98" s="989"/>
      <c r="AH98" s="989"/>
      <c r="AI98" s="195"/>
      <c r="AJ98" s="195"/>
      <c r="AK98" s="195"/>
      <c r="AL98" s="1045"/>
      <c r="AM98" s="195"/>
      <c r="AN98" s="195"/>
      <c r="AO98" s="195"/>
      <c r="AP98" s="195"/>
      <c r="AQ98" s="73"/>
      <c r="AR98" s="823" t="s">
        <v>111</v>
      </c>
      <c r="AS98" s="821" t="str">
        <f>IF((OR(AI$78&lt;AS91,AI$78&gt;=AS100)),"",AI$78)</f>
        <v/>
      </c>
      <c r="AT98" s="839" t="str">
        <f t="shared" si="55"/>
        <v/>
      </c>
      <c r="AU98" s="1016">
        <f>IF(AO$85=2,(IF(AS98="",0,((AT100-AT91)/(AS100-AS91)*(AI$78-AS91))+AT91)),0)</f>
        <v>0</v>
      </c>
      <c r="AV98" s="840" t="str">
        <f t="shared" si="56"/>
        <v/>
      </c>
      <c r="AW98" s="1014">
        <f>IF(AO$85=2,(IF(AS98="",0,((AV100-AV91)/(AS100-AS91)*(AI$78-AS91))+AV91)),0)</f>
        <v>0</v>
      </c>
      <c r="AX98" s="823" t="str">
        <f t="shared" si="57"/>
        <v/>
      </c>
      <c r="AY98" s="1014">
        <f>IF(AO$85=3,(IF(AS98="",0,((AX100-AX91)/(AS100-AS91)*(AI$78-AS91))+AX91)),0)</f>
        <v>0</v>
      </c>
      <c r="AZ98" s="837" t="str">
        <f t="shared" si="54"/>
        <v/>
      </c>
      <c r="BA98" s="1014">
        <f>IF(AO$85=3,(IF(AS98="",0,((AZ100-AZ91)/(AS100-AS91)*(AI$78-AS91))+AZ91)),0)</f>
        <v>0</v>
      </c>
      <c r="BB98" s="823" t="str">
        <f t="shared" si="58"/>
        <v/>
      </c>
      <c r="BC98" s="1014">
        <f>IF(AO$85=4,(IF(AS98="",0,((BB100-BB91)/(AS100-AS91)*(AI$78-AS91))+BB91)),0)</f>
        <v>0</v>
      </c>
      <c r="BD98" s="838" t="str">
        <f t="shared" si="59"/>
        <v/>
      </c>
      <c r="BE98" s="1015">
        <f>IF(AO$85=4,(IF(AS98="",0,((BD100-BD91)/(AS100-AS91)*(AI$78-AS91))+BD91)),0)</f>
        <v>0</v>
      </c>
      <c r="BF98" s="162"/>
      <c r="BG98" s="81"/>
    </row>
    <row r="99" spans="1:60" s="94" customFormat="1" ht="15" customHeight="1" x14ac:dyDescent="0.2">
      <c r="A99" s="254"/>
      <c r="B99" s="2286"/>
      <c r="C99" s="2290"/>
      <c r="D99" s="2290"/>
      <c r="E99" s="2290"/>
      <c r="F99" s="2290"/>
      <c r="G99" s="2290"/>
      <c r="H99" s="2290"/>
      <c r="I99" s="2290"/>
      <c r="J99" s="2290"/>
      <c r="K99" s="2290"/>
      <c r="L99" s="2290"/>
      <c r="M99" s="2291"/>
      <c r="N99" s="2248" t="str">
        <f>IF(O99=0,"",O99)</f>
        <v/>
      </c>
      <c r="O99" s="2278">
        <f>IF(O$72=FALSE,0,O98/100*AI$18)</f>
        <v>0</v>
      </c>
      <c r="P99" s="2248" t="str">
        <f>IF(Q99=0,"",Q99)</f>
        <v/>
      </c>
      <c r="Q99" s="2280">
        <f>IF(Q$72=FALSE,0,Q98/100*AI$29)</f>
        <v>0</v>
      </c>
      <c r="R99" s="2248" t="str">
        <f>IF(S99=0,"",S99)</f>
        <v/>
      </c>
      <c r="S99" s="2266">
        <f>IF(S$72=FALSE,0,S98/100*AI$40)</f>
        <v>0</v>
      </c>
      <c r="T99" s="2248" t="str">
        <f>IF(U99=0,"",U99)</f>
        <v/>
      </c>
      <c r="U99" s="2264">
        <f>IF(U$72=FALSE,0,U98/100*AI$51)</f>
        <v>0</v>
      </c>
      <c r="V99" s="2248" t="str">
        <f>IF(W99=0,"",W99)</f>
        <v/>
      </c>
      <c r="W99" s="2250">
        <f>IF(W$72=FALSE,0,W98/100*AI$62)</f>
        <v>0</v>
      </c>
      <c r="X99" s="2248" t="str">
        <f>IF(Y99=0,"",Y99)</f>
        <v/>
      </c>
      <c r="Y99" s="2253">
        <f>IF(Y$72=FALSE,0,Y98/100*AI$73)</f>
        <v>0</v>
      </c>
      <c r="Z99" s="2248" t="str">
        <f>IF(AA99=0,"",AA99)</f>
        <v/>
      </c>
      <c r="AA99" s="2268">
        <f>IF(AA$72=FALSE,0,AA98/100*AI$84)</f>
        <v>0</v>
      </c>
      <c r="AB99" s="2248" t="str">
        <f>IF(AC99=0,"",AC99)</f>
        <v/>
      </c>
      <c r="AC99" s="2258">
        <f>IF(AC$72=FALSE,0,AC98/100*AI$95)</f>
        <v>0</v>
      </c>
      <c r="AD99" s="2260"/>
      <c r="AF99" s="272"/>
      <c r="AG99" s="989"/>
      <c r="AH99" s="989"/>
      <c r="AI99" s="195"/>
      <c r="AJ99" s="195"/>
      <c r="AK99" s="195"/>
      <c r="AL99" s="1046"/>
      <c r="AM99" s="106"/>
      <c r="AN99" s="772"/>
      <c r="AO99" s="772"/>
      <c r="AP99" s="772"/>
      <c r="AQ99" s="617"/>
      <c r="AR99" s="823" t="s">
        <v>112</v>
      </c>
      <c r="AS99" s="824" t="str">
        <f>IF((OR(AI$89&lt;AS91,AI$89&gt;=AS100)),"",AI$89)</f>
        <v/>
      </c>
      <c r="AT99" s="839" t="str">
        <f t="shared" si="55"/>
        <v/>
      </c>
      <c r="AU99" s="1017">
        <f>IF(AO$96=2,(IF(AS99="",0,((AT100-AT91)/(AS100-AS91)*(AI$89-AS91))+AT91)),0)</f>
        <v>0</v>
      </c>
      <c r="AV99" s="840" t="str">
        <f t="shared" si="56"/>
        <v/>
      </c>
      <c r="AW99" s="1017">
        <f>IF(AO$96=2,(IF(AS99="",0,((AV100-AV91)/(AS100-AS91)*(AI$89-AS91))+AV91)),0)</f>
        <v>0</v>
      </c>
      <c r="AX99" s="823" t="str">
        <f t="shared" si="57"/>
        <v/>
      </c>
      <c r="AY99" s="1017">
        <f>IF(AO$96=3,(IF(AS99="",0,((AX100-AX91)/(AS100-AS91)*(AI$89-AS91))+AX91)),0)</f>
        <v>0</v>
      </c>
      <c r="AZ99" s="837" t="str">
        <f t="shared" si="54"/>
        <v/>
      </c>
      <c r="BA99" s="1018">
        <f>IF(AO$96=3,(IF(AS99="",0,((AZ100-AZ91)/(AS100-AS91)*(AI$89-AS91))+AZ91)),0)</f>
        <v>0</v>
      </c>
      <c r="BB99" s="823" t="str">
        <f t="shared" si="58"/>
        <v/>
      </c>
      <c r="BC99" s="1017">
        <f>IF(AO$96=4,(IF(AS99="",0,((BB100-BB91)/(AS100-AS91)*(AI$89-AS91))+BB91)),0)</f>
        <v>0</v>
      </c>
      <c r="BD99" s="838" t="str">
        <f t="shared" si="59"/>
        <v/>
      </c>
      <c r="BE99" s="1019">
        <f>IF(AO$96=4,(IF(AS99="",0,((BD100-BD91)/(AS100-AS91)*(AI$89-AS91))+BD91)),0)</f>
        <v>0</v>
      </c>
      <c r="BF99" s="162"/>
      <c r="BG99" s="81"/>
    </row>
    <row r="100" spans="1:60" s="94" customFormat="1" ht="15" customHeight="1" x14ac:dyDescent="0.2">
      <c r="A100" s="254"/>
      <c r="B100" s="2287"/>
      <c r="C100" s="2292"/>
      <c r="D100" s="2292"/>
      <c r="E100" s="2292"/>
      <c r="F100" s="2292"/>
      <c r="G100" s="2292"/>
      <c r="H100" s="2292"/>
      <c r="I100" s="2292"/>
      <c r="J100" s="2292"/>
      <c r="K100" s="2292"/>
      <c r="L100" s="2292"/>
      <c r="M100" s="2293"/>
      <c r="N100" s="2249"/>
      <c r="O100" s="2279"/>
      <c r="P100" s="2249"/>
      <c r="Q100" s="2281"/>
      <c r="R100" s="2249"/>
      <c r="S100" s="2267"/>
      <c r="T100" s="2249"/>
      <c r="U100" s="2265"/>
      <c r="V100" s="2249"/>
      <c r="W100" s="2251"/>
      <c r="X100" s="2249"/>
      <c r="Y100" s="2254"/>
      <c r="Z100" s="2249"/>
      <c r="AA100" s="2269"/>
      <c r="AB100" s="2249"/>
      <c r="AC100" s="2262"/>
      <c r="AD100" s="2260"/>
      <c r="AF100" s="272"/>
      <c r="AG100" s="989"/>
      <c r="AH100" s="989"/>
      <c r="AI100" s="195"/>
      <c r="AJ100" s="195"/>
      <c r="AK100" s="195"/>
      <c r="AL100" s="991"/>
      <c r="AM100" s="106"/>
      <c r="AN100" s="686"/>
      <c r="AO100" s="686"/>
      <c r="AP100" s="686"/>
      <c r="AQ100" s="83"/>
      <c r="AR100" s="828"/>
      <c r="AS100" s="829">
        <v>500000</v>
      </c>
      <c r="AT100" s="830">
        <v>80684</v>
      </c>
      <c r="AU100" s="831"/>
      <c r="AV100" s="832">
        <v>96402</v>
      </c>
      <c r="AW100" s="831"/>
      <c r="AX100" s="833">
        <v>96402</v>
      </c>
      <c r="AY100" s="831"/>
      <c r="AZ100" s="834">
        <v>113168</v>
      </c>
      <c r="BA100" s="831"/>
      <c r="BB100" s="833">
        <v>113168</v>
      </c>
      <c r="BC100" s="831"/>
      <c r="BD100" s="834">
        <v>128886</v>
      </c>
      <c r="BE100" s="165"/>
      <c r="BF100" s="162"/>
      <c r="BG100" s="312"/>
    </row>
    <row r="101" spans="1:60" s="94" customFormat="1" ht="15" customHeight="1" x14ac:dyDescent="0.2">
      <c r="A101" s="254"/>
      <c r="B101" s="2285" t="s">
        <v>43</v>
      </c>
      <c r="C101" s="2288" t="s">
        <v>301</v>
      </c>
      <c r="D101" s="2288"/>
      <c r="E101" s="2288"/>
      <c r="F101" s="2288"/>
      <c r="G101" s="2288"/>
      <c r="H101" s="2288"/>
      <c r="I101" s="2288"/>
      <c r="J101" s="2288"/>
      <c r="K101" s="2288"/>
      <c r="L101" s="2288"/>
      <c r="M101" s="2289"/>
      <c r="N101" s="473">
        <v>0.1</v>
      </c>
      <c r="O101" s="638">
        <f>IF(O$72=FALSE,0,N101)</f>
        <v>0</v>
      </c>
      <c r="P101" s="473">
        <v>0.1</v>
      </c>
      <c r="Q101" s="662">
        <f>IF(Q$72=FALSE,0,P101)</f>
        <v>0</v>
      </c>
      <c r="R101" s="473">
        <v>0.1</v>
      </c>
      <c r="S101" s="699">
        <f>IF(S$72=FALSE,0,R101)</f>
        <v>0</v>
      </c>
      <c r="T101" s="473">
        <v>0.1</v>
      </c>
      <c r="U101" s="734">
        <f>IF(U$72=FALSE,0,T101)</f>
        <v>0.1</v>
      </c>
      <c r="V101" s="473">
        <v>0.1</v>
      </c>
      <c r="W101" s="756">
        <f>IF(W$72=FALSE,0,V101)</f>
        <v>0</v>
      </c>
      <c r="X101" s="473">
        <v>0.1</v>
      </c>
      <c r="Y101" s="1371">
        <f>IF(Y$72=FALSE,0,X101)</f>
        <v>0</v>
      </c>
      <c r="Z101" s="473">
        <v>0.1</v>
      </c>
      <c r="AA101" s="1417">
        <f>IF(AA$72=FALSE,0,Z101)</f>
        <v>0</v>
      </c>
      <c r="AB101" s="473">
        <v>0.1</v>
      </c>
      <c r="AC101" s="1432">
        <f>IF(AC$72=FALSE,0,AB101)</f>
        <v>0</v>
      </c>
      <c r="AD101" s="483">
        <f>O101+Q101+S101+U101+W101+Y101+AA101+AC101</f>
        <v>0.1</v>
      </c>
      <c r="AF101" s="272">
        <v>0.1</v>
      </c>
      <c r="AG101" s="989"/>
      <c r="AH101" s="989"/>
      <c r="AI101" s="195"/>
      <c r="AJ101" s="195"/>
      <c r="AK101" s="195"/>
      <c r="AL101" s="991"/>
      <c r="AM101" s="106"/>
      <c r="AN101" s="771"/>
      <c r="AO101" s="686"/>
      <c r="AP101" s="686"/>
      <c r="AQ101" s="84"/>
      <c r="AR101" s="823" t="s">
        <v>105</v>
      </c>
      <c r="AS101" s="821" t="str">
        <f>IF((OR(AI$12&lt;AS100,AI$12&gt;=AS109)),"",AI$12)</f>
        <v/>
      </c>
      <c r="AT101" s="835" t="str">
        <f>IF(AU101=0,"",AU101)</f>
        <v/>
      </c>
      <c r="AU101" s="1002">
        <f>IF(AO$19=2,(IF(AS101="",0,((AT109-AT100)/(AS109-AS100)*(AI$12-AS100))+AT100)),0)</f>
        <v>0</v>
      </c>
      <c r="AV101" s="836" t="str">
        <f>IF(AW101=0,"",AW101)</f>
        <v/>
      </c>
      <c r="AW101" s="1002">
        <f>IF(AO$19=2,(IF(AS101="",0,((AV109-AV100)/(AS109-AS100)*(AI$12-AS100))+AV100)),0)</f>
        <v>0</v>
      </c>
      <c r="AX101" s="825" t="str">
        <f>IF(AY101=0,"",AY101)</f>
        <v/>
      </c>
      <c r="AY101" s="1002">
        <f>IF(AO$19=3,(IF(AS101="",0,((AX109-AX100)/(AS109-AS100)*(AI$12-AS100))+AX100)),0)</f>
        <v>0</v>
      </c>
      <c r="AZ101" s="837" t="str">
        <f t="shared" ref="AZ101:AZ108" si="60">IF(BA101=0,"",BA101)</f>
        <v/>
      </c>
      <c r="BA101" s="1002">
        <f>IF(AO$19=3,(IF(AS101="",0,((AZ109-AZ100)/(AS109-AS100)*(AI$12-AS100))+AZ100)),0)</f>
        <v>0</v>
      </c>
      <c r="BB101" s="823" t="str">
        <f>IF(BC101=0,"",BC101)</f>
        <v/>
      </c>
      <c r="BC101" s="1002">
        <f>IF(AO$19=4,(IF(AS101="",0,((BB109-BB100)/(AS109-AS100)*(AI$12-AS100))+BB100)),0)</f>
        <v>0</v>
      </c>
      <c r="BD101" s="838" t="str">
        <f>IF(BE101=0,"",BE101)</f>
        <v/>
      </c>
      <c r="BE101" s="1003">
        <f>IF(AO$19=4,(IF(AS101="",0,((BD109-BD100)/(AS109-AS100)*(AI$12-AS100))+BD100)),0)</f>
        <v>0</v>
      </c>
      <c r="BF101" s="162"/>
      <c r="BG101" s="81"/>
    </row>
    <row r="102" spans="1:60" s="94" customFormat="1" ht="15" customHeight="1" x14ac:dyDescent="0.2">
      <c r="A102" s="254"/>
      <c r="B102" s="2286"/>
      <c r="C102" s="2290"/>
      <c r="D102" s="2290"/>
      <c r="E102" s="2290"/>
      <c r="F102" s="2290"/>
      <c r="G102" s="2290"/>
      <c r="H102" s="2290"/>
      <c r="I102" s="2290"/>
      <c r="J102" s="2290"/>
      <c r="K102" s="2290"/>
      <c r="L102" s="2290"/>
      <c r="M102" s="2291"/>
      <c r="N102" s="2248" t="str">
        <f>IF(O102=0,"",O102)</f>
        <v/>
      </c>
      <c r="O102" s="2278">
        <f>IF(O$72=FALSE,0,O101/100*AI$18)</f>
        <v>0</v>
      </c>
      <c r="P102" s="2248" t="str">
        <f>IF(Q102=0,"",Q102)</f>
        <v/>
      </c>
      <c r="Q102" s="2280">
        <f>IF(Q$72=FALSE,0,Q101/100*AI$29)</f>
        <v>0</v>
      </c>
      <c r="R102" s="2248" t="str">
        <f>IF(S102=0,"",S102)</f>
        <v/>
      </c>
      <c r="S102" s="2266">
        <f>IF(S$72=FALSE,0,S101/100*AI$40)</f>
        <v>0</v>
      </c>
      <c r="T102" s="2248" t="str">
        <f>IF(U102=0,"",U102)</f>
        <v/>
      </c>
      <c r="U102" s="2264">
        <f>IF(U$72=FALSE,0,U101/100*AI$51)</f>
        <v>0</v>
      </c>
      <c r="V102" s="2248" t="str">
        <f>IF(W102=0,"",W102)</f>
        <v/>
      </c>
      <c r="W102" s="2250">
        <f>IF(W$72=FALSE,0,W101/100*AI$62)</f>
        <v>0</v>
      </c>
      <c r="X102" s="2248" t="str">
        <f>IF(Y102=0,"",Y102)</f>
        <v/>
      </c>
      <c r="Y102" s="2253">
        <f>IF(Y$72=FALSE,0,Y101/100*AI$73)</f>
        <v>0</v>
      </c>
      <c r="Z102" s="2248" t="str">
        <f>IF(AA102=0,"",AA102)</f>
        <v/>
      </c>
      <c r="AA102" s="2268">
        <f>IF(AA$72=FALSE,0,AA101/100*AI$84)</f>
        <v>0</v>
      </c>
      <c r="AB102" s="2248" t="str">
        <f>IF(AC102=0,"",AC102)</f>
        <v/>
      </c>
      <c r="AC102" s="2258">
        <f>IF(AC$72=FALSE,0,AC101/100*AI$95)</f>
        <v>0</v>
      </c>
      <c r="AD102" s="2260"/>
      <c r="AF102" s="272"/>
      <c r="AG102" s="989"/>
      <c r="AH102" s="989"/>
      <c r="AI102" s="195"/>
      <c r="AJ102" s="195"/>
      <c r="AK102" s="195"/>
      <c r="AL102" s="991"/>
      <c r="AM102" s="19"/>
      <c r="AN102" s="19"/>
      <c r="AO102" s="106"/>
      <c r="AP102" s="995"/>
      <c r="AQ102" s="84"/>
      <c r="AR102" s="823" t="s">
        <v>106</v>
      </c>
      <c r="AS102" s="821" t="str">
        <f>IF((OR(AI$23&lt;AS100,AI$23&gt;=AS109)),"",AI$23)</f>
        <v/>
      </c>
      <c r="AT102" s="839" t="str">
        <f t="shared" ref="AT102:AT108" si="61">IF(AU102=0,"",AU102)</f>
        <v/>
      </c>
      <c r="AU102" s="1005">
        <f>IF(AO$30=2,(IF(AS102="",0,((AT109-AT100)/(AS109-AS100)*(AI$23-AS100))+AT100)),0)</f>
        <v>0</v>
      </c>
      <c r="AV102" s="840" t="str">
        <f t="shared" ref="AV102:AV108" si="62">IF(AW102=0,"",AW102)</f>
        <v/>
      </c>
      <c r="AW102" s="1005">
        <f>IF(AO$30=2,(IF(AS102="",0,((AV109-AV100)/(AS109-AS100)*(AI$23-AS100))+AV100)),0)</f>
        <v>0</v>
      </c>
      <c r="AX102" s="823" t="str">
        <f t="shared" ref="AX102:AX108" si="63">IF(AY102=0,"",AY102)</f>
        <v/>
      </c>
      <c r="AY102" s="1005">
        <f>IF(AO$30=3,(IF(AS102="",0,((AX109-AX100)/(AS109-AS100)*(AI$23-AS100))+AX100)),0)</f>
        <v>0</v>
      </c>
      <c r="AZ102" s="837" t="str">
        <f t="shared" si="60"/>
        <v/>
      </c>
      <c r="BA102" s="1005">
        <f>IF(AO$30=3,(IF(AS102="",0,((AZ109-AZ100)/(AS109-AS100)*(AI$23-AS100))+AZ100)),0)</f>
        <v>0</v>
      </c>
      <c r="BB102" s="823" t="str">
        <f t="shared" ref="BB102:BB108" si="64">IF(BC102=0,"",BC102)</f>
        <v/>
      </c>
      <c r="BC102" s="1005">
        <f>IF(AO$30=4,(IF(AS102="",0,((BB109-BB100)/(AS109-AS100)*(AI$23-AS100))+BB100)),0)</f>
        <v>0</v>
      </c>
      <c r="BD102" s="838" t="str">
        <f t="shared" ref="BD102:BD108" si="65">IF(BE102=0,"",BE102)</f>
        <v/>
      </c>
      <c r="BE102" s="1006">
        <f>IF(AO$30=4,(IF(AS102="",0,((BD109-BD100)/(AS109-AS100)*(AI$12-AS100))+BD100)),0)</f>
        <v>0</v>
      </c>
      <c r="BF102" s="162"/>
      <c r="BG102" s="81"/>
    </row>
    <row r="103" spans="1:60" s="94" customFormat="1" ht="15" customHeight="1" x14ac:dyDescent="0.2">
      <c r="A103" s="254"/>
      <c r="B103" s="2287"/>
      <c r="C103" s="2292"/>
      <c r="D103" s="2292"/>
      <c r="E103" s="2292"/>
      <c r="F103" s="2292"/>
      <c r="G103" s="2292"/>
      <c r="H103" s="2292"/>
      <c r="I103" s="2292"/>
      <c r="J103" s="2292"/>
      <c r="K103" s="2292"/>
      <c r="L103" s="2292"/>
      <c r="M103" s="2293"/>
      <c r="N103" s="2249"/>
      <c r="O103" s="2279"/>
      <c r="P103" s="2249"/>
      <c r="Q103" s="2281"/>
      <c r="R103" s="2249"/>
      <c r="S103" s="2267"/>
      <c r="T103" s="2249"/>
      <c r="U103" s="2265"/>
      <c r="V103" s="2249"/>
      <c r="W103" s="2251"/>
      <c r="X103" s="2249"/>
      <c r="Y103" s="2254"/>
      <c r="Z103" s="2249"/>
      <c r="AA103" s="2269"/>
      <c r="AB103" s="2249"/>
      <c r="AC103" s="2262"/>
      <c r="AD103" s="2260"/>
      <c r="AF103" s="272"/>
      <c r="AG103" s="989"/>
      <c r="AH103" s="989"/>
      <c r="AI103" s="195"/>
      <c r="AJ103" s="195"/>
      <c r="AK103" s="195"/>
      <c r="AL103" s="991"/>
      <c r="AM103" s="19"/>
      <c r="AN103" s="19"/>
      <c r="AO103" s="106"/>
      <c r="AP103" s="995"/>
      <c r="AQ103" s="84"/>
      <c r="AR103" s="823" t="s">
        <v>107</v>
      </c>
      <c r="AS103" s="821" t="str">
        <f>IF((OR(AI$34&lt;AS100,AI$34&gt;=AS109)),"",AI$34)</f>
        <v/>
      </c>
      <c r="AT103" s="839" t="str">
        <f t="shared" si="61"/>
        <v/>
      </c>
      <c r="AU103" s="1007">
        <f>IF(AO$41=2,(IF(AS103="",0,((AT109-AT100)/(AS109-AS100)*(AI$34-AS100))+AT100)),0)</f>
        <v>0</v>
      </c>
      <c r="AV103" s="840" t="str">
        <f t="shared" si="62"/>
        <v/>
      </c>
      <c r="AW103" s="1007">
        <f>IF(AO$41=2,(IF(AS103="",0,((AV109-AV100)/(AS109-AS100)*(AI$34-AS100))+AV100)),0)</f>
        <v>0</v>
      </c>
      <c r="AX103" s="823" t="str">
        <f t="shared" si="63"/>
        <v/>
      </c>
      <c r="AY103" s="1007">
        <f>IF(AO$41=3,(IF(AS103="",0,((AX109-AX100)/(AS109-AS100)*(AI$34-AS100))+AX100)),0)</f>
        <v>0</v>
      </c>
      <c r="AZ103" s="837" t="str">
        <f t="shared" si="60"/>
        <v/>
      </c>
      <c r="BA103" s="1007">
        <f>IF(AO$41=3,(IF(AS103="",0,((AZ109-AZ100)/(AS109-AS100)*(AI$34-AS100))+AZ100)),0)</f>
        <v>0</v>
      </c>
      <c r="BB103" s="823" t="str">
        <f t="shared" si="64"/>
        <v/>
      </c>
      <c r="BC103" s="1007">
        <f>IF(AO$41=4,(IF(AS103="",0,((BB109-BB100)/(AS109-AS100)*(AI$34-AS100))+BB100)),0)</f>
        <v>0</v>
      </c>
      <c r="BD103" s="838" t="str">
        <f t="shared" si="65"/>
        <v/>
      </c>
      <c r="BE103" s="1008">
        <f>IF(AO$41=4,(IF(AS103="",0,((BD109-BD100)/(AS109-AS100)*(AI$34-AS100))+BD100)),0)</f>
        <v>0</v>
      </c>
      <c r="BF103" s="162"/>
      <c r="BG103" s="81"/>
    </row>
    <row r="104" spans="1:60" s="94" customFormat="1" ht="15" customHeight="1" x14ac:dyDescent="0.2">
      <c r="A104" s="254"/>
      <c r="B104" s="2383" t="s">
        <v>55</v>
      </c>
      <c r="C104" s="2288" t="s">
        <v>302</v>
      </c>
      <c r="D104" s="2288"/>
      <c r="E104" s="2288"/>
      <c r="F104" s="2288"/>
      <c r="G104" s="2288"/>
      <c r="H104" s="2288"/>
      <c r="I104" s="2288"/>
      <c r="J104" s="2288"/>
      <c r="K104" s="2288"/>
      <c r="L104" s="2288"/>
      <c r="M104" s="2289"/>
      <c r="N104" s="473">
        <v>0.15</v>
      </c>
      <c r="O104" s="638">
        <f>IF(O$72=FALSE,0,N104)</f>
        <v>0</v>
      </c>
      <c r="P104" s="473">
        <v>0.15</v>
      </c>
      <c r="Q104" s="662">
        <f>IF(Q$72=FALSE,0,P104)</f>
        <v>0</v>
      </c>
      <c r="R104" s="473">
        <v>0.15</v>
      </c>
      <c r="S104" s="699">
        <f>IF(S$72=FALSE,0,R104)</f>
        <v>0</v>
      </c>
      <c r="T104" s="473">
        <v>0.15</v>
      </c>
      <c r="U104" s="734">
        <f>IF(U$72=FALSE,0,T104)</f>
        <v>0.15</v>
      </c>
      <c r="V104" s="473">
        <v>0.15</v>
      </c>
      <c r="W104" s="756">
        <f>IF(W$72=FALSE,0,V104)</f>
        <v>0</v>
      </c>
      <c r="X104" s="473">
        <v>0.15</v>
      </c>
      <c r="Y104" s="1371">
        <f>IF(Y$72=FALSE,0,X104)</f>
        <v>0</v>
      </c>
      <c r="Z104" s="473">
        <v>0.15</v>
      </c>
      <c r="AA104" s="1417">
        <f>IF(AA$72=FALSE,0,Z104)</f>
        <v>0</v>
      </c>
      <c r="AB104" s="473">
        <v>0.15</v>
      </c>
      <c r="AC104" s="1432">
        <f>IF(AC$72=FALSE,0,AB104)</f>
        <v>0</v>
      </c>
      <c r="AD104" s="483">
        <f>O104+Q104+S104+U104+W104+Y104+AA104+AC104</f>
        <v>0.15</v>
      </c>
      <c r="AF104" s="272">
        <v>0.15</v>
      </c>
      <c r="AG104" s="989"/>
      <c r="AH104" s="989"/>
      <c r="AI104" s="195"/>
      <c r="AJ104" s="195"/>
      <c r="AK104" s="195"/>
      <c r="AL104" s="991"/>
      <c r="AM104" s="19"/>
      <c r="AN104" s="19"/>
      <c r="AO104" s="995"/>
      <c r="AP104" s="995"/>
      <c r="AQ104" s="84"/>
      <c r="AR104" s="823" t="s">
        <v>108</v>
      </c>
      <c r="AS104" s="821" t="str">
        <f>IF((OR(AI$45&lt;AS100,AI$45&gt;=AS109)),"",AI$45)</f>
        <v/>
      </c>
      <c r="AT104" s="839" t="str">
        <f t="shared" si="61"/>
        <v/>
      </c>
      <c r="AU104" s="1009">
        <f>IF(AO$52=2,(IF(AS104="",0,((AT109-AT100)/(AS109-AS100)*(AI$45-AS100))+AT100)),0)</f>
        <v>0</v>
      </c>
      <c r="AV104" s="840" t="str">
        <f t="shared" si="62"/>
        <v/>
      </c>
      <c r="AW104" s="1009">
        <f>IF(AO$52=2,(IF(AS104="",0,((AV109-AV100)/(AS109-AS100)*(AI$45-AS100))+AV100)),0)</f>
        <v>0</v>
      </c>
      <c r="AX104" s="823" t="str">
        <f t="shared" si="63"/>
        <v/>
      </c>
      <c r="AY104" s="1009">
        <f>IF(AO$52=3,(IF(AS104="",0,((AX109-AX100)/(AS109-AS100)*(AI$45-AS100))+AX100)),0)</f>
        <v>0</v>
      </c>
      <c r="AZ104" s="837" t="str">
        <f t="shared" si="60"/>
        <v/>
      </c>
      <c r="BA104" s="1009">
        <f>IF(AO$52=3,(IF(AS104="",0,((AZ109-AZ100)/(AS109-AS100)*(AI$45-AS100))+AZ100)),0)</f>
        <v>0</v>
      </c>
      <c r="BB104" s="823" t="str">
        <f t="shared" si="64"/>
        <v/>
      </c>
      <c r="BC104" s="1009">
        <f>IF(AO$52=4,(IF(AS104="",0,((BB109-BB100)/(AS109-AS100)*(AI$45-AS100))+BB100)),0)</f>
        <v>0</v>
      </c>
      <c r="BD104" s="838" t="str">
        <f t="shared" si="65"/>
        <v/>
      </c>
      <c r="BE104" s="1011">
        <f>IF(AO$52=4,(IF(AS104="",0,((BD109-BD100)/(AS109-AS100)*(AI$45-AS100))+BD100)),0)</f>
        <v>0</v>
      </c>
      <c r="BF104" s="162"/>
      <c r="BG104" s="81"/>
    </row>
    <row r="105" spans="1:60" s="94" customFormat="1" ht="15" customHeight="1" x14ac:dyDescent="0.2">
      <c r="A105" s="254"/>
      <c r="B105" s="2384"/>
      <c r="C105" s="2290"/>
      <c r="D105" s="2290"/>
      <c r="E105" s="2290"/>
      <c r="F105" s="2290"/>
      <c r="G105" s="2290"/>
      <c r="H105" s="2290"/>
      <c r="I105" s="2290"/>
      <c r="J105" s="2290"/>
      <c r="K105" s="2290"/>
      <c r="L105" s="2290"/>
      <c r="M105" s="2291"/>
      <c r="N105" s="2248" t="str">
        <f>IF(O105=0,"",O105)</f>
        <v/>
      </c>
      <c r="O105" s="2278">
        <f>IF(O$72=FALSE,0,O104/100*AI$18)</f>
        <v>0</v>
      </c>
      <c r="P105" s="2248" t="str">
        <f>IF(Q105=0,"",Q105)</f>
        <v/>
      </c>
      <c r="Q105" s="2280">
        <f>IF(Q$72=FALSE,0,Q104/100*AI$29)</f>
        <v>0</v>
      </c>
      <c r="R105" s="2248" t="str">
        <f>IF(S105=0,"",S105)</f>
        <v/>
      </c>
      <c r="S105" s="2266">
        <f>IF(S$72=FALSE,0,S104/100*AI$40)</f>
        <v>0</v>
      </c>
      <c r="T105" s="2248" t="str">
        <f>IF(U105=0,"",U105)</f>
        <v/>
      </c>
      <c r="U105" s="2264">
        <f>IF(U$72=FALSE,0,U104/100*AI$51)</f>
        <v>0</v>
      </c>
      <c r="V105" s="2248" t="str">
        <f>IF(W105=0,"",W105)</f>
        <v/>
      </c>
      <c r="W105" s="2250">
        <f>IF(W$72=FALSE,0,W104/100*AI$62)</f>
        <v>0</v>
      </c>
      <c r="X105" s="2248" t="str">
        <f>IF(Y105=0,"",Y105)</f>
        <v/>
      </c>
      <c r="Y105" s="2253">
        <f>IF(Y$72=FALSE,0,Y104/100*AI$73)</f>
        <v>0</v>
      </c>
      <c r="Z105" s="2248" t="str">
        <f>IF(AA105=0,"",AA105)</f>
        <v/>
      </c>
      <c r="AA105" s="2268">
        <f>IF(AA$72=FALSE,0,AA104/100*AI$84)</f>
        <v>0</v>
      </c>
      <c r="AB105" s="2248" t="str">
        <f>IF(AC105=0,"",AC105)</f>
        <v/>
      </c>
      <c r="AC105" s="2258">
        <f>IF(AC$72=FALSE,0,AC104/100*AI$95)</f>
        <v>0</v>
      </c>
      <c r="AD105" s="2260"/>
      <c r="AF105" s="272"/>
      <c r="AG105" s="989"/>
      <c r="AH105" s="989"/>
      <c r="AI105" s="195"/>
      <c r="AJ105" s="195"/>
      <c r="AK105" s="195"/>
      <c r="AL105" s="991"/>
      <c r="AM105" s="686"/>
      <c r="AN105" s="686"/>
      <c r="AO105" s="686"/>
      <c r="AP105" s="686"/>
      <c r="AQ105" s="84"/>
      <c r="AR105" s="823" t="s">
        <v>109</v>
      </c>
      <c r="AS105" s="821" t="str">
        <f>IF((OR(AI$56&lt;AS100,AI$56&gt;=AS109)),"",AI$56)</f>
        <v/>
      </c>
      <c r="AT105" s="839" t="str">
        <f t="shared" si="61"/>
        <v/>
      </c>
      <c r="AU105" s="1012">
        <f>IF(AO$63=2,(IF(AS105="",0,((AT109-AT100)/(AS109-AS100)*(AI$56-AS100))+AT100)),0)</f>
        <v>0</v>
      </c>
      <c r="AV105" s="840" t="str">
        <f t="shared" si="62"/>
        <v/>
      </c>
      <c r="AW105" s="1012">
        <f>IF(AO$63=2,(IF(AS105="",0,((AV109-AV100)/(AS109-AS100)*(AI$56-AS100))+AV100)),0)</f>
        <v>0</v>
      </c>
      <c r="AX105" s="823" t="str">
        <f t="shared" si="63"/>
        <v/>
      </c>
      <c r="AY105" s="1012">
        <f>IF(AO$63=3,(IF(AS105="",0,((AX109-AX100)/(AS109-AS100)*(AI$56-AS100))+AX100)),0)</f>
        <v>0</v>
      </c>
      <c r="AZ105" s="837" t="str">
        <f t="shared" si="60"/>
        <v/>
      </c>
      <c r="BA105" s="1012">
        <f>IF(AO$63=3,(IF(AS105="",0,((AZ109-AZ100)/(AS109-AS100)*(AI$56-AS100))+AZ100)),0)</f>
        <v>0</v>
      </c>
      <c r="BB105" s="823" t="str">
        <f t="shared" si="64"/>
        <v/>
      </c>
      <c r="BC105" s="1012">
        <f>IF(AO$63=4,(IF(AS105="",0,((BB109-BB100)/(AS109-AS100)*(AI$56-AS100))+BB100)),0)</f>
        <v>0</v>
      </c>
      <c r="BD105" s="838" t="str">
        <f t="shared" si="65"/>
        <v/>
      </c>
      <c r="BE105" s="1013">
        <f>IF(AO$63=4,(IF(AS105="",0,((BD109-BD100)/(AS109-AS100)*(AI$56-AS100))+BD100)),0)</f>
        <v>0</v>
      </c>
      <c r="BF105" s="162"/>
      <c r="BG105" s="81"/>
    </row>
    <row r="106" spans="1:60" s="94" customFormat="1" ht="15" customHeight="1" x14ac:dyDescent="0.2">
      <c r="A106" s="254"/>
      <c r="B106" s="2384"/>
      <c r="C106" s="2290"/>
      <c r="D106" s="2290"/>
      <c r="E106" s="2290"/>
      <c r="F106" s="2290"/>
      <c r="G106" s="2290"/>
      <c r="H106" s="2290"/>
      <c r="I106" s="2290"/>
      <c r="J106" s="2290"/>
      <c r="K106" s="2290"/>
      <c r="L106" s="2290"/>
      <c r="M106" s="2291"/>
      <c r="N106" s="2248"/>
      <c r="O106" s="2278"/>
      <c r="P106" s="2248"/>
      <c r="Q106" s="2280"/>
      <c r="R106" s="2248"/>
      <c r="S106" s="2266"/>
      <c r="T106" s="2248"/>
      <c r="U106" s="2264"/>
      <c r="V106" s="2248"/>
      <c r="W106" s="2250"/>
      <c r="X106" s="2248"/>
      <c r="Y106" s="2253"/>
      <c r="Z106" s="2248"/>
      <c r="AA106" s="2268"/>
      <c r="AB106" s="2248"/>
      <c r="AC106" s="2258"/>
      <c r="AD106" s="2260"/>
      <c r="AF106" s="272"/>
      <c r="AG106" s="989"/>
      <c r="AH106" s="989"/>
      <c r="AI106" s="195"/>
      <c r="AJ106" s="195"/>
      <c r="AK106" s="195"/>
      <c r="AL106" s="991"/>
      <c r="AM106" s="686"/>
      <c r="AN106" s="686"/>
      <c r="AO106" s="686"/>
      <c r="AP106" s="686"/>
      <c r="AQ106" s="84"/>
      <c r="AR106" s="823" t="s">
        <v>110</v>
      </c>
      <c r="AS106" s="821" t="str">
        <f>IF((OR(AI$67&lt;AS100,AI$67&gt;=AS109)),"",AI$67)</f>
        <v/>
      </c>
      <c r="AT106" s="839" t="str">
        <f t="shared" si="61"/>
        <v/>
      </c>
      <c r="AU106" s="1036">
        <f>IF(AO$74=2,(IF(AS106="",0,((AT109-AT100)/(AS109-AS100)*(AI$67-AS100))+AT100)),0)</f>
        <v>0</v>
      </c>
      <c r="AV106" s="840" t="str">
        <f t="shared" si="62"/>
        <v/>
      </c>
      <c r="AW106" s="1036">
        <f>IF(AO$74=2,(IF(AS106="",0,((AV109-AV100)/(AS109-AS100)*(AI$67-AS100))+AV100)),0)</f>
        <v>0</v>
      </c>
      <c r="AX106" s="823" t="str">
        <f t="shared" si="63"/>
        <v/>
      </c>
      <c r="AY106" s="1036">
        <f>IF(AO$74=3,(IF(AS106="",0,((AX109-AX100)/(AS109-AS100)*(AI$67-AS100))+AX100)),0)</f>
        <v>0</v>
      </c>
      <c r="AZ106" s="837" t="str">
        <f t="shared" si="60"/>
        <v/>
      </c>
      <c r="BA106" s="1036">
        <f>IF(AO$74=3,(IF(AS106="",0,((AZ109-AZ100)/(AS109-AS100)*(AI$67-AS100))+AZ100)),0)</f>
        <v>0</v>
      </c>
      <c r="BB106" s="823" t="str">
        <f t="shared" si="64"/>
        <v/>
      </c>
      <c r="BC106" s="1036">
        <f>IF(AO$74=4,(IF(AS106="",0,((BB109-BB100)/(AS109-AS100)*(AI$67-AS100))+BB100)),0)</f>
        <v>0</v>
      </c>
      <c r="BD106" s="838" t="str">
        <f t="shared" si="65"/>
        <v/>
      </c>
      <c r="BE106" s="1041">
        <f>IF(AO$74=4,(IF(AS106="",0,((BD109-BD100)/(AS109-AS100)*(AI$67-AS100))+BD100)),0)</f>
        <v>0</v>
      </c>
      <c r="BF106" s="162"/>
      <c r="BG106" s="81"/>
      <c r="BH106" s="99"/>
    </row>
    <row r="107" spans="1:60" s="99" customFormat="1" ht="16.899999999999999" customHeight="1" x14ac:dyDescent="0.2">
      <c r="A107" s="1543"/>
      <c r="B107" s="2384"/>
      <c r="C107" s="2290"/>
      <c r="D107" s="2290"/>
      <c r="E107" s="2290"/>
      <c r="F107" s="2290"/>
      <c r="G107" s="2290"/>
      <c r="H107" s="2290"/>
      <c r="I107" s="2290"/>
      <c r="J107" s="2290"/>
      <c r="K107" s="2290"/>
      <c r="L107" s="2290"/>
      <c r="M107" s="2291"/>
      <c r="N107" s="2248"/>
      <c r="O107" s="2278"/>
      <c r="P107" s="2248"/>
      <c r="Q107" s="2280"/>
      <c r="R107" s="2248"/>
      <c r="S107" s="2266"/>
      <c r="T107" s="2248"/>
      <c r="U107" s="2264"/>
      <c r="V107" s="2248"/>
      <c r="W107" s="2250"/>
      <c r="X107" s="2248"/>
      <c r="Y107" s="2253"/>
      <c r="Z107" s="2248"/>
      <c r="AA107" s="2268"/>
      <c r="AB107" s="2248"/>
      <c r="AC107" s="2258"/>
      <c r="AD107" s="2260"/>
      <c r="AE107" s="94"/>
      <c r="AF107" s="272"/>
      <c r="AG107" s="989"/>
      <c r="AH107" s="989"/>
      <c r="AI107" s="195"/>
      <c r="AJ107" s="195"/>
      <c r="AK107" s="195"/>
      <c r="AL107" s="991"/>
      <c r="AM107" s="686"/>
      <c r="AN107" s="686"/>
      <c r="AO107" s="686"/>
      <c r="AP107" s="686"/>
      <c r="AQ107" s="84"/>
      <c r="AR107" s="823" t="s">
        <v>111</v>
      </c>
      <c r="AS107" s="821" t="str">
        <f>IF((OR(AI$78&lt;AS100,AI$78&gt;=AS109)),"",AI$78)</f>
        <v/>
      </c>
      <c r="AT107" s="839" t="str">
        <f t="shared" si="61"/>
        <v/>
      </c>
      <c r="AU107" s="1016">
        <f>IF(AO$85=2,(IF(AS107="",0,((AT109-AT100)/(AS109-AS100)*(AI$78-AS100))+AT100)),0)</f>
        <v>0</v>
      </c>
      <c r="AV107" s="840" t="str">
        <f t="shared" si="62"/>
        <v/>
      </c>
      <c r="AW107" s="1014">
        <f>IF(AO$85=2,(IF(AS107="",0,((AV109-AV100)/(AS109-AS100)*(AI$78-AS100))+AV100)),0)</f>
        <v>0</v>
      </c>
      <c r="AX107" s="823" t="str">
        <f t="shared" si="63"/>
        <v/>
      </c>
      <c r="AY107" s="1014">
        <f>IF(AO$85=3,(IF(AS107="",0,((AX109-AX100)/(AS109-AS100)*(AI$78-AS100))+AX100)),0)</f>
        <v>0</v>
      </c>
      <c r="AZ107" s="837" t="str">
        <f t="shared" si="60"/>
        <v/>
      </c>
      <c r="BA107" s="1014">
        <f>IF(AO$85=3,(IF(AS107="",0,((AZ109-AZ100)/(AS109-AS100)*(AI$78-AS100))+AZ100)),0)</f>
        <v>0</v>
      </c>
      <c r="BB107" s="823" t="str">
        <f t="shared" si="64"/>
        <v/>
      </c>
      <c r="BC107" s="1014">
        <f>IF(AO$85=4,(IF(AS107="",0,((BB109-BB100)/(AS109-AS100)*(AI$78-AS100))+BB100)),0)</f>
        <v>0</v>
      </c>
      <c r="BD107" s="838" t="str">
        <f t="shared" si="65"/>
        <v/>
      </c>
      <c r="BE107" s="1015">
        <f>IF(AO$85=4,(IF(AS107="",0,((BD109-BD100)/(AS109-AS100)*(AI$78-AS100))+BD100)),0)</f>
        <v>0</v>
      </c>
      <c r="BF107" s="162"/>
      <c r="BG107" s="81"/>
      <c r="BH107" s="101"/>
    </row>
    <row r="108" spans="1:60" s="101" customFormat="1" ht="16.899999999999999" customHeight="1" x14ac:dyDescent="0.2">
      <c r="A108" s="258"/>
      <c r="B108" s="2385"/>
      <c r="C108" s="2292"/>
      <c r="D108" s="2292"/>
      <c r="E108" s="2292"/>
      <c r="F108" s="2292"/>
      <c r="G108" s="2292"/>
      <c r="H108" s="2292"/>
      <c r="I108" s="2292"/>
      <c r="J108" s="2292"/>
      <c r="K108" s="2292"/>
      <c r="L108" s="2292"/>
      <c r="M108" s="2293"/>
      <c r="N108" s="2249"/>
      <c r="O108" s="2279"/>
      <c r="P108" s="2249"/>
      <c r="Q108" s="2281"/>
      <c r="R108" s="2249"/>
      <c r="S108" s="2267"/>
      <c r="T108" s="2249"/>
      <c r="U108" s="2265"/>
      <c r="V108" s="2249"/>
      <c r="W108" s="2251"/>
      <c r="X108" s="2249"/>
      <c r="Y108" s="2254"/>
      <c r="Z108" s="2249"/>
      <c r="AA108" s="2269"/>
      <c r="AB108" s="2249"/>
      <c r="AC108" s="2262"/>
      <c r="AD108" s="2260"/>
      <c r="AE108" s="94"/>
      <c r="AF108" s="272"/>
      <c r="AG108" s="989"/>
      <c r="AH108" s="989"/>
      <c r="AI108" s="195"/>
      <c r="AJ108" s="195"/>
      <c r="AK108" s="195"/>
      <c r="AL108" s="991"/>
      <c r="AM108" s="686"/>
      <c r="AN108" s="686"/>
      <c r="AO108" s="686"/>
      <c r="AP108" s="686"/>
      <c r="AQ108" s="84"/>
      <c r="AR108" s="823" t="s">
        <v>112</v>
      </c>
      <c r="AS108" s="824" t="str">
        <f>IF((OR(AI$89&lt;AS100,AI$89&gt;=AS109)),"",AI$89)</f>
        <v/>
      </c>
      <c r="AT108" s="839" t="str">
        <f t="shared" si="61"/>
        <v/>
      </c>
      <c r="AU108" s="1017">
        <f>IF(AO$96=2,(IF(AS108="",0,((AT109-AT100)/(AS109-AS100)*(AI$89-AS100))+AT100)),0)</f>
        <v>0</v>
      </c>
      <c r="AV108" s="840" t="str">
        <f t="shared" si="62"/>
        <v/>
      </c>
      <c r="AW108" s="1017">
        <f>IF(AO$96=2,(IF(AS108="",0,((AV109-AV100)/(AS109-AS100)*(AI$89-AS100))+AV100)),0)</f>
        <v>0</v>
      </c>
      <c r="AX108" s="823" t="str">
        <f t="shared" si="63"/>
        <v/>
      </c>
      <c r="AY108" s="1017">
        <f>IF(AO$96=3,(IF(AS108="",0,((AX109-AX100)/(AS109-AS100)*(AI$89-AS100))+AX100)),0)</f>
        <v>0</v>
      </c>
      <c r="AZ108" s="837" t="str">
        <f t="shared" si="60"/>
        <v/>
      </c>
      <c r="BA108" s="1018">
        <f>IF(AO$96=3,(IF(AS108="",0,((AZ109-AZ100)/(AS109-AS100)*(AI$89-AS100))+AZ100)),0)</f>
        <v>0</v>
      </c>
      <c r="BB108" s="823" t="str">
        <f t="shared" si="64"/>
        <v/>
      </c>
      <c r="BC108" s="1017">
        <f>IF(AO$96=4,(IF(AS108="",0,((BB109-BB100)/(AS109-AS100)*(AI$89-AS100))+BB100)),0)</f>
        <v>0</v>
      </c>
      <c r="BD108" s="838" t="str">
        <f t="shared" si="65"/>
        <v/>
      </c>
      <c r="BE108" s="1019">
        <f>IF(AO$96=4,(IF(AS108="",0,((BD109-BD100)/(AS109-AS100)*(AI$89-AS100))+BD100)),0)</f>
        <v>0</v>
      </c>
      <c r="BF108" s="162"/>
      <c r="BG108" s="81"/>
    </row>
    <row r="109" spans="1:60" s="101" customFormat="1" ht="16.899999999999999" customHeight="1" x14ac:dyDescent="0.2">
      <c r="A109" s="258"/>
      <c r="B109" s="2317" t="s">
        <v>324</v>
      </c>
      <c r="C109" s="2318"/>
      <c r="D109" s="2318"/>
      <c r="E109" s="2318"/>
      <c r="F109" s="2318"/>
      <c r="G109" s="2318"/>
      <c r="H109" s="2318"/>
      <c r="I109" s="2318"/>
      <c r="J109" s="2318"/>
      <c r="K109" s="2318"/>
      <c r="L109" s="2318"/>
      <c r="M109" s="2379"/>
      <c r="N109" s="516" t="str">
        <f>IF(O109=0,"",O109)</f>
        <v/>
      </c>
      <c r="O109" s="648">
        <f>IF(OR(AI12=0,O72=FALSE),0,O73+O77+O79+O90+O95+O98+O101+O104)</f>
        <v>0</v>
      </c>
      <c r="P109" s="516" t="str">
        <f>IF(Q109=0,"",Q109)</f>
        <v/>
      </c>
      <c r="Q109" s="667">
        <f>IF(OR(AI23=0,Q72=FALSE),0,Q73+Q77+Q79+Q90+Q95+Q98+Q101+Q104)</f>
        <v>0</v>
      </c>
      <c r="R109" s="516" t="str">
        <f>IF(S109=0,"",S109)</f>
        <v/>
      </c>
      <c r="S109" s="722">
        <f>IF(OR(AI34=0,S72=FALSE),0,S73+S77+S79+S90+S95+S98+S101+S104)</f>
        <v>0</v>
      </c>
      <c r="T109" s="516">
        <f>IF(U109=0,"",U109)</f>
        <v>16.999999999999996</v>
      </c>
      <c r="U109" s="740">
        <f>IF(OR(AI45=0,U72=FALSE),0,U73+U77+U79+U90+U95+U98+U101+U104)</f>
        <v>16.999999999999996</v>
      </c>
      <c r="V109" s="516" t="str">
        <f>IF(W109=0,"",W109)</f>
        <v/>
      </c>
      <c r="W109" s="761">
        <f>IF(OR(AI56=0,W72=FALSE),0,W73+W77+W79+W90+W95+W98+W101+W104)</f>
        <v>0</v>
      </c>
      <c r="X109" s="516" t="str">
        <f>IF(Y109=0,"",Y109)</f>
        <v/>
      </c>
      <c r="Y109" s="1376">
        <f>IF(OR(AI67=0,Y72=FALSE),0,Y73+Y77+Y79+Y90+Y95+Y98+Y101+Y104)</f>
        <v>0</v>
      </c>
      <c r="Z109" s="516" t="str">
        <f>IF(AA109=0,"",AA109)</f>
        <v/>
      </c>
      <c r="AA109" s="792">
        <f>IF(OR(AI78=0,AA72=FALSE),0,AA73+AA77+AA79+AA90+AA95+AA98+AA101+AA104)</f>
        <v>0</v>
      </c>
      <c r="AB109" s="517" t="str">
        <f>IF(AC109=0,"",AC109)</f>
        <v/>
      </c>
      <c r="AC109" s="808">
        <f>IF(OR(AI89=0,AC72=FALSE),0,AC73+AC77+AC79+AC90+AC95+AC98+AC101+AC104)</f>
        <v>0</v>
      </c>
      <c r="AD109" s="485">
        <f>AD73+AD77+AD79+AD90+AD95+AD98+AD101+AD104</f>
        <v>16.999999999999996</v>
      </c>
      <c r="AE109" s="94"/>
      <c r="AF109" s="272"/>
      <c r="AG109" s="989"/>
      <c r="AH109" s="989"/>
      <c r="AI109" s="195"/>
      <c r="AJ109" s="195"/>
      <c r="AK109" s="195"/>
      <c r="AL109" s="991"/>
      <c r="AM109" s="686"/>
      <c r="AN109" s="686"/>
      <c r="AO109" s="686"/>
      <c r="AP109" s="686"/>
      <c r="AQ109" s="84"/>
      <c r="AR109" s="828"/>
      <c r="AS109" s="829">
        <v>750000</v>
      </c>
      <c r="AT109" s="830">
        <v>111105</v>
      </c>
      <c r="AU109" s="831"/>
      <c r="AV109" s="832">
        <v>132749</v>
      </c>
      <c r="AW109" s="831"/>
      <c r="AX109" s="833">
        <v>132749</v>
      </c>
      <c r="AY109" s="831"/>
      <c r="AZ109" s="834">
        <v>155836</v>
      </c>
      <c r="BA109" s="831"/>
      <c r="BB109" s="833">
        <v>155836</v>
      </c>
      <c r="BC109" s="831"/>
      <c r="BD109" s="834">
        <v>177480</v>
      </c>
      <c r="BE109" s="165"/>
      <c r="BF109" s="162"/>
      <c r="BG109" s="81"/>
    </row>
    <row r="110" spans="1:60" s="101" customFormat="1" ht="16.899999999999999" customHeight="1" x14ac:dyDescent="0.2">
      <c r="A110" s="258"/>
      <c r="B110" s="2323" t="s">
        <v>164</v>
      </c>
      <c r="C110" s="2324"/>
      <c r="D110" s="2324"/>
      <c r="E110" s="2324"/>
      <c r="F110" s="2324"/>
      <c r="G110" s="2324"/>
      <c r="H110" s="2324"/>
      <c r="I110" s="2324"/>
      <c r="J110" s="2324"/>
      <c r="K110" s="2324"/>
      <c r="L110" s="2324"/>
      <c r="M110" s="2382"/>
      <c r="N110" s="518" t="str">
        <f>IF(O110=0,"",O110)</f>
        <v/>
      </c>
      <c r="O110" s="649">
        <f>O74+O78+O80+O91+O96+O99+O102+O105</f>
        <v>0</v>
      </c>
      <c r="P110" s="518" t="str">
        <f>IF(Q110=0,"",Q110)</f>
        <v/>
      </c>
      <c r="Q110" s="668">
        <f>Q74+Q78+Q80+Q91+Q96+Q99+Q102+Q105</f>
        <v>0</v>
      </c>
      <c r="R110" s="518" t="str">
        <f>IF(S110=0,"",S110)</f>
        <v/>
      </c>
      <c r="S110" s="723">
        <f>S74+S78+S80+S91+S96+S99+S102+S105</f>
        <v>0</v>
      </c>
      <c r="T110" s="518" t="str">
        <f>IF(U110=0,"",U110)</f>
        <v/>
      </c>
      <c r="U110" s="741">
        <f>U74+U78+U80+U91+U96+U99+U102+U105</f>
        <v>0</v>
      </c>
      <c r="V110" s="518" t="str">
        <f>IF(W110=0,"",W110)</f>
        <v/>
      </c>
      <c r="W110" s="762">
        <f>W74+W78+W80+W91+W96+W99+W102+W105</f>
        <v>0</v>
      </c>
      <c r="X110" s="518" t="str">
        <f>IF(Y110=0,"",Y110)</f>
        <v/>
      </c>
      <c r="Y110" s="1377">
        <f>Y74+Y78+Y80+Y91+Y96+Y99+Y102+Y105</f>
        <v>0</v>
      </c>
      <c r="Z110" s="518" t="str">
        <f>IF(AA110=0,"",AA110)</f>
        <v/>
      </c>
      <c r="AA110" s="793">
        <f>AA74+AA78+AA80+AA91+AA96+AA99+AA102+AA105</f>
        <v>0</v>
      </c>
      <c r="AB110" s="519" t="str">
        <f>IF(AC110=0,"",AC110)</f>
        <v/>
      </c>
      <c r="AC110" s="809">
        <f>AC74+AC78+AC80+AC91+AC96+AC99+AC102+AC105</f>
        <v>0</v>
      </c>
      <c r="AD110" s="313"/>
      <c r="AE110" s="94"/>
      <c r="AF110" s="272"/>
      <c r="AG110" s="989"/>
      <c r="AH110" s="989"/>
      <c r="AI110" s="195"/>
      <c r="AJ110" s="195"/>
      <c r="AK110" s="195"/>
      <c r="AL110" s="991"/>
      <c r="AM110" s="686"/>
      <c r="AN110" s="686"/>
      <c r="AO110" s="686"/>
      <c r="AP110" s="686"/>
      <c r="AQ110" s="84"/>
      <c r="AR110" s="823" t="s">
        <v>105</v>
      </c>
      <c r="AS110" s="821" t="str">
        <f>IF((OR(AI$12&lt;AS109,AI$12&gt;=AS118)),"",AI$12)</f>
        <v/>
      </c>
      <c r="AT110" s="835" t="str">
        <f t="shared" ref="AT110:AT117" si="66">IF(AU110=0,"",AU110)</f>
        <v/>
      </c>
      <c r="AU110" s="1002">
        <f>IF(AO$19=2,(IF(AS110="",0,((AT118-AT109)/(AS118-AS109)*(AI$12-AS109))+AT109)),0)</f>
        <v>0</v>
      </c>
      <c r="AV110" s="836" t="str">
        <f t="shared" ref="AV110:AV117" si="67">IF(AW110=0,"",AW110)</f>
        <v/>
      </c>
      <c r="AW110" s="1002">
        <f>IF(AO$19=2,(IF(AS110="",0,((AV118-AV109)/(AS118-AS109)*(AI$12-AS109))+AV109)),0)</f>
        <v>0</v>
      </c>
      <c r="AX110" s="825" t="str">
        <f t="shared" ref="AX110:AX117" si="68">IF(AY110=0,"",AY110)</f>
        <v/>
      </c>
      <c r="AY110" s="1002">
        <f>IF(AO$19=3,(IF(AS110="",0,((AX118-AX109)/(AS118-AS109)*(AI$12-AS109))+AX109)),0)</f>
        <v>0</v>
      </c>
      <c r="AZ110" s="837" t="str">
        <f t="shared" ref="AZ110:AZ117" si="69">IF(BA110=0,"",BA110)</f>
        <v/>
      </c>
      <c r="BA110" s="1002">
        <f>IF(AO$19=3,(IF(AS110="",0,((AZ118-AZ109)/(AS118-AS109)*(AI$12-AS109))+AZ109)),0)</f>
        <v>0</v>
      </c>
      <c r="BB110" s="823" t="str">
        <f t="shared" ref="BB110:BB117" si="70">IF(BC110=0,"",BC110)</f>
        <v/>
      </c>
      <c r="BC110" s="1002">
        <f>IF(AO$19=4,(IF(AS110="",0,((BB118-BB109)/(AS118-AS109)*(AI$12-AS109))+BB109)),0)</f>
        <v>0</v>
      </c>
      <c r="BD110" s="838" t="str">
        <f t="shared" ref="BD110:BD117" si="71">IF(BE110=0,"",BE110)</f>
        <v/>
      </c>
      <c r="BE110" s="1003">
        <f>IF(AO$19=4,(IF(AS110="",0,((BD118-BD109)/(AS118-AS109)*(AI$12-AS109))+BD109)),0)</f>
        <v>0</v>
      </c>
      <c r="BF110" s="162"/>
      <c r="BG110" s="81"/>
    </row>
    <row r="111" spans="1:60" s="89" customFormat="1" ht="15" customHeight="1" x14ac:dyDescent="0.2">
      <c r="A111" s="256"/>
      <c r="B111" s="260"/>
      <c r="C111" s="260"/>
      <c r="D111" s="260"/>
      <c r="E111" s="260"/>
      <c r="F111" s="260"/>
      <c r="G111" s="260"/>
      <c r="H111" s="260"/>
      <c r="I111" s="260"/>
      <c r="J111" s="260"/>
      <c r="K111" s="260"/>
      <c r="L111" s="260"/>
      <c r="M111" s="260"/>
      <c r="N111" s="104"/>
      <c r="O111" s="90"/>
      <c r="P111" s="39"/>
      <c r="Q111" s="90"/>
      <c r="R111" s="39"/>
      <c r="S111" s="90"/>
      <c r="T111" s="39"/>
      <c r="U111" s="90"/>
      <c r="V111" s="39"/>
      <c r="W111" s="90"/>
      <c r="X111" s="39"/>
      <c r="Y111" s="90"/>
      <c r="Z111" s="39"/>
      <c r="AA111" s="90"/>
      <c r="AB111" s="39"/>
      <c r="AC111" s="90"/>
      <c r="AD111" s="313"/>
      <c r="AE111" s="94"/>
      <c r="AF111" s="272"/>
      <c r="AG111" s="989"/>
      <c r="AH111" s="989"/>
      <c r="AI111" s="195"/>
      <c r="AJ111" s="195"/>
      <c r="AK111" s="195"/>
      <c r="AL111" s="991"/>
      <c r="AM111" s="686"/>
      <c r="AN111" s="686"/>
      <c r="AO111" s="686"/>
      <c r="AP111" s="686"/>
      <c r="AQ111" s="84"/>
      <c r="AR111" s="823" t="s">
        <v>106</v>
      </c>
      <c r="AS111" s="821" t="str">
        <f>IF((OR(AI$23&lt;AS109,AI$23&gt;=AS118)),"",AI$23)</f>
        <v/>
      </c>
      <c r="AT111" s="839" t="str">
        <f t="shared" si="66"/>
        <v/>
      </c>
      <c r="AU111" s="1005">
        <f>IF(AO$30=2,(IF(AS111="",0,((AT118-AT109)/(AS118-AS109)*(AI$23-AS109))+AT109)),0)</f>
        <v>0</v>
      </c>
      <c r="AV111" s="840" t="str">
        <f t="shared" si="67"/>
        <v/>
      </c>
      <c r="AW111" s="1005">
        <f>IF(AO$30=2,(IF(AS111="",0,((AV118-AV109)/(AS118-AS109)*(AI$23-AS109))+AV109)),0)</f>
        <v>0</v>
      </c>
      <c r="AX111" s="823" t="str">
        <f t="shared" si="68"/>
        <v/>
      </c>
      <c r="AY111" s="1005">
        <f>IF(AO$30=3,(IF(AS111="",0,((AX118-AX109)/(AS118-AS109)*(AI$23-AS109))+AX109)),0)</f>
        <v>0</v>
      </c>
      <c r="AZ111" s="837" t="str">
        <f t="shared" si="69"/>
        <v/>
      </c>
      <c r="BA111" s="1005">
        <f>IF(AO$30=3,(IF(AS111="",0,((AZ118-AZ109)/(AS118-AS109)*(AI$23-AS109))+AZ109)),0)</f>
        <v>0</v>
      </c>
      <c r="BB111" s="823" t="str">
        <f t="shared" si="70"/>
        <v/>
      </c>
      <c r="BC111" s="1005">
        <f>IF(AO$30=4,(IF(AS111="",0,((BB118-BB109)/(AS118-AS109)*(AI$23-AS109))+BB109)),0)</f>
        <v>0</v>
      </c>
      <c r="BD111" s="838" t="str">
        <f t="shared" si="71"/>
        <v/>
      </c>
      <c r="BE111" s="1006">
        <f>IF(AO$30=4,(IF(AS111="",0,((BD118-BD109)/(AS118-AS109)*(AI$12-AS109))+BD109)),0)</f>
        <v>0</v>
      </c>
      <c r="BF111" s="162"/>
      <c r="BG111" s="81"/>
      <c r="BH111" s="99"/>
    </row>
    <row r="112" spans="1:60" s="99" customFormat="1" ht="15" customHeight="1" x14ac:dyDescent="0.2">
      <c r="A112" s="1543"/>
      <c r="B112" s="260"/>
      <c r="C112" s="260"/>
      <c r="D112" s="260"/>
      <c r="E112" s="260"/>
      <c r="F112" s="260"/>
      <c r="G112" s="260"/>
      <c r="H112" s="260"/>
      <c r="I112" s="260"/>
      <c r="J112" s="260"/>
      <c r="K112" s="260"/>
      <c r="L112" s="260"/>
      <c r="M112" s="260"/>
      <c r="N112" s="104"/>
      <c r="O112" s="90"/>
      <c r="P112" s="39"/>
      <c r="Q112" s="90"/>
      <c r="R112" s="39"/>
      <c r="S112" s="90"/>
      <c r="T112" s="39"/>
      <c r="U112" s="90"/>
      <c r="V112" s="39"/>
      <c r="W112" s="90"/>
      <c r="X112" s="39"/>
      <c r="Y112" s="90"/>
      <c r="Z112" s="39"/>
      <c r="AA112" s="90"/>
      <c r="AB112" s="39"/>
      <c r="AC112" s="90"/>
      <c r="AD112" s="313"/>
      <c r="AE112" s="94"/>
      <c r="AF112" s="272"/>
      <c r="AG112" s="989"/>
      <c r="AH112" s="989"/>
      <c r="AI112" s="195"/>
      <c r="AJ112" s="195"/>
      <c r="AK112" s="195"/>
      <c r="AL112" s="991"/>
      <c r="AM112" s="686"/>
      <c r="AN112" s="686"/>
      <c r="AO112" s="686"/>
      <c r="AP112" s="686"/>
      <c r="AQ112" s="84"/>
      <c r="AR112" s="823" t="s">
        <v>107</v>
      </c>
      <c r="AS112" s="821" t="str">
        <f>IF((OR(AI$34&lt;AS109,AI$34&gt;=AS118)),"",AI$34)</f>
        <v/>
      </c>
      <c r="AT112" s="839" t="str">
        <f t="shared" si="66"/>
        <v/>
      </c>
      <c r="AU112" s="1007">
        <f>IF(AO$41=2,(IF(AS112="",0,((AT118-AT109)/(AS118-AS109)*(AI$34-AS109))+AT109)),0)</f>
        <v>0</v>
      </c>
      <c r="AV112" s="840" t="str">
        <f t="shared" si="67"/>
        <v/>
      </c>
      <c r="AW112" s="1007">
        <f>IF(AO$41=2,(IF(AS112="",0,((AV118-AV109)/(AS118-AS109)*(AI$34-AS109))+AV109)),0)</f>
        <v>0</v>
      </c>
      <c r="AX112" s="823" t="str">
        <f t="shared" si="68"/>
        <v/>
      </c>
      <c r="AY112" s="1007">
        <f>IF(AO$41=3,(IF(AS112="",0,((AX118-AX109)/(AS118-AS109)*(AI$34-AS109))+AX109)),0)</f>
        <v>0</v>
      </c>
      <c r="AZ112" s="837" t="str">
        <f t="shared" si="69"/>
        <v/>
      </c>
      <c r="BA112" s="1007">
        <f>IF(AO$41=3,(IF(AS112="",0,((AZ118-AZ109)/(AS118-AS109)*(AI$34-AS109))+AZ109)),0)</f>
        <v>0</v>
      </c>
      <c r="BB112" s="823" t="str">
        <f t="shared" si="70"/>
        <v/>
      </c>
      <c r="BC112" s="1007">
        <f>IF(AO$41=4,(IF(AS112="",0,((BB118-BB109)/(AS118-AS109)*(AI$34-AS109))+BB109)),0)</f>
        <v>0</v>
      </c>
      <c r="BD112" s="838" t="str">
        <f t="shared" si="71"/>
        <v/>
      </c>
      <c r="BE112" s="1008">
        <f>IF(AO$41=4,(IF(AS112="",0,((BD118-BD109)/(AS118-AS109)*(AI$34-AS109))+BD109)),0)</f>
        <v>0</v>
      </c>
      <c r="BF112" s="162"/>
      <c r="BG112" s="81"/>
      <c r="BH112" s="94"/>
    </row>
    <row r="113" spans="1:60" s="94" customFormat="1" ht="15" customHeight="1" x14ac:dyDescent="0.2">
      <c r="A113" s="254"/>
      <c r="B113" s="2302" t="s">
        <v>174</v>
      </c>
      <c r="C113" s="2303"/>
      <c r="D113" s="2303"/>
      <c r="E113" s="2303"/>
      <c r="F113" s="2303"/>
      <c r="G113" s="2303"/>
      <c r="H113" s="2303"/>
      <c r="I113" s="2303"/>
      <c r="J113" s="2303"/>
      <c r="K113" s="2303"/>
      <c r="L113" s="2303"/>
      <c r="M113" s="2304"/>
      <c r="N113" s="469"/>
      <c r="O113" s="681"/>
      <c r="P113" s="503"/>
      <c r="Q113" s="520"/>
      <c r="R113" s="503"/>
      <c r="S113" s="520"/>
      <c r="T113" s="503"/>
      <c r="U113" s="520"/>
      <c r="V113" s="503"/>
      <c r="W113" s="520"/>
      <c r="X113" s="503"/>
      <c r="Y113" s="520"/>
      <c r="Z113" s="503"/>
      <c r="AA113" s="520"/>
      <c r="AB113" s="506"/>
      <c r="AC113" s="263"/>
      <c r="AF113" s="272"/>
      <c r="AG113" s="989"/>
      <c r="AH113" s="989"/>
      <c r="AI113" s="195"/>
      <c r="AJ113" s="195"/>
      <c r="AK113" s="195"/>
      <c r="AL113" s="991"/>
      <c r="AM113" s="686"/>
      <c r="AN113" s="686"/>
      <c r="AO113" s="686"/>
      <c r="AP113" s="686"/>
      <c r="AQ113" s="103"/>
      <c r="AR113" s="823" t="s">
        <v>108</v>
      </c>
      <c r="AS113" s="821" t="str">
        <f>IF((OR(AI$45&lt;AS109,AI$45&gt;=AS118)),"",AI$45)</f>
        <v/>
      </c>
      <c r="AT113" s="839" t="str">
        <f t="shared" si="66"/>
        <v/>
      </c>
      <c r="AU113" s="1009">
        <f>IF(AO$52=2,(IF(AS113="",0,((AT118-AT109)/(AS118-AS109)*(AI$45-AS109))+AT109)),0)</f>
        <v>0</v>
      </c>
      <c r="AV113" s="840" t="str">
        <f t="shared" si="67"/>
        <v/>
      </c>
      <c r="AW113" s="1009">
        <f>IF(AO$52=2,(IF(AS113="",0,((AV118-AV109)/(AS118-AS109)*(AI$45-AS109))+AV109)),0)</f>
        <v>0</v>
      </c>
      <c r="AX113" s="823" t="str">
        <f t="shared" si="68"/>
        <v/>
      </c>
      <c r="AY113" s="1009">
        <f>IF(AO$52=3,(IF(AS113="",0,((AX118-AX109)/(AS118-AS109)*(AI$45-AS109))+AX109)),0)</f>
        <v>0</v>
      </c>
      <c r="AZ113" s="837" t="str">
        <f t="shared" si="69"/>
        <v/>
      </c>
      <c r="BA113" s="1009">
        <f>IF(AO$52=3,(IF(AS113="",0,((AZ118-AZ109)/(AS118-AS109)*(AI$45-AS109))+AZ109)),0)</f>
        <v>0</v>
      </c>
      <c r="BB113" s="823" t="str">
        <f t="shared" si="70"/>
        <v/>
      </c>
      <c r="BC113" s="1009">
        <f>IF(AO$52=4,(IF(AS113="",0,((BB118-BB109)/(AS118-AS109)*(AI$45-AS109))+BB109)),0)</f>
        <v>0</v>
      </c>
      <c r="BD113" s="838" t="str">
        <f t="shared" si="71"/>
        <v/>
      </c>
      <c r="BE113" s="1011">
        <f>IF(AO$52=4,(IF(AS113="",0,((BD118-BD109)/(AS118-AS109)*(AI$45-AS109))+BD109)),0)</f>
        <v>0</v>
      </c>
      <c r="BF113" s="171"/>
      <c r="BG113" s="81"/>
    </row>
    <row r="114" spans="1:60" s="94" customFormat="1" ht="15" customHeight="1" x14ac:dyDescent="0.2">
      <c r="A114" s="254"/>
      <c r="B114" s="2314"/>
      <c r="C114" s="2320"/>
      <c r="D114" s="2320"/>
      <c r="E114" s="2320"/>
      <c r="F114" s="2320"/>
      <c r="G114" s="2320"/>
      <c r="H114" s="2320"/>
      <c r="I114" s="2320"/>
      <c r="J114" s="2320"/>
      <c r="K114" s="2320"/>
      <c r="L114" s="2320"/>
      <c r="M114" s="513"/>
      <c r="N114" s="515" t="s">
        <v>326</v>
      </c>
      <c r="O114" s="641" t="b">
        <v>0</v>
      </c>
      <c r="P114" s="508" t="s">
        <v>326</v>
      </c>
      <c r="Q114" s="666" t="b">
        <v>0</v>
      </c>
      <c r="R114" s="508" t="s">
        <v>326</v>
      </c>
      <c r="S114" s="721" t="b">
        <v>0</v>
      </c>
      <c r="T114" s="508" t="s">
        <v>326</v>
      </c>
      <c r="U114" s="739" t="b">
        <v>1</v>
      </c>
      <c r="V114" s="508" t="s">
        <v>326</v>
      </c>
      <c r="W114" s="760" t="b">
        <v>0</v>
      </c>
      <c r="X114" s="508" t="s">
        <v>326</v>
      </c>
      <c r="Y114" s="1375" t="b">
        <v>0</v>
      </c>
      <c r="Z114" s="508" t="s">
        <v>326</v>
      </c>
      <c r="AA114" s="1419" t="b">
        <v>0</v>
      </c>
      <c r="AB114" s="509" t="s">
        <v>326</v>
      </c>
      <c r="AC114" s="1431" t="b">
        <v>0</v>
      </c>
      <c r="AF114" s="272"/>
      <c r="AG114" s="989"/>
      <c r="AH114" s="989"/>
      <c r="AI114" s="195"/>
      <c r="AJ114" s="195"/>
      <c r="AK114" s="195"/>
      <c r="AL114" s="991"/>
      <c r="AM114" s="686"/>
      <c r="AN114" s="686"/>
      <c r="AO114" s="686"/>
      <c r="AP114" s="686"/>
      <c r="AQ114" s="84"/>
      <c r="AR114" s="823" t="s">
        <v>109</v>
      </c>
      <c r="AS114" s="821" t="str">
        <f>IF((OR(AI$56&lt;AS109,AI$56&gt;=AS118)),"",AI$56)</f>
        <v/>
      </c>
      <c r="AT114" s="839" t="str">
        <f t="shared" si="66"/>
        <v/>
      </c>
      <c r="AU114" s="1012">
        <f>IF(AO$63=2,(IF(AS114="",0,((AT118-AT109)/(AS118-AS109)*(AI$56-AS109))+AT109)),0)</f>
        <v>0</v>
      </c>
      <c r="AV114" s="840" t="str">
        <f t="shared" si="67"/>
        <v/>
      </c>
      <c r="AW114" s="1012">
        <f>IF(AO$63=2,(IF(AS114="",0,((AV118-AV109)/(AS118-AS109)*(AI$56-AS109))+AV109)),0)</f>
        <v>0</v>
      </c>
      <c r="AX114" s="823" t="str">
        <f t="shared" si="68"/>
        <v/>
      </c>
      <c r="AY114" s="1012">
        <f>IF(AO$63=3,(IF(AS114="",0,((AX118-AX109)/(AS118-AS109)*(AI$56-AS109))+AX109)),0)</f>
        <v>0</v>
      </c>
      <c r="AZ114" s="837" t="str">
        <f t="shared" si="69"/>
        <v/>
      </c>
      <c r="BA114" s="1012">
        <f>IF(AO$63=3,(IF(AS114="",0,((AZ118-AZ109)/(AS118-AS109)*(AI$56-AS109))+AZ109)),0)</f>
        <v>0</v>
      </c>
      <c r="BB114" s="823" t="str">
        <f t="shared" si="70"/>
        <v/>
      </c>
      <c r="BC114" s="1012">
        <f>IF(AO$63=4,(IF(AS114="",0,((BB118-BB109)/(AS118-AS109)*(AI$56-AS109))+BB109)),0)</f>
        <v>0</v>
      </c>
      <c r="BD114" s="838" t="str">
        <f t="shared" si="71"/>
        <v/>
      </c>
      <c r="BE114" s="1013">
        <f>IF(AO$63=4,(IF(AS114="",0,((BD118-BD109)/(AS118-AS109)*(AI$56-AS109))+BD109)),0)</f>
        <v>0</v>
      </c>
      <c r="BF114" s="162"/>
      <c r="BG114" s="81"/>
    </row>
    <row r="115" spans="1:60" s="94" customFormat="1" ht="15" customHeight="1" x14ac:dyDescent="0.2">
      <c r="A115" s="254"/>
      <c r="B115" s="2285" t="s">
        <v>37</v>
      </c>
      <c r="C115" s="2288" t="s">
        <v>167</v>
      </c>
      <c r="D115" s="2288"/>
      <c r="E115" s="2288"/>
      <c r="F115" s="2288"/>
      <c r="G115" s="2288"/>
      <c r="H115" s="2288"/>
      <c r="I115" s="2288"/>
      <c r="J115" s="2288"/>
      <c r="K115" s="2288"/>
      <c r="L115" s="2288"/>
      <c r="M115" s="2289"/>
      <c r="N115" s="473">
        <v>1.75</v>
      </c>
      <c r="O115" s="638">
        <f>IF(O$114=FALSE,0,N115)</f>
        <v>0</v>
      </c>
      <c r="P115" s="473">
        <v>1.75</v>
      </c>
      <c r="Q115" s="662">
        <f>IF(Q$114=FALSE,0,P115)</f>
        <v>0</v>
      </c>
      <c r="R115" s="473">
        <v>1.75</v>
      </c>
      <c r="S115" s="699">
        <f>IF(S$114=FALSE,0,R115)</f>
        <v>0</v>
      </c>
      <c r="T115" s="473">
        <v>1.75</v>
      </c>
      <c r="U115" s="734">
        <f>IF(U$114=FALSE,0,T115)</f>
        <v>1.75</v>
      </c>
      <c r="V115" s="473">
        <v>1.75</v>
      </c>
      <c r="W115" s="756">
        <f>IF(W$114=FALSE,0,V115)</f>
        <v>0</v>
      </c>
      <c r="X115" s="473">
        <v>1.75</v>
      </c>
      <c r="Y115" s="1371">
        <f>IF(Y$114=FALSE,0,X115)</f>
        <v>0</v>
      </c>
      <c r="Z115" s="473">
        <v>1.75</v>
      </c>
      <c r="AA115" s="1417">
        <f>IF(AA$114=FALSE,0,Z115)</f>
        <v>0</v>
      </c>
      <c r="AB115" s="473">
        <v>1.75</v>
      </c>
      <c r="AC115" s="1432">
        <f>IF(AC$114=FALSE,0,AB115)</f>
        <v>0</v>
      </c>
      <c r="AD115" s="483">
        <f>O115+Q115+S115+U115+W115+Y115+AA115+AC115</f>
        <v>1.75</v>
      </c>
      <c r="AF115" s="272">
        <v>1.75</v>
      </c>
      <c r="AG115" s="989"/>
      <c r="AH115" s="989"/>
      <c r="AI115" s="195"/>
      <c r="AJ115" s="195"/>
      <c r="AK115" s="195"/>
      <c r="AL115" s="991"/>
      <c r="AM115" s="686"/>
      <c r="AN115" s="686"/>
      <c r="AO115" s="996"/>
      <c r="AP115" s="996"/>
      <c r="AQ115" s="84"/>
      <c r="AR115" s="823" t="s">
        <v>110</v>
      </c>
      <c r="AS115" s="821" t="str">
        <f>IF((OR(AI$67&lt;AS109,AI$67&gt;=AS118)),"",AI$67)</f>
        <v/>
      </c>
      <c r="AT115" s="839" t="str">
        <f t="shared" si="66"/>
        <v/>
      </c>
      <c r="AU115" s="1036">
        <f>IF(AO$74=2,(IF(AS115="",0,((AT118-AT109)/(AS118-AS109)*(AI$67-AS109))+AT109)),0)</f>
        <v>0</v>
      </c>
      <c r="AV115" s="840" t="str">
        <f t="shared" si="67"/>
        <v/>
      </c>
      <c r="AW115" s="1036">
        <f>IF(AO$74=2,(IF(AS115="",0,((AV118-AV109)/(AS118-AS109)*(AI$67-AS109))+AV109)),0)</f>
        <v>0</v>
      </c>
      <c r="AX115" s="823" t="str">
        <f t="shared" si="68"/>
        <v/>
      </c>
      <c r="AY115" s="1036">
        <f>IF(AO$74=3,(IF(AS115="",0,((AX118-AX109)/(AS118-AS109)*(AI$67-AS109))+AX109)),0)</f>
        <v>0</v>
      </c>
      <c r="AZ115" s="837" t="str">
        <f t="shared" si="69"/>
        <v/>
      </c>
      <c r="BA115" s="1036">
        <f>IF(AO$74=3,(IF(AS115="",0,((AZ118-AZ109)/(AS118-AS109)*(AI$67-AS109))+AZ109)),0)</f>
        <v>0</v>
      </c>
      <c r="BB115" s="823" t="str">
        <f t="shared" si="70"/>
        <v/>
      </c>
      <c r="BC115" s="1036">
        <f>IF(AO$74=4,(IF(AS115="",0,((BB118-BB109)/(AS118-AS109)*(AI$67-AS109))+BB109)),0)</f>
        <v>0</v>
      </c>
      <c r="BD115" s="838" t="str">
        <f t="shared" si="71"/>
        <v/>
      </c>
      <c r="BE115" s="1041">
        <f>IF(AO$74=4,(IF(AS115="",0,((BD118-BD109)/(AS118-AS109)*(AI$67-AS109))+BD109)),0)</f>
        <v>0</v>
      </c>
      <c r="BF115" s="162"/>
      <c r="BG115" s="81"/>
    </row>
    <row r="116" spans="1:60" s="94" customFormat="1" ht="15" customHeight="1" x14ac:dyDescent="0.2">
      <c r="A116" s="254"/>
      <c r="B116" s="2286"/>
      <c r="C116" s="2290"/>
      <c r="D116" s="2290"/>
      <c r="E116" s="2290"/>
      <c r="F116" s="2290"/>
      <c r="G116" s="2290"/>
      <c r="H116" s="2290"/>
      <c r="I116" s="2290"/>
      <c r="J116" s="2290"/>
      <c r="K116" s="2290"/>
      <c r="L116" s="2290"/>
      <c r="M116" s="2291"/>
      <c r="N116" s="2248" t="str">
        <f>IF(O116=0,"",O116)</f>
        <v/>
      </c>
      <c r="O116" s="2278">
        <f>IF(O$114=FALSE,0,O115/100*AI$18)</f>
        <v>0</v>
      </c>
      <c r="P116" s="2248" t="str">
        <f>IF(Q116=0,"",Q116)</f>
        <v/>
      </c>
      <c r="Q116" s="2280">
        <f>IF(Q$114=FALSE,0,Q115/100*AI$29)</f>
        <v>0</v>
      </c>
      <c r="R116" s="2248" t="str">
        <f>IF(S116=0,"",S116)</f>
        <v/>
      </c>
      <c r="S116" s="2266">
        <f>IF(S$114=FALSE,0,S115/100*AI$40)</f>
        <v>0</v>
      </c>
      <c r="T116" s="2248" t="str">
        <f>IF(U116=0,"",U116)</f>
        <v/>
      </c>
      <c r="U116" s="2264">
        <f>IF(U$114=FALSE,0,U115/100*AI$51)</f>
        <v>0</v>
      </c>
      <c r="V116" s="2248" t="str">
        <f>IF(W116=0,"",W116)</f>
        <v/>
      </c>
      <c r="W116" s="2250">
        <f>IF(W$114=FALSE,0,W115/100*AI$62)</f>
        <v>0</v>
      </c>
      <c r="X116" s="2248" t="str">
        <f>IF(Y116=0,"",Y116)</f>
        <v/>
      </c>
      <c r="Y116" s="2253">
        <f>IF(Y$114=FALSE,0,Y115/100*AI$73)</f>
        <v>0</v>
      </c>
      <c r="Z116" s="2248" t="str">
        <f>IF(AA116=0,"",AA116)</f>
        <v/>
      </c>
      <c r="AA116" s="2268">
        <f>IF(AA$114=FALSE,0,AA115/100*AI$84)</f>
        <v>0</v>
      </c>
      <c r="AB116" s="2248" t="str">
        <f>IF(AC116=0,"",AC116)</f>
        <v/>
      </c>
      <c r="AC116" s="2258">
        <f>IF(AC$114=FALSE,0,AC115/100*AI$95)</f>
        <v>0</v>
      </c>
      <c r="AD116" s="2261"/>
      <c r="AF116" s="272"/>
      <c r="AG116" s="989"/>
      <c r="AH116" s="989"/>
      <c r="AI116" s="195"/>
      <c r="AJ116" s="195"/>
      <c r="AK116" s="195"/>
      <c r="AL116" s="991"/>
      <c r="AM116" s="686"/>
      <c r="AN116" s="686"/>
      <c r="AO116" s="686"/>
      <c r="AP116" s="686"/>
      <c r="AQ116" s="84"/>
      <c r="AR116" s="823" t="s">
        <v>111</v>
      </c>
      <c r="AS116" s="821" t="str">
        <f>IF((OR(AI$78&lt;AS109,AI$78&gt;=AS118)),"",AI$78)</f>
        <v/>
      </c>
      <c r="AT116" s="839" t="str">
        <f t="shared" si="66"/>
        <v/>
      </c>
      <c r="AU116" s="1016">
        <f>IF(AO$85=2,(IF(AS116="",0,((AT118-AT109)/(AS118-AS109)*(AI$78-AS109))+AT109)),0)</f>
        <v>0</v>
      </c>
      <c r="AV116" s="840" t="str">
        <f t="shared" si="67"/>
        <v/>
      </c>
      <c r="AW116" s="1014">
        <f>IF(AO$85=2,(IF(AS116="",0,((AV118-AV109)/(AS118-AS109)*(AI$78-AS109))+AV109)),0)</f>
        <v>0</v>
      </c>
      <c r="AX116" s="823" t="str">
        <f t="shared" si="68"/>
        <v/>
      </c>
      <c r="AY116" s="1014">
        <f>IF(AO$85=3,(IF(AS116="",0,((AX118-AX109)/(AS118-AS109)*(AI$78-AS109))+AX109)),0)</f>
        <v>0</v>
      </c>
      <c r="AZ116" s="837" t="str">
        <f t="shared" si="69"/>
        <v/>
      </c>
      <c r="BA116" s="1014">
        <f>IF(AO$85=3,(IF(AS116="",0,((AZ118-AZ109)/(AS118-AS109)*(AI$78-AS109))+AZ109)),0)</f>
        <v>0</v>
      </c>
      <c r="BB116" s="823" t="str">
        <f t="shared" si="70"/>
        <v/>
      </c>
      <c r="BC116" s="1014">
        <f>IF(AO$85=4,(IF(AS116="",0,((BB118-BB109)/(AS118-AS109)*(AI$78-AS109))+BB109)),0)</f>
        <v>0</v>
      </c>
      <c r="BD116" s="838" t="str">
        <f t="shared" si="71"/>
        <v/>
      </c>
      <c r="BE116" s="1015">
        <f>IF(AO$85=4,(IF(AS116="",0,((BD118-BD109)/(AS118-AS109)*(AI$78-AS109))+BD109)),0)</f>
        <v>0</v>
      </c>
      <c r="BF116" s="162"/>
      <c r="BG116" s="81"/>
    </row>
    <row r="117" spans="1:60" s="94" customFormat="1" ht="15" customHeight="1" x14ac:dyDescent="0.2">
      <c r="A117" s="254"/>
      <c r="B117" s="2286"/>
      <c r="C117" s="2290"/>
      <c r="D117" s="2290"/>
      <c r="E117" s="2290"/>
      <c r="F117" s="2290"/>
      <c r="G117" s="2290"/>
      <c r="H117" s="2290"/>
      <c r="I117" s="2290"/>
      <c r="J117" s="2290"/>
      <c r="K117" s="2290"/>
      <c r="L117" s="2290"/>
      <c r="M117" s="2291"/>
      <c r="N117" s="2248"/>
      <c r="O117" s="2278"/>
      <c r="P117" s="2248"/>
      <c r="Q117" s="2280"/>
      <c r="R117" s="2248"/>
      <c r="S117" s="2266"/>
      <c r="T117" s="2248"/>
      <c r="U117" s="2264"/>
      <c r="V117" s="2248"/>
      <c r="W117" s="2250"/>
      <c r="X117" s="2248"/>
      <c r="Y117" s="2253"/>
      <c r="Z117" s="2248"/>
      <c r="AA117" s="2268"/>
      <c r="AB117" s="2248"/>
      <c r="AC117" s="2258"/>
      <c r="AD117" s="2261"/>
      <c r="AF117" s="272"/>
      <c r="AG117" s="997"/>
      <c r="AH117" s="997"/>
      <c r="AI117" s="195"/>
      <c r="AJ117" s="195"/>
      <c r="AK117" s="195"/>
      <c r="AL117" s="991"/>
      <c r="AM117" s="686"/>
      <c r="AN117" s="686"/>
      <c r="AO117" s="686"/>
      <c r="AP117" s="686"/>
      <c r="AQ117" s="84"/>
      <c r="AR117" s="823" t="s">
        <v>112</v>
      </c>
      <c r="AS117" s="824" t="str">
        <f>IF((OR(AI$89&lt;AS109,AI$89&gt;=AS118)),"",AI$89)</f>
        <v/>
      </c>
      <c r="AT117" s="839" t="str">
        <f t="shared" si="66"/>
        <v/>
      </c>
      <c r="AU117" s="1017">
        <f>IF(AO$96=2,(IF(AS117="",0,((AT118-AT109)/(AS118-AS109)*(AI$89-AS109))+AT109)),0)</f>
        <v>0</v>
      </c>
      <c r="AV117" s="840" t="str">
        <f t="shared" si="67"/>
        <v/>
      </c>
      <c r="AW117" s="1017">
        <f>IF(AO$96=2,(IF(AS117="",0,((AV118-AV109)/(AS118-AS109)*(AI$89-AS109))+AV109)),0)</f>
        <v>0</v>
      </c>
      <c r="AX117" s="823" t="str">
        <f t="shared" si="68"/>
        <v/>
      </c>
      <c r="AY117" s="1017">
        <f>IF(AO$96=3,(IF(AS117="",0,((AX118-AX109)/(AS118-AS109)*(AI$89-AS109))+AX109)),0)</f>
        <v>0</v>
      </c>
      <c r="AZ117" s="837" t="str">
        <f t="shared" si="69"/>
        <v/>
      </c>
      <c r="BA117" s="1018">
        <f>IF(AO$96=3,(IF(AS117="",0,((AZ118-AZ109)/(AS118-AS109)*(AI$89-AS109))+AZ109)),0)</f>
        <v>0</v>
      </c>
      <c r="BB117" s="823" t="str">
        <f t="shared" si="70"/>
        <v/>
      </c>
      <c r="BC117" s="1017">
        <f>IF(AO$96=4,(IF(AS117="",0,((BB118-BB109)/(AS118-AS109)*(AI$89-AS109))+BB109)),0)</f>
        <v>0</v>
      </c>
      <c r="BD117" s="838" t="str">
        <f t="shared" si="71"/>
        <v/>
      </c>
      <c r="BE117" s="1019">
        <f>IF(AO$96=4,(IF(AS117="",0,((BD118-BD109)/(AS118-AS109)*(AI$89-AS109))+BD109)),0)</f>
        <v>0</v>
      </c>
      <c r="BF117" s="162"/>
      <c r="BG117" s="81"/>
    </row>
    <row r="118" spans="1:60" s="94" customFormat="1" ht="15" customHeight="1" x14ac:dyDescent="0.2">
      <c r="A118" s="254"/>
      <c r="B118" s="2287"/>
      <c r="C118" s="2292"/>
      <c r="D118" s="2292"/>
      <c r="E118" s="2292"/>
      <c r="F118" s="2292"/>
      <c r="G118" s="2292"/>
      <c r="H118" s="2292"/>
      <c r="I118" s="2292"/>
      <c r="J118" s="2292"/>
      <c r="K118" s="2292"/>
      <c r="L118" s="2292"/>
      <c r="M118" s="2293"/>
      <c r="N118" s="2249"/>
      <c r="O118" s="2279"/>
      <c r="P118" s="2249"/>
      <c r="Q118" s="2281"/>
      <c r="R118" s="2249"/>
      <c r="S118" s="2267"/>
      <c r="T118" s="2249"/>
      <c r="U118" s="2265"/>
      <c r="V118" s="2249"/>
      <c r="W118" s="2251"/>
      <c r="X118" s="2249"/>
      <c r="Y118" s="2254"/>
      <c r="Z118" s="2249"/>
      <c r="AA118" s="2269"/>
      <c r="AB118" s="2249"/>
      <c r="AC118" s="2272"/>
      <c r="AD118" s="2261"/>
      <c r="AF118" s="272"/>
      <c r="AG118" s="997"/>
      <c r="AH118" s="997"/>
      <c r="AI118" s="195"/>
      <c r="AJ118" s="195"/>
      <c r="AK118" s="195"/>
      <c r="AL118" s="991"/>
      <c r="AM118" s="686"/>
      <c r="AN118" s="686"/>
      <c r="AO118" s="686"/>
      <c r="AP118" s="686"/>
      <c r="AQ118" s="84"/>
      <c r="AR118" s="828"/>
      <c r="AS118" s="829">
        <v>1000000</v>
      </c>
      <c r="AT118" s="842">
        <v>139347</v>
      </c>
      <c r="AU118" s="831"/>
      <c r="AV118" s="832">
        <v>166493</v>
      </c>
      <c r="AW118" s="831"/>
      <c r="AX118" s="833">
        <v>166493</v>
      </c>
      <c r="AY118" s="831"/>
      <c r="AZ118" s="834">
        <v>195448</v>
      </c>
      <c r="BA118" s="831"/>
      <c r="BB118" s="833">
        <v>195448</v>
      </c>
      <c r="BC118" s="831"/>
      <c r="BD118" s="834">
        <v>222594</v>
      </c>
      <c r="BE118" s="172"/>
      <c r="BF118" s="162"/>
      <c r="BG118" s="81"/>
    </row>
    <row r="119" spans="1:60" s="94" customFormat="1" ht="15" customHeight="1" x14ac:dyDescent="0.2">
      <c r="A119" s="254"/>
      <c r="B119" s="2285" t="s">
        <v>38</v>
      </c>
      <c r="C119" s="2288" t="s">
        <v>303</v>
      </c>
      <c r="D119" s="2288"/>
      <c r="E119" s="2288"/>
      <c r="F119" s="2288"/>
      <c r="G119" s="2288"/>
      <c r="H119" s="2288"/>
      <c r="I119" s="2288"/>
      <c r="J119" s="2288"/>
      <c r="K119" s="2288"/>
      <c r="L119" s="2288"/>
      <c r="M119" s="2333"/>
      <c r="N119" s="521">
        <v>0.25</v>
      </c>
      <c r="O119" s="638">
        <f>IF(O$114=FALSE,0,N119)</f>
        <v>0</v>
      </c>
      <c r="P119" s="521">
        <v>0.25</v>
      </c>
      <c r="Q119" s="662">
        <f>IF(Q$114=FALSE,0,P119)</f>
        <v>0</v>
      </c>
      <c r="R119" s="521">
        <v>0.25</v>
      </c>
      <c r="S119" s="699">
        <f>IF(S$114=FALSE,0,R119)</f>
        <v>0</v>
      </c>
      <c r="T119" s="521">
        <v>0.25</v>
      </c>
      <c r="U119" s="734">
        <f>IF(U$114=FALSE,0,T119)</f>
        <v>0.25</v>
      </c>
      <c r="V119" s="521">
        <v>0.25</v>
      </c>
      <c r="W119" s="756">
        <f>IF(W$114=FALSE,0,V119)</f>
        <v>0</v>
      </c>
      <c r="X119" s="521">
        <v>0.25</v>
      </c>
      <c r="Y119" s="1371">
        <f>IF(Y$114=FALSE,0,X119)</f>
        <v>0</v>
      </c>
      <c r="Z119" s="521">
        <v>0.25</v>
      </c>
      <c r="AA119" s="1417">
        <f>IF(AA$114=FALSE,0,Z119)</f>
        <v>0</v>
      </c>
      <c r="AB119" s="522">
        <v>0.25</v>
      </c>
      <c r="AC119" s="1432">
        <f>IF(AC$114=FALSE,0,AB119)</f>
        <v>0</v>
      </c>
      <c r="AD119" s="483">
        <f>O119+Q119+S119+U119+W119+Y119+AA119+AC119</f>
        <v>0.25</v>
      </c>
      <c r="AE119" s="100"/>
      <c r="AF119" s="273">
        <v>0.25</v>
      </c>
      <c r="AG119" s="997"/>
      <c r="AH119" s="997"/>
      <c r="AI119" s="195"/>
      <c r="AJ119" s="195"/>
      <c r="AK119" s="195"/>
      <c r="AL119" s="991"/>
      <c r="AM119" s="686"/>
      <c r="AN119" s="686"/>
      <c r="AO119" s="686"/>
      <c r="AP119" s="686"/>
      <c r="AQ119" s="84"/>
      <c r="AR119" s="823" t="s">
        <v>105</v>
      </c>
      <c r="AS119" s="821" t="str">
        <f>IF((OR(AI$12&lt;AS118,AI$12&gt;=AS127)),"",AI$12)</f>
        <v/>
      </c>
      <c r="AT119" s="835" t="str">
        <f t="shared" ref="AT119:AT126" si="72">IF(AU119=0,"",AU119)</f>
        <v/>
      </c>
      <c r="AU119" s="1002">
        <f>IF(AO$19=2,(IF(AS119="",0,((AT127-AT118)/(AS127-AS118)*(AI$12-AS118))+AT118)),0)</f>
        <v>0</v>
      </c>
      <c r="AV119" s="836" t="str">
        <f t="shared" ref="AV119:AV126" si="73">IF(AW119=0,"",AW119)</f>
        <v/>
      </c>
      <c r="AW119" s="1002">
        <f>IF(AO$19=2,(IF(AS119="",0,((AV127-AV118)/(AS127-AS118)*(AI$12-AS118))+AV118)),0)</f>
        <v>0</v>
      </c>
      <c r="AX119" s="825" t="str">
        <f t="shared" ref="AX119:AX126" si="74">IF(AY119=0,"",AY119)</f>
        <v/>
      </c>
      <c r="AY119" s="1002">
        <f>IF(AO$19=3,(IF(AS119="",0,((AX127-AX118)/(AS127-AS118)*(AI$12-AS118))+AX118)),0)</f>
        <v>0</v>
      </c>
      <c r="AZ119" s="837" t="str">
        <f>IF(BA119=0,"",BA119)</f>
        <v/>
      </c>
      <c r="BA119" s="1002">
        <f>IF(AO$19=3,(IF(AS119="",0,((AZ127-AZ118)/(AS127-AS118)*(AI$12-AS118))+AZ118)),0)</f>
        <v>0</v>
      </c>
      <c r="BB119" s="823" t="str">
        <f t="shared" ref="BB119:BB126" si="75">IF(BC119=0,"",BC119)</f>
        <v/>
      </c>
      <c r="BC119" s="1002">
        <f>IF(AO$19=4,(IF(AS119="",0,((BB127-BB118)/(AS127-AS118)*(AI$12-AS118))+BB118)),0)</f>
        <v>0</v>
      </c>
      <c r="BD119" s="838" t="str">
        <f t="shared" ref="BD119:BD126" si="76">IF(BE119=0,"",BE119)</f>
        <v/>
      </c>
      <c r="BE119" s="1003">
        <f>IF(AO$19=4,(IF(AS119="",0,((BD127-BD118)/(AS127-AS118)*(AI$12-AS118))+BD118)),0)</f>
        <v>0</v>
      </c>
      <c r="BF119" s="162"/>
      <c r="BG119" s="81"/>
      <c r="BH119" s="101"/>
    </row>
    <row r="120" spans="1:60" s="101" customFormat="1" ht="16.899999999999999" customHeight="1" x14ac:dyDescent="0.2">
      <c r="A120" s="258"/>
      <c r="B120" s="2286"/>
      <c r="C120" s="2290"/>
      <c r="D120" s="2290"/>
      <c r="E120" s="2290"/>
      <c r="F120" s="2290"/>
      <c r="G120" s="2290"/>
      <c r="H120" s="2290"/>
      <c r="I120" s="2290"/>
      <c r="J120" s="2290"/>
      <c r="K120" s="2290"/>
      <c r="L120" s="2290"/>
      <c r="M120" s="2334"/>
      <c r="N120" s="2294" t="str">
        <f>IF(O120=0,"",O120)</f>
        <v/>
      </c>
      <c r="O120" s="2311">
        <f>IF(O$114=FALSE,0,O119/100*AI18)</f>
        <v>0</v>
      </c>
      <c r="P120" s="2294" t="str">
        <f>IF(Q120=0,"",Q120)</f>
        <v/>
      </c>
      <c r="Q120" s="2309">
        <f>IF(Q$114=FALSE,0,Q119/100*AI$29)</f>
        <v>0</v>
      </c>
      <c r="R120" s="2294" t="str">
        <f>IF(S120=0,"",S120)</f>
        <v/>
      </c>
      <c r="S120" s="2307">
        <f>IF(S$114=FALSE,0,S119/100*AI$40)</f>
        <v>0</v>
      </c>
      <c r="T120" s="2294" t="str">
        <f>IF(U120=0,"",U120)</f>
        <v/>
      </c>
      <c r="U120" s="2305">
        <f>IF(U$114=FALSE,0,U119/100*AI$51)</f>
        <v>0</v>
      </c>
      <c r="V120" s="2294" t="str">
        <f>IF(W120=0,"",W120)</f>
        <v/>
      </c>
      <c r="W120" s="2328">
        <f>IF(W$114=FALSE,0,W119/100*AI$62)</f>
        <v>0</v>
      </c>
      <c r="X120" s="2294" t="str">
        <f>IF(Y120=0,"",Y120)</f>
        <v/>
      </c>
      <c r="Y120" s="2326">
        <f>IF(Y$114=FALSE,0,Y119/100*AI$73)</f>
        <v>0</v>
      </c>
      <c r="Z120" s="2294" t="str">
        <f>IF(AA120=0,"",AA120)</f>
        <v/>
      </c>
      <c r="AA120" s="2273">
        <f>IF(AA$114=FALSE,0,AA119/100*AI$84)</f>
        <v>0</v>
      </c>
      <c r="AB120" s="2275" t="str">
        <f>IF(AC120=0,"",AC120)</f>
        <v/>
      </c>
      <c r="AC120" s="2270">
        <f>IF(AC$114=FALSE,0,AC119/100*AI$95)</f>
        <v>0</v>
      </c>
      <c r="AD120" s="2261"/>
      <c r="AE120" s="100"/>
      <c r="AF120" s="273"/>
      <c r="AG120" s="989"/>
      <c r="AH120" s="989"/>
      <c r="AI120" s="195"/>
      <c r="AJ120" s="195"/>
      <c r="AK120" s="195"/>
      <c r="AL120" s="1047"/>
      <c r="AM120" s="686"/>
      <c r="AN120" s="686"/>
      <c r="AO120" s="686"/>
      <c r="AP120" s="686"/>
      <c r="AQ120" s="84"/>
      <c r="AR120" s="823" t="s">
        <v>106</v>
      </c>
      <c r="AS120" s="821" t="str">
        <f>IF((OR(AI$23&lt;AS118,AI$23&gt;=AS127)),"",AI$23)</f>
        <v/>
      </c>
      <c r="AT120" s="839" t="str">
        <f t="shared" si="72"/>
        <v/>
      </c>
      <c r="AU120" s="1005">
        <f>IF(AO$30=2,(IF(AS120="",0,((AT127-AT118)/(AS127-AS118)*(AI$23-AS118))+AT118)),0)</f>
        <v>0</v>
      </c>
      <c r="AV120" s="840" t="str">
        <f t="shared" si="73"/>
        <v/>
      </c>
      <c r="AW120" s="1005">
        <f>IF(AO$30=2,(IF(AS120="",0,((AV127-AV118)/(AS127-AS118)*(AI$23-AS118))+AV118)),0)</f>
        <v>0</v>
      </c>
      <c r="AX120" s="823" t="str">
        <f t="shared" si="74"/>
        <v/>
      </c>
      <c r="AY120" s="1005">
        <f>IF(AO$30=3,(IF(AS120="",0,((AX127-AX118)/(AS127-AS118)*(AI$23-AS118))+AX118)),0)</f>
        <v>0</v>
      </c>
      <c r="AZ120" s="837" t="str">
        <f t="shared" ref="AZ120:AZ126" si="77">IF(BA120=0,"",BA120)</f>
        <v/>
      </c>
      <c r="BA120" s="1005">
        <f>IF(AO$30=3,(IF(AS120="",0,((AZ127-AZ118)/(AS127-AS118)*(AI$23-AS118))+AZ118)),0)</f>
        <v>0</v>
      </c>
      <c r="BB120" s="823" t="str">
        <f t="shared" si="75"/>
        <v/>
      </c>
      <c r="BC120" s="1005">
        <f>IF(AO$30=4,(IF(AS120="",0,((BB127-BB118)/(AS127-AS118)*(AI$23-AS118))+BB118)),0)</f>
        <v>0</v>
      </c>
      <c r="BD120" s="838" t="str">
        <f t="shared" si="76"/>
        <v/>
      </c>
      <c r="BE120" s="1006">
        <f>IF(AO$30=4,(IF(AS120="",0,((BD127-BD118)/(AS127-AS118)*(AI$12-AS118))+BD118)),0)</f>
        <v>0</v>
      </c>
      <c r="BF120" s="162"/>
      <c r="BG120" s="81"/>
    </row>
    <row r="121" spans="1:60" s="101" customFormat="1" ht="16.899999999999999" customHeight="1" x14ac:dyDescent="0.2">
      <c r="A121" s="258"/>
      <c r="B121" s="2287"/>
      <c r="C121" s="2292"/>
      <c r="D121" s="2292"/>
      <c r="E121" s="2292"/>
      <c r="F121" s="2292"/>
      <c r="G121" s="2292"/>
      <c r="H121" s="2292"/>
      <c r="I121" s="2292"/>
      <c r="J121" s="2292"/>
      <c r="K121" s="2292"/>
      <c r="L121" s="2292"/>
      <c r="M121" s="2335"/>
      <c r="N121" s="2295"/>
      <c r="O121" s="2312"/>
      <c r="P121" s="2295"/>
      <c r="Q121" s="2310"/>
      <c r="R121" s="2295"/>
      <c r="S121" s="2308"/>
      <c r="T121" s="2295"/>
      <c r="U121" s="2306"/>
      <c r="V121" s="2295"/>
      <c r="W121" s="2329"/>
      <c r="X121" s="2295"/>
      <c r="Y121" s="2327"/>
      <c r="Z121" s="2295"/>
      <c r="AA121" s="2274"/>
      <c r="AB121" s="2276"/>
      <c r="AC121" s="2271"/>
      <c r="AD121" s="2261"/>
      <c r="AF121" s="273"/>
      <c r="AG121" s="989"/>
      <c r="AH121" s="989"/>
      <c r="AI121" s="195"/>
      <c r="AJ121" s="195"/>
      <c r="AK121" s="195"/>
      <c r="AL121" s="991"/>
      <c r="AM121" s="686"/>
      <c r="AN121" s="686"/>
      <c r="AO121" s="686"/>
      <c r="AP121" s="686"/>
      <c r="AQ121" s="84"/>
      <c r="AR121" s="823" t="s">
        <v>107</v>
      </c>
      <c r="AS121" s="821" t="str">
        <f>IF((OR(AI$34&lt;AS118,AI$34&gt;=AS127)),"",AI$34)</f>
        <v/>
      </c>
      <c r="AT121" s="839" t="str">
        <f t="shared" si="72"/>
        <v/>
      </c>
      <c r="AU121" s="1007">
        <f>IF(AO$41=2,(IF(AS121="",0,((AT127-AT118)/(AS127-AS118)*(AI$34-AS118))+AT118)),0)</f>
        <v>0</v>
      </c>
      <c r="AV121" s="840" t="str">
        <f t="shared" si="73"/>
        <v/>
      </c>
      <c r="AW121" s="1007">
        <f>IF(AO$41=2,(IF(AS121="",0,((AV127-AV118)/(AS127-AS118)*(AI$34-AS118))+AV118)),0)</f>
        <v>0</v>
      </c>
      <c r="AX121" s="823" t="str">
        <f t="shared" si="74"/>
        <v/>
      </c>
      <c r="AY121" s="1007">
        <f>IF(AO$41=3,(IF(AS121="",0,((AX127-AX118)/(AS127-AS118)*(AI$34-AS118))+AX118)),0)</f>
        <v>0</v>
      </c>
      <c r="AZ121" s="837" t="str">
        <f t="shared" si="77"/>
        <v/>
      </c>
      <c r="BA121" s="1007">
        <f>IF(AO$41=3,(IF(AS121="",0,((AZ127-AZ118)/(AS127-AS118)*(AI$34-AS118))+AZ118)),0)</f>
        <v>0</v>
      </c>
      <c r="BB121" s="823" t="str">
        <f t="shared" si="75"/>
        <v/>
      </c>
      <c r="BC121" s="1007">
        <f>IF(AO$41=4,(IF(AS121="",0,((BB127-BB118)/(AS127-AS118)*(AI$34-AS118))+BB118)),0)</f>
        <v>0</v>
      </c>
      <c r="BD121" s="838" t="str">
        <f t="shared" si="76"/>
        <v/>
      </c>
      <c r="BE121" s="1008">
        <f>IF(AO$41=4,(IF(AS121="",0,((BD127-BD118)/(AS127-AS118)*(AI$34-AS118))+BD118)),0)</f>
        <v>0</v>
      </c>
      <c r="BF121" s="162"/>
      <c r="BG121" s="81"/>
      <c r="BH121" s="91"/>
    </row>
    <row r="122" spans="1:60" s="91" customFormat="1" ht="15" customHeight="1" x14ac:dyDescent="0.2">
      <c r="A122" s="256"/>
      <c r="B122" s="2317" t="s">
        <v>323</v>
      </c>
      <c r="C122" s="2318"/>
      <c r="D122" s="2318"/>
      <c r="E122" s="2318"/>
      <c r="F122" s="2318"/>
      <c r="G122" s="2318"/>
      <c r="H122" s="2318"/>
      <c r="I122" s="2318"/>
      <c r="J122" s="2318"/>
      <c r="K122" s="2318"/>
      <c r="L122" s="2318"/>
      <c r="M122" s="2318"/>
      <c r="N122" s="523" t="str">
        <f>IF(O122=0,"",O122)</f>
        <v/>
      </c>
      <c r="O122" s="648">
        <f>IF(OR(AI12=0,O114=FALSE),0,O115+O119)</f>
        <v>0</v>
      </c>
      <c r="P122" s="523" t="str">
        <f>IF(Q122=0,"",Q122)</f>
        <v/>
      </c>
      <c r="Q122" s="667">
        <f>IF(OR(AI23=0,Q114=FALSE),0,Q115+Q119)</f>
        <v>0</v>
      </c>
      <c r="R122" s="523" t="str">
        <f>IF(S122=0,"",S122)</f>
        <v/>
      </c>
      <c r="S122" s="722">
        <f>IF(OR(AI34=0,S114=FALSE),0,S115+S119)</f>
        <v>0</v>
      </c>
      <c r="T122" s="523">
        <f>IF(U122=0,"",U122)</f>
        <v>2</v>
      </c>
      <c r="U122" s="740">
        <f>IF(OR(AI45=0,U114=FALSE),0,U115+U119)</f>
        <v>2</v>
      </c>
      <c r="V122" s="523" t="str">
        <f>IF(W122=0,"",W122)</f>
        <v/>
      </c>
      <c r="W122" s="761">
        <f>IF(OR(AI56=0,W114=FALSE),0,W115+W119)</f>
        <v>0</v>
      </c>
      <c r="X122" s="523" t="str">
        <f>IF(Y122=0,"",Y122)</f>
        <v/>
      </c>
      <c r="Y122" s="1376">
        <f>IF(OR(AI67=0,Y114=FALSE),0,Y115+Y119)</f>
        <v>0</v>
      </c>
      <c r="Z122" s="523" t="str">
        <f>IF(AA122=0,"",AA122)</f>
        <v/>
      </c>
      <c r="AA122" s="792">
        <f>IF(OR(AI78=0,AA114=FALSE),0,AA115+AA119)</f>
        <v>0</v>
      </c>
      <c r="AB122" s="524" t="str">
        <f>IF(AC122=0,"",AC122)</f>
        <v/>
      </c>
      <c r="AC122" s="810">
        <f>IF(OR(AI89=0,AC114=FALSE),0,AC115+AC119)</f>
        <v>0</v>
      </c>
      <c r="AD122" s="485">
        <f>AD115+AD119</f>
        <v>2</v>
      </c>
      <c r="AE122" s="101"/>
      <c r="AF122" s="272"/>
      <c r="AG122" s="989"/>
      <c r="AH122" s="989"/>
      <c r="AI122" s="195"/>
      <c r="AJ122" s="195"/>
      <c r="AK122" s="195"/>
      <c r="AL122" s="991"/>
      <c r="AM122" s="686"/>
      <c r="AN122" s="686"/>
      <c r="AO122" s="686"/>
      <c r="AP122" s="686"/>
      <c r="AQ122" s="84"/>
      <c r="AR122" s="823" t="s">
        <v>108</v>
      </c>
      <c r="AS122" s="821" t="str">
        <f>IF((OR(AI$45&lt;AS118,AI$45&gt;=AS127)),"",AI$45)</f>
        <v/>
      </c>
      <c r="AT122" s="839" t="str">
        <f t="shared" si="72"/>
        <v/>
      </c>
      <c r="AU122" s="1009">
        <f>IF(AO$52=2,(IF(AS122="",0,((AT127-AT118)/(AS127-AS118)*(AI$45-AS118))+AT118)),0)</f>
        <v>0</v>
      </c>
      <c r="AV122" s="840" t="str">
        <f t="shared" si="73"/>
        <v/>
      </c>
      <c r="AW122" s="1009">
        <f>IF(AO$52=2,(IF(AS122="",0,((AV127-AV118)/(AS127-AS118)*(AI$45-AS118))+AV118)),0)</f>
        <v>0</v>
      </c>
      <c r="AX122" s="823" t="str">
        <f t="shared" si="74"/>
        <v/>
      </c>
      <c r="AY122" s="1009">
        <f>IF(AO$52=3,(IF(AS122="",0,((AX127-AX118)/(AS127-AS118)*(AI$45-AS118))+AX118)),0)</f>
        <v>0</v>
      </c>
      <c r="AZ122" s="837" t="str">
        <f t="shared" si="77"/>
        <v/>
      </c>
      <c r="BA122" s="1009">
        <f>IF(AO$52=3,(IF(AS122="",0,((AZ127-AZ118)/(AS127-AS118)*(AI$45-AS118))+AZ118)),0)</f>
        <v>0</v>
      </c>
      <c r="BB122" s="823" t="str">
        <f t="shared" si="75"/>
        <v/>
      </c>
      <c r="BC122" s="1009">
        <f>IF(AO$52=4,(IF(AS122="",0,((BB127-BB118)/(AS127-AS118)*(AI$45-AS118))+BB118)),0)</f>
        <v>0</v>
      </c>
      <c r="BD122" s="838" t="str">
        <f t="shared" si="76"/>
        <v/>
      </c>
      <c r="BE122" s="1011">
        <f>IF(AO$52=4,(IF(AS122="",0,((BD127-BD118)/(AS127-AS118)*(AI$45-AS118))+BD118)),0)</f>
        <v>0</v>
      </c>
      <c r="BF122" s="162"/>
      <c r="BG122" s="81"/>
    </row>
    <row r="123" spans="1:60" s="91" customFormat="1" ht="15" customHeight="1" x14ac:dyDescent="0.2">
      <c r="A123" s="256"/>
      <c r="B123" s="2323" t="s">
        <v>162</v>
      </c>
      <c r="C123" s="2324"/>
      <c r="D123" s="2324"/>
      <c r="E123" s="2324"/>
      <c r="F123" s="2324"/>
      <c r="G123" s="2324"/>
      <c r="H123" s="2324"/>
      <c r="I123" s="2324"/>
      <c r="J123" s="2324"/>
      <c r="K123" s="2324"/>
      <c r="L123" s="2324"/>
      <c r="M123" s="2332"/>
      <c r="N123" s="525" t="str">
        <f>IF(O123=0,"",O123)</f>
        <v/>
      </c>
      <c r="O123" s="649">
        <f>O120+O116</f>
        <v>0</v>
      </c>
      <c r="P123" s="525" t="str">
        <f>IF(Q123=0,"",Q123)</f>
        <v/>
      </c>
      <c r="Q123" s="668">
        <f>Q120+Q116</f>
        <v>0</v>
      </c>
      <c r="R123" s="525" t="str">
        <f>IF(S123=0,"",S123)</f>
        <v/>
      </c>
      <c r="S123" s="723">
        <f>S120+S116</f>
        <v>0</v>
      </c>
      <c r="T123" s="525" t="str">
        <f>IF(U123=0,"",U123)</f>
        <v/>
      </c>
      <c r="U123" s="741">
        <f>U120+U116</f>
        <v>0</v>
      </c>
      <c r="V123" s="525" t="str">
        <f>IF(W123=0,"",W123)</f>
        <v/>
      </c>
      <c r="W123" s="762">
        <f>W120+W116</f>
        <v>0</v>
      </c>
      <c r="X123" s="525" t="str">
        <f>IF(Y123=0,"",Y123)</f>
        <v/>
      </c>
      <c r="Y123" s="1377">
        <f>Y120+Y116</f>
        <v>0</v>
      </c>
      <c r="Z123" s="525" t="str">
        <f>IF(AA123=0,"",AA123)</f>
        <v/>
      </c>
      <c r="AA123" s="793">
        <f>AA120+AA116</f>
        <v>0</v>
      </c>
      <c r="AB123" s="526" t="str">
        <f>IF(AC123=0,"",AC123)</f>
        <v/>
      </c>
      <c r="AC123" s="811">
        <f>AC120+AC116</f>
        <v>0</v>
      </c>
      <c r="AD123" s="313"/>
      <c r="AE123" s="94"/>
      <c r="AF123" s="272"/>
      <c r="AG123" s="989"/>
      <c r="AH123" s="989"/>
      <c r="AI123" s="195"/>
      <c r="AJ123" s="195"/>
      <c r="AK123" s="195"/>
      <c r="AL123" s="991"/>
      <c r="AM123" s="686"/>
      <c r="AN123" s="686"/>
      <c r="AO123" s="686"/>
      <c r="AP123" s="686"/>
      <c r="AQ123" s="84"/>
      <c r="AR123" s="823" t="s">
        <v>109</v>
      </c>
      <c r="AS123" s="821" t="str">
        <f>IF((OR(AI$56&lt;AS118,AI$56&gt;=AS127)),"",AI$56)</f>
        <v/>
      </c>
      <c r="AT123" s="839" t="str">
        <f t="shared" si="72"/>
        <v/>
      </c>
      <c r="AU123" s="1012">
        <f>IF(AO$63=2,(IF(AS123="",0,((AT127-AT118)/(AS127-AS118)*(AI$56-AS118))+AT118)),0)</f>
        <v>0</v>
      </c>
      <c r="AV123" s="840" t="str">
        <f t="shared" si="73"/>
        <v/>
      </c>
      <c r="AW123" s="1012">
        <f>IF(AO$63=2,(IF(AS123="",0,((AV127-AV118)/(AS127-AS118)*(AI$56-AS118))+AV118)),0)</f>
        <v>0</v>
      </c>
      <c r="AX123" s="823" t="str">
        <f t="shared" si="74"/>
        <v/>
      </c>
      <c r="AY123" s="1012">
        <f>IF(AO$63=3,(IF(AS123="",0,((AX127-AX118)/(AS127-AS118)*(AI$56-AS118))+AX118)),0)</f>
        <v>0</v>
      </c>
      <c r="AZ123" s="837" t="str">
        <f t="shared" si="77"/>
        <v/>
      </c>
      <c r="BA123" s="1012">
        <f>IF(AO$63=3,(IF(AS123="",0,((AZ127-AZ118)/(AS127-AS118)*(AI$56-AS118))+AZ118)),0)</f>
        <v>0</v>
      </c>
      <c r="BB123" s="823" t="str">
        <f t="shared" si="75"/>
        <v/>
      </c>
      <c r="BC123" s="1012">
        <f>IF(AO$63=4,(IF(AS123="",0,((BB127-BB118)/(AS127-AS118)*(AI$56-AS118))+BB118)),0)</f>
        <v>0</v>
      </c>
      <c r="BD123" s="838" t="str">
        <f t="shared" si="76"/>
        <v/>
      </c>
      <c r="BE123" s="1013">
        <f>IF(AO$63=4,(IF(AS123="",0,((BD127-BD118)/(AS127-AS118)*(AI$56-AS118))+BD118)),0)</f>
        <v>0</v>
      </c>
      <c r="BF123" s="162"/>
      <c r="BG123" s="81"/>
      <c r="BH123" s="97"/>
    </row>
    <row r="124" spans="1:60" s="97" customFormat="1" ht="15" customHeight="1" x14ac:dyDescent="0.2">
      <c r="A124" s="1542"/>
      <c r="B124" s="323"/>
      <c r="C124" s="323"/>
      <c r="D124" s="323"/>
      <c r="E124" s="323"/>
      <c r="F124" s="323"/>
      <c r="G124" s="323"/>
      <c r="H124" s="323"/>
      <c r="I124" s="323"/>
      <c r="J124" s="323"/>
      <c r="K124" s="323"/>
      <c r="L124" s="323"/>
      <c r="M124" s="323"/>
      <c r="N124" s="16"/>
      <c r="O124" s="16"/>
      <c r="P124" s="16"/>
      <c r="Q124" s="16"/>
      <c r="R124" s="16"/>
      <c r="S124" s="16"/>
      <c r="T124" s="16"/>
      <c r="U124" s="16"/>
      <c r="V124" s="16"/>
      <c r="W124" s="16"/>
      <c r="X124" s="16"/>
      <c r="Y124" s="16"/>
      <c r="Z124" s="16"/>
      <c r="AA124" s="16"/>
      <c r="AB124" s="16"/>
      <c r="AC124" s="314"/>
      <c r="AD124" s="17"/>
      <c r="AE124" s="100"/>
      <c r="AF124" s="272"/>
      <c r="AG124" s="989"/>
      <c r="AH124" s="989"/>
      <c r="AI124" s="195"/>
      <c r="AJ124" s="195"/>
      <c r="AK124" s="195"/>
      <c r="AL124" s="991"/>
      <c r="AM124" s="686"/>
      <c r="AN124" s="686"/>
      <c r="AO124" s="686"/>
      <c r="AP124" s="686"/>
      <c r="AQ124" s="84"/>
      <c r="AR124" s="823" t="s">
        <v>110</v>
      </c>
      <c r="AS124" s="821" t="str">
        <f>IF((OR(AI$67&lt;AS118,AI$67&gt;=AS127)),"",AI$67)</f>
        <v/>
      </c>
      <c r="AT124" s="839" t="str">
        <f t="shared" si="72"/>
        <v/>
      </c>
      <c r="AU124" s="1036">
        <f>IF(AO$74=2,(IF(AS124="",0,((AT127-AT118)/(AS127-AS118)*(AI$67-AS118))+AT118)),0)</f>
        <v>0</v>
      </c>
      <c r="AV124" s="840" t="str">
        <f t="shared" si="73"/>
        <v/>
      </c>
      <c r="AW124" s="1036">
        <f>IF(AO$74=2,(IF(AS124="",0,((AV127-AV118)/(AS127-AS118)*(AI$67-AS118))+AV118)),0)</f>
        <v>0</v>
      </c>
      <c r="AX124" s="823" t="str">
        <f t="shared" si="74"/>
        <v/>
      </c>
      <c r="AY124" s="1036">
        <f>IF(AO$74=3,(IF(AS124="",0,((AX127-AX118)/(AS127-AS118)*(AI$67-AS118))+AX118)),0)</f>
        <v>0</v>
      </c>
      <c r="AZ124" s="837" t="str">
        <f t="shared" si="77"/>
        <v/>
      </c>
      <c r="BA124" s="1036">
        <f>IF(AO$74=3,(IF(AS124="",0,((AZ127-AZ118)/(AS127-AS118)*(AI$67-AS118))+AZ118)),0)</f>
        <v>0</v>
      </c>
      <c r="BB124" s="823" t="str">
        <f t="shared" si="75"/>
        <v/>
      </c>
      <c r="BC124" s="1036">
        <f>IF(AO$74=4,(IF(AS124="",0,((BB127-BB118)/(AS127-AS118)*(AI$67-AS118))+BB118)),0)</f>
        <v>0</v>
      </c>
      <c r="BD124" s="838" t="str">
        <f t="shared" si="76"/>
        <v/>
      </c>
      <c r="BE124" s="1041">
        <f>IF(AO$74=4,(IF(AS124="",0,((BD127-BD118)/(AS127-AS118)*(AI$67-AS118))+BD118)),0)</f>
        <v>0</v>
      </c>
      <c r="BF124" s="162"/>
      <c r="BG124" s="81"/>
    </row>
    <row r="125" spans="1:60" s="97" customFormat="1" ht="15" customHeight="1" x14ac:dyDescent="0.2">
      <c r="A125" s="1542"/>
      <c r="B125" s="2277" t="s">
        <v>83</v>
      </c>
      <c r="C125" s="2277"/>
      <c r="D125" s="2277"/>
      <c r="E125" s="2277"/>
      <c r="F125" s="2277"/>
      <c r="G125" s="2277"/>
      <c r="H125" s="2277"/>
      <c r="I125" s="2277"/>
      <c r="J125" s="2277"/>
      <c r="K125" s="2277"/>
      <c r="L125" s="2277"/>
      <c r="M125" s="2277"/>
      <c r="N125" s="2277"/>
      <c r="O125" s="2277"/>
      <c r="P125" s="2277"/>
      <c r="Q125" s="2277"/>
      <c r="R125" s="2277"/>
      <c r="S125" s="262"/>
      <c r="T125" s="262"/>
      <c r="U125" s="265"/>
      <c r="V125" s="262"/>
      <c r="W125" s="265"/>
      <c r="X125" s="262"/>
      <c r="Y125" s="265"/>
      <c r="Z125" s="262"/>
      <c r="AA125" s="265"/>
      <c r="AB125" s="262"/>
      <c r="AC125" s="264"/>
      <c r="AD125" s="94"/>
      <c r="AE125" s="94"/>
      <c r="AF125" s="272"/>
      <c r="AG125" s="989"/>
      <c r="AH125" s="989"/>
      <c r="AI125" s="195"/>
      <c r="AJ125" s="195"/>
      <c r="AK125" s="195"/>
      <c r="AL125" s="991"/>
      <c r="AM125" s="686"/>
      <c r="AN125" s="686"/>
      <c r="AO125" s="686"/>
      <c r="AP125" s="686"/>
      <c r="AQ125" s="84"/>
      <c r="AR125" s="823" t="s">
        <v>111</v>
      </c>
      <c r="AS125" s="821" t="str">
        <f>IF((OR(AI$78&lt;AS118,AI$78&gt;=AS127)),"",AI$78)</f>
        <v/>
      </c>
      <c r="AT125" s="839" t="str">
        <f t="shared" si="72"/>
        <v/>
      </c>
      <c r="AU125" s="1014">
        <f>IF(AO$85=2,(IF(AS125="",0,((AT127-AT118)/(AS127-AS118)*(AI$78-AS118))+AT118)),0)</f>
        <v>0</v>
      </c>
      <c r="AV125" s="840" t="str">
        <f t="shared" si="73"/>
        <v/>
      </c>
      <c r="AW125" s="1014">
        <f>IF(AO$85=2,(IF(AS125="",0,((AV127-AV118)/(AS127-AS118)*(AI$78-AS118))+AV118)),0)</f>
        <v>0</v>
      </c>
      <c r="AX125" s="823" t="str">
        <f t="shared" si="74"/>
        <v/>
      </c>
      <c r="AY125" s="1014">
        <f>IF(AO$85=3,(IF(AS125="",0,((AX127-AX118)/(AS127-AS118)*(AI$78-AS118))+AX118)),0)</f>
        <v>0</v>
      </c>
      <c r="AZ125" s="837" t="str">
        <f t="shared" si="77"/>
        <v/>
      </c>
      <c r="BA125" s="1014">
        <f>IF(AO$85=3,(IF(AS125="",0,((AZ127-AZ118)/(AS127-AS118)*(AI$78-AS118))+AZ118)),0)</f>
        <v>0</v>
      </c>
      <c r="BB125" s="823" t="str">
        <f t="shared" si="75"/>
        <v/>
      </c>
      <c r="BC125" s="1014">
        <f>IF(AO$85=4,(IF(AS125="",0,((BB127-BB118)/(AS127-AS118)*(AI$78-AS118))+BB118)),0)</f>
        <v>0</v>
      </c>
      <c r="BD125" s="838" t="str">
        <f t="shared" si="76"/>
        <v/>
      </c>
      <c r="BE125" s="1015">
        <f>IF(AO$85=4,(IF(AS125="",0,((BD127-BD118)/(AS127-AS118)*(AI$78-AS118))+BD118)),0)</f>
        <v>0</v>
      </c>
      <c r="BF125" s="162"/>
      <c r="BG125" s="81"/>
      <c r="BH125" s="99"/>
    </row>
    <row r="126" spans="1:60" s="99" customFormat="1" ht="15" customHeight="1" x14ac:dyDescent="0.2">
      <c r="A126" s="1543"/>
      <c r="B126" s="470"/>
      <c r="C126" s="470"/>
      <c r="D126" s="470"/>
      <c r="E126" s="470"/>
      <c r="F126" s="470"/>
      <c r="G126" s="470"/>
      <c r="H126" s="470"/>
      <c r="I126" s="470"/>
      <c r="J126" s="470"/>
      <c r="K126" s="470"/>
      <c r="L126" s="470"/>
      <c r="M126" s="470"/>
      <c r="N126" s="470"/>
      <c r="O126" s="470"/>
      <c r="P126" s="470"/>
      <c r="Q126" s="470"/>
      <c r="R126" s="470"/>
      <c r="S126" s="90"/>
      <c r="T126" s="104"/>
      <c r="U126" s="90"/>
      <c r="V126" s="104"/>
      <c r="W126" s="90"/>
      <c r="X126" s="104"/>
      <c r="Y126" s="90"/>
      <c r="Z126" s="104"/>
      <c r="AA126" s="90"/>
      <c r="AB126" s="104"/>
      <c r="AC126" s="264"/>
      <c r="AD126" s="94"/>
      <c r="AE126" s="94"/>
      <c r="AF126" s="272"/>
      <c r="AG126" s="989"/>
      <c r="AH126" s="989"/>
      <c r="AI126" s="195"/>
      <c r="AJ126" s="195"/>
      <c r="AK126" s="195"/>
      <c r="AL126" s="991"/>
      <c r="AM126" s="686"/>
      <c r="AN126" s="686"/>
      <c r="AO126" s="686"/>
      <c r="AP126" s="686"/>
      <c r="AQ126" s="84"/>
      <c r="AR126" s="823" t="s">
        <v>112</v>
      </c>
      <c r="AS126" s="824" t="str">
        <f>IF((OR(AI$89&lt;AS118,AI$89&gt;=AS127)),"",AI$89)</f>
        <v/>
      </c>
      <c r="AT126" s="839" t="str">
        <f t="shared" si="72"/>
        <v/>
      </c>
      <c r="AU126" s="1017">
        <f>IF(AO$96=2,(IF(AS126="",0,((AT127-AT118)/(AS127-AS118)*(AI$89-AS118))+AT118)),0)</f>
        <v>0</v>
      </c>
      <c r="AV126" s="840" t="str">
        <f t="shared" si="73"/>
        <v/>
      </c>
      <c r="AW126" s="1017">
        <f>IF(AO$96=2,(IF(AS126="",0,((AV127-AV118)/(AS127-AS118)*(AI$89-AS118))+AV118)),0)</f>
        <v>0</v>
      </c>
      <c r="AX126" s="823" t="str">
        <f t="shared" si="74"/>
        <v/>
      </c>
      <c r="AY126" s="1017">
        <f>IF(AO$96=3,(IF(AS126="",0,((AX127-AX118)/(AS127-AS118)*(AI$89-AS118))+AX118)),0)</f>
        <v>0</v>
      </c>
      <c r="AZ126" s="837" t="str">
        <f t="shared" si="77"/>
        <v/>
      </c>
      <c r="BA126" s="1018">
        <f>IF(AO$96=3,(IF(AS126="",0,((AZ127-AZ118)/(AS127-AS118)*(AI$89-AS118))+AZ118)),0)</f>
        <v>0</v>
      </c>
      <c r="BB126" s="823" t="str">
        <f t="shared" si="75"/>
        <v/>
      </c>
      <c r="BC126" s="1017">
        <f>IF(AO$96=4,(IF(AS126="",0,((BB127-BB118)/(AS127-AS118)*(AI$89-AS118))+BB118)),0)</f>
        <v>0</v>
      </c>
      <c r="BD126" s="838" t="str">
        <f t="shared" si="76"/>
        <v/>
      </c>
      <c r="BE126" s="1019">
        <f>IF(AO$96=4,(IF(AS126="",0,((BD127-BD118)/(AS127-AS118)*(AI$89-AS118))+BD118)),0)</f>
        <v>0</v>
      </c>
      <c r="BF126" s="167"/>
      <c r="BG126" s="81"/>
      <c r="BH126" s="93"/>
    </row>
    <row r="127" spans="1:60" s="93" customFormat="1" ht="15" customHeight="1" x14ac:dyDescent="0.2">
      <c r="A127" s="254"/>
      <c r="B127" s="2282" t="s">
        <v>102</v>
      </c>
      <c r="C127" s="2283"/>
      <c r="D127" s="2283"/>
      <c r="E127" s="2283"/>
      <c r="F127" s="2283"/>
      <c r="G127" s="2283"/>
      <c r="H127" s="2283"/>
      <c r="I127" s="2283"/>
      <c r="J127" s="2283"/>
      <c r="K127" s="2283"/>
      <c r="L127" s="2283"/>
      <c r="M127" s="2380"/>
      <c r="N127" s="527"/>
      <c r="O127" s="682"/>
      <c r="P127" s="503"/>
      <c r="Q127" s="528"/>
      <c r="R127" s="503"/>
      <c r="S127" s="528"/>
      <c r="T127" s="503"/>
      <c r="U127" s="529"/>
      <c r="V127" s="503"/>
      <c r="W127" s="529"/>
      <c r="X127" s="503"/>
      <c r="Y127" s="529"/>
      <c r="Z127" s="503"/>
      <c r="AA127" s="529"/>
      <c r="AB127" s="506"/>
      <c r="AC127" s="264"/>
      <c r="AD127" s="94"/>
      <c r="AE127" s="94"/>
      <c r="AF127" s="272"/>
      <c r="AG127" s="989"/>
      <c r="AH127" s="989"/>
      <c r="AI127" s="195"/>
      <c r="AJ127" s="195"/>
      <c r="AK127" s="195"/>
      <c r="AL127" s="991"/>
      <c r="AM127" s="686"/>
      <c r="AN127" s="686"/>
      <c r="AO127" s="686"/>
      <c r="AP127" s="686"/>
      <c r="AQ127" s="84"/>
      <c r="AR127" s="843"/>
      <c r="AS127" s="841">
        <v>1250000</v>
      </c>
      <c r="AT127" s="842">
        <v>166043</v>
      </c>
      <c r="AU127" s="831"/>
      <c r="AV127" s="832">
        <v>198389</v>
      </c>
      <c r="AW127" s="831"/>
      <c r="AX127" s="833">
        <v>198389</v>
      </c>
      <c r="AY127" s="831"/>
      <c r="AZ127" s="844">
        <v>232891</v>
      </c>
      <c r="BA127" s="831"/>
      <c r="BB127" s="845">
        <v>232891</v>
      </c>
      <c r="BC127" s="831"/>
      <c r="BD127" s="844">
        <v>265237</v>
      </c>
      <c r="BE127" s="165"/>
      <c r="BF127" s="168"/>
      <c r="BG127" s="81"/>
    </row>
    <row r="128" spans="1:60" s="93" customFormat="1" ht="15" customHeight="1" x14ac:dyDescent="0.2">
      <c r="A128" s="254"/>
      <c r="B128" s="2314"/>
      <c r="C128" s="2320"/>
      <c r="D128" s="2320"/>
      <c r="E128" s="2320"/>
      <c r="F128" s="2320"/>
      <c r="G128" s="2320"/>
      <c r="H128" s="2320"/>
      <c r="I128" s="2320"/>
      <c r="J128" s="2320"/>
      <c r="K128" s="2320"/>
      <c r="L128" s="2320"/>
      <c r="M128" s="2381"/>
      <c r="N128" s="508" t="s">
        <v>329</v>
      </c>
      <c r="O128" s="641" t="b">
        <v>0</v>
      </c>
      <c r="P128" s="508" t="s">
        <v>326</v>
      </c>
      <c r="Q128" s="666" t="b">
        <v>0</v>
      </c>
      <c r="R128" s="508" t="s">
        <v>326</v>
      </c>
      <c r="S128" s="721" t="b">
        <v>0</v>
      </c>
      <c r="T128" s="508" t="s">
        <v>326</v>
      </c>
      <c r="U128" s="739" t="b">
        <v>1</v>
      </c>
      <c r="V128" s="508" t="s">
        <v>326</v>
      </c>
      <c r="W128" s="760" t="b">
        <v>0</v>
      </c>
      <c r="X128" s="508" t="s">
        <v>326</v>
      </c>
      <c r="Y128" s="1375" t="b">
        <v>0</v>
      </c>
      <c r="Z128" s="508" t="s">
        <v>326</v>
      </c>
      <c r="AA128" s="1419" t="b">
        <v>0</v>
      </c>
      <c r="AB128" s="509" t="s">
        <v>326</v>
      </c>
      <c r="AC128" s="1431" t="b">
        <v>0</v>
      </c>
      <c r="AD128" s="94"/>
      <c r="AE128" s="94"/>
      <c r="AF128" s="272"/>
      <c r="AG128" s="989"/>
      <c r="AH128" s="989"/>
      <c r="AI128" s="195"/>
      <c r="AJ128" s="195"/>
      <c r="AK128" s="195"/>
      <c r="AL128" s="991"/>
      <c r="AM128" s="686"/>
      <c r="AN128" s="686"/>
      <c r="AO128" s="686"/>
      <c r="AP128" s="686"/>
      <c r="AQ128" s="84"/>
      <c r="AR128" s="823" t="s">
        <v>105</v>
      </c>
      <c r="AS128" s="821" t="str">
        <f>IF((OR(AI$12&lt;AS127,AI$12&gt;=AS136)),"",AI$12)</f>
        <v/>
      </c>
      <c r="AT128" s="835" t="str">
        <f t="shared" ref="AT128:AT133" si="78">IF(AU128=0,"",AU128)</f>
        <v/>
      </c>
      <c r="AU128" s="1002">
        <f>IF(AO$19=2,(IF(AS128="",0,((AT136-AT127)/(AS136-AS127)*(AI$12-AS127))+AT127)),0)</f>
        <v>0</v>
      </c>
      <c r="AV128" s="836" t="str">
        <f t="shared" ref="AV128:AV133" si="79">IF(AW128=0,"",AW128)</f>
        <v/>
      </c>
      <c r="AW128" s="1002">
        <f>IF(AO$19=2,(IF(AS128="",0,((AV136-AV127)/(AS136-AS127)*(AI$12-AS127))+AV127)),0)</f>
        <v>0</v>
      </c>
      <c r="AX128" s="825" t="str">
        <f t="shared" ref="AX128:AX133" si="80">IF(AY128=0,"",AY128)</f>
        <v/>
      </c>
      <c r="AY128" s="1002">
        <f>IF(AO$19=3,(IF(AS128="",0,((AX136-AX127)/(AS136-AS127)*(AI$12-AS127))+AX127)),0)</f>
        <v>0</v>
      </c>
      <c r="AZ128" s="837" t="str">
        <f t="shared" ref="AZ128:AZ135" si="81">IF(BA128=0,"",BA128)</f>
        <v/>
      </c>
      <c r="BA128" s="1002">
        <f>IF(AO$19=3,(IF(AS128="",0,((AZ136-AZ127)/(AS136-AS127)*(AI$12-AS127))+AZ127)),0)</f>
        <v>0</v>
      </c>
      <c r="BB128" s="823" t="str">
        <f t="shared" ref="BB128:BB133" si="82">IF(BC128=0,"",BC128)</f>
        <v/>
      </c>
      <c r="BC128" s="1002">
        <f>IF(AO$19=4,(IF(AS128="",0,((BB136-BB127)/(AS136-AS127)*(AI$12-AS127))+BB127)),0)</f>
        <v>0</v>
      </c>
      <c r="BD128" s="838" t="str">
        <f t="shared" ref="BD128:BD133" si="83">IF(BE128=0,"",BE128)</f>
        <v/>
      </c>
      <c r="BE128" s="1003">
        <f>IF(AO$19=4,(IF(AS128="",0,((BD136-BD127)/(AS136-AS127)*(AI$12-AS127))+BD127)),0)</f>
        <v>0</v>
      </c>
      <c r="BF128" s="168"/>
      <c r="BG128" s="81"/>
    </row>
    <row r="129" spans="1:59" s="93" customFormat="1" ht="15" customHeight="1" x14ac:dyDescent="0.2">
      <c r="A129" s="254"/>
      <c r="B129" s="2285" t="s">
        <v>37</v>
      </c>
      <c r="C129" s="2288" t="s">
        <v>168</v>
      </c>
      <c r="D129" s="2288"/>
      <c r="E129" s="2288"/>
      <c r="F129" s="2288"/>
      <c r="G129" s="2288"/>
      <c r="H129" s="2288"/>
      <c r="I129" s="2288"/>
      <c r="J129" s="2288"/>
      <c r="K129" s="2288"/>
      <c r="L129" s="2288"/>
      <c r="M129" s="2289"/>
      <c r="N129" s="473">
        <v>4.5</v>
      </c>
      <c r="O129" s="638">
        <f>IF(O$128=FALSE,0,N129)</f>
        <v>0</v>
      </c>
      <c r="P129" s="473">
        <v>4.5</v>
      </c>
      <c r="Q129" s="662">
        <f>IF(Q$128=FALSE,0,P129)</f>
        <v>0</v>
      </c>
      <c r="R129" s="473">
        <v>4.5</v>
      </c>
      <c r="S129" s="699">
        <f>IF(S$128=FALSE,0,R129)</f>
        <v>0</v>
      </c>
      <c r="T129" s="473">
        <v>4.5</v>
      </c>
      <c r="U129" s="734">
        <f>IF(U$128=FALSE,0,T129)</f>
        <v>4.5</v>
      </c>
      <c r="V129" s="473">
        <v>4.5</v>
      </c>
      <c r="W129" s="756">
        <f>IF(W$128=FALSE,0,V129)</f>
        <v>0</v>
      </c>
      <c r="X129" s="473">
        <v>4.5</v>
      </c>
      <c r="Y129" s="1371">
        <f>IF(Y$128=FALSE,0,X129)</f>
        <v>0</v>
      </c>
      <c r="Z129" s="473">
        <v>4.5</v>
      </c>
      <c r="AA129" s="1417">
        <f>IF(AA$128=FALSE,0,Z129)</f>
        <v>0</v>
      </c>
      <c r="AB129" s="473">
        <v>4.5</v>
      </c>
      <c r="AC129" s="1432">
        <f>IF(AC$128=FALSE,0,AB129)</f>
        <v>0</v>
      </c>
      <c r="AD129" s="483">
        <f>O129+Q129+S129+U129+W129+Y129+AA129+AC129</f>
        <v>4.5</v>
      </c>
      <c r="AE129" s="94"/>
      <c r="AF129" s="272">
        <v>4.5</v>
      </c>
      <c r="AG129" s="997"/>
      <c r="AH129" s="997"/>
      <c r="AI129" s="195"/>
      <c r="AJ129" s="195"/>
      <c r="AK129" s="195"/>
      <c r="AL129" s="991"/>
      <c r="AM129" s="686"/>
      <c r="AN129" s="686"/>
      <c r="AO129" s="686"/>
      <c r="AP129" s="686"/>
      <c r="AQ129" s="84"/>
      <c r="AR129" s="823" t="s">
        <v>106</v>
      </c>
      <c r="AS129" s="821" t="str">
        <f>IF((OR(AI$23&lt;AS127,AI$23&gt;=AS136)),"",AI$23)</f>
        <v/>
      </c>
      <c r="AT129" s="839" t="str">
        <f t="shared" si="78"/>
        <v/>
      </c>
      <c r="AU129" s="1005">
        <f>IF(AO$30=2,(IF(AS129="",0,((AT136-AT127)/(AS136-AS127)*(AI$23-AS127))+AT127)),0)</f>
        <v>0</v>
      </c>
      <c r="AV129" s="840" t="str">
        <f t="shared" si="79"/>
        <v/>
      </c>
      <c r="AW129" s="1005">
        <f>IF(AO$30=2,(IF(AS129="",0,((AV136-AV127)/(AS136-AS127)*(AI$23-AS127))+AV127)),0)</f>
        <v>0</v>
      </c>
      <c r="AX129" s="823" t="str">
        <f t="shared" si="80"/>
        <v/>
      </c>
      <c r="AY129" s="1005">
        <f>IF(AO$30=3,(IF(AS129="",0,((AX136-AX127)/(AS136-AS127)*(AI$23-AS127))+AX127)),0)</f>
        <v>0</v>
      </c>
      <c r="AZ129" s="837" t="str">
        <f t="shared" si="81"/>
        <v/>
      </c>
      <c r="BA129" s="1005">
        <f>IF(AO$30=3,(IF(AS129="",0,((AZ136-AZ127)/(AS136-AS127)*(AI$23-AS127))+AZ127)),0)</f>
        <v>0</v>
      </c>
      <c r="BB129" s="823" t="str">
        <f t="shared" si="82"/>
        <v/>
      </c>
      <c r="BC129" s="1005">
        <f>IF(AO$30=4,(IF(AS129="",0,((BB136-BB127)/(AS136-AS127)*(AI$23-AS127))+BB127)),0)</f>
        <v>0</v>
      </c>
      <c r="BD129" s="838" t="str">
        <f t="shared" si="83"/>
        <v/>
      </c>
      <c r="BE129" s="1006">
        <f>IF(AO$30=4,(IF(AS129="",0,((BD136-BD127)/(AS136-AS127)*(AI$12-AS127))+BD127)),0)</f>
        <v>0</v>
      </c>
      <c r="BF129" s="168"/>
      <c r="BG129" s="81"/>
    </row>
    <row r="130" spans="1:59" s="93" customFormat="1" ht="15" customHeight="1" x14ac:dyDescent="0.2">
      <c r="A130" s="254"/>
      <c r="B130" s="2286"/>
      <c r="C130" s="2290"/>
      <c r="D130" s="2290"/>
      <c r="E130" s="2290"/>
      <c r="F130" s="2290"/>
      <c r="G130" s="2290"/>
      <c r="H130" s="2290"/>
      <c r="I130" s="2290"/>
      <c r="J130" s="2290"/>
      <c r="K130" s="2290"/>
      <c r="L130" s="2290"/>
      <c r="M130" s="2291"/>
      <c r="N130" s="2252" t="str">
        <f>IF(O130=0,"",O130)</f>
        <v/>
      </c>
      <c r="O130" s="2278">
        <f>IF(O$128=FALSE,0,O129/100*AI$18)</f>
        <v>0</v>
      </c>
      <c r="P130" s="2252" t="str">
        <f>IF(Q130=0,"",Q130)</f>
        <v/>
      </c>
      <c r="Q130" s="2280">
        <f>IF(Q$128=FALSE,0,Q129/100*AI$29)</f>
        <v>0</v>
      </c>
      <c r="R130" s="2252" t="str">
        <f>IF(S130=0,"",S130)</f>
        <v/>
      </c>
      <c r="S130" s="2266">
        <f>IF(S$128=FALSE,0,S129/100*AI$40)</f>
        <v>0</v>
      </c>
      <c r="T130" s="2252" t="str">
        <f>IF(U130=0,"",U130)</f>
        <v/>
      </c>
      <c r="U130" s="2264">
        <f>IF(U$128=FALSE,0,U129/100*AI$51)</f>
        <v>0</v>
      </c>
      <c r="V130" s="2252" t="str">
        <f>IF(W130=0,"",W130)</f>
        <v/>
      </c>
      <c r="W130" s="2250">
        <f>IF(W$128=FALSE,0,W129/100*AI$62)</f>
        <v>0</v>
      </c>
      <c r="X130" s="2252" t="str">
        <f>IF(Y130=0,"",Y130)</f>
        <v/>
      </c>
      <c r="Y130" s="2253">
        <f>IF(Y$128=FALSE,0,Y129/100*AI$73)</f>
        <v>0</v>
      </c>
      <c r="Z130" s="2252" t="str">
        <f>IF(AA130=0,"",AA130)</f>
        <v/>
      </c>
      <c r="AA130" s="2268">
        <f>IF(AA$128=FALSE,0,AA129/100*AI$84)</f>
        <v>0</v>
      </c>
      <c r="AB130" s="2252" t="str">
        <f>IF(AC130=0,"",AC130)</f>
        <v/>
      </c>
      <c r="AC130" s="2258">
        <f>IF(AC$128=FALSE,0,AC129/100*AI$95)</f>
        <v>0</v>
      </c>
      <c r="AD130" s="2261"/>
      <c r="AE130" s="94"/>
      <c r="AF130" s="272"/>
      <c r="AG130" s="997"/>
      <c r="AH130" s="997"/>
      <c r="AI130" s="195"/>
      <c r="AJ130" s="195"/>
      <c r="AK130" s="195"/>
      <c r="AL130" s="991"/>
      <c r="AM130" s="686"/>
      <c r="AN130" s="686"/>
      <c r="AO130" s="686"/>
      <c r="AP130" s="686"/>
      <c r="AQ130" s="84"/>
      <c r="AR130" s="823" t="s">
        <v>107</v>
      </c>
      <c r="AS130" s="821" t="str">
        <f>IF((OR(AI$34&lt;AS127,AI$34&gt;=AS136)),"",AI$34)</f>
        <v/>
      </c>
      <c r="AT130" s="839" t="str">
        <f t="shared" si="78"/>
        <v/>
      </c>
      <c r="AU130" s="1007">
        <f>IF(AO$41=2,(IF(AS130="",0,((AT136-AT127)/(AS136-AS127)*(AI$34-AS127))+AT127)),0)</f>
        <v>0</v>
      </c>
      <c r="AV130" s="840" t="str">
        <f t="shared" si="79"/>
        <v/>
      </c>
      <c r="AW130" s="1007">
        <f>IF(AO$41=2,(IF(AS130="",0,((AV136-AV127)/(AS136-AS127)*(AI$34-AS127))+AV127)),0)</f>
        <v>0</v>
      </c>
      <c r="AX130" s="823" t="str">
        <f t="shared" si="80"/>
        <v/>
      </c>
      <c r="AY130" s="1007">
        <f>IF(AO$41=3,(IF(AS130="",0,((AX136-AX127)/(AS136-AS127)*(AI$34-AS127))+AX127)),0)</f>
        <v>0</v>
      </c>
      <c r="AZ130" s="837" t="str">
        <f t="shared" si="81"/>
        <v/>
      </c>
      <c r="BA130" s="1007">
        <f>IF(AO$41=3,(IF(AS130="",0,((AZ136-AZ127)/(AS136-AS127)*(AI$34-AS127))+AZ127)),0)</f>
        <v>0</v>
      </c>
      <c r="BB130" s="823" t="str">
        <f t="shared" si="82"/>
        <v/>
      </c>
      <c r="BC130" s="1007">
        <f>IF(AO$41=4,(IF(AS130="",0,((BB136-BB127)/(AS136-AS127)*(AI$34-AS127))+BB127)),0)</f>
        <v>0</v>
      </c>
      <c r="BD130" s="838" t="str">
        <f t="shared" si="83"/>
        <v/>
      </c>
      <c r="BE130" s="1008">
        <f>IF(AO$41=4,(IF(AS130="",0,((BD136-BD127)/(AS136-AS127)*(AI$34-AS127))+BD127)),0)</f>
        <v>0</v>
      </c>
      <c r="BF130" s="173"/>
      <c r="BG130" s="81"/>
    </row>
    <row r="131" spans="1:59" s="93" customFormat="1" ht="15" customHeight="1" x14ac:dyDescent="0.2">
      <c r="A131" s="254"/>
      <c r="B131" s="2286"/>
      <c r="C131" s="2290"/>
      <c r="D131" s="2290"/>
      <c r="E131" s="2290"/>
      <c r="F131" s="2290"/>
      <c r="G131" s="2290"/>
      <c r="H131" s="2290"/>
      <c r="I131" s="2290"/>
      <c r="J131" s="2290"/>
      <c r="K131" s="2290"/>
      <c r="L131" s="2290"/>
      <c r="M131" s="2291"/>
      <c r="N131" s="2248"/>
      <c r="O131" s="2278"/>
      <c r="P131" s="2248"/>
      <c r="Q131" s="2280"/>
      <c r="R131" s="2248"/>
      <c r="S131" s="2266"/>
      <c r="T131" s="2248"/>
      <c r="U131" s="2264"/>
      <c r="V131" s="2248"/>
      <c r="W131" s="2250"/>
      <c r="X131" s="2248"/>
      <c r="Y131" s="2253"/>
      <c r="Z131" s="2248"/>
      <c r="AA131" s="2268"/>
      <c r="AB131" s="2248"/>
      <c r="AC131" s="2258"/>
      <c r="AD131" s="2261"/>
      <c r="AE131" s="94"/>
      <c r="AF131" s="273"/>
      <c r="AG131" s="989"/>
      <c r="AH131" s="989"/>
      <c r="AI131" s="195"/>
      <c r="AJ131" s="195"/>
      <c r="AK131" s="195"/>
      <c r="AL131" s="991"/>
      <c r="AM131" s="686"/>
      <c r="AN131" s="686"/>
      <c r="AO131" s="686"/>
      <c r="AP131" s="686"/>
      <c r="AQ131" s="84"/>
      <c r="AR131" s="823" t="s">
        <v>108</v>
      </c>
      <c r="AS131" s="821" t="str">
        <f>IF((OR(AI$45&lt;AS127,AI$45&gt;=AS136)),"",AI$45)</f>
        <v/>
      </c>
      <c r="AT131" s="839" t="str">
        <f t="shared" si="78"/>
        <v/>
      </c>
      <c r="AU131" s="1009">
        <f>IF(AO$52=2,(IF(AS131="",0,((AT136-AT127)/(AS136-AS127)*(AI$45-AS127))+AT127)),0)</f>
        <v>0</v>
      </c>
      <c r="AV131" s="840" t="str">
        <f t="shared" si="79"/>
        <v/>
      </c>
      <c r="AW131" s="1009">
        <f>IF(AO$52=2,(IF(AS131="",0,((AV136-AV127)/(AS136-AS127)*(AI$45-AS127))+AV127)),0)</f>
        <v>0</v>
      </c>
      <c r="AX131" s="823" t="str">
        <f t="shared" si="80"/>
        <v/>
      </c>
      <c r="AY131" s="1009">
        <f>IF(AO$52=3,(IF(AS131="",0,((AX136-AX127)/(AS136-AS127)*(AI$45-AS127))+AX127)),0)</f>
        <v>0</v>
      </c>
      <c r="AZ131" s="837" t="str">
        <f t="shared" si="81"/>
        <v/>
      </c>
      <c r="BA131" s="1009">
        <f>IF(AO$52=3,(IF(AS131="",0,((AZ136-AZ127)/(AS136-AS127)*(AI$45-AS127))+AZ127)),0)</f>
        <v>0</v>
      </c>
      <c r="BB131" s="823" t="str">
        <f t="shared" si="82"/>
        <v/>
      </c>
      <c r="BC131" s="1009">
        <f>IF(AO$52=4,(IF(AS131="",0,((BB136-BB127)/(AS136-AS127)*(AI$45-AS127))+BB127)),0)</f>
        <v>0</v>
      </c>
      <c r="BD131" s="838" t="str">
        <f t="shared" si="83"/>
        <v/>
      </c>
      <c r="BE131" s="1011">
        <f>IF(AO$52=4,(IF(AS131="",0,((BD136-BD127)/(AS136-AS127)*(AI$45-AS127))+BD127)),0)</f>
        <v>0</v>
      </c>
      <c r="BF131" s="173"/>
      <c r="BG131" s="81"/>
    </row>
    <row r="132" spans="1:59" s="93" customFormat="1" ht="15" customHeight="1" x14ac:dyDescent="0.2">
      <c r="A132" s="254"/>
      <c r="B132" s="2287"/>
      <c r="C132" s="2292"/>
      <c r="D132" s="2292"/>
      <c r="E132" s="2292"/>
      <c r="F132" s="2292"/>
      <c r="G132" s="2292"/>
      <c r="H132" s="2292"/>
      <c r="I132" s="2292"/>
      <c r="J132" s="2292"/>
      <c r="K132" s="2292"/>
      <c r="L132" s="2292"/>
      <c r="M132" s="2293"/>
      <c r="N132" s="2249"/>
      <c r="O132" s="2279"/>
      <c r="P132" s="2249"/>
      <c r="Q132" s="2281"/>
      <c r="R132" s="2249"/>
      <c r="S132" s="2267"/>
      <c r="T132" s="2249"/>
      <c r="U132" s="2265"/>
      <c r="V132" s="2249"/>
      <c r="W132" s="2251"/>
      <c r="X132" s="2249"/>
      <c r="Y132" s="2254"/>
      <c r="Z132" s="2249"/>
      <c r="AA132" s="2269"/>
      <c r="AB132" s="2249"/>
      <c r="AC132" s="2259"/>
      <c r="AD132" s="2261"/>
      <c r="AE132" s="101"/>
      <c r="AF132" s="273"/>
      <c r="AG132" s="989"/>
      <c r="AH132" s="989"/>
      <c r="AI132" s="195"/>
      <c r="AJ132" s="195"/>
      <c r="AK132" s="195"/>
      <c r="AL132" s="991"/>
      <c r="AM132" s="686"/>
      <c r="AN132" s="686"/>
      <c r="AO132" s="686"/>
      <c r="AP132" s="686"/>
      <c r="AQ132" s="84"/>
      <c r="AR132" s="823" t="s">
        <v>109</v>
      </c>
      <c r="AS132" s="821" t="str">
        <f>IF((OR(AI$56&lt;AS127,AI$56&gt;=AS136)),"",AI$56)</f>
        <v/>
      </c>
      <c r="AT132" s="839" t="str">
        <f t="shared" si="78"/>
        <v/>
      </c>
      <c r="AU132" s="1012">
        <f>IF(AO$63=2,(IF(AS132="",0,((AT136-AT127)/(AS136-AS127)*(AI$56-AS127))+AT127)),0)</f>
        <v>0</v>
      </c>
      <c r="AV132" s="840" t="str">
        <f t="shared" si="79"/>
        <v/>
      </c>
      <c r="AW132" s="1012">
        <f>IF(AO$63=2,(IF(AS132="",0,((AV136-AV127)/(AS136-AS127)*(AI$56-AS127))+AV127)),0)</f>
        <v>0</v>
      </c>
      <c r="AX132" s="823" t="str">
        <f t="shared" si="80"/>
        <v/>
      </c>
      <c r="AY132" s="1012">
        <f>IF(AO$63=3,(IF(AS132="",0,((AX136-AX127)/(AS136-AS127)*(AI$56-AS127))+AX127)),0)</f>
        <v>0</v>
      </c>
      <c r="AZ132" s="837" t="str">
        <f t="shared" si="81"/>
        <v/>
      </c>
      <c r="BA132" s="1012">
        <f>IF(AO$63=3,(IF(AS132="",0,((AZ136-AZ127)/(AS136-AS127)*(AI$56-AS127))+AZ127)),0)</f>
        <v>0</v>
      </c>
      <c r="BB132" s="823" t="str">
        <f t="shared" si="82"/>
        <v/>
      </c>
      <c r="BC132" s="1012">
        <f>IF(AO$63=4,(IF(AS132="",0,((BB136-BB127)/(AS136-AS127)*(AI$56-AS127))+BB127)),0)</f>
        <v>0</v>
      </c>
      <c r="BD132" s="838" t="str">
        <f t="shared" si="83"/>
        <v/>
      </c>
      <c r="BE132" s="1013">
        <f>IF(AO$63=4,(IF(AS132="",0,((BD136-BD127)/(AS136-AS127)*(AI$56-AS127))+BD127)),0)</f>
        <v>0</v>
      </c>
      <c r="BF132" s="173"/>
      <c r="BG132" s="81"/>
    </row>
    <row r="133" spans="1:59" s="93" customFormat="1" ht="15" customHeight="1" x14ac:dyDescent="0.25">
      <c r="A133" s="254"/>
      <c r="B133" s="2285" t="s">
        <v>38</v>
      </c>
      <c r="C133" s="2288" t="s">
        <v>304</v>
      </c>
      <c r="D133" s="2288"/>
      <c r="E133" s="2288"/>
      <c r="F133" s="2288"/>
      <c r="G133" s="2288"/>
      <c r="H133" s="2288"/>
      <c r="I133" s="2288"/>
      <c r="J133" s="2288"/>
      <c r="K133" s="2288"/>
      <c r="L133" s="2288"/>
      <c r="M133" s="2289"/>
      <c r="N133" s="473">
        <v>8.5</v>
      </c>
      <c r="O133" s="638">
        <f>IF(O$128=FALSE,0,N133)</f>
        <v>0</v>
      </c>
      <c r="P133" s="473">
        <v>8.5</v>
      </c>
      <c r="Q133" s="662">
        <f>IF(Q$128=FALSE,0,P133)</f>
        <v>0</v>
      </c>
      <c r="R133" s="473">
        <v>8.5</v>
      </c>
      <c r="S133" s="699">
        <f>IF(S$128=FALSE,0,R133)</f>
        <v>0</v>
      </c>
      <c r="T133" s="473">
        <v>8.5</v>
      </c>
      <c r="U133" s="734">
        <f>IF(U$128=FALSE,0,T133)</f>
        <v>8.5</v>
      </c>
      <c r="V133" s="473">
        <v>8.5</v>
      </c>
      <c r="W133" s="756">
        <f>IF(W$128=FALSE,0,V133)</f>
        <v>0</v>
      </c>
      <c r="X133" s="473">
        <v>8.5</v>
      </c>
      <c r="Y133" s="1371">
        <f>IF(Y$128=FALSE,0,X133)</f>
        <v>0</v>
      </c>
      <c r="Z133" s="473">
        <v>8.5</v>
      </c>
      <c r="AA133" s="1417">
        <f>IF(AA$128=FALSE,0,Z133)</f>
        <v>0</v>
      </c>
      <c r="AB133" s="473">
        <v>8.5</v>
      </c>
      <c r="AC133" s="1432">
        <f>IF(AC$128=FALSE,0,AB133)</f>
        <v>0</v>
      </c>
      <c r="AD133" s="483">
        <f>O133+Q133+S133+U133+W133+Y133+AA133+AC133</f>
        <v>8.5</v>
      </c>
      <c r="AE133" s="101"/>
      <c r="AF133" s="272">
        <v>8.5</v>
      </c>
      <c r="AG133" s="994"/>
      <c r="AH133" s="994"/>
      <c r="AI133" s="195"/>
      <c r="AJ133" s="195"/>
      <c r="AK133" s="195"/>
      <c r="AL133" s="991"/>
      <c r="AM133" s="686"/>
      <c r="AN133" s="686"/>
      <c r="AO133" s="686"/>
      <c r="AP133" s="686"/>
      <c r="AQ133" s="84"/>
      <c r="AR133" s="823" t="s">
        <v>110</v>
      </c>
      <c r="AS133" s="821" t="str">
        <f>IF((OR(AI$67&lt;AS127,AI$67&gt;=AS136)),"",AI$67)</f>
        <v/>
      </c>
      <c r="AT133" s="839" t="str">
        <f t="shared" si="78"/>
        <v/>
      </c>
      <c r="AU133" s="1036">
        <f>IF(AO$74=2,(IF(AS133="",0,((AT136-AT127)/(AS136-AS127)*(AI$67-AS127))+AT127)),0)</f>
        <v>0</v>
      </c>
      <c r="AV133" s="840" t="str">
        <f t="shared" si="79"/>
        <v/>
      </c>
      <c r="AW133" s="1036">
        <f>IF(AO$74=2,(IF(AS133="",0,((AV136-AV127)/(AS136-AS127)*(AI$67-AS127))+AV127)),0)</f>
        <v>0</v>
      </c>
      <c r="AX133" s="823" t="str">
        <f t="shared" si="80"/>
        <v/>
      </c>
      <c r="AY133" s="1036">
        <f>IF(AO$74=3,(IF(AS133="",0,((AX136-AX127)/(AS136-AS127)*(AI$67-AS127))+AX127)),0)</f>
        <v>0</v>
      </c>
      <c r="AZ133" s="837" t="str">
        <f t="shared" si="81"/>
        <v/>
      </c>
      <c r="BA133" s="1036">
        <f>IF(AO$74=3,(IF(AS133="",0,((AZ136-AZ127)/(AS136-AS127)*(AI$67-AS127))+AZ127)),0)</f>
        <v>0</v>
      </c>
      <c r="BB133" s="823" t="str">
        <f t="shared" si="82"/>
        <v/>
      </c>
      <c r="BC133" s="1036">
        <f>IF(AO$74=4,(IF(AS133="",0,((BB136-BB127)/(AS136-AS127)*(AI$67-AS127))+BB127)),0)</f>
        <v>0</v>
      </c>
      <c r="BD133" s="838" t="str">
        <f t="shared" si="83"/>
        <v/>
      </c>
      <c r="BE133" s="1041">
        <f>IF(AO$74=4,(IF(AS133="",0,((BD136-BD127)/(AS136-AS127)*(AI$67-AS127))+BD127)),0)</f>
        <v>0</v>
      </c>
      <c r="BF133" s="173"/>
      <c r="BG133" s="81"/>
    </row>
    <row r="134" spans="1:59" s="93" customFormat="1" ht="15" customHeight="1" x14ac:dyDescent="0.25">
      <c r="A134" s="254"/>
      <c r="B134" s="2286"/>
      <c r="C134" s="2290"/>
      <c r="D134" s="2290"/>
      <c r="E134" s="2290"/>
      <c r="F134" s="2290"/>
      <c r="G134" s="2290"/>
      <c r="H134" s="2290"/>
      <c r="I134" s="2290"/>
      <c r="J134" s="2290"/>
      <c r="K134" s="2290"/>
      <c r="L134" s="2290"/>
      <c r="M134" s="2291"/>
      <c r="N134" s="2252" t="str">
        <f>IF(O134=0,"",O134)</f>
        <v/>
      </c>
      <c r="O134" s="2278">
        <f>IF(O$128=FALSE,0,O133/100*AI$18)</f>
        <v>0</v>
      </c>
      <c r="P134" s="2252" t="str">
        <f>IF(Q134=0,"",Q134)</f>
        <v/>
      </c>
      <c r="Q134" s="2280">
        <f>IF(Q$128=FALSE,0,Q133/100*AI$29)</f>
        <v>0</v>
      </c>
      <c r="R134" s="2252" t="str">
        <f>IF(S134=0,"",S134)</f>
        <v/>
      </c>
      <c r="S134" s="2266">
        <f>IF(S$128=FALSE,0,S133/100*AI$40)</f>
        <v>0</v>
      </c>
      <c r="T134" s="2252" t="str">
        <f>IF(U134=0,"",U134)</f>
        <v/>
      </c>
      <c r="U134" s="2264">
        <f>IF(U$128=FALSE,0,U133/100*AI$51)</f>
        <v>0</v>
      </c>
      <c r="V134" s="2252" t="str">
        <f>IF(W134=0,"",W134)</f>
        <v/>
      </c>
      <c r="W134" s="2250">
        <f>IF(W$128=FALSE,0,W133/100*AI$62)</f>
        <v>0</v>
      </c>
      <c r="X134" s="2252" t="str">
        <f>IF(Y134=0,"",Y134)</f>
        <v/>
      </c>
      <c r="Y134" s="2253">
        <f>IF(Y$128=FALSE,0,Y133/100*AI$73)</f>
        <v>0</v>
      </c>
      <c r="Z134" s="2252" t="str">
        <f>IF(AA134=0,"",AA134)</f>
        <v/>
      </c>
      <c r="AA134" s="2268">
        <f>IF(AA$128=FALSE,0,AA133/100*AI$84)</f>
        <v>0</v>
      </c>
      <c r="AB134" s="2252" t="str">
        <f>IF(AC134=0,"",AC134)</f>
        <v/>
      </c>
      <c r="AC134" s="2258">
        <f>IF(AC$128=FALSE,0,AC133/100*AI$95)</f>
        <v>0</v>
      </c>
      <c r="AD134" s="2261"/>
      <c r="AE134" s="92"/>
      <c r="AF134" s="272"/>
      <c r="AG134" s="994"/>
      <c r="AH134" s="994"/>
      <c r="AI134" s="195"/>
      <c r="AJ134" s="195"/>
      <c r="AK134" s="195"/>
      <c r="AL134" s="991"/>
      <c r="AM134" s="686"/>
      <c r="AN134" s="686"/>
      <c r="AO134" s="686"/>
      <c r="AP134" s="686"/>
      <c r="AQ134" s="84"/>
      <c r="AR134" s="823" t="s">
        <v>111</v>
      </c>
      <c r="AS134" s="821" t="str">
        <f>IF((OR(AI$78&lt;AS127,AI$78&gt;=AS136)),"",AI$78)</f>
        <v/>
      </c>
      <c r="AT134" s="839" t="str">
        <f>IF(AU134=0,"",AU134)</f>
        <v/>
      </c>
      <c r="AU134" s="1016">
        <f>IF(AO$85=2,(IF(AS134="",0,((AT136-AT127)/(AS136-AS127)*(AI$78-AS127))+AT127)),0)</f>
        <v>0</v>
      </c>
      <c r="AV134" s="840" t="str">
        <f>IF(AW134=0,"",AW134)</f>
        <v/>
      </c>
      <c r="AW134" s="1014">
        <f>IF(AO$85=2,(IF(AS134="",0,((AV136-AV127)/(AS136-AS127)*(AI$78-AS127))+AV127)),0)</f>
        <v>0</v>
      </c>
      <c r="AX134" s="823" t="str">
        <f>IF(AY134=0,"",AY134)</f>
        <v/>
      </c>
      <c r="AY134" s="1014">
        <f>IF(AO$85=3,(IF(AS134="",0,((AX136-AX127)/(AS136-AS127)*(AI$78-AS127))+AX127)),0)</f>
        <v>0</v>
      </c>
      <c r="AZ134" s="837" t="str">
        <f t="shared" si="81"/>
        <v/>
      </c>
      <c r="BA134" s="1014">
        <f>IF(AO$85=3,(IF(AS134="",0,((AZ136-AZ127)/(AS136-AS127)*(AI$78-AS127))+AZ127)),0)</f>
        <v>0</v>
      </c>
      <c r="BB134" s="823" t="str">
        <f>IF(BC134=0,"",BC134)</f>
        <v/>
      </c>
      <c r="BC134" s="1014">
        <f>IF(AO$85=4,(IF(AS134="",0,((BB136-BB127)/(AS136-AS127)*(AI$78-AS127))+BB127)),0)</f>
        <v>0</v>
      </c>
      <c r="BD134" s="838" t="str">
        <f>IF(BE134=0,"",BE134)</f>
        <v/>
      </c>
      <c r="BE134" s="1015">
        <f>IF(AO$85=4,(IF(AS134="",0,((BD136-BD127)/(AS136-AS127)*(AI$78-AS127))+BD127)),0)</f>
        <v>0</v>
      </c>
      <c r="BF134" s="167"/>
      <c r="BG134" s="81"/>
    </row>
    <row r="135" spans="1:59" s="93" customFormat="1" ht="15" customHeight="1" x14ac:dyDescent="0.25">
      <c r="A135" s="254"/>
      <c r="B135" s="2286"/>
      <c r="C135" s="2290"/>
      <c r="D135" s="2290"/>
      <c r="E135" s="2290"/>
      <c r="F135" s="2290"/>
      <c r="G135" s="2290"/>
      <c r="H135" s="2290"/>
      <c r="I135" s="2290"/>
      <c r="J135" s="2290"/>
      <c r="K135" s="2290"/>
      <c r="L135" s="2290"/>
      <c r="M135" s="2291"/>
      <c r="N135" s="2248"/>
      <c r="O135" s="2278"/>
      <c r="P135" s="2248"/>
      <c r="Q135" s="2280"/>
      <c r="R135" s="2248"/>
      <c r="S135" s="2266"/>
      <c r="T135" s="2248"/>
      <c r="U135" s="2264"/>
      <c r="V135" s="2248"/>
      <c r="W135" s="2250"/>
      <c r="X135" s="2248"/>
      <c r="Y135" s="2253"/>
      <c r="Z135" s="2248"/>
      <c r="AA135" s="2268"/>
      <c r="AB135" s="2248"/>
      <c r="AC135" s="2258"/>
      <c r="AD135" s="2261"/>
      <c r="AE135" s="92"/>
      <c r="AF135" s="274"/>
      <c r="AG135" s="989"/>
      <c r="AH135" s="989"/>
      <c r="AI135" s="195"/>
      <c r="AJ135" s="195"/>
      <c r="AK135" s="195"/>
      <c r="AL135" s="685"/>
      <c r="AM135" s="686"/>
      <c r="AN135" s="686"/>
      <c r="AO135" s="686"/>
      <c r="AP135" s="686"/>
      <c r="AQ135" s="84"/>
      <c r="AR135" s="823" t="s">
        <v>112</v>
      </c>
      <c r="AS135" s="824" t="str">
        <f>IF((OR(AI$89&lt;AS127,AI$89&gt;=AS136)),"",AI$89)</f>
        <v/>
      </c>
      <c r="AT135" s="839" t="str">
        <f>IF(AU135=0,"",AU135)</f>
        <v/>
      </c>
      <c r="AU135" s="1017">
        <f>IF(AO$96=2,(IF(AS135="",0,((AT136-AT127)/(AS136-AS127)*(AI$89-AS127))+AT127)),0)</f>
        <v>0</v>
      </c>
      <c r="AV135" s="840" t="str">
        <f>IF(AW135=0,"",AW135)</f>
        <v/>
      </c>
      <c r="AW135" s="1017">
        <f>IF(AO$96=2,(IF(AS135="",0,((AV136-AV127)/(AS136-AS127)*(AI$89-AS127))+AV127)),0)</f>
        <v>0</v>
      </c>
      <c r="AX135" s="823" t="str">
        <f>IF(AY135=0,"",AY135)</f>
        <v/>
      </c>
      <c r="AY135" s="1017">
        <f>IF(AO$96=3,(IF(AS135="",0,((AX136-AX127)/(AS136-AS127)*(AI$89-AS127))+AX127)),0)</f>
        <v>0</v>
      </c>
      <c r="AZ135" s="837" t="str">
        <f t="shared" si="81"/>
        <v/>
      </c>
      <c r="BA135" s="1018">
        <f>IF(AO$96=3,(IF(AS135="",0,((AZ136-AZ127)/(AS136-AS127)*(AI$89-AS127))+AZ127)),0)</f>
        <v>0</v>
      </c>
      <c r="BB135" s="823" t="str">
        <f>IF(BC135=0,"",BC135)</f>
        <v/>
      </c>
      <c r="BC135" s="1017">
        <f>IF(AO$96=4,(IF(AS135="",0,((BB136-BB127)/(AS136-AS127)*(AI$89-AS127))+BB127)),0)</f>
        <v>0</v>
      </c>
      <c r="BD135" s="838" t="str">
        <f>IF(BE135=0,"",BE135)</f>
        <v/>
      </c>
      <c r="BE135" s="1019">
        <f>IF(AO$96=4,(IF(AS135="",0,((BD136-BD127)/(AS136-AS127)*(AI$89-AS127))+BD127)),0)</f>
        <v>0</v>
      </c>
      <c r="BF135" s="168"/>
      <c r="BG135" s="81"/>
    </row>
    <row r="136" spans="1:59" s="93" customFormat="1" ht="15" customHeight="1" x14ac:dyDescent="0.25">
      <c r="A136" s="254"/>
      <c r="B136" s="2286"/>
      <c r="C136" s="2290"/>
      <c r="D136" s="2290"/>
      <c r="E136" s="2290"/>
      <c r="F136" s="2290"/>
      <c r="G136" s="2290"/>
      <c r="H136" s="2290"/>
      <c r="I136" s="2290"/>
      <c r="J136" s="2290"/>
      <c r="K136" s="2290"/>
      <c r="L136" s="2290"/>
      <c r="M136" s="2291"/>
      <c r="N136" s="2248"/>
      <c r="O136" s="2278"/>
      <c r="P136" s="2248"/>
      <c r="Q136" s="2280"/>
      <c r="R136" s="2248"/>
      <c r="S136" s="2266"/>
      <c r="T136" s="2248"/>
      <c r="U136" s="2264"/>
      <c r="V136" s="2248"/>
      <c r="W136" s="2250"/>
      <c r="X136" s="2248"/>
      <c r="Y136" s="2253"/>
      <c r="Z136" s="2248"/>
      <c r="AA136" s="2268"/>
      <c r="AB136" s="2248"/>
      <c r="AC136" s="2258"/>
      <c r="AD136" s="2261"/>
      <c r="AE136" s="98"/>
      <c r="AF136" s="274"/>
      <c r="AG136" s="994"/>
      <c r="AH136" s="994"/>
      <c r="AI136" s="195"/>
      <c r="AJ136" s="195"/>
      <c r="AK136" s="195"/>
      <c r="AL136" s="991"/>
      <c r="AM136" s="686"/>
      <c r="AN136" s="686"/>
      <c r="AO136" s="686"/>
      <c r="AP136" s="686"/>
      <c r="AQ136" s="84"/>
      <c r="AR136" s="828"/>
      <c r="AS136" s="829">
        <v>1500000</v>
      </c>
      <c r="AT136" s="842">
        <v>191545</v>
      </c>
      <c r="AU136" s="831"/>
      <c r="AV136" s="832">
        <v>228859</v>
      </c>
      <c r="AW136" s="831"/>
      <c r="AX136" s="833">
        <v>228859</v>
      </c>
      <c r="AY136" s="831"/>
      <c r="AZ136" s="834">
        <v>268660</v>
      </c>
      <c r="BA136" s="831"/>
      <c r="BB136" s="833">
        <v>268660</v>
      </c>
      <c r="BC136" s="831"/>
      <c r="BD136" s="834">
        <v>305974</v>
      </c>
      <c r="BE136" s="165"/>
      <c r="BF136" s="168"/>
      <c r="BG136" s="81"/>
    </row>
    <row r="137" spans="1:59" s="93" customFormat="1" ht="15" customHeight="1" x14ac:dyDescent="0.25">
      <c r="A137" s="254"/>
      <c r="B137" s="2286"/>
      <c r="C137" s="2290"/>
      <c r="D137" s="2290"/>
      <c r="E137" s="2290"/>
      <c r="F137" s="2290"/>
      <c r="G137" s="2290"/>
      <c r="H137" s="2290"/>
      <c r="I137" s="2290"/>
      <c r="J137" s="2290"/>
      <c r="K137" s="2290"/>
      <c r="L137" s="2290"/>
      <c r="M137" s="2291"/>
      <c r="N137" s="2248"/>
      <c r="O137" s="2278"/>
      <c r="P137" s="2248"/>
      <c r="Q137" s="2280"/>
      <c r="R137" s="2248"/>
      <c r="S137" s="2266"/>
      <c r="T137" s="2248"/>
      <c r="U137" s="2264"/>
      <c r="V137" s="2248"/>
      <c r="W137" s="2250"/>
      <c r="X137" s="2248"/>
      <c r="Y137" s="2253"/>
      <c r="Z137" s="2248"/>
      <c r="AA137" s="2268"/>
      <c r="AB137" s="2248"/>
      <c r="AC137" s="2258"/>
      <c r="AD137" s="2261"/>
      <c r="AE137" s="98"/>
      <c r="AF137" s="272"/>
      <c r="AG137" s="994"/>
      <c r="AH137" s="994"/>
      <c r="AI137" s="195"/>
      <c r="AJ137" s="195"/>
      <c r="AK137" s="195"/>
      <c r="AL137" s="991"/>
      <c r="AM137" s="686"/>
      <c r="AN137" s="686"/>
      <c r="AO137" s="686"/>
      <c r="AP137" s="686"/>
      <c r="AQ137" s="84"/>
      <c r="AR137" s="823" t="s">
        <v>105</v>
      </c>
      <c r="AS137" s="821" t="str">
        <f>IF((OR(AI$12&lt;AS136,AI$12&gt;=AS145)),"",AI$12)</f>
        <v/>
      </c>
      <c r="AT137" s="835" t="str">
        <f t="shared" ref="AT137:AT144" si="84">IF(AU137=0,"",AU137)</f>
        <v/>
      </c>
      <c r="AU137" s="1002">
        <f>IF(AO$19=2,(IF(AS137="",0,((AT145-AT136)/(AS145-AS136)*(AI$12-AS136))+AT136)),0)</f>
        <v>0</v>
      </c>
      <c r="AV137" s="836" t="str">
        <f t="shared" ref="AV137:AV144" si="85">IF(AW137=0,"",AW137)</f>
        <v/>
      </c>
      <c r="AW137" s="1002">
        <f>IF(AO$19=2,(IF(AS137="",0,((AV145-AV136)/(AS145-AS136)*(AI$12-AS136))+AV136)),0)</f>
        <v>0</v>
      </c>
      <c r="AX137" s="825" t="str">
        <f t="shared" ref="AX137:AX144" si="86">IF(AY137=0,"",AY137)</f>
        <v/>
      </c>
      <c r="AY137" s="1002">
        <f>IF(AO$19=3,(IF(AS137="",0,((AX145-AX136)/(AS145-AS136)*(AI$12-AS136))+AX136)),0)</f>
        <v>0</v>
      </c>
      <c r="AZ137" s="837" t="str">
        <f>IF(BA137=0,"",BA137)</f>
        <v/>
      </c>
      <c r="BA137" s="1002">
        <f>IF(AO$19=3,(IF(AS137="",0,((AZ145-AZ136)/(AS145-AS136)*(AI$12-AS136))+AZ136)),0)</f>
        <v>0</v>
      </c>
      <c r="BB137" s="823" t="str">
        <f t="shared" ref="BB137:BB144" si="87">IF(BC137=0,"",BC137)</f>
        <v/>
      </c>
      <c r="BC137" s="1002">
        <f>IF(AO$19=4,(IF(AS137="",0,((BB145-BB136)/(AS145-AS136)*(AI$12-AS136))+BB136)),0)</f>
        <v>0</v>
      </c>
      <c r="BD137" s="838" t="str">
        <f t="shared" ref="BD137:BD144" si="88">IF(BE137=0,"",BE137)</f>
        <v/>
      </c>
      <c r="BE137" s="1003">
        <f>IF(AO$19=4,(IF(AS137="",0,((BD145-BD136)/(AS145-AS136)*(AI$12-AS136))+BD136)),0)</f>
        <v>0</v>
      </c>
      <c r="BF137" s="168"/>
      <c r="BG137" s="81"/>
    </row>
    <row r="138" spans="1:59" s="93" customFormat="1" ht="15" customHeight="1" x14ac:dyDescent="0.25">
      <c r="A138" s="254"/>
      <c r="B138" s="2286"/>
      <c r="C138" s="2290"/>
      <c r="D138" s="2290"/>
      <c r="E138" s="2290"/>
      <c r="F138" s="2290"/>
      <c r="G138" s="2290"/>
      <c r="H138" s="2290"/>
      <c r="I138" s="2290"/>
      <c r="J138" s="2290"/>
      <c r="K138" s="2290"/>
      <c r="L138" s="2290"/>
      <c r="M138" s="2291"/>
      <c r="N138" s="2248"/>
      <c r="O138" s="2278"/>
      <c r="P138" s="2248"/>
      <c r="Q138" s="2280"/>
      <c r="R138" s="2248"/>
      <c r="S138" s="2266"/>
      <c r="T138" s="2248"/>
      <c r="U138" s="2264"/>
      <c r="V138" s="2248"/>
      <c r="W138" s="2250"/>
      <c r="X138" s="2248"/>
      <c r="Y138" s="2253"/>
      <c r="Z138" s="2248"/>
      <c r="AA138" s="2268"/>
      <c r="AB138" s="2248"/>
      <c r="AC138" s="2258"/>
      <c r="AD138" s="2261"/>
      <c r="AE138" s="100"/>
      <c r="AF138" s="274"/>
      <c r="AG138" s="994"/>
      <c r="AH138" s="994"/>
      <c r="AI138" s="195"/>
      <c r="AJ138" s="195"/>
      <c r="AK138" s="195"/>
      <c r="AL138" s="991"/>
      <c r="AM138" s="686"/>
      <c r="AN138" s="686"/>
      <c r="AO138" s="686"/>
      <c r="AP138" s="686"/>
      <c r="AQ138" s="84"/>
      <c r="AR138" s="823" t="s">
        <v>106</v>
      </c>
      <c r="AS138" s="821" t="str">
        <f>IF((OR(AI$23&lt;AS136,AI$23&gt;=AS145)),"",AI$23)</f>
        <v/>
      </c>
      <c r="AT138" s="839" t="str">
        <f t="shared" si="84"/>
        <v/>
      </c>
      <c r="AU138" s="1005">
        <f>IF(AO$30=2,(IF(AS138="",0,((AT145-AT136)/(AS145-AS136)*(AI$23-AS136))+AT136)),0)</f>
        <v>0</v>
      </c>
      <c r="AV138" s="840" t="str">
        <f t="shared" si="85"/>
        <v/>
      </c>
      <c r="AW138" s="1005">
        <f>IF(AO$30=2,(IF(AS138="",0,((AV145-AV136)/(AS145-AS136)*(AI$23-AS136))+AV136)),0)</f>
        <v>0</v>
      </c>
      <c r="AX138" s="823" t="str">
        <f t="shared" si="86"/>
        <v/>
      </c>
      <c r="AY138" s="1005">
        <f>IF(AO$30=3,(IF(AS138="",0,((AX145-AX136)/(AS145-AS136)*(AI$23-AS136))+AX136)),0)</f>
        <v>0</v>
      </c>
      <c r="AZ138" s="837" t="str">
        <f t="shared" ref="AZ138:AZ144" si="89">IF(BA138=0,"",BA138)</f>
        <v/>
      </c>
      <c r="BA138" s="1005">
        <f>IF(AO$30=3,(IF(AS138="",0,((AZ145-AZ136)/(AS145-AS136)*(AI$23-AS136))+AZ136)),0)</f>
        <v>0</v>
      </c>
      <c r="BB138" s="823" t="str">
        <f t="shared" si="87"/>
        <v/>
      </c>
      <c r="BC138" s="1005">
        <f>IF(AO$30=4,(IF(AS138="",0,((BB145-BB136)/(AS145-AS136)*(AI$23-AS136))+BB136)),0)</f>
        <v>0</v>
      </c>
      <c r="BD138" s="838" t="str">
        <f t="shared" si="88"/>
        <v/>
      </c>
      <c r="BE138" s="1006">
        <f>IF(AO$30=4,(IF(AS138="",0,((BD145-BD136)/(AS145-AS136)*(AI$12-AS136))+BD136)),0)</f>
        <v>0</v>
      </c>
      <c r="BF138" s="162"/>
      <c r="BG138" s="81"/>
    </row>
    <row r="139" spans="1:59" s="93" customFormat="1" ht="15" customHeight="1" x14ac:dyDescent="0.25">
      <c r="A139" s="254"/>
      <c r="B139" s="2286"/>
      <c r="C139" s="2290"/>
      <c r="D139" s="2290"/>
      <c r="E139" s="2290"/>
      <c r="F139" s="2290"/>
      <c r="G139" s="2290"/>
      <c r="H139" s="2290"/>
      <c r="I139" s="2290"/>
      <c r="J139" s="2290"/>
      <c r="K139" s="2290"/>
      <c r="L139" s="2290"/>
      <c r="M139" s="2291"/>
      <c r="N139" s="2248"/>
      <c r="O139" s="2278"/>
      <c r="P139" s="2248"/>
      <c r="Q139" s="2280"/>
      <c r="R139" s="2248"/>
      <c r="S139" s="2266"/>
      <c r="T139" s="2248"/>
      <c r="U139" s="2264"/>
      <c r="V139" s="2248"/>
      <c r="W139" s="2250"/>
      <c r="X139" s="2248"/>
      <c r="Y139" s="2253"/>
      <c r="Z139" s="2248"/>
      <c r="AA139" s="2268"/>
      <c r="AB139" s="2248"/>
      <c r="AC139" s="2258"/>
      <c r="AD139" s="2261"/>
      <c r="AF139" s="274"/>
      <c r="AG139" s="994"/>
      <c r="AH139" s="994"/>
      <c r="AI139" s="195"/>
      <c r="AJ139" s="195"/>
      <c r="AK139" s="195"/>
      <c r="AL139" s="991"/>
      <c r="AM139" s="686"/>
      <c r="AN139" s="686"/>
      <c r="AO139" s="686"/>
      <c r="AP139" s="686"/>
      <c r="AQ139" s="84"/>
      <c r="AR139" s="823" t="s">
        <v>107</v>
      </c>
      <c r="AS139" s="821" t="str">
        <f>IF((OR(AI$34&lt;AS136,AI$34&gt;=AS145)),"",AI$34)</f>
        <v/>
      </c>
      <c r="AT139" s="839" t="str">
        <f t="shared" si="84"/>
        <v/>
      </c>
      <c r="AU139" s="1007">
        <f>IF(AO$41=2,(IF(AS139="",0,((AT145-AT136)/(AS145-AS136)*(AI$34-AS136))+AT136)),0)</f>
        <v>0</v>
      </c>
      <c r="AV139" s="840" t="str">
        <f t="shared" si="85"/>
        <v/>
      </c>
      <c r="AW139" s="1007">
        <f>IF(AO$41=2,(IF(AS139="",0,((AV145-AV136)/(AS145-AS136)*(AI$34-AS136))+AV136)),0)</f>
        <v>0</v>
      </c>
      <c r="AX139" s="823" t="str">
        <f t="shared" si="86"/>
        <v/>
      </c>
      <c r="AY139" s="1007">
        <f>IF(AO$41=3,(IF(AS139="",0,((AX145-AX136)/(AS145-AS136)*(AI$34-AS136))+AX136)),0)</f>
        <v>0</v>
      </c>
      <c r="AZ139" s="837" t="str">
        <f t="shared" si="89"/>
        <v/>
      </c>
      <c r="BA139" s="1007">
        <f>IF(AO$41=3,(IF(AS139="",0,((AZ145-AZ136)/(AS145-AS136)*(AI$34-AS136))+AZ136)),0)</f>
        <v>0</v>
      </c>
      <c r="BB139" s="823" t="str">
        <f t="shared" si="87"/>
        <v/>
      </c>
      <c r="BC139" s="1007">
        <f>IF(AO$41=4,(IF(AS139="",0,((BB145-BB136)/(AS145-AS136)*(AI$34-AS136))+BB136)),0)</f>
        <v>0</v>
      </c>
      <c r="BD139" s="838" t="str">
        <f t="shared" si="88"/>
        <v/>
      </c>
      <c r="BE139" s="1008">
        <f>IF(AO$41=4,(IF(AS139="",0,((BD145-BD136)/(AS145-AS136)*(AI$34-AS136))+BD136)),0)</f>
        <v>0</v>
      </c>
      <c r="BF139" s="162"/>
      <c r="BG139" s="81"/>
    </row>
    <row r="140" spans="1:59" s="93" customFormat="1" ht="15" customHeight="1" x14ac:dyDescent="0.25">
      <c r="A140" s="254"/>
      <c r="B140" s="2286"/>
      <c r="C140" s="2290"/>
      <c r="D140" s="2290"/>
      <c r="E140" s="2290"/>
      <c r="F140" s="2290"/>
      <c r="G140" s="2290"/>
      <c r="H140" s="2290"/>
      <c r="I140" s="2290"/>
      <c r="J140" s="2290"/>
      <c r="K140" s="2290"/>
      <c r="L140" s="2290"/>
      <c r="M140" s="2291"/>
      <c r="N140" s="2248"/>
      <c r="O140" s="2278"/>
      <c r="P140" s="2248"/>
      <c r="Q140" s="2280"/>
      <c r="R140" s="2248"/>
      <c r="S140" s="2266"/>
      <c r="T140" s="2248"/>
      <c r="U140" s="2264"/>
      <c r="V140" s="2248"/>
      <c r="W140" s="2250"/>
      <c r="X140" s="2248"/>
      <c r="Y140" s="2253"/>
      <c r="Z140" s="2248"/>
      <c r="AA140" s="2268"/>
      <c r="AB140" s="2248"/>
      <c r="AC140" s="2258"/>
      <c r="AD140" s="2261"/>
      <c r="AF140" s="274"/>
      <c r="AG140" s="994"/>
      <c r="AH140" s="994"/>
      <c r="AI140" s="195"/>
      <c r="AJ140" s="195"/>
      <c r="AK140" s="195"/>
      <c r="AL140" s="991"/>
      <c r="AM140" s="686"/>
      <c r="AN140" s="686"/>
      <c r="AO140" s="686"/>
      <c r="AP140" s="686"/>
      <c r="AQ140" s="84"/>
      <c r="AR140" s="823" t="s">
        <v>108</v>
      </c>
      <c r="AS140" s="821" t="str">
        <f>IF((OR(AI$45&lt;AS136,AI$45&gt;=AS145)),"",AI$45)</f>
        <v/>
      </c>
      <c r="AT140" s="839" t="str">
        <f t="shared" si="84"/>
        <v/>
      </c>
      <c r="AU140" s="1009">
        <f>IF(AO$52=2,(IF(AS140="",0,((AT145-AT136)/(AS145-AS136)*(AI$45-AS136))+AT136)),0)</f>
        <v>0</v>
      </c>
      <c r="AV140" s="840" t="str">
        <f t="shared" si="85"/>
        <v/>
      </c>
      <c r="AW140" s="1009">
        <f>IF(AO$52=2,(IF(AS140="",0,((AV145-AV136)/(AS145-AS136)*(AI$45-AS136))+AV136)),0)</f>
        <v>0</v>
      </c>
      <c r="AX140" s="823" t="str">
        <f t="shared" si="86"/>
        <v/>
      </c>
      <c r="AY140" s="1009">
        <f>IF(AO$52=3,(IF(AS140="",0,((AX145-AX136)/(AS145-AS136)*(AI$45-AS136))+AX136)),0)</f>
        <v>0</v>
      </c>
      <c r="AZ140" s="837" t="str">
        <f t="shared" si="89"/>
        <v/>
      </c>
      <c r="BA140" s="1009">
        <f>IF(AO$52=3,(IF(AS140="",0,((AZ145-AZ136)/(AS145-AS136)*(AI$45-AS136))+AZ136)),0)</f>
        <v>0</v>
      </c>
      <c r="BB140" s="823" t="str">
        <f t="shared" si="87"/>
        <v/>
      </c>
      <c r="BC140" s="1009">
        <f>IF(AO$52=4,(IF(AS140="",0,((BB145-BB136)/(AS145-AS136)*(AI$45-AS136))+BB136)),0)</f>
        <v>0</v>
      </c>
      <c r="BD140" s="838" t="str">
        <f t="shared" si="88"/>
        <v/>
      </c>
      <c r="BE140" s="1011">
        <f>IF(AO$52=4,(IF(AS140="",0,((BD145-BD136)/(AS145-AS136)*(AI$45-AS136))+BD136)),0)</f>
        <v>0</v>
      </c>
      <c r="BF140" s="162"/>
      <c r="BG140" s="81"/>
    </row>
    <row r="141" spans="1:59" s="93" customFormat="1" ht="15" customHeight="1" x14ac:dyDescent="0.25">
      <c r="A141" s="254"/>
      <c r="B141" s="2286"/>
      <c r="C141" s="2290"/>
      <c r="D141" s="2290"/>
      <c r="E141" s="2290"/>
      <c r="F141" s="2290"/>
      <c r="G141" s="2290"/>
      <c r="H141" s="2290"/>
      <c r="I141" s="2290"/>
      <c r="J141" s="2290"/>
      <c r="K141" s="2290"/>
      <c r="L141" s="2290"/>
      <c r="M141" s="2291"/>
      <c r="N141" s="2248"/>
      <c r="O141" s="2278"/>
      <c r="P141" s="2248"/>
      <c r="Q141" s="2280"/>
      <c r="R141" s="2248"/>
      <c r="S141" s="2266"/>
      <c r="T141" s="2248"/>
      <c r="U141" s="2264"/>
      <c r="V141" s="2248"/>
      <c r="W141" s="2250"/>
      <c r="X141" s="2248"/>
      <c r="Y141" s="2253"/>
      <c r="Z141" s="2248"/>
      <c r="AA141" s="2268"/>
      <c r="AB141" s="2248"/>
      <c r="AC141" s="2258"/>
      <c r="AD141" s="2261"/>
      <c r="AF141" s="274"/>
      <c r="AG141" s="994"/>
      <c r="AH141" s="994"/>
      <c r="AI141" s="195"/>
      <c r="AJ141" s="195"/>
      <c r="AK141" s="195"/>
      <c r="AL141" s="685"/>
      <c r="AM141" s="686"/>
      <c r="AN141" s="686"/>
      <c r="AO141" s="686"/>
      <c r="AP141" s="686"/>
      <c r="AQ141" s="84"/>
      <c r="AR141" s="823" t="s">
        <v>109</v>
      </c>
      <c r="AS141" s="821" t="str">
        <f>IF((OR(AI$56&lt;AS136,AI$56&gt;=AS145)),"",AI$56)</f>
        <v/>
      </c>
      <c r="AT141" s="839" t="str">
        <f t="shared" si="84"/>
        <v/>
      </c>
      <c r="AU141" s="1012">
        <f>IF(AO$63=2,(IF(AS141="",0,((AT145-AT136)/(AS145-AS136)*(AI$56-AS136))+AT136)),0)</f>
        <v>0</v>
      </c>
      <c r="AV141" s="840" t="str">
        <f t="shared" si="85"/>
        <v/>
      </c>
      <c r="AW141" s="1012">
        <f>IF(AO$63=2,(IF(AS141="",0,((AV145-AV136)/(AS145-AS136)*(AI$56-AS136))+AV136)),0)</f>
        <v>0</v>
      </c>
      <c r="AX141" s="823" t="str">
        <f t="shared" si="86"/>
        <v/>
      </c>
      <c r="AY141" s="1012">
        <f>IF(AO$63=3,(IF(AS141="",0,((AX145-AX136)/(AS145-AS136)*(AI$56-AS136))+AX136)),0)</f>
        <v>0</v>
      </c>
      <c r="AZ141" s="837" t="str">
        <f t="shared" si="89"/>
        <v/>
      </c>
      <c r="BA141" s="1012">
        <f>IF(AO$63=3,(IF(AS141="",0,((AZ145-AZ136)/(AS145-AS136)*(AI$56-AS136))+AZ136)),0)</f>
        <v>0</v>
      </c>
      <c r="BB141" s="823" t="str">
        <f t="shared" si="87"/>
        <v/>
      </c>
      <c r="BC141" s="1012">
        <f>IF(AO$63=4,(IF(AS141="",0,((BB145-BB136)/(AS145-AS136)*(AI$56-AS136))+BB136)),0)</f>
        <v>0</v>
      </c>
      <c r="BD141" s="838" t="str">
        <f t="shared" si="88"/>
        <v/>
      </c>
      <c r="BE141" s="1013">
        <f>IF(AO$63=4,(IF(AS141="",0,((BD145-BD136)/(AS145-AS136)*(AI$56-AS136))+BD136)),0)</f>
        <v>0</v>
      </c>
      <c r="BF141" s="162"/>
      <c r="BG141" s="81"/>
    </row>
    <row r="142" spans="1:59" s="93" customFormat="1" ht="15" customHeight="1" x14ac:dyDescent="0.25">
      <c r="A142" s="254"/>
      <c r="B142" s="2286"/>
      <c r="C142" s="2290"/>
      <c r="D142" s="2290"/>
      <c r="E142" s="2290"/>
      <c r="F142" s="2290"/>
      <c r="G142" s="2290"/>
      <c r="H142" s="2290"/>
      <c r="I142" s="2290"/>
      <c r="J142" s="2290"/>
      <c r="K142" s="2290"/>
      <c r="L142" s="2290"/>
      <c r="M142" s="2291"/>
      <c r="N142" s="2248"/>
      <c r="O142" s="2278"/>
      <c r="P142" s="2248"/>
      <c r="Q142" s="2280"/>
      <c r="R142" s="2248"/>
      <c r="S142" s="2266"/>
      <c r="T142" s="2248"/>
      <c r="U142" s="2264"/>
      <c r="V142" s="2248"/>
      <c r="W142" s="2250"/>
      <c r="X142" s="2248"/>
      <c r="Y142" s="2253"/>
      <c r="Z142" s="2248"/>
      <c r="AA142" s="2268"/>
      <c r="AB142" s="2248"/>
      <c r="AC142" s="2258"/>
      <c r="AD142" s="2261"/>
      <c r="AF142" s="274"/>
      <c r="AG142" s="994"/>
      <c r="AH142" s="994"/>
      <c r="AI142" s="195"/>
      <c r="AJ142" s="195"/>
      <c r="AK142" s="195"/>
      <c r="AL142" s="685"/>
      <c r="AM142" s="686"/>
      <c r="AN142" s="686"/>
      <c r="AO142" s="686"/>
      <c r="AP142" s="686"/>
      <c r="AQ142" s="84"/>
      <c r="AR142" s="823" t="s">
        <v>110</v>
      </c>
      <c r="AS142" s="821" t="str">
        <f>IF((OR(AI$67&lt;AS136,AI$67&gt;=AS145)),"",AI$67)</f>
        <v/>
      </c>
      <c r="AT142" s="839" t="str">
        <f t="shared" si="84"/>
        <v/>
      </c>
      <c r="AU142" s="1036">
        <f>IF(AO$74=2,(IF(AS142="",0,((AT145-AT136)/(AS145-AS136)*(AI$67-AS136))+AT136)),0)</f>
        <v>0</v>
      </c>
      <c r="AV142" s="840" t="str">
        <f t="shared" si="85"/>
        <v/>
      </c>
      <c r="AW142" s="1036">
        <f>IF(AO$74=2,(IF(AS142="",0,((AV145-AV136)/(AS145-AS136)*(AI$67-AS136))+AV136)),0)</f>
        <v>0</v>
      </c>
      <c r="AX142" s="823" t="str">
        <f t="shared" si="86"/>
        <v/>
      </c>
      <c r="AY142" s="1036">
        <f>IF(AO$74=3,(IF(AS142="",0,((AX145-AX136)/(AS145-AS136)*(AI$67-AS136))+AX136)),0)</f>
        <v>0</v>
      </c>
      <c r="AZ142" s="837" t="str">
        <f t="shared" si="89"/>
        <v/>
      </c>
      <c r="BA142" s="1036">
        <f>IF(AO$74=3,(IF(AS142="",0,((AZ145-AZ136)/(AS145-AS136)*(AI$67-AS136))+AZ136)),0)</f>
        <v>0</v>
      </c>
      <c r="BB142" s="823" t="str">
        <f t="shared" si="87"/>
        <v/>
      </c>
      <c r="BC142" s="1036">
        <f>IF(AO$74=4,(IF(AS142="",0,((BB145-BB136)/(AS145-AS136)*(AI$67-AS136))+BB136)),0)</f>
        <v>0</v>
      </c>
      <c r="BD142" s="838" t="str">
        <f t="shared" si="88"/>
        <v/>
      </c>
      <c r="BE142" s="1041">
        <f>IF(AO$74=4,(IF(AS142="",0,((BD145-BD136)/(AS145-AS136)*(AI$67-AS136))+BD136)),0)</f>
        <v>0</v>
      </c>
      <c r="BF142" s="162"/>
      <c r="BG142" s="81"/>
    </row>
    <row r="143" spans="1:59" s="93" customFormat="1" ht="15" customHeight="1" x14ac:dyDescent="0.25">
      <c r="A143" s="254"/>
      <c r="B143" s="2287"/>
      <c r="C143" s="2292"/>
      <c r="D143" s="2292"/>
      <c r="E143" s="2292"/>
      <c r="F143" s="2292"/>
      <c r="G143" s="2292"/>
      <c r="H143" s="2292"/>
      <c r="I143" s="2292"/>
      <c r="J143" s="2292"/>
      <c r="K143" s="2292"/>
      <c r="L143" s="2292"/>
      <c r="M143" s="2293"/>
      <c r="N143" s="2249"/>
      <c r="O143" s="2279"/>
      <c r="P143" s="2249"/>
      <c r="Q143" s="2281"/>
      <c r="R143" s="2249"/>
      <c r="S143" s="2267"/>
      <c r="T143" s="2249"/>
      <c r="U143" s="2265"/>
      <c r="V143" s="2249"/>
      <c r="W143" s="2251"/>
      <c r="X143" s="2249"/>
      <c r="Y143" s="2254"/>
      <c r="Z143" s="2249"/>
      <c r="AA143" s="2269"/>
      <c r="AB143" s="2249"/>
      <c r="AC143" s="2259"/>
      <c r="AD143" s="2261"/>
      <c r="AF143" s="274"/>
      <c r="AG143" s="994"/>
      <c r="AH143" s="994"/>
      <c r="AI143" s="195"/>
      <c r="AJ143" s="195"/>
      <c r="AK143" s="195"/>
      <c r="AL143" s="991"/>
      <c r="AM143" s="686"/>
      <c r="AN143" s="686"/>
      <c r="AO143" s="686"/>
      <c r="AP143" s="686"/>
      <c r="AQ143" s="84"/>
      <c r="AR143" s="823" t="s">
        <v>111</v>
      </c>
      <c r="AS143" s="821" t="str">
        <f>IF((OR(AI$78&lt;AS136,AI$78&gt;=AS145)),"",AI$78)</f>
        <v/>
      </c>
      <c r="AT143" s="839" t="str">
        <f t="shared" si="84"/>
        <v/>
      </c>
      <c r="AU143" s="1016">
        <f>IF(AO$85=2,(IF(AS143="",0,((AT145-AT136)/(AS145-AS136)*(AI$78-AS136))+AT136)),0)</f>
        <v>0</v>
      </c>
      <c r="AV143" s="840" t="str">
        <f t="shared" si="85"/>
        <v/>
      </c>
      <c r="AW143" s="1014">
        <f>IF(AO$85=2,(IF(AS143="",0,((AV145-AV136)/(AS145-AS136)*(AI$78-AS136))+AV136)),0)</f>
        <v>0</v>
      </c>
      <c r="AX143" s="823" t="str">
        <f t="shared" si="86"/>
        <v/>
      </c>
      <c r="AY143" s="1014">
        <f>IF(AO$85=3,(IF(AS143="",0,((AX145-AX136)/(AS145-AS136)*(AI$78-AS136))+AX136)),0)</f>
        <v>0</v>
      </c>
      <c r="AZ143" s="837" t="str">
        <f t="shared" si="89"/>
        <v/>
      </c>
      <c r="BA143" s="1014">
        <f>IF(AO$85=3,(IF(AS143="",0,((AZ145-AZ136)/(AS145-AS136)*(AI$78-AS136))+AZ136)),0)</f>
        <v>0</v>
      </c>
      <c r="BB143" s="823" t="str">
        <f t="shared" si="87"/>
        <v/>
      </c>
      <c r="BC143" s="1014">
        <f>IF(AO$85=4,(IF(AS143="",0,((BB145-BB136)/(AS145-AS136)*(AI$78-AS136))+BB136)),0)</f>
        <v>0</v>
      </c>
      <c r="BD143" s="838" t="str">
        <f t="shared" si="88"/>
        <v/>
      </c>
      <c r="BE143" s="1015">
        <f>IF(AO$85=4,(IF(AS143="",0,((BD145-BD136)/(AS145-AS136)*(AI$78-AS136))+BD136)),0)</f>
        <v>0</v>
      </c>
      <c r="BF143" s="162"/>
      <c r="BG143" s="81"/>
    </row>
    <row r="144" spans="1:59" s="93" customFormat="1" ht="15" customHeight="1" x14ac:dyDescent="0.25">
      <c r="A144" s="254"/>
      <c r="B144" s="2285" t="s">
        <v>39</v>
      </c>
      <c r="C144" s="2288" t="s">
        <v>84</v>
      </c>
      <c r="D144" s="2288"/>
      <c r="E144" s="2288"/>
      <c r="F144" s="2288"/>
      <c r="G144" s="2288"/>
      <c r="H144" s="2288"/>
      <c r="I144" s="2288"/>
      <c r="J144" s="2288"/>
      <c r="K144" s="2288"/>
      <c r="L144" s="2288"/>
      <c r="M144" s="2289"/>
      <c r="N144" s="473"/>
      <c r="O144" s="638">
        <f>IF(O$128=FALSE,0,N144)</f>
        <v>0</v>
      </c>
      <c r="P144" s="473"/>
      <c r="Q144" s="662">
        <f>IF(Q$128=FALSE,0,P144)</f>
        <v>0</v>
      </c>
      <c r="R144" s="473">
        <v>4</v>
      </c>
      <c r="S144" s="699">
        <f>IF(S$128=FALSE,0,R144)</f>
        <v>0</v>
      </c>
      <c r="T144" s="473"/>
      <c r="U144" s="734">
        <f>IF(U$128=FALSE,0,T144)</f>
        <v>0</v>
      </c>
      <c r="V144" s="473"/>
      <c r="W144" s="756">
        <f>IF(W$128=FALSE,0,V144)</f>
        <v>0</v>
      </c>
      <c r="X144" s="473"/>
      <c r="Y144" s="1371">
        <f>IF(Y$128=FALSE,0,X144)</f>
        <v>0</v>
      </c>
      <c r="Z144" s="473"/>
      <c r="AA144" s="1417">
        <f>IF(AA$128=FALSE,0,Z144)</f>
        <v>0</v>
      </c>
      <c r="AB144" s="473"/>
      <c r="AC144" s="1432">
        <f>IF(AC$128=FALSE,0,AB144)</f>
        <v>0</v>
      </c>
      <c r="AD144" s="483">
        <f>O144+Q144+S144+U144+W144+Y144+AA144+AC144</f>
        <v>0</v>
      </c>
      <c r="AF144" s="274">
        <v>4</v>
      </c>
      <c r="AG144" s="989"/>
      <c r="AH144" s="989"/>
      <c r="AI144" s="195"/>
      <c r="AJ144" s="195"/>
      <c r="AK144" s="195"/>
      <c r="AL144" s="991"/>
      <c r="AM144" s="686"/>
      <c r="AN144" s="686"/>
      <c r="AO144" s="686"/>
      <c r="AP144" s="686"/>
      <c r="AQ144" s="84"/>
      <c r="AR144" s="823" t="s">
        <v>112</v>
      </c>
      <c r="AS144" s="824" t="str">
        <f>IF((OR(AI$89&lt;AS136,AI$89&gt;=AS145)),"",AI$89)</f>
        <v/>
      </c>
      <c r="AT144" s="839" t="str">
        <f t="shared" si="84"/>
        <v/>
      </c>
      <c r="AU144" s="1017">
        <f>IF(AO$96=2,(IF(AS144="",0,((AT145-AT136)/(AS145-AS136)*(AI$89-AS136))+AT136)),0)</f>
        <v>0</v>
      </c>
      <c r="AV144" s="840" t="str">
        <f t="shared" si="85"/>
        <v/>
      </c>
      <c r="AW144" s="1017">
        <f>IF(AO$96=2,(IF(AS144="",0,((AV145-AV136)/(AS145-AS136)*(AI$89-AS136))+AV136)),0)</f>
        <v>0</v>
      </c>
      <c r="AX144" s="823" t="str">
        <f t="shared" si="86"/>
        <v/>
      </c>
      <c r="AY144" s="1017">
        <f>IF(AO$96=3,(IF(AS144="",0,((AX145-AX136)/(AS145-AS136)*(AI$89-AS136))+AX136)),0)</f>
        <v>0</v>
      </c>
      <c r="AZ144" s="837" t="str">
        <f t="shared" si="89"/>
        <v/>
      </c>
      <c r="BA144" s="1018">
        <f>IF(AO$96=3,(IF(AS144="",0,((AZ145-AZ136)/(AS145-AS136)*(AI$89-AS136))+AZ136)),0)</f>
        <v>0</v>
      </c>
      <c r="BB144" s="823" t="str">
        <f t="shared" si="87"/>
        <v/>
      </c>
      <c r="BC144" s="1017">
        <f>IF(AO$96=4,(IF(AS144="",0,((BB145-BB136)/(AS145-AS136)*(AI$89-AS136))+BB136)),0)</f>
        <v>0</v>
      </c>
      <c r="BD144" s="838" t="str">
        <f t="shared" si="88"/>
        <v/>
      </c>
      <c r="BE144" s="1019">
        <f>IF(AO$96=4,(IF(AS144="",0,((BD145-BD136)/(AS145-AS136)*(AI$89-AS136))+BD136)),0)</f>
        <v>0</v>
      </c>
      <c r="BF144" s="162"/>
      <c r="BG144" s="81"/>
    </row>
    <row r="145" spans="1:60" s="93" customFormat="1" ht="15" customHeight="1" x14ac:dyDescent="0.25">
      <c r="A145" s="254"/>
      <c r="B145" s="2287"/>
      <c r="C145" s="2292"/>
      <c r="D145" s="2292"/>
      <c r="E145" s="2292"/>
      <c r="F145" s="2292"/>
      <c r="G145" s="2292"/>
      <c r="H145" s="2292"/>
      <c r="I145" s="2292"/>
      <c r="J145" s="2292"/>
      <c r="K145" s="2292"/>
      <c r="L145" s="2292"/>
      <c r="M145" s="2293"/>
      <c r="N145" s="294" t="str">
        <f>IF(O145=0,"",O145)</f>
        <v/>
      </c>
      <c r="O145" s="639">
        <f>IF(O$128=FALSE,0,O144/100*AI$18)</f>
        <v>0</v>
      </c>
      <c r="P145" s="294" t="str">
        <f>IF(Q145=0,"",Q145)</f>
        <v/>
      </c>
      <c r="Q145" s="658">
        <f>IF(Q$128=FALSE,0,Q144/100*AI$29)</f>
        <v>0</v>
      </c>
      <c r="R145" s="294" t="str">
        <f>IF(S145=0,"",S145)</f>
        <v/>
      </c>
      <c r="S145" s="700">
        <f>IF(S$128=FALSE,0,S144/100*AI$40)</f>
        <v>0</v>
      </c>
      <c r="T145" s="294" t="str">
        <f>IF(U145=0,"",U145)</f>
        <v/>
      </c>
      <c r="U145" s="742">
        <f>IF(U$128=FALSE,0,U144/100*AI$51)</f>
        <v>0</v>
      </c>
      <c r="V145" s="294" t="str">
        <f>IF(W145=0,"",W145)</f>
        <v/>
      </c>
      <c r="W145" s="763">
        <f>IF(W$128=FALSE,0,W144/100*AI$62)</f>
        <v>0</v>
      </c>
      <c r="X145" s="294" t="str">
        <f>IF(Y145=0,"",Y145)</f>
        <v/>
      </c>
      <c r="Y145" s="1378">
        <f>IF(Y$128=FALSE,0,Y144/100*AI$73)</f>
        <v>0</v>
      </c>
      <c r="Z145" s="294" t="str">
        <f>IF(AA145=0,"",AA145)</f>
        <v/>
      </c>
      <c r="AA145" s="1420">
        <f>IF(AA$128=FALSE,0,AA144/100*AI$84)</f>
        <v>0</v>
      </c>
      <c r="AB145" s="294" t="str">
        <f>IF(AC145=0,"",AC145)</f>
        <v/>
      </c>
      <c r="AC145" s="1423">
        <f>IF(AC$128=FALSE,0,AC144/100*AI$95)</f>
        <v>0</v>
      </c>
      <c r="AD145" s="19"/>
      <c r="AF145" s="274"/>
      <c r="AG145" s="994"/>
      <c r="AH145" s="994"/>
      <c r="AI145" s="195"/>
      <c r="AJ145" s="195"/>
      <c r="AK145" s="195"/>
      <c r="AL145" s="991"/>
      <c r="AM145" s="686"/>
      <c r="AN145" s="686"/>
      <c r="AO145" s="686"/>
      <c r="AP145" s="686"/>
      <c r="AQ145" s="84"/>
      <c r="AR145" s="846"/>
      <c r="AS145" s="829">
        <v>2000000</v>
      </c>
      <c r="AT145" s="842">
        <v>239792</v>
      </c>
      <c r="AU145" s="831"/>
      <c r="AV145" s="832">
        <v>286504</v>
      </c>
      <c r="AW145" s="831"/>
      <c r="AX145" s="833">
        <v>286504</v>
      </c>
      <c r="AY145" s="831"/>
      <c r="AZ145" s="844">
        <v>336331</v>
      </c>
      <c r="BA145" s="831"/>
      <c r="BB145" s="845">
        <v>336331</v>
      </c>
      <c r="BC145" s="831"/>
      <c r="BD145" s="844">
        <v>383044</v>
      </c>
      <c r="BE145" s="165"/>
      <c r="BF145" s="162"/>
      <c r="BG145" s="81"/>
    </row>
    <row r="146" spans="1:60" s="93" customFormat="1" ht="15" customHeight="1" x14ac:dyDescent="0.2">
      <c r="A146" s="254"/>
      <c r="B146" s="2285" t="s">
        <v>40</v>
      </c>
      <c r="C146" s="2288" t="s">
        <v>85</v>
      </c>
      <c r="D146" s="2288"/>
      <c r="E146" s="2288"/>
      <c r="F146" s="2288"/>
      <c r="G146" s="2288"/>
      <c r="H146" s="2288"/>
      <c r="I146" s="2288"/>
      <c r="J146" s="2288"/>
      <c r="K146" s="2288"/>
      <c r="L146" s="2288"/>
      <c r="M146" s="2289"/>
      <c r="N146" s="473">
        <v>0.5</v>
      </c>
      <c r="O146" s="638">
        <f>IF(O$128=FALSE,0,N146)</f>
        <v>0</v>
      </c>
      <c r="P146" s="473">
        <v>0.5</v>
      </c>
      <c r="Q146" s="662">
        <f>IF(Q$128=FALSE,0,P146)</f>
        <v>0</v>
      </c>
      <c r="R146" s="473">
        <v>0.5</v>
      </c>
      <c r="S146" s="699">
        <f>IF(S$128=FALSE,0,R146)</f>
        <v>0</v>
      </c>
      <c r="T146" s="473">
        <v>0.5</v>
      </c>
      <c r="U146" s="734">
        <f>IF(U$128=FALSE,0,T146)</f>
        <v>0.5</v>
      </c>
      <c r="V146" s="473">
        <v>0.5</v>
      </c>
      <c r="W146" s="756">
        <f>IF(W$128=FALSE,0,V146)</f>
        <v>0</v>
      </c>
      <c r="X146" s="473">
        <v>0.5</v>
      </c>
      <c r="Y146" s="1371">
        <f>IF(Y$128=FALSE,0,X146)</f>
        <v>0</v>
      </c>
      <c r="Z146" s="473">
        <v>0.5</v>
      </c>
      <c r="AA146" s="1417">
        <f>IF(AA$128=FALSE,0,Z146)</f>
        <v>0</v>
      </c>
      <c r="AB146" s="473">
        <v>0.5</v>
      </c>
      <c r="AC146" s="1432">
        <f>IF(AC$128=FALSE,0,AB146)</f>
        <v>0</v>
      </c>
      <c r="AD146" s="483">
        <f>O146+Q146+S146+U146+W146+Y146+AA146+AC146</f>
        <v>0.5</v>
      </c>
      <c r="AF146" s="272">
        <v>0.5</v>
      </c>
      <c r="AG146" s="989"/>
      <c r="AH146" s="989"/>
      <c r="AI146" s="195"/>
      <c r="AJ146" s="195"/>
      <c r="AK146" s="195"/>
      <c r="AL146" s="991"/>
      <c r="AM146" s="686"/>
      <c r="AN146" s="686"/>
      <c r="AO146" s="686"/>
      <c r="AP146" s="686"/>
      <c r="AQ146" s="84"/>
      <c r="AR146" s="823" t="s">
        <v>105</v>
      </c>
      <c r="AS146" s="821" t="str">
        <f>IF((OR(AI$12&lt;AS145,AI$12&gt;=AS154)),"",AI$12)</f>
        <v/>
      </c>
      <c r="AT146" s="835" t="str">
        <f t="shared" ref="AT146:AT153" si="90">IF(AU146=0,"",AU146)</f>
        <v/>
      </c>
      <c r="AU146" s="1002">
        <f>IF(AO$19=2,(IF(AS146="",0,((AT154-AT145)/(AS154-AS145)*(AI$12-AS145))+AT145)),0)</f>
        <v>0</v>
      </c>
      <c r="AV146" s="836" t="str">
        <f t="shared" ref="AV146:AV153" si="91">IF(AW146=0,"",AW146)</f>
        <v/>
      </c>
      <c r="AW146" s="1002">
        <f>IF(AO$19=2,(IF(AS146="",0,((AV154-AV145)/(AS154-AS145)*(AI$12-AS145))+AV145)),0)</f>
        <v>0</v>
      </c>
      <c r="AX146" s="825" t="str">
        <f t="shared" ref="AX146:AX153" si="92">IF(AY146=0,"",AY146)</f>
        <v/>
      </c>
      <c r="AY146" s="1002">
        <f>IF(AO$19=3,(IF(AS146="",0,((AX154-AX145)/(AS154-AS145)*(AI$12-AS145))+AX145)),0)</f>
        <v>0</v>
      </c>
      <c r="AZ146" s="837" t="str">
        <f>IF(BA146=0,"",BA146)</f>
        <v/>
      </c>
      <c r="BA146" s="1002">
        <f>IF(AO$19=3,(IF(AS146="",0,((AZ154-AZ145)/(AS154-AS145)*(AI$12-AS145))+AZ145)),0)</f>
        <v>0</v>
      </c>
      <c r="BB146" s="823" t="str">
        <f t="shared" ref="BB146:BB153" si="93">IF(BC146=0,"",BC146)</f>
        <v/>
      </c>
      <c r="BC146" s="1002">
        <f>IF(AO$19=4,(IF(AS146="",0,((BB154-BB145)/(AS154-AS145)*(AI$12-AS145))+BB145)),0)</f>
        <v>0</v>
      </c>
      <c r="BD146" s="838" t="str">
        <f t="shared" ref="BD146:BD153" si="94">IF(BE146=0,"",BE146)</f>
        <v/>
      </c>
      <c r="BE146" s="1003">
        <f>IF(AO$19=4,(IF(AS146="",0,((BD154-BD145)/(AS154-AS145)*(AI$12-AS145))+BD145)),0)</f>
        <v>0</v>
      </c>
      <c r="BF146" s="162"/>
      <c r="BG146" s="81"/>
    </row>
    <row r="147" spans="1:60" s="93" customFormat="1" ht="15" customHeight="1" x14ac:dyDescent="0.25">
      <c r="A147" s="254"/>
      <c r="B147" s="2287"/>
      <c r="C147" s="2292"/>
      <c r="D147" s="2292"/>
      <c r="E147" s="2292"/>
      <c r="F147" s="2292"/>
      <c r="G147" s="2292"/>
      <c r="H147" s="2292"/>
      <c r="I147" s="2292"/>
      <c r="J147" s="2292"/>
      <c r="K147" s="2292"/>
      <c r="L147" s="2292"/>
      <c r="M147" s="2293"/>
      <c r="N147" s="294" t="str">
        <f>IF(O147=0,"",O147)</f>
        <v/>
      </c>
      <c r="O147" s="639">
        <f>IF(O$128=FALSE,0,O146/100*AI$18)</f>
        <v>0</v>
      </c>
      <c r="P147" s="294" t="str">
        <f>IF(Q147=0,"",Q147)</f>
        <v/>
      </c>
      <c r="Q147" s="658">
        <f>IF(Q$128=FALSE,0,Q146/100*AI$29)</f>
        <v>0</v>
      </c>
      <c r="R147" s="294" t="str">
        <f>IF(S147=0,"",S147)</f>
        <v/>
      </c>
      <c r="S147" s="700">
        <f>IF(S$128=FALSE,0,S146/100*AI$40)</f>
        <v>0</v>
      </c>
      <c r="T147" s="294" t="str">
        <f>IF(U147=0,"",U147)</f>
        <v/>
      </c>
      <c r="U147" s="742">
        <f>IF(U$128=FALSE,0,U146/100*AI$51)</f>
        <v>0</v>
      </c>
      <c r="V147" s="294" t="str">
        <f>IF(W147=0,"",W147)</f>
        <v/>
      </c>
      <c r="W147" s="763">
        <f>IF(W$128=FALSE,0,W146/100*AI$62)</f>
        <v>0</v>
      </c>
      <c r="X147" s="294" t="str">
        <f>IF(Y147=0,"",Y147)</f>
        <v/>
      </c>
      <c r="Y147" s="1378">
        <f>IF(Y$128=FALSE,0,Y146/100*AI$73)</f>
        <v>0</v>
      </c>
      <c r="Z147" s="294" t="str">
        <f>IF(AA147=0,"",AA147)</f>
        <v/>
      </c>
      <c r="AA147" s="1420">
        <f>IF(AA$128=FALSE,0,AA146/100*AI$84)</f>
        <v>0</v>
      </c>
      <c r="AB147" s="294" t="str">
        <f>IF(AC147=0,"",AC147)</f>
        <v/>
      </c>
      <c r="AC147" s="1423">
        <f>IF(AC$128=FALSE,0,AC146/100*AI$95)</f>
        <v>0</v>
      </c>
      <c r="AD147" s="19"/>
      <c r="AF147" s="274"/>
      <c r="AG147" s="989"/>
      <c r="AH147" s="989"/>
      <c r="AI147" s="195"/>
      <c r="AJ147" s="195"/>
      <c r="AK147" s="195"/>
      <c r="AL147" s="991"/>
      <c r="AM147" s="686"/>
      <c r="AN147" s="686"/>
      <c r="AO147" s="686"/>
      <c r="AP147" s="686"/>
      <c r="AQ147" s="84"/>
      <c r="AR147" s="823" t="s">
        <v>106</v>
      </c>
      <c r="AS147" s="821" t="str">
        <f>IF((OR(AI$23&lt;AS145,AI$23&gt;=AS154)),"",AI$23)</f>
        <v/>
      </c>
      <c r="AT147" s="839" t="str">
        <f t="shared" si="90"/>
        <v/>
      </c>
      <c r="AU147" s="1005">
        <f>IF(AO$30=2,(IF(AS147="",0,((AT154-AT145)/(AS154-AS145)*(AI$23-AS145))+AT145)),0)</f>
        <v>0</v>
      </c>
      <c r="AV147" s="840" t="str">
        <f t="shared" si="91"/>
        <v/>
      </c>
      <c r="AW147" s="1005">
        <f>IF(AO$30=2,(IF(AS147="",0,((AV154-AV145)/(AS154-AS145)*(AI$23-AS145))+AV145)),0)</f>
        <v>0</v>
      </c>
      <c r="AX147" s="823" t="str">
        <f t="shared" si="92"/>
        <v/>
      </c>
      <c r="AY147" s="1005">
        <f>IF(AO$30=3,(IF(AS147="",0,((AX154-AX145)/(AS154-AS145)*(AI$23-AS145))+AX145)),0)</f>
        <v>0</v>
      </c>
      <c r="AZ147" s="837" t="str">
        <f t="shared" ref="AZ147:AZ153" si="95">IF(BA147=0,"",BA147)</f>
        <v/>
      </c>
      <c r="BA147" s="1005">
        <f>IF(AO$30=3,(IF(AS147="",0,((AZ154-AZ145)/(AS154-AS145)*(AI$23-AS145))+AZ145)),0)</f>
        <v>0</v>
      </c>
      <c r="BB147" s="823" t="str">
        <f t="shared" si="93"/>
        <v/>
      </c>
      <c r="BC147" s="1005">
        <f>IF(AO$30=4,(IF(AS147="",0,((BB154-BB145)/(AS154-AS145)*(AI$23-AS145))+BB145)),0)</f>
        <v>0</v>
      </c>
      <c r="BD147" s="838" t="str">
        <f t="shared" si="94"/>
        <v/>
      </c>
      <c r="BE147" s="1006">
        <f>IF(AO$30=4,(IF(AS147="",0,((BD154-BD145)/(AS154-AS145)*(AI$12-AS145))+BD145)),0)</f>
        <v>0</v>
      </c>
      <c r="BF147" s="160"/>
      <c r="BG147" s="81"/>
    </row>
    <row r="148" spans="1:60" s="93" customFormat="1" ht="15" customHeight="1" x14ac:dyDescent="0.25">
      <c r="A148" s="254"/>
      <c r="B148" s="2285" t="s">
        <v>41</v>
      </c>
      <c r="C148" s="2288" t="s">
        <v>305</v>
      </c>
      <c r="D148" s="2288"/>
      <c r="E148" s="2288"/>
      <c r="F148" s="2288"/>
      <c r="G148" s="2288"/>
      <c r="H148" s="2288"/>
      <c r="I148" s="2288"/>
      <c r="J148" s="2288"/>
      <c r="K148" s="2288"/>
      <c r="L148" s="2288"/>
      <c r="M148" s="2289"/>
      <c r="N148" s="473">
        <v>0.5</v>
      </c>
      <c r="O148" s="638">
        <f>IF(O$128=FALSE,0,N148)</f>
        <v>0</v>
      </c>
      <c r="P148" s="473">
        <v>0.5</v>
      </c>
      <c r="Q148" s="662">
        <f>IF(Q$128=FALSE,0,P148)</f>
        <v>0</v>
      </c>
      <c r="R148" s="473">
        <v>0.5</v>
      </c>
      <c r="S148" s="699">
        <f>IF(S$128=FALSE,0,R148)</f>
        <v>0</v>
      </c>
      <c r="T148" s="473">
        <v>0.5</v>
      </c>
      <c r="U148" s="734">
        <f>IF(U$128=FALSE,0,T148)</f>
        <v>0.5</v>
      </c>
      <c r="V148" s="473">
        <v>0.5</v>
      </c>
      <c r="W148" s="756">
        <f>IF(W$128=FALSE,0,V148)</f>
        <v>0</v>
      </c>
      <c r="X148" s="473">
        <v>0.5</v>
      </c>
      <c r="Y148" s="1371">
        <f>IF(Y$128=FALSE,0,X148)</f>
        <v>0</v>
      </c>
      <c r="Z148" s="473">
        <v>0.5</v>
      </c>
      <c r="AA148" s="1417">
        <f>IF(AA$128=FALSE,0,Z148)</f>
        <v>0</v>
      </c>
      <c r="AB148" s="473">
        <v>0.5</v>
      </c>
      <c r="AC148" s="1432">
        <f>IF(AC$128=FALSE,0,AB148)</f>
        <v>0</v>
      </c>
      <c r="AD148" s="483">
        <f>O148+Q148+S148+U148+W148+Y148+AA148+AC148</f>
        <v>0.5</v>
      </c>
      <c r="AF148" s="272">
        <v>0.5</v>
      </c>
      <c r="AG148" s="994"/>
      <c r="AH148" s="994"/>
      <c r="AI148" s="195"/>
      <c r="AJ148" s="195"/>
      <c r="AK148" s="195"/>
      <c r="AL148" s="991"/>
      <c r="AM148" s="686"/>
      <c r="AN148" s="686"/>
      <c r="AO148" s="686"/>
      <c r="AP148" s="686"/>
      <c r="AQ148" s="84"/>
      <c r="AR148" s="823" t="s">
        <v>107</v>
      </c>
      <c r="AS148" s="821" t="str">
        <f>IF((OR(AI$34&lt;AS145,AI$34&gt;=AS154)),"",AI$34)</f>
        <v/>
      </c>
      <c r="AT148" s="839" t="str">
        <f t="shared" si="90"/>
        <v/>
      </c>
      <c r="AU148" s="1007">
        <f>IF(AO$41=2,(IF(AS148="",0,((AT154-AT145)/(AS154-AS145)*(AI$34-AS145))+AT145)),0)</f>
        <v>0</v>
      </c>
      <c r="AV148" s="840" t="str">
        <f t="shared" si="91"/>
        <v/>
      </c>
      <c r="AW148" s="1007">
        <f>IF(AO$41=2,(IF(AS148="",0,((AV154-AV145)/(AS154-AS145)*(AI$34-AS145))+AV145)),0)</f>
        <v>0</v>
      </c>
      <c r="AX148" s="823" t="str">
        <f t="shared" si="92"/>
        <v/>
      </c>
      <c r="AY148" s="1007">
        <f>IF(AO$41=3,(IF(AS148="",0,((AX154-AX145)/(AS154-AS145)*(AI$34-AS145))+AX145)),0)</f>
        <v>0</v>
      </c>
      <c r="AZ148" s="837" t="str">
        <f t="shared" si="95"/>
        <v/>
      </c>
      <c r="BA148" s="1007">
        <f>IF(AO$41=3,(IF(AS148="",0,((AZ154-AZ145)/(AS154-AS145)*(AI$34-AS145))+AZ145)),0)</f>
        <v>0</v>
      </c>
      <c r="BB148" s="823" t="str">
        <f t="shared" si="93"/>
        <v/>
      </c>
      <c r="BC148" s="1007">
        <f>IF(AO$41=4,(IF(AS148="",0,((BB154-BB145)/(AS154-AS145)*(AI$34-AS145))+BB145)),0)</f>
        <v>0</v>
      </c>
      <c r="BD148" s="838" t="str">
        <f t="shared" si="94"/>
        <v/>
      </c>
      <c r="BE148" s="1008">
        <f>IF(AO$41=4,(IF(AS148="",0,((BD154-BD145)/(AS154-AS145)*(AI$34-AS145))+BD145)),0)</f>
        <v>0</v>
      </c>
      <c r="BF148" s="166"/>
      <c r="BG148" s="81"/>
    </row>
    <row r="149" spans="1:60" s="93" customFormat="1" ht="15" customHeight="1" x14ac:dyDescent="0.25">
      <c r="A149" s="254"/>
      <c r="B149" s="2286"/>
      <c r="C149" s="2290"/>
      <c r="D149" s="2290"/>
      <c r="E149" s="2290"/>
      <c r="F149" s="2290"/>
      <c r="G149" s="2290"/>
      <c r="H149" s="2290"/>
      <c r="I149" s="2290"/>
      <c r="J149" s="2290"/>
      <c r="K149" s="2290"/>
      <c r="L149" s="2290"/>
      <c r="M149" s="2291"/>
      <c r="N149" s="2252" t="str">
        <f>IF(O149=0,"",O149)</f>
        <v/>
      </c>
      <c r="O149" s="2278">
        <f>IF(O$128=FALSE,0,O148/100*AI$18)</f>
        <v>0</v>
      </c>
      <c r="P149" s="2252" t="str">
        <f>IF(Q149=0,"",Q149)</f>
        <v/>
      </c>
      <c r="Q149" s="2280">
        <f>IF(Q$128=FALSE,0,Q148/100*AI$29)</f>
        <v>0</v>
      </c>
      <c r="R149" s="2252" t="str">
        <f>IF(S149=0,"",S149)</f>
        <v/>
      </c>
      <c r="S149" s="2266">
        <f>IF(S$128=FALSE,0,S148/100*AI$40)</f>
        <v>0</v>
      </c>
      <c r="T149" s="2252" t="str">
        <f>IF(U149=0,"",U149)</f>
        <v/>
      </c>
      <c r="U149" s="2264">
        <f>IF(U$128=FALSE,0,U148/100*AI$51)</f>
        <v>0</v>
      </c>
      <c r="V149" s="2252" t="str">
        <f>IF(W149=0,"",W149)</f>
        <v/>
      </c>
      <c r="W149" s="2250">
        <f>IF(W$128=FALSE,0,W148/100*AI$62)</f>
        <v>0</v>
      </c>
      <c r="X149" s="2252" t="str">
        <f>IF(Y149=0,"",Y149)</f>
        <v/>
      </c>
      <c r="Y149" s="2253">
        <f>IF(Y$128=FALSE,0,Y148/100*AI$73)</f>
        <v>0</v>
      </c>
      <c r="Z149" s="2252" t="str">
        <f>IF(AA149=0,"",AA149)</f>
        <v/>
      </c>
      <c r="AA149" s="2268">
        <f>IF(AA$128=FALSE,0,AA148/100*AI$84)</f>
        <v>0</v>
      </c>
      <c r="AB149" s="2252" t="str">
        <f>IF(AC149=0,"",AC149)</f>
        <v/>
      </c>
      <c r="AC149" s="2258">
        <f>IF(AC$128=FALSE,0,AC148/100*AI$95)</f>
        <v>0</v>
      </c>
      <c r="AF149" s="272"/>
      <c r="AG149" s="994"/>
      <c r="AH149" s="994"/>
      <c r="AI149" s="195"/>
      <c r="AJ149" s="195"/>
      <c r="AK149" s="195"/>
      <c r="AL149" s="991"/>
      <c r="AM149" s="686"/>
      <c r="AN149" s="686"/>
      <c r="AO149" s="998"/>
      <c r="AP149" s="998"/>
      <c r="AQ149" s="95"/>
      <c r="AR149" s="823" t="s">
        <v>108</v>
      </c>
      <c r="AS149" s="821" t="str">
        <f>IF((OR(AI$45&lt;AS145,AI$45&gt;=AS154)),"",AI$45)</f>
        <v/>
      </c>
      <c r="AT149" s="839" t="str">
        <f t="shared" si="90"/>
        <v/>
      </c>
      <c r="AU149" s="1009">
        <f>IF(AO$52=2,(IF(AS149="",0,((AT154-AT145)/(AS154-AS145)*(AI$45-AS145))+AT145)),0)</f>
        <v>0</v>
      </c>
      <c r="AV149" s="840" t="str">
        <f t="shared" si="91"/>
        <v/>
      </c>
      <c r="AW149" s="1009">
        <f>IF(AO$52=2,(IF(AS149="",0,((AV154-AV145)/(AS154-AS145)*(AI$45-AS145))+AV145)),0)</f>
        <v>0</v>
      </c>
      <c r="AX149" s="823" t="str">
        <f t="shared" si="92"/>
        <v/>
      </c>
      <c r="AY149" s="1009">
        <f>IF(AO$52=3,(IF(AS149="",0,((AX154-AX145)/(AS154-AS145)*(AI$45-AS145))+AX145)),0)</f>
        <v>0</v>
      </c>
      <c r="AZ149" s="837" t="str">
        <f t="shared" si="95"/>
        <v/>
      </c>
      <c r="BA149" s="1009">
        <f>IF(AO$52=3,(IF(AS149="",0,((AZ154-AZ145)/(AS154-AS145)*(AI$45-AS145))+AZ145)),0)</f>
        <v>0</v>
      </c>
      <c r="BB149" s="823" t="str">
        <f t="shared" si="93"/>
        <v/>
      </c>
      <c r="BC149" s="1009">
        <f>IF(AO$52=4,(IF(AS149="",0,((BB154-BB145)/(AS154-AS145)*(AI$45-AS145))+BB145)),0)</f>
        <v>0</v>
      </c>
      <c r="BD149" s="838" t="str">
        <f t="shared" si="94"/>
        <v/>
      </c>
      <c r="BE149" s="1011">
        <f>IF(AO$52=4,(IF(AS149="",0,((BD154-BD145)/(AS154-AS145)*(AI$45-AS145))+BD145)),0)</f>
        <v>0</v>
      </c>
      <c r="BF149" s="166"/>
      <c r="BG149" s="81"/>
    </row>
    <row r="150" spans="1:60" s="93" customFormat="1" ht="15" customHeight="1" x14ac:dyDescent="0.25">
      <c r="A150" s="254"/>
      <c r="B150" s="2286"/>
      <c r="C150" s="2290"/>
      <c r="D150" s="2290"/>
      <c r="E150" s="2290"/>
      <c r="F150" s="2290"/>
      <c r="G150" s="2290"/>
      <c r="H150" s="2290"/>
      <c r="I150" s="2290"/>
      <c r="J150" s="2290"/>
      <c r="K150" s="2290"/>
      <c r="L150" s="2290"/>
      <c r="M150" s="2291"/>
      <c r="N150" s="2248"/>
      <c r="O150" s="2278"/>
      <c r="P150" s="2248"/>
      <c r="Q150" s="2280"/>
      <c r="R150" s="2248"/>
      <c r="S150" s="2266"/>
      <c r="T150" s="2248"/>
      <c r="U150" s="2264"/>
      <c r="V150" s="2248"/>
      <c r="W150" s="2250"/>
      <c r="X150" s="2248"/>
      <c r="Y150" s="2253"/>
      <c r="Z150" s="2248"/>
      <c r="AA150" s="2268"/>
      <c r="AB150" s="2248"/>
      <c r="AC150" s="2258"/>
      <c r="AD150" s="2261"/>
      <c r="AF150" s="274"/>
      <c r="AG150" s="989"/>
      <c r="AH150" s="989"/>
      <c r="AI150" s="195"/>
      <c r="AJ150" s="195"/>
      <c r="AK150" s="195"/>
      <c r="AL150" s="991"/>
      <c r="AM150" s="686"/>
      <c r="AN150" s="686"/>
      <c r="AO150" s="998"/>
      <c r="AP150" s="998"/>
      <c r="AQ150" s="95"/>
      <c r="AR150" s="823" t="s">
        <v>109</v>
      </c>
      <c r="AS150" s="821" t="str">
        <f>IF((OR(AI$56&lt;AS145,AI$56&gt;=AS154)),"",AI$56)</f>
        <v/>
      </c>
      <c r="AT150" s="839" t="str">
        <f t="shared" si="90"/>
        <v/>
      </c>
      <c r="AU150" s="1012">
        <f>IF(AO$63=2,(IF(AS150="",0,((AT154-AT145)/(AS154-AS145)*(AI$56-AS145))+AT145)),0)</f>
        <v>0</v>
      </c>
      <c r="AV150" s="840" t="str">
        <f t="shared" si="91"/>
        <v/>
      </c>
      <c r="AW150" s="1012">
        <f>IF(AO$63=2,(IF(AS150="",0,((AV154-AV145)/(AS154-AS145)*(AI$56-AS145))+AV145)),0)</f>
        <v>0</v>
      </c>
      <c r="AX150" s="823" t="str">
        <f t="shared" si="92"/>
        <v/>
      </c>
      <c r="AY150" s="1012">
        <f>IF(AO$63=3,(IF(AS150="",0,((AX154-AX145)/(AS154-AS145)*(AI$56-AS145))+AX145)),0)</f>
        <v>0</v>
      </c>
      <c r="AZ150" s="837" t="str">
        <f t="shared" si="95"/>
        <v/>
      </c>
      <c r="BA150" s="1012">
        <f>IF(AO$63=3,(IF(AS150="",0,((AZ154-AZ145)/(AS154-AS145)*(AI$56-AS145))+AZ145)),0)</f>
        <v>0</v>
      </c>
      <c r="BB150" s="823" t="str">
        <f t="shared" si="93"/>
        <v/>
      </c>
      <c r="BC150" s="1012">
        <f>IF(AO$63=4,(IF(AS150="",0,((BB154-BB145)/(AS154-AS145)*(AI$56-AS145))+BB145)),0)</f>
        <v>0</v>
      </c>
      <c r="BD150" s="838" t="str">
        <f t="shared" si="94"/>
        <v/>
      </c>
      <c r="BE150" s="1013">
        <f>IF(AO$63=4,(IF(AS150="",0,((BD154-BD145)/(AS154-AS145)*(AI$56-AS145))+BD145)),0)</f>
        <v>0</v>
      </c>
      <c r="BF150" s="167"/>
      <c r="BG150" s="81"/>
    </row>
    <row r="151" spans="1:60" s="93" customFormat="1" ht="15" customHeight="1" x14ac:dyDescent="0.25">
      <c r="A151" s="254"/>
      <c r="B151" s="2287"/>
      <c r="C151" s="2292"/>
      <c r="D151" s="2292"/>
      <c r="E151" s="2292"/>
      <c r="F151" s="2292"/>
      <c r="G151" s="2292"/>
      <c r="H151" s="2292"/>
      <c r="I151" s="2292"/>
      <c r="J151" s="2292"/>
      <c r="K151" s="2292"/>
      <c r="L151" s="2292"/>
      <c r="M151" s="2293"/>
      <c r="N151" s="2249"/>
      <c r="O151" s="2279"/>
      <c r="P151" s="2249"/>
      <c r="Q151" s="2281"/>
      <c r="R151" s="2249"/>
      <c r="S151" s="2267"/>
      <c r="T151" s="2249"/>
      <c r="U151" s="2265"/>
      <c r="V151" s="2249"/>
      <c r="W151" s="2251"/>
      <c r="X151" s="2249"/>
      <c r="Y151" s="2254"/>
      <c r="Z151" s="2249"/>
      <c r="AA151" s="2269"/>
      <c r="AB151" s="2249"/>
      <c r="AC151" s="2259"/>
      <c r="AD151" s="2261"/>
      <c r="AF151" s="274"/>
      <c r="AG151" s="989"/>
      <c r="AH151" s="989"/>
      <c r="AI151" s="195"/>
      <c r="AJ151" s="195"/>
      <c r="AK151" s="195"/>
      <c r="AL151" s="991"/>
      <c r="AM151" s="998"/>
      <c r="AN151" s="998"/>
      <c r="AO151" s="686"/>
      <c r="AP151" s="686"/>
      <c r="AQ151" s="84"/>
      <c r="AR151" s="823" t="s">
        <v>110</v>
      </c>
      <c r="AS151" s="821" t="str">
        <f>IF((OR(AI$67&lt;AS145,AI$67&gt;=AS154)),"",AI$67)</f>
        <v/>
      </c>
      <c r="AT151" s="839" t="str">
        <f t="shared" si="90"/>
        <v/>
      </c>
      <c r="AU151" s="1036">
        <f>IF(AO$74=2,(IF(AS151="",0,((AT154-AT145)/(AS154-AS145)*(AI$67-AS145))+AT145)),0)</f>
        <v>0</v>
      </c>
      <c r="AV151" s="840" t="str">
        <f t="shared" si="91"/>
        <v/>
      </c>
      <c r="AW151" s="1036">
        <f>IF(AO$74=2,(IF(AS151="",0,((AV154-AV145)/(AS154-AS145)*(AI$67-AS145))+AV145)),0)</f>
        <v>0</v>
      </c>
      <c r="AX151" s="823" t="str">
        <f t="shared" si="92"/>
        <v/>
      </c>
      <c r="AY151" s="1036">
        <f>IF(AO$74=3,(IF(AS151="",0,((AX154-AX145)/(AS154-AS145)*(AI$67-AS145))+AX145)),0)</f>
        <v>0</v>
      </c>
      <c r="AZ151" s="837" t="str">
        <f t="shared" si="95"/>
        <v/>
      </c>
      <c r="BA151" s="1036">
        <f>IF(AO$74=3,(IF(AS151="",0,((AZ154-AZ145)/(AS154-AS145)*(AI$67-AS145))+AZ145)),0)</f>
        <v>0</v>
      </c>
      <c r="BB151" s="823" t="str">
        <f t="shared" si="93"/>
        <v/>
      </c>
      <c r="BC151" s="1036">
        <f>IF(AO$74=4,(IF(AS151="",0,((BB154-BB145)/(AS154-AS145)*(AI$67-AS145))+BB145)),0)</f>
        <v>0</v>
      </c>
      <c r="BD151" s="838" t="str">
        <f t="shared" si="94"/>
        <v/>
      </c>
      <c r="BE151" s="1041">
        <f>IF(AO$74=4,(IF(AS151="",0,((BD154-BD145)/(AS154-AS145)*(AI$67-AS145))+BD145)),0)</f>
        <v>0</v>
      </c>
      <c r="BF151" s="167"/>
      <c r="BG151" s="81"/>
    </row>
    <row r="152" spans="1:60" s="93" customFormat="1" ht="15" customHeight="1" x14ac:dyDescent="0.2">
      <c r="A152" s="254"/>
      <c r="B152" s="2285" t="s">
        <v>42</v>
      </c>
      <c r="C152" s="2288" t="s">
        <v>132</v>
      </c>
      <c r="D152" s="2288"/>
      <c r="E152" s="2288"/>
      <c r="F152" s="2288"/>
      <c r="G152" s="2288"/>
      <c r="H152" s="2288"/>
      <c r="I152" s="2288"/>
      <c r="J152" s="2288"/>
      <c r="K152" s="2288"/>
      <c r="L152" s="2288"/>
      <c r="M152" s="2289"/>
      <c r="N152" s="473">
        <v>4</v>
      </c>
      <c r="O152" s="638">
        <f>IF(O$128=FALSE,0,N152)</f>
        <v>0</v>
      </c>
      <c r="P152" s="473">
        <v>4</v>
      </c>
      <c r="Q152" s="662">
        <f>IF(Q$128=FALSE,0,P152)</f>
        <v>0</v>
      </c>
      <c r="R152" s="473">
        <v>4</v>
      </c>
      <c r="S152" s="699">
        <f>IF(S$128=FALSE,0,R152)</f>
        <v>0</v>
      </c>
      <c r="T152" s="473">
        <v>4</v>
      </c>
      <c r="U152" s="734">
        <f>IF(U$128=FALSE,0,T152)</f>
        <v>4</v>
      </c>
      <c r="V152" s="473">
        <v>4</v>
      </c>
      <c r="W152" s="756">
        <f>IF(W$128=FALSE,0,V152)</f>
        <v>0</v>
      </c>
      <c r="X152" s="473">
        <v>4</v>
      </c>
      <c r="Y152" s="1371">
        <f>IF(Y$128=FALSE,0,X152)</f>
        <v>0</v>
      </c>
      <c r="Z152" s="473">
        <v>4</v>
      </c>
      <c r="AA152" s="1417">
        <f>IF(AA$128=FALSE,0,Z152)</f>
        <v>0</v>
      </c>
      <c r="AB152" s="473">
        <v>4</v>
      </c>
      <c r="AC152" s="1432">
        <f>IF(AC$128=FALSE,0,AB152)</f>
        <v>0</v>
      </c>
      <c r="AD152" s="483">
        <f>O152+Q152+S152+U152+W152+Y152+AA152+AC152</f>
        <v>4</v>
      </c>
      <c r="AF152" s="272">
        <v>4</v>
      </c>
      <c r="AG152" s="989"/>
      <c r="AH152" s="989"/>
      <c r="AI152" s="195"/>
      <c r="AJ152" s="195"/>
      <c r="AK152" s="195"/>
      <c r="AL152" s="685"/>
      <c r="AM152" s="998"/>
      <c r="AN152" s="998"/>
      <c r="AO152" s="998"/>
      <c r="AP152" s="998"/>
      <c r="AQ152" s="95"/>
      <c r="AR152" s="823" t="s">
        <v>111</v>
      </c>
      <c r="AS152" s="821" t="str">
        <f>IF((OR(AI$78&lt;AS145,AI$78&gt;=AS154)),"",AI$78)</f>
        <v/>
      </c>
      <c r="AT152" s="839" t="str">
        <f t="shared" si="90"/>
        <v/>
      </c>
      <c r="AU152" s="1016">
        <f>IF(AO$85=2,(IF(AS152="",0,((AT154-AT145)/(AS154-AS145)*(AI$78-AS145))+AT145)),0)</f>
        <v>0</v>
      </c>
      <c r="AV152" s="840" t="str">
        <f t="shared" si="91"/>
        <v/>
      </c>
      <c r="AW152" s="1014">
        <f>IF(AO$85=2,(IF(AS152="",0,((AV154-AV145)/(AS154-AS145)*(AI$78-AS145))+AV145)),0)</f>
        <v>0</v>
      </c>
      <c r="AX152" s="823" t="str">
        <f t="shared" si="92"/>
        <v/>
      </c>
      <c r="AY152" s="1014">
        <f>IF(AO$85=3,(IF(AS152="",0,((AX154-AX145)/(AS154-AS145)*(AI$78-AS145))+AX145)),0)</f>
        <v>0</v>
      </c>
      <c r="AZ152" s="837" t="str">
        <f t="shared" si="95"/>
        <v/>
      </c>
      <c r="BA152" s="1014">
        <f>IF(AO$85=3,(IF(AS152="",0,((AZ154-AZ145)/(AS154-AS145)*(AI$78-AS145))+AZ145)),0)</f>
        <v>0</v>
      </c>
      <c r="BB152" s="823" t="str">
        <f t="shared" si="93"/>
        <v/>
      </c>
      <c r="BC152" s="1014">
        <f>IF(AO$85=4,(IF(AS152="",0,((BB154-BB145)/(AS154-AS145)*(AI$78-AS145))+BB145)),0)</f>
        <v>0</v>
      </c>
      <c r="BD152" s="838" t="str">
        <f t="shared" si="94"/>
        <v/>
      </c>
      <c r="BE152" s="1015">
        <f>IF(AO$85=4,(IF(AS152="",0,((BD154-BD145)/(AS154-AS145)*(AI$78-AS145))+BD145)),0)</f>
        <v>0</v>
      </c>
      <c r="BF152" s="168"/>
      <c r="BG152" s="81"/>
      <c r="BH152" s="99"/>
    </row>
    <row r="153" spans="1:60" s="99" customFormat="1" ht="16.899999999999999" customHeight="1" x14ac:dyDescent="0.25">
      <c r="A153" s="1543"/>
      <c r="B153" s="2286"/>
      <c r="C153" s="2290"/>
      <c r="D153" s="2290"/>
      <c r="E153" s="2290"/>
      <c r="F153" s="2290"/>
      <c r="G153" s="2290"/>
      <c r="H153" s="2290"/>
      <c r="I153" s="2290"/>
      <c r="J153" s="2290"/>
      <c r="K153" s="2290"/>
      <c r="L153" s="2290"/>
      <c r="M153" s="2291"/>
      <c r="N153" s="2252" t="str">
        <f>IF(O153=0,"",O153)</f>
        <v/>
      </c>
      <c r="O153" s="2278">
        <f>IF(O$128=FALSE,0,O152/100*AI$18)</f>
        <v>0</v>
      </c>
      <c r="P153" s="2252" t="str">
        <f>IF(Q153=0,"",Q153)</f>
        <v/>
      </c>
      <c r="Q153" s="2280">
        <f>IF(Q$128=FALSE,0,Q152/100*AI$29)</f>
        <v>0</v>
      </c>
      <c r="R153" s="2252" t="str">
        <f>IF(S153=0,"",S153)</f>
        <v/>
      </c>
      <c r="S153" s="2266">
        <f>IF(S$128=FALSE,0,S152/100*AI$40)</f>
        <v>0</v>
      </c>
      <c r="T153" s="2252" t="str">
        <f>IF(U153=0,"",U153)</f>
        <v/>
      </c>
      <c r="U153" s="2264">
        <f>IF(U$128=FALSE,0,U152/100*AI$51)</f>
        <v>0</v>
      </c>
      <c r="V153" s="2252" t="str">
        <f>IF(W153=0,"",W153)</f>
        <v/>
      </c>
      <c r="W153" s="2250">
        <f>IF(W$128=FALSE,0,W152/100*AI$62)</f>
        <v>0</v>
      </c>
      <c r="X153" s="2252" t="str">
        <f>IF(Y153=0,"",Y153)</f>
        <v/>
      </c>
      <c r="Y153" s="2253">
        <f>IF(Y$128=FALSE,0,Y152/100*AI$73)</f>
        <v>0</v>
      </c>
      <c r="Z153" s="2252" t="str">
        <f>IF(AA153=0,"",AA153)</f>
        <v/>
      </c>
      <c r="AA153" s="2268">
        <f>IF(AA$128=FALSE,0,AA152/100*AI$84)</f>
        <v>0</v>
      </c>
      <c r="AB153" s="2252" t="str">
        <f>IF(AC153=0,"",AC153)</f>
        <v/>
      </c>
      <c r="AC153" s="2258">
        <f>IF(AC$128=FALSE,0,AC152/100*AI$95)</f>
        <v>0</v>
      </c>
      <c r="AD153" s="93"/>
      <c r="AE153" s="93"/>
      <c r="AF153" s="272"/>
      <c r="AG153" s="994"/>
      <c r="AH153" s="994"/>
      <c r="AI153" s="195"/>
      <c r="AJ153" s="195"/>
      <c r="AK153" s="195"/>
      <c r="AL153" s="991"/>
      <c r="AM153" s="686"/>
      <c r="AN153" s="686"/>
      <c r="AO153" s="998"/>
      <c r="AP153" s="998"/>
      <c r="AQ153" s="95"/>
      <c r="AR153" s="823" t="s">
        <v>112</v>
      </c>
      <c r="AS153" s="824" t="str">
        <f>IF((OR(AI$89&lt;AS145,AI$89&gt;=AS154)),"",AI$89)</f>
        <v/>
      </c>
      <c r="AT153" s="839" t="str">
        <f t="shared" si="90"/>
        <v/>
      </c>
      <c r="AU153" s="1017">
        <f>IF(AO$96=2,(IF(AS153="",0,((AT154-AT145)/(AS154-AS145)*(AI$89-AS145))+AT145)),0)</f>
        <v>0</v>
      </c>
      <c r="AV153" s="840" t="str">
        <f t="shared" si="91"/>
        <v/>
      </c>
      <c r="AW153" s="1017">
        <f>IF(AO$96=2,(IF(AS153="",0,((AV154-AV145)/(AS154-AS145)*(AI$89-AS145))+AV145)),0)</f>
        <v>0</v>
      </c>
      <c r="AX153" s="823" t="str">
        <f t="shared" si="92"/>
        <v/>
      </c>
      <c r="AY153" s="1017">
        <f>IF(AO$96=3,(IF(AS153="",0,((AX154-AX145)/(AS154-AS145)*(AI$89-AS145))+AX145)),0)</f>
        <v>0</v>
      </c>
      <c r="AZ153" s="837" t="str">
        <f t="shared" si="95"/>
        <v/>
      </c>
      <c r="BA153" s="1018">
        <f>IF(AO$96=3,(IF(AS153="",0,((AZ154-AZ145)/(AS154-AS145)*(AI$89-AS145))+AZ145)),0)</f>
        <v>0</v>
      </c>
      <c r="BB153" s="823" t="str">
        <f t="shared" si="93"/>
        <v/>
      </c>
      <c r="BC153" s="1017">
        <f>IF(AO$96=4,(IF(AS153="",0,((BB154-BB145)/(AS154-AS145)*(AI$89-AS145))+BB145)),0)</f>
        <v>0</v>
      </c>
      <c r="BD153" s="838" t="str">
        <f t="shared" si="94"/>
        <v/>
      </c>
      <c r="BE153" s="1019">
        <f>IF(AO$96=4,(IF(AS153="",0,((BD154-BD145)/(AS154-AS145)*(AI$89-AS145))+BD145)),0)</f>
        <v>0</v>
      </c>
      <c r="BF153" s="168"/>
      <c r="BG153" s="81"/>
      <c r="BH153" s="101"/>
    </row>
    <row r="154" spans="1:60" s="101" customFormat="1" ht="16.899999999999999" customHeight="1" x14ac:dyDescent="0.25">
      <c r="A154" s="258"/>
      <c r="B154" s="2287"/>
      <c r="C154" s="2292"/>
      <c r="D154" s="2292"/>
      <c r="E154" s="2292"/>
      <c r="F154" s="2292"/>
      <c r="G154" s="2292"/>
      <c r="H154" s="2292"/>
      <c r="I154" s="2292"/>
      <c r="J154" s="2292"/>
      <c r="K154" s="2292"/>
      <c r="L154" s="2292"/>
      <c r="M154" s="2293"/>
      <c r="N154" s="2249"/>
      <c r="O154" s="2279"/>
      <c r="P154" s="2249"/>
      <c r="Q154" s="2281"/>
      <c r="R154" s="2249"/>
      <c r="S154" s="2267"/>
      <c r="T154" s="2249"/>
      <c r="U154" s="2265"/>
      <c r="V154" s="2249"/>
      <c r="W154" s="2251"/>
      <c r="X154" s="2249"/>
      <c r="Y154" s="2254"/>
      <c r="Z154" s="2249"/>
      <c r="AA154" s="2269"/>
      <c r="AB154" s="2249"/>
      <c r="AC154" s="2262"/>
      <c r="AD154" s="19"/>
      <c r="AE154" s="93"/>
      <c r="AF154" s="272"/>
      <c r="AG154" s="994"/>
      <c r="AH154" s="994"/>
      <c r="AI154" s="195"/>
      <c r="AJ154" s="195"/>
      <c r="AK154" s="195"/>
      <c r="AL154" s="991"/>
      <c r="AM154" s="998"/>
      <c r="AN154" s="998"/>
      <c r="AO154" s="998"/>
      <c r="AP154" s="998"/>
      <c r="AQ154" s="95"/>
      <c r="AR154" s="846"/>
      <c r="AS154" s="829">
        <v>2500000</v>
      </c>
      <c r="AT154" s="842">
        <v>285649</v>
      </c>
      <c r="AU154" s="831"/>
      <c r="AV154" s="832">
        <v>341295</v>
      </c>
      <c r="AW154" s="831"/>
      <c r="AX154" s="833">
        <v>341295</v>
      </c>
      <c r="AY154" s="831"/>
      <c r="AZ154" s="834">
        <v>400650</v>
      </c>
      <c r="BA154" s="831"/>
      <c r="BB154" s="833">
        <v>400650</v>
      </c>
      <c r="BC154" s="831"/>
      <c r="BD154" s="834">
        <v>456296</v>
      </c>
      <c r="BE154" s="165"/>
      <c r="BF154" s="163"/>
      <c r="BG154" s="81"/>
      <c r="BH154" s="93"/>
    </row>
    <row r="155" spans="1:60" s="93" customFormat="1" ht="15" customHeight="1" x14ac:dyDescent="0.25">
      <c r="A155" s="255"/>
      <c r="B155" s="2317" t="s">
        <v>322</v>
      </c>
      <c r="C155" s="2318"/>
      <c r="D155" s="2318"/>
      <c r="E155" s="2318"/>
      <c r="F155" s="2318"/>
      <c r="G155" s="2318"/>
      <c r="H155" s="2318"/>
      <c r="I155" s="2318"/>
      <c r="J155" s="2318"/>
      <c r="K155" s="2318"/>
      <c r="L155" s="2318"/>
      <c r="M155" s="2319"/>
      <c r="N155" s="474" t="str">
        <f>IF(O155=0,"",O155)</f>
        <v/>
      </c>
      <c r="O155" s="648">
        <f>IF(OR(AI12=0,O128=FALSE),0,O129+O133+O144+O146+O148+O152)</f>
        <v>0</v>
      </c>
      <c r="P155" s="474" t="str">
        <f>IF(Q155=0,"",Q155)</f>
        <v/>
      </c>
      <c r="Q155" s="667">
        <f>IF(OR(AI23=0,Q128=FALSE),0,Q129+Q133+Q144+Q146+Q148+Q152)</f>
        <v>0</v>
      </c>
      <c r="R155" s="474" t="str">
        <f>IF(S155=0,"",S155)</f>
        <v/>
      </c>
      <c r="S155" s="722">
        <f>IF(OR(AI34=0,S128=FALSE),0,S129+S133+S144+S146+S148+S152)</f>
        <v>0</v>
      </c>
      <c r="T155" s="474">
        <f>IF(U155=0,"",U155)</f>
        <v>18</v>
      </c>
      <c r="U155" s="740">
        <f>IF(OR(AI45=0,U128=FALSE),0,U129+U133+U144+U146+U148+U152)</f>
        <v>18</v>
      </c>
      <c r="V155" s="474" t="str">
        <f>IF(W155=0,"",W155)</f>
        <v/>
      </c>
      <c r="W155" s="761">
        <f>IF(OR(AI56=0,W128=FALSE),0,W129+W133+W144+W146+W148+W152)</f>
        <v>0</v>
      </c>
      <c r="X155" s="474" t="str">
        <f>IF(Y155=0,"",Y155)</f>
        <v/>
      </c>
      <c r="Y155" s="1376">
        <f>IF(OR(AI67=0,Y128=FALSE),0,Y129+Y133+Y144+Y146+Y148+Y152)</f>
        <v>0</v>
      </c>
      <c r="Z155" s="474" t="str">
        <f>IF(AA155=0,"",AA155)</f>
        <v/>
      </c>
      <c r="AA155" s="792">
        <f>IF(OR(AI78=0,AA128=FALSE),0,AA129+AA133+AA144+AA146+AA148+AA152)</f>
        <v>0</v>
      </c>
      <c r="AB155" s="530" t="str">
        <f>IF(AC155=0,"",AC155)</f>
        <v/>
      </c>
      <c r="AC155" s="812">
        <f>IF(OR(AI89=0,AC128=FALSE),0,AC129+AC133+AC144+AC146+AC148+AC152)</f>
        <v>0</v>
      </c>
      <c r="AD155" s="485">
        <f>AD129+AD133+AD144+AD146+AD148+AD152</f>
        <v>18</v>
      </c>
      <c r="AF155" s="274"/>
      <c r="AG155" s="994"/>
      <c r="AH155" s="994"/>
      <c r="AI155" s="195"/>
      <c r="AJ155" s="195"/>
      <c r="AK155" s="195"/>
      <c r="AL155" s="991"/>
      <c r="AM155" s="998"/>
      <c r="AN155" s="998"/>
      <c r="AO155" s="998"/>
      <c r="AP155" s="998"/>
      <c r="AQ155" s="95"/>
      <c r="AR155" s="823" t="s">
        <v>105</v>
      </c>
      <c r="AS155" s="821" t="str">
        <f>IF((OR(AI$12&lt;AS154,AI$12&gt;=AS163)),"",AI$12)</f>
        <v/>
      </c>
      <c r="AT155" s="835" t="str">
        <f t="shared" ref="AT155:AT162" si="96">IF(AU155=0,"",AU155)</f>
        <v/>
      </c>
      <c r="AU155" s="1002">
        <f>IF(AO$19=2,(IF(AS155="",0,((AT163-AT154)/(AS163-AS154)*(AI$12-AS154))+AT154)),0)</f>
        <v>0</v>
      </c>
      <c r="AV155" s="836" t="str">
        <f t="shared" ref="AV155:AV162" si="97">IF(AW155=0,"",AW155)</f>
        <v/>
      </c>
      <c r="AW155" s="1002">
        <f>IF(AO$19=2,(IF(AS155="",0,((AV163-AV154)/(AS163-AS154)*(AI$12-AS154))+AV154)),0)</f>
        <v>0</v>
      </c>
      <c r="AX155" s="825" t="str">
        <f t="shared" ref="AX155:AX162" si="98">IF(AY155=0,"",AY155)</f>
        <v/>
      </c>
      <c r="AY155" s="1002">
        <f>IF(AO$19=3,(IF(AS155="",0,((AX163-AX154)/(AS163-AS154)*(AI$12-AS154))+AX154)),0)</f>
        <v>0</v>
      </c>
      <c r="AZ155" s="837" t="str">
        <f t="shared" ref="AZ155:AZ162" si="99">IF(BA155=0,"",BA155)</f>
        <v/>
      </c>
      <c r="BA155" s="1002">
        <f>IF(AO$19=3,(IF(AS155="",0,((AZ163-AZ154)/(AS163-AS154)*(AI$12-AS154))+AZ154)),0)</f>
        <v>0</v>
      </c>
      <c r="BB155" s="823" t="str">
        <f t="shared" ref="BB155:BB162" si="100">IF(BC155=0,"",BC155)</f>
        <v/>
      </c>
      <c r="BC155" s="1002">
        <f>IF(AO$19=4,(IF(AS155="",0,((BB163-BB154)/(AS163-AS154)*(AI$12-AS154))+BB154)),0)</f>
        <v>0</v>
      </c>
      <c r="BD155" s="838" t="str">
        <f t="shared" ref="BD155:BD162" si="101">IF(BE155=0,"",BE155)</f>
        <v/>
      </c>
      <c r="BE155" s="1003">
        <f>IF(AO$19=4,(IF(AS155="",0,((BD163-BD154)/(AS163-AS154)*(AI$12-AS154))+BD154)),0)</f>
        <v>0</v>
      </c>
      <c r="BF155" s="163"/>
      <c r="BG155" s="81"/>
    </row>
    <row r="156" spans="1:60" s="93" customFormat="1" ht="15" customHeight="1" x14ac:dyDescent="0.25">
      <c r="A156" s="255"/>
      <c r="B156" s="2323" t="s">
        <v>158</v>
      </c>
      <c r="C156" s="2324"/>
      <c r="D156" s="2324"/>
      <c r="E156" s="2324"/>
      <c r="F156" s="2324"/>
      <c r="G156" s="2324"/>
      <c r="H156" s="2324"/>
      <c r="I156" s="2324"/>
      <c r="J156" s="2324"/>
      <c r="K156" s="2324"/>
      <c r="L156" s="2324"/>
      <c r="M156" s="2325"/>
      <c r="N156" s="531" t="str">
        <f>IF(O156=0,"",O156)</f>
        <v/>
      </c>
      <c r="O156" s="650">
        <f>O153+O149+O147+O145+O134+O130</f>
        <v>0</v>
      </c>
      <c r="P156" s="531" t="str">
        <f>IF(Q156=0,"",Q156)</f>
        <v/>
      </c>
      <c r="Q156" s="669">
        <f>Q153+Q149+Q147+Q145+Q134+Q130</f>
        <v>0</v>
      </c>
      <c r="R156" s="531" t="str">
        <f>IF(S156=0,"",S156)</f>
        <v/>
      </c>
      <c r="S156" s="726">
        <f>S153+S149+S147+S145+S134+S130</f>
        <v>0</v>
      </c>
      <c r="T156" s="531" t="str">
        <f>IF(U156=0,"",U156)</f>
        <v/>
      </c>
      <c r="U156" s="743">
        <f>U153+U149+U147+U145+U134+U130</f>
        <v>0</v>
      </c>
      <c r="V156" s="531" t="str">
        <f>IF(W156=0,"",W156)</f>
        <v/>
      </c>
      <c r="W156" s="764">
        <f>W153+W149+W147+W145+W134+W130</f>
        <v>0</v>
      </c>
      <c r="X156" s="531" t="str">
        <f>IF(Y156=0,"",Y156)</f>
        <v/>
      </c>
      <c r="Y156" s="1379">
        <f>Y153+Y149+Y147+Y145+Y134+Y130</f>
        <v>0</v>
      </c>
      <c r="Z156" s="531" t="str">
        <f>IF(AA156=0,"",AA156)</f>
        <v/>
      </c>
      <c r="AA156" s="794">
        <f>AA153+AA149+AA147+AA145+AA134+AA130</f>
        <v>0</v>
      </c>
      <c r="AB156" s="480" t="str">
        <f>IF(AC156=0,"",AC156)</f>
        <v/>
      </c>
      <c r="AC156" s="813">
        <f>AC153+AC149+AC147+AC145+AC134+AC130</f>
        <v>0</v>
      </c>
      <c r="AD156" s="313"/>
      <c r="AF156" s="274"/>
      <c r="AG156" s="994"/>
      <c r="AH156" s="994"/>
      <c r="AI156" s="195"/>
      <c r="AJ156" s="195"/>
      <c r="AK156" s="195"/>
      <c r="AL156" s="685"/>
      <c r="AM156" s="998"/>
      <c r="AN156" s="998"/>
      <c r="AO156" s="998"/>
      <c r="AP156" s="998"/>
      <c r="AQ156" s="95"/>
      <c r="AR156" s="823" t="s">
        <v>106</v>
      </c>
      <c r="AS156" s="821" t="str">
        <f>IF((OR(AI$23&lt;AS154,AI$23&gt;=AS163)),"",AI$23)</f>
        <v/>
      </c>
      <c r="AT156" s="839" t="str">
        <f t="shared" si="96"/>
        <v/>
      </c>
      <c r="AU156" s="1005">
        <f>IF(AO$30=2,(IF(AS156="",0,((AT163-AT154)/(AS163-AS154)*(AI$23-AS154))+AT154)),0)</f>
        <v>0</v>
      </c>
      <c r="AV156" s="840" t="str">
        <f t="shared" si="97"/>
        <v/>
      </c>
      <c r="AW156" s="1005">
        <f>IF(AO$30=2,(IF(AS156="",0,((AV163-AV154)/(AS163-AS154)*(AI$23-AS154))+AV154)),0)</f>
        <v>0</v>
      </c>
      <c r="AX156" s="823" t="str">
        <f t="shared" si="98"/>
        <v/>
      </c>
      <c r="AY156" s="1005">
        <f>IF(AO$30=3,(IF(AS156="",0,((AX163-AX154)/(AS163-AS154)*(AI$23-AS154))+AX154)),0)</f>
        <v>0</v>
      </c>
      <c r="AZ156" s="837" t="str">
        <f t="shared" si="99"/>
        <v/>
      </c>
      <c r="BA156" s="1005">
        <f>IF(AO$30=3,(IF(AS156="",0,((AZ163-AZ154)/(AS163-AS154)*(AI$23-AS154))+AZ154)),0)</f>
        <v>0</v>
      </c>
      <c r="BB156" s="823" t="str">
        <f t="shared" si="100"/>
        <v/>
      </c>
      <c r="BC156" s="1005">
        <f>IF(AO$30=4,(IF(AS156="",0,((BB163-BB154)/(AS163-AS154)*(AI$23-AS154))+BB154)),0)</f>
        <v>0</v>
      </c>
      <c r="BD156" s="838" t="str">
        <f t="shared" si="101"/>
        <v/>
      </c>
      <c r="BE156" s="1006">
        <f>IF(AO$30=4,(IF(AS156="",0,((BD163-BD154)/(AS163-AS154)*(AI$12-AS154))+BD154)),0)</f>
        <v>0</v>
      </c>
      <c r="BF156" s="163"/>
      <c r="BG156" s="81"/>
    </row>
    <row r="157" spans="1:60" s="93" customFormat="1" ht="15" customHeight="1" x14ac:dyDescent="0.25">
      <c r="A157" s="255"/>
      <c r="B157" s="323"/>
      <c r="C157" s="323"/>
      <c r="D157" s="323"/>
      <c r="E157" s="323"/>
      <c r="F157" s="323"/>
      <c r="G157" s="323"/>
      <c r="H157" s="323"/>
      <c r="I157" s="323"/>
      <c r="J157" s="323"/>
      <c r="K157" s="323"/>
      <c r="L157" s="323"/>
      <c r="M157" s="323"/>
      <c r="N157" s="16"/>
      <c r="O157" s="16"/>
      <c r="P157" s="16"/>
      <c r="Q157" s="16"/>
      <c r="R157" s="16"/>
      <c r="S157" s="16"/>
      <c r="T157" s="16"/>
      <c r="U157" s="16"/>
      <c r="V157" s="16"/>
      <c r="W157" s="16"/>
      <c r="X157" s="16"/>
      <c r="Y157" s="16"/>
      <c r="Z157" s="16"/>
      <c r="AA157" s="16"/>
      <c r="AB157" s="16"/>
      <c r="AC157" s="315"/>
      <c r="AF157" s="274"/>
      <c r="AG157" s="994"/>
      <c r="AH157" s="994"/>
      <c r="AI157" s="195"/>
      <c r="AJ157" s="195"/>
      <c r="AK157" s="195"/>
      <c r="AL157" s="685"/>
      <c r="AM157" s="998"/>
      <c r="AN157" s="998"/>
      <c r="AO157" s="998"/>
      <c r="AP157" s="998"/>
      <c r="AQ157" s="95"/>
      <c r="AR157" s="823" t="s">
        <v>107</v>
      </c>
      <c r="AS157" s="821" t="str">
        <f>IF((OR(AI$34&lt;AS154,AI$34&gt;=AS163)),"",AI$34)</f>
        <v/>
      </c>
      <c r="AT157" s="839" t="str">
        <f t="shared" si="96"/>
        <v/>
      </c>
      <c r="AU157" s="1007">
        <f>IF(AO$41=2,(IF(AS157="",0,((AT163-AT154)/(AS163-AS154)*(AI$34-AS154))+AT154)),0)</f>
        <v>0</v>
      </c>
      <c r="AV157" s="840" t="str">
        <f t="shared" si="97"/>
        <v/>
      </c>
      <c r="AW157" s="1007">
        <f>IF(AO$41=2,(IF(AS157="",0,((AV163-AV154)/(AS163-AS154)*(AI$34-AS154))+AV154)),0)</f>
        <v>0</v>
      </c>
      <c r="AX157" s="823" t="str">
        <f t="shared" si="98"/>
        <v/>
      </c>
      <c r="AY157" s="1007">
        <f>IF(AO$41=3,(IF(AS157="",0,((AX163-AX154)/(AS163-AS154)*(AI$34-AS154))+AX154)),0)</f>
        <v>0</v>
      </c>
      <c r="AZ157" s="837" t="str">
        <f t="shared" si="99"/>
        <v/>
      </c>
      <c r="BA157" s="1007">
        <f>IF(AO$41=3,(IF(AS157="",0,((AZ163-AZ154)/(AS163-AS154)*(AI$34-AS154))+AZ154)),0)</f>
        <v>0</v>
      </c>
      <c r="BB157" s="823" t="str">
        <f t="shared" si="100"/>
        <v/>
      </c>
      <c r="BC157" s="1007">
        <f>IF(AO$41=4,(IF(AS157="",0,((BB163-BB154)/(AS163-AS154)*(AI$34-AS154))+BB154)),0)</f>
        <v>0</v>
      </c>
      <c r="BD157" s="838" t="str">
        <f t="shared" si="101"/>
        <v/>
      </c>
      <c r="BE157" s="1008">
        <f>IF(AO$41=4,(IF(AS157="",0,((BD163-BD154)/(AS163-AS154)*(AI$34-AS154))+BD154)),0)</f>
        <v>0</v>
      </c>
      <c r="BF157" s="163"/>
      <c r="BG157" s="81"/>
      <c r="BH157" s="94"/>
    </row>
    <row r="158" spans="1:60" s="94" customFormat="1" ht="15" customHeight="1" x14ac:dyDescent="0.25">
      <c r="A158" s="256"/>
      <c r="B158" s="2322" t="s">
        <v>86</v>
      </c>
      <c r="C158" s="2322"/>
      <c r="D158" s="2322"/>
      <c r="E158" s="2322"/>
      <c r="F158" s="2322"/>
      <c r="G158" s="2322"/>
      <c r="H158" s="2322"/>
      <c r="I158" s="2322"/>
      <c r="J158" s="2322"/>
      <c r="K158" s="2322"/>
      <c r="L158" s="2322"/>
      <c r="M158" s="2322"/>
      <c r="N158" s="2322"/>
      <c r="O158" s="2322"/>
      <c r="P158" s="2322"/>
      <c r="Q158" s="2322"/>
      <c r="R158" s="2322"/>
      <c r="S158" s="2322"/>
      <c r="T158" s="2322"/>
      <c r="U158" s="265"/>
      <c r="V158" s="262"/>
      <c r="W158" s="265"/>
      <c r="X158" s="262"/>
      <c r="Y158" s="265"/>
      <c r="Z158" s="262"/>
      <c r="AA158" s="265"/>
      <c r="AB158" s="262"/>
      <c r="AC158" s="264"/>
      <c r="AD158" s="93"/>
      <c r="AE158" s="93"/>
      <c r="AF158" s="274"/>
      <c r="AG158" s="994"/>
      <c r="AH158" s="994"/>
      <c r="AI158" s="195"/>
      <c r="AJ158" s="195"/>
      <c r="AK158" s="195"/>
      <c r="AL158" s="1048"/>
      <c r="AM158" s="998"/>
      <c r="AN158" s="998"/>
      <c r="AO158" s="998"/>
      <c r="AP158" s="998"/>
      <c r="AQ158" s="95"/>
      <c r="AR158" s="823" t="s">
        <v>108</v>
      </c>
      <c r="AS158" s="821" t="str">
        <f>IF((OR(AI$45&lt;AS154,AI$45&gt;=AS163)),"",AI$45)</f>
        <v/>
      </c>
      <c r="AT158" s="839" t="str">
        <f t="shared" si="96"/>
        <v/>
      </c>
      <c r="AU158" s="1009">
        <f>IF(AO$52=2,(IF(AS158="",0,((AT163-AT154)/(AS163-AS154)*(AI$45-AS154))+AT154)),0)</f>
        <v>0</v>
      </c>
      <c r="AV158" s="840" t="str">
        <f t="shared" si="97"/>
        <v/>
      </c>
      <c r="AW158" s="1009">
        <f>IF(AO$52=2,(IF(AS158="",0,((AV163-AV154)/(AS163-AS154)*(AI$45-AS154))+AV154)),0)</f>
        <v>0</v>
      </c>
      <c r="AX158" s="823" t="str">
        <f t="shared" si="98"/>
        <v/>
      </c>
      <c r="AY158" s="1009">
        <f>IF(AO$52=3,(IF(AS158="",0,((AX163-AX154)/(AS163-AS154)*(AI$45-AS154))+AX154)),0)</f>
        <v>0</v>
      </c>
      <c r="AZ158" s="837" t="str">
        <f t="shared" si="99"/>
        <v/>
      </c>
      <c r="BA158" s="1009">
        <f>IF(AO$52=3,(IF(AS158="",0,((AZ163-AZ154)/(AS163-AS154)*(AI$45-AS154))+AZ154)),0)</f>
        <v>0</v>
      </c>
      <c r="BB158" s="823" t="str">
        <f t="shared" si="100"/>
        <v/>
      </c>
      <c r="BC158" s="1009">
        <f>IF(AO$52=4,(IF(AS158="",0,((BB163-BB154)/(AS163-AS154)*(AI$45-AS154))+BB154)),0)</f>
        <v>0</v>
      </c>
      <c r="BD158" s="838" t="str">
        <f t="shared" si="101"/>
        <v/>
      </c>
      <c r="BE158" s="1011">
        <f>IF(AO$52=4,(IF(AS158="",0,((BD163-BD154)/(AS163-AS154)*(AI$45-AS154))+BD154)),0)</f>
        <v>0</v>
      </c>
      <c r="BF158" s="163"/>
      <c r="BG158" s="81"/>
      <c r="BH158" s="99"/>
    </row>
    <row r="159" spans="1:60" s="99" customFormat="1" ht="15" customHeight="1" x14ac:dyDescent="0.25">
      <c r="A159" s="1543"/>
      <c r="B159" s="2277"/>
      <c r="C159" s="2277"/>
      <c r="D159" s="2277"/>
      <c r="E159" s="2277"/>
      <c r="F159" s="2277"/>
      <c r="G159" s="2277"/>
      <c r="H159" s="2277"/>
      <c r="I159" s="2277"/>
      <c r="J159" s="2277"/>
      <c r="K159" s="2277"/>
      <c r="L159" s="2277"/>
      <c r="M159" s="2277"/>
      <c r="N159" s="2277"/>
      <c r="O159" s="2277"/>
      <c r="P159" s="2277"/>
      <c r="Q159" s="2277"/>
      <c r="R159" s="2277"/>
      <c r="S159" s="2277"/>
      <c r="T159" s="2277"/>
      <c r="U159" s="2277"/>
      <c r="V159" s="2277"/>
      <c r="W159" s="2277"/>
      <c r="X159" s="2277"/>
      <c r="Y159" s="2277"/>
      <c r="Z159" s="2277"/>
      <c r="AA159" s="2277"/>
      <c r="AB159" s="2277"/>
      <c r="AC159" s="264"/>
      <c r="AD159" s="93"/>
      <c r="AE159" s="93"/>
      <c r="AF159" s="274"/>
      <c r="AG159" s="994"/>
      <c r="AH159" s="994"/>
      <c r="AI159" s="195"/>
      <c r="AJ159" s="195"/>
      <c r="AK159" s="195"/>
      <c r="AL159" s="1048"/>
      <c r="AM159" s="998"/>
      <c r="AN159" s="998"/>
      <c r="AO159" s="998"/>
      <c r="AP159" s="998"/>
      <c r="AQ159" s="95"/>
      <c r="AR159" s="823" t="s">
        <v>109</v>
      </c>
      <c r="AS159" s="821" t="str">
        <f>IF((OR(AI$56&lt;AS154,AI$56&gt;=AS163)),"",AI$56)</f>
        <v/>
      </c>
      <c r="AT159" s="839" t="str">
        <f t="shared" si="96"/>
        <v/>
      </c>
      <c r="AU159" s="1012">
        <f>IF(AO$63=2,(IF(AS159="",0,((AT163-AT154)/(AS163-AS154)*(AI$56-AS154))+AT154)),0)</f>
        <v>0</v>
      </c>
      <c r="AV159" s="840" t="str">
        <f t="shared" si="97"/>
        <v/>
      </c>
      <c r="AW159" s="1012">
        <f>IF(AO$63=2,(IF(AS159="",0,((AV163-AV154)/(AS163-AS154)*(AI$56-AS154))+AV154)),0)</f>
        <v>0</v>
      </c>
      <c r="AX159" s="823" t="str">
        <f t="shared" si="98"/>
        <v/>
      </c>
      <c r="AY159" s="1012">
        <f>IF(AO$63=3,(IF(AS159="",0,((AX163-AX154)/(AS163-AS154)*(AI$56-AS154))+AX154)),0)</f>
        <v>0</v>
      </c>
      <c r="AZ159" s="837" t="str">
        <f t="shared" si="99"/>
        <v/>
      </c>
      <c r="BA159" s="1012">
        <f>IF(AO$63=3,(IF(AS159="",0,((AZ163-AZ154)/(AS163-AS154)*(AI$56-AS154))+AZ154)),0)</f>
        <v>0</v>
      </c>
      <c r="BB159" s="823" t="str">
        <f t="shared" si="100"/>
        <v/>
      </c>
      <c r="BC159" s="1012">
        <f>IF(AO$63=4,(IF(AS159="",0,((BB163-BB154)/(AS163-AS154)*(AI$56-AS154))+BB154)),0)</f>
        <v>0</v>
      </c>
      <c r="BD159" s="838" t="str">
        <f t="shared" si="101"/>
        <v/>
      </c>
      <c r="BE159" s="1013">
        <f>IF(AO$63=4,(IF(AS159="",0,((BD163-BD154)/(AS163-AS154)*(AI$56-AS154))+BD154)),0)</f>
        <v>0</v>
      </c>
      <c r="BF159" s="163"/>
      <c r="BG159" s="81"/>
      <c r="BH159" s="93"/>
    </row>
    <row r="160" spans="1:60" s="93" customFormat="1" ht="15" customHeight="1" x14ac:dyDescent="0.25">
      <c r="A160" s="254"/>
      <c r="B160" s="2282" t="s">
        <v>101</v>
      </c>
      <c r="C160" s="2283"/>
      <c r="D160" s="2283"/>
      <c r="E160" s="2283"/>
      <c r="F160" s="2283"/>
      <c r="G160" s="2283"/>
      <c r="H160" s="2283"/>
      <c r="I160" s="2283"/>
      <c r="J160" s="2283"/>
      <c r="K160" s="2283"/>
      <c r="L160" s="2283"/>
      <c r="M160" s="2321"/>
      <c r="N160" s="532"/>
      <c r="O160" s="683"/>
      <c r="P160" s="503"/>
      <c r="Q160" s="533"/>
      <c r="R160" s="503"/>
      <c r="S160" s="533"/>
      <c r="T160" s="503"/>
      <c r="U160" s="534"/>
      <c r="V160" s="503"/>
      <c r="W160" s="534"/>
      <c r="X160" s="503"/>
      <c r="Y160" s="534"/>
      <c r="Z160" s="503"/>
      <c r="AA160" s="534"/>
      <c r="AB160" s="506"/>
      <c r="AC160" s="263"/>
      <c r="AF160" s="274"/>
      <c r="AG160" s="989"/>
      <c r="AH160" s="989"/>
      <c r="AI160" s="195"/>
      <c r="AJ160" s="195"/>
      <c r="AK160" s="195"/>
      <c r="AL160" s="685"/>
      <c r="AM160" s="998"/>
      <c r="AN160" s="998"/>
      <c r="AO160" s="998"/>
      <c r="AP160" s="998"/>
      <c r="AQ160" s="95"/>
      <c r="AR160" s="823" t="s">
        <v>110</v>
      </c>
      <c r="AS160" s="821" t="str">
        <f>IF((OR(AI$67&lt;AS154,AI$67&gt;=AS163)),"",AI$67)</f>
        <v/>
      </c>
      <c r="AT160" s="839" t="str">
        <f t="shared" si="96"/>
        <v/>
      </c>
      <c r="AU160" s="1036">
        <f>IF(AO$74=2,(IF(AS160="",0,((AT163-AT154)/(AS163-AS154)*(AI$67-AS154))+AT154)),0)</f>
        <v>0</v>
      </c>
      <c r="AV160" s="840" t="str">
        <f t="shared" si="97"/>
        <v/>
      </c>
      <c r="AW160" s="1036">
        <f>IF(AO$74=2,(IF(AS160="",0,((AV163-AV154)/(AS163-AS154)*(AI$67-AS154))+AV154)),0)</f>
        <v>0</v>
      </c>
      <c r="AX160" s="823" t="str">
        <f t="shared" si="98"/>
        <v/>
      </c>
      <c r="AY160" s="1036">
        <f>IF(AO$74=3,(IF(AS160="",0,((AX163-AX154)/(AS163-AS154)*(AI$67-AS154))+AX154)),0)</f>
        <v>0</v>
      </c>
      <c r="AZ160" s="837" t="str">
        <f t="shared" si="99"/>
        <v/>
      </c>
      <c r="BA160" s="1036">
        <f>IF(AO$74=3,(IF(AS160="",0,((AZ163-AZ154)/(AS163-AS154)*(AI$67-AS154))+AZ154)),0)</f>
        <v>0</v>
      </c>
      <c r="BB160" s="823" t="str">
        <f t="shared" si="100"/>
        <v/>
      </c>
      <c r="BC160" s="1036">
        <f>IF(AO$74=4,(IF(AS160="",0,((BB163-BB154)/(AS163-AS154)*(AI$67-AS154))+BB154)),0)</f>
        <v>0</v>
      </c>
      <c r="BD160" s="838" t="str">
        <f t="shared" si="101"/>
        <v/>
      </c>
      <c r="BE160" s="1041">
        <f>IF(AO$74=4,(IF(AS160="",0,((BD163-BD154)/(AS163-AS154)*(AI$67-AS154))+BD154)),0)</f>
        <v>0</v>
      </c>
      <c r="BF160" s="163"/>
      <c r="BG160" s="81"/>
    </row>
    <row r="161" spans="1:59" s="93" customFormat="1" ht="15" customHeight="1" x14ac:dyDescent="0.25">
      <c r="A161" s="254"/>
      <c r="B161" s="2314"/>
      <c r="C161" s="2320"/>
      <c r="D161" s="2320"/>
      <c r="E161" s="2320"/>
      <c r="F161" s="2320"/>
      <c r="G161" s="2320"/>
      <c r="H161" s="2320"/>
      <c r="I161" s="2320"/>
      <c r="J161" s="2320"/>
      <c r="K161" s="2320"/>
      <c r="L161" s="2320"/>
      <c r="M161" s="535"/>
      <c r="N161" s="508" t="s">
        <v>326</v>
      </c>
      <c r="O161" s="641" t="b">
        <v>0</v>
      </c>
      <c r="P161" s="508" t="s">
        <v>326</v>
      </c>
      <c r="Q161" s="666" t="b">
        <v>0</v>
      </c>
      <c r="R161" s="508" t="s">
        <v>326</v>
      </c>
      <c r="S161" s="721" t="b">
        <v>0</v>
      </c>
      <c r="T161" s="508" t="s">
        <v>326</v>
      </c>
      <c r="U161" s="739" t="b">
        <v>1</v>
      </c>
      <c r="V161" s="508" t="s">
        <v>326</v>
      </c>
      <c r="W161" s="760" t="b">
        <v>0</v>
      </c>
      <c r="X161" s="508" t="s">
        <v>326</v>
      </c>
      <c r="Y161" s="1375" t="b">
        <v>0</v>
      </c>
      <c r="Z161" s="508" t="s">
        <v>326</v>
      </c>
      <c r="AA161" s="1419" t="b">
        <v>0</v>
      </c>
      <c r="AB161" s="509" t="s">
        <v>326</v>
      </c>
      <c r="AC161" s="1431" t="b">
        <v>0</v>
      </c>
      <c r="AF161" s="274"/>
      <c r="AG161" s="989"/>
      <c r="AH161" s="989"/>
      <c r="AI161" s="195"/>
      <c r="AJ161" s="195"/>
      <c r="AK161" s="195"/>
      <c r="AL161" s="1043"/>
      <c r="AM161" s="998"/>
      <c r="AN161" s="998"/>
      <c r="AO161" s="998"/>
      <c r="AP161" s="998"/>
      <c r="AQ161" s="95"/>
      <c r="AR161" s="823" t="s">
        <v>111</v>
      </c>
      <c r="AS161" s="821" t="str">
        <f>IF((OR(AI$78&lt;AS154,AI$78&gt;=AS163)),"",AI$78)</f>
        <v/>
      </c>
      <c r="AT161" s="839" t="str">
        <f t="shared" si="96"/>
        <v/>
      </c>
      <c r="AU161" s="1016">
        <f>IF(AO$85=2,(IF(AS161="",0,((AT163-AT154)/(AS163-AS154)*(AI$78-AS154))+AT154)),0)</f>
        <v>0</v>
      </c>
      <c r="AV161" s="840" t="str">
        <f t="shared" si="97"/>
        <v/>
      </c>
      <c r="AW161" s="1014">
        <f>IF(AO$85=2,(IF(AS161="",0,((AV163-AV154)/(AS163-AS154)*(AI$78-AS154))+AV154)),0)</f>
        <v>0</v>
      </c>
      <c r="AX161" s="823" t="str">
        <f t="shared" si="98"/>
        <v/>
      </c>
      <c r="AY161" s="1014">
        <f>IF(AO$85=3,(IF(AS161="",0,((AX163-AX154)/(AS163-AS154)*(AI$78-AS154))+AX154)),0)</f>
        <v>0</v>
      </c>
      <c r="AZ161" s="837" t="str">
        <f t="shared" si="99"/>
        <v/>
      </c>
      <c r="BA161" s="1014">
        <f>IF(AO$85=3,(IF(AS161="",0,((AZ163-AZ154)/(AS163-AS154)*(AI$78-AS154))+AZ154)),0)</f>
        <v>0</v>
      </c>
      <c r="BB161" s="823" t="str">
        <f t="shared" si="100"/>
        <v/>
      </c>
      <c r="BC161" s="1014">
        <f>IF(AO$85=4,(IF(AS161="",0,((BB163-BB154)/(AS163-AS154)*(AI$78-AS154))+BB154)),0)</f>
        <v>0</v>
      </c>
      <c r="BD161" s="838" t="str">
        <f t="shared" si="101"/>
        <v/>
      </c>
      <c r="BE161" s="1015">
        <f>IF(AO$85=4,(IF(AS161="",0,((BD163-BD154)/(AS163-AS154)*(AI$78-AS154))+BD154)),0)</f>
        <v>0</v>
      </c>
      <c r="BF161" s="163"/>
      <c r="BG161" s="81"/>
    </row>
    <row r="162" spans="1:59" s="93" customFormat="1" ht="15" customHeight="1" x14ac:dyDescent="0.25">
      <c r="A162" s="254"/>
      <c r="B162" s="2285" t="s">
        <v>37</v>
      </c>
      <c r="C162" s="2288" t="s">
        <v>169</v>
      </c>
      <c r="D162" s="2288"/>
      <c r="E162" s="2288"/>
      <c r="F162" s="2288"/>
      <c r="G162" s="2288"/>
      <c r="H162" s="2288"/>
      <c r="I162" s="2288"/>
      <c r="J162" s="2288"/>
      <c r="K162" s="2288"/>
      <c r="L162" s="2288"/>
      <c r="M162" s="2289"/>
      <c r="N162" s="473">
        <v>2.9</v>
      </c>
      <c r="O162" s="638">
        <f>IF(O$161=FALSE,0,N162)</f>
        <v>0</v>
      </c>
      <c r="P162" s="473">
        <v>2.9</v>
      </c>
      <c r="Q162" s="662">
        <f>IF(Q$161=FALSE,0,P162)</f>
        <v>0</v>
      </c>
      <c r="R162" s="473">
        <v>2.9</v>
      </c>
      <c r="S162" s="699">
        <f>IF(S$161=FALSE,0,R162)</f>
        <v>0</v>
      </c>
      <c r="T162" s="473">
        <v>2.9</v>
      </c>
      <c r="U162" s="734">
        <f>IF(U$161=FALSE,0,T162)</f>
        <v>2.9</v>
      </c>
      <c r="V162" s="473">
        <v>2.9</v>
      </c>
      <c r="W162" s="756">
        <f>IF(W$161=FALSE,0,V162)</f>
        <v>0</v>
      </c>
      <c r="X162" s="473">
        <v>2.9</v>
      </c>
      <c r="Y162" s="1371">
        <f>IF(Y$161=FALSE,0,X162)</f>
        <v>0</v>
      </c>
      <c r="Z162" s="473">
        <v>2.9</v>
      </c>
      <c r="AA162" s="1417">
        <f>IF(AA$161=FALSE,0,Z162)</f>
        <v>0</v>
      </c>
      <c r="AB162" s="473">
        <v>2.9</v>
      </c>
      <c r="AC162" s="1432">
        <f>IF(AC$161=FALSE,0,AB162)</f>
        <v>0</v>
      </c>
      <c r="AD162" s="483">
        <f>O162+Q162+S162+U162+W162+Y162+AA162+AC162</f>
        <v>2.9</v>
      </c>
      <c r="AF162" s="272">
        <v>2.9</v>
      </c>
      <c r="AG162" s="994"/>
      <c r="AH162" s="994"/>
      <c r="AI162" s="195"/>
      <c r="AJ162" s="195"/>
      <c r="AK162" s="195"/>
      <c r="AL162" s="1043"/>
      <c r="AM162" s="998"/>
      <c r="AN162" s="998"/>
      <c r="AO162" s="998"/>
      <c r="AP162" s="998"/>
      <c r="AQ162" s="95"/>
      <c r="AR162" s="823" t="s">
        <v>112</v>
      </c>
      <c r="AS162" s="824" t="str">
        <f>IF((OR(AI$89&lt;AS154,AI$89&gt;=AS163)),"",AI$89)</f>
        <v/>
      </c>
      <c r="AT162" s="839" t="str">
        <f t="shared" si="96"/>
        <v/>
      </c>
      <c r="AU162" s="1017">
        <f>IF(AO$96=2,(IF(AS162="",0,((AT163-AT154)/(AS163-AS154)*(AI$89-AS154))+AT154)),0)</f>
        <v>0</v>
      </c>
      <c r="AV162" s="840" t="str">
        <f t="shared" si="97"/>
        <v/>
      </c>
      <c r="AW162" s="1017">
        <f>IF(AO$96=2,(IF(AS162="",0,((AV163-AV154)/(AS163-AS154)*(AI$89-AS154))+AV154)),0)</f>
        <v>0</v>
      </c>
      <c r="AX162" s="823" t="str">
        <f t="shared" si="98"/>
        <v/>
      </c>
      <c r="AY162" s="1017">
        <f>IF(AO$96=3,(IF(AS162="",0,((AX163-AX154)/(AS163-AS154)*(AI$89-AS154))+AX154)),0)</f>
        <v>0</v>
      </c>
      <c r="AZ162" s="837" t="str">
        <f t="shared" si="99"/>
        <v/>
      </c>
      <c r="BA162" s="1018">
        <f>IF(AO$96=3,(IF(AS162="",0,((AZ163-AZ154)/(AS163-AS154)*(AI$89-AS154))+AZ154)),0)</f>
        <v>0</v>
      </c>
      <c r="BB162" s="823" t="str">
        <f t="shared" si="100"/>
        <v/>
      </c>
      <c r="BC162" s="1017">
        <f>IF(AO$96=4,(IF(AS162="",0,((BB163-BB154)/(AS163-AS154)*(AI$89-AS154))+BB154)),0)</f>
        <v>0</v>
      </c>
      <c r="BD162" s="838" t="str">
        <f t="shared" si="101"/>
        <v/>
      </c>
      <c r="BE162" s="1019">
        <f>IF(AO$96=4,(IF(AS162="",0,((BD163-BD154)/(AS163-AS154)*(AI$89-AS154))+BD154)),0)</f>
        <v>0</v>
      </c>
      <c r="BF162" s="163"/>
      <c r="BG162" s="81"/>
    </row>
    <row r="163" spans="1:59" s="93" customFormat="1" ht="15" customHeight="1" x14ac:dyDescent="0.2">
      <c r="A163" s="254"/>
      <c r="B163" s="2286"/>
      <c r="C163" s="2290"/>
      <c r="D163" s="2290"/>
      <c r="E163" s="2290"/>
      <c r="F163" s="2290"/>
      <c r="G163" s="2290"/>
      <c r="H163" s="2290"/>
      <c r="I163" s="2290"/>
      <c r="J163" s="2290"/>
      <c r="K163" s="2290"/>
      <c r="L163" s="2290"/>
      <c r="M163" s="2291"/>
      <c r="N163" s="2248" t="str">
        <f>IF(O163=0,"",O163)</f>
        <v/>
      </c>
      <c r="O163" s="2278">
        <f>IF(O$161=FALSE,0,O162/100*AI$18)</f>
        <v>0</v>
      </c>
      <c r="P163" s="2248" t="str">
        <f>IF(Q163=0,"",Q163)</f>
        <v/>
      </c>
      <c r="Q163" s="2280">
        <f>IF(Q$161=FALSE,0,Q162/100*AI$29)</f>
        <v>0</v>
      </c>
      <c r="R163" s="2248" t="str">
        <f>IF(S163=0,"",S163)</f>
        <v/>
      </c>
      <c r="S163" s="2266">
        <f>IF(S$161=FALSE,0,S162/100*AI$40)</f>
        <v>0</v>
      </c>
      <c r="T163" s="2248" t="str">
        <f>IF(U163=0,"",U163)</f>
        <v/>
      </c>
      <c r="U163" s="2264">
        <f>IF(U$161=FALSE,0,U162/100*AI$51)</f>
        <v>0</v>
      </c>
      <c r="V163" s="2248" t="str">
        <f>IF(W163=0,"",W163)</f>
        <v/>
      </c>
      <c r="W163" s="2250">
        <f>IF(W$161=FALSE,0,W162/100*AI$62)</f>
        <v>0</v>
      </c>
      <c r="X163" s="2248" t="str">
        <f>IF(Y163=0,"",Y163)</f>
        <v/>
      </c>
      <c r="Y163" s="2253">
        <f>IF(Y$161=FALSE,0,Y162/100*AI$73)</f>
        <v>0</v>
      </c>
      <c r="Z163" s="2248" t="str">
        <f>IF(AA163=0,"",AA163)</f>
        <v/>
      </c>
      <c r="AA163" s="2268">
        <f>IF(AA$161=FALSE,0,AA162/100*AI$84)</f>
        <v>0</v>
      </c>
      <c r="AB163" s="2248" t="str">
        <f>IF(AC163=0,"",AC163)</f>
        <v/>
      </c>
      <c r="AC163" s="2258">
        <f>IF(AC$161=FALSE,0,AC162/100*AI$95)</f>
        <v>0</v>
      </c>
      <c r="AD163" s="2261"/>
      <c r="AF163" s="272"/>
      <c r="AG163" s="989"/>
      <c r="AH163" s="989"/>
      <c r="AI163" s="195"/>
      <c r="AJ163" s="195"/>
      <c r="AK163" s="195"/>
      <c r="AL163" s="1043"/>
      <c r="AM163" s="998"/>
      <c r="AN163" s="998"/>
      <c r="AO163" s="998"/>
      <c r="AP163" s="998"/>
      <c r="AQ163" s="95"/>
      <c r="AR163" s="846"/>
      <c r="AS163" s="829">
        <v>3000000</v>
      </c>
      <c r="AT163" s="842">
        <v>329420</v>
      </c>
      <c r="AU163" s="831"/>
      <c r="AV163" s="832">
        <v>393593</v>
      </c>
      <c r="AW163" s="831"/>
      <c r="AX163" s="833">
        <v>393593</v>
      </c>
      <c r="AY163" s="831"/>
      <c r="AZ163" s="834">
        <v>462044</v>
      </c>
      <c r="BA163" s="831"/>
      <c r="BB163" s="833">
        <v>462044</v>
      </c>
      <c r="BC163" s="831"/>
      <c r="BD163" s="834">
        <v>526217</v>
      </c>
      <c r="BE163" s="165"/>
      <c r="BF163" s="163"/>
      <c r="BG163" s="81"/>
    </row>
    <row r="164" spans="1:59" s="93" customFormat="1" ht="15" customHeight="1" x14ac:dyDescent="0.25">
      <c r="A164" s="254"/>
      <c r="B164" s="2287"/>
      <c r="C164" s="2292"/>
      <c r="D164" s="2292"/>
      <c r="E164" s="2292"/>
      <c r="F164" s="2292"/>
      <c r="G164" s="2292"/>
      <c r="H164" s="2292"/>
      <c r="I164" s="2292"/>
      <c r="J164" s="2292"/>
      <c r="K164" s="2292"/>
      <c r="L164" s="2292"/>
      <c r="M164" s="2293"/>
      <c r="N164" s="2249"/>
      <c r="O164" s="2279"/>
      <c r="P164" s="2249"/>
      <c r="Q164" s="2281"/>
      <c r="R164" s="2249"/>
      <c r="S164" s="2267"/>
      <c r="T164" s="2249"/>
      <c r="U164" s="2265"/>
      <c r="V164" s="2249"/>
      <c r="W164" s="2251"/>
      <c r="X164" s="2249"/>
      <c r="Y164" s="2254"/>
      <c r="Z164" s="2249"/>
      <c r="AA164" s="2269"/>
      <c r="AB164" s="2249"/>
      <c r="AC164" s="2259"/>
      <c r="AD164" s="2261"/>
      <c r="AF164" s="274"/>
      <c r="AG164" s="989"/>
      <c r="AH164" s="989"/>
      <c r="AI164" s="195"/>
      <c r="AJ164" s="195"/>
      <c r="AK164" s="195"/>
      <c r="AL164" s="1043"/>
      <c r="AM164" s="998"/>
      <c r="AN164" s="998"/>
      <c r="AO164" s="998"/>
      <c r="AP164" s="998"/>
      <c r="AQ164" s="95"/>
      <c r="AR164" s="823" t="s">
        <v>105</v>
      </c>
      <c r="AS164" s="821" t="str">
        <f>IF((OR(AI$12&lt;AS163,AI$12&gt;=AS172)),"",AI$12)</f>
        <v/>
      </c>
      <c r="AT164" s="835" t="str">
        <f t="shared" ref="AT164:AT171" si="102">IF(AU164=0,"",AU164)</f>
        <v/>
      </c>
      <c r="AU164" s="1002">
        <f>IF(AO$19=2,(IF(AS164="",0,((AT172-AT163)/(AS172-AS163)*(AI$12-AS163))+AT163)),0)</f>
        <v>0</v>
      </c>
      <c r="AV164" s="836" t="str">
        <f t="shared" ref="AV164:AV171" si="103">IF(AW164=0,"",AW164)</f>
        <v/>
      </c>
      <c r="AW164" s="1002">
        <f>IF(AO$19=2,(IF(AS164="",0,((AV172-AV163)/(AS172-AS163)*(AI$12-AS163))+AV163)),0)</f>
        <v>0</v>
      </c>
      <c r="AX164" s="825" t="str">
        <f t="shared" ref="AX164:AX171" si="104">IF(AY164=0,"",AY164)</f>
        <v/>
      </c>
      <c r="AY164" s="1002">
        <f>IF(AO$19=3,(IF(AS164="",0,((AX172-AX163)/(AS172-AS163)*(AI$12-AS163))+AX163)),0)</f>
        <v>0</v>
      </c>
      <c r="AZ164" s="837" t="str">
        <f>IF(BA164=0,"",BA164)</f>
        <v/>
      </c>
      <c r="BA164" s="1002">
        <f>IF(AO$19=3,(IF(AS164="",0,((AZ172-AZ163)/(AS172-AS163)*(AI$12-AS163))+AZ163)),0)</f>
        <v>0</v>
      </c>
      <c r="BB164" s="823" t="str">
        <f t="shared" ref="BB164:BB171" si="105">IF(BC164=0,"",BC164)</f>
        <v/>
      </c>
      <c r="BC164" s="1002">
        <f>IF(AO$19=4,(IF(AS164="",0,((BB172-BB163)/(AS172-AS163)*(AI$12-AS163))+BB163)),0)</f>
        <v>0</v>
      </c>
      <c r="BD164" s="838" t="str">
        <f t="shared" ref="BD164:BD171" si="106">IF(BE164=0,"",BE164)</f>
        <v/>
      </c>
      <c r="BE164" s="1003">
        <f>IF(AO$19=4,(IF(AS164="",0,((BD172-BD163)/(AS172-AS163)*(AI$12-AS163))+BD163)),0)</f>
        <v>0</v>
      </c>
      <c r="BF164" s="163"/>
      <c r="BG164" s="81"/>
    </row>
    <row r="165" spans="1:59" s="93" customFormat="1" ht="15" customHeight="1" x14ac:dyDescent="0.2">
      <c r="A165" s="254"/>
      <c r="B165" s="2285" t="s">
        <v>38</v>
      </c>
      <c r="C165" s="2288" t="s">
        <v>306</v>
      </c>
      <c r="D165" s="2288"/>
      <c r="E165" s="2288"/>
      <c r="F165" s="2288"/>
      <c r="G165" s="2288"/>
      <c r="H165" s="2288"/>
      <c r="I165" s="2288"/>
      <c r="J165" s="2288"/>
      <c r="K165" s="2288"/>
      <c r="L165" s="2288"/>
      <c r="M165" s="2289"/>
      <c r="N165" s="473">
        <v>3.05</v>
      </c>
      <c r="O165" s="638">
        <f>IF(O$161=FALSE,0,N165)</f>
        <v>0</v>
      </c>
      <c r="P165" s="473">
        <v>3.05</v>
      </c>
      <c r="Q165" s="662">
        <f>IF(Q$161=FALSE,0,P165)</f>
        <v>0</v>
      </c>
      <c r="R165" s="473">
        <v>3.05</v>
      </c>
      <c r="S165" s="699">
        <f>IF(S$161=FALSE,0,R165)</f>
        <v>0</v>
      </c>
      <c r="T165" s="473">
        <v>3.05</v>
      </c>
      <c r="U165" s="734">
        <f>IF(U$161=FALSE,0,T165)</f>
        <v>3.05</v>
      </c>
      <c r="V165" s="473">
        <v>3.05</v>
      </c>
      <c r="W165" s="756">
        <f>IF(W$161=FALSE,0,V165)</f>
        <v>0</v>
      </c>
      <c r="X165" s="473">
        <v>3.05</v>
      </c>
      <c r="Y165" s="1371">
        <f>IF(Y$161=FALSE,0,X165)</f>
        <v>0</v>
      </c>
      <c r="Z165" s="473">
        <v>3.05</v>
      </c>
      <c r="AA165" s="1417">
        <f>IF(AA$161=FALSE,0,Z165)</f>
        <v>0</v>
      </c>
      <c r="AB165" s="473">
        <v>3.05</v>
      </c>
      <c r="AC165" s="1432">
        <f>IF(AC$161=FALSE,0,AB165)</f>
        <v>0</v>
      </c>
      <c r="AD165" s="483">
        <f>O165+Q165+S165+U165+W165+Y165+AA165+AC165</f>
        <v>3.05</v>
      </c>
      <c r="AF165" s="272">
        <v>3.05</v>
      </c>
      <c r="AG165" s="997"/>
      <c r="AH165" s="997"/>
      <c r="AI165" s="195"/>
      <c r="AJ165" s="195"/>
      <c r="AK165" s="195"/>
      <c r="AL165" s="1043"/>
      <c r="AM165" s="998"/>
      <c r="AN165" s="998"/>
      <c r="AO165" s="998"/>
      <c r="AP165" s="998"/>
      <c r="AQ165" s="95"/>
      <c r="AR165" s="823" t="s">
        <v>106</v>
      </c>
      <c r="AS165" s="821" t="str">
        <f>IF((OR(AI$23&lt;AS163,AI$23&gt;=AS172)),"",AI$23)</f>
        <v/>
      </c>
      <c r="AT165" s="839" t="str">
        <f t="shared" si="102"/>
        <v/>
      </c>
      <c r="AU165" s="1005">
        <f>IF(AO$30=2,(IF(AS165="",0,((AT172-AT163)/(AS172-AS163)*(AI$23-AS163))+AT163)),0)</f>
        <v>0</v>
      </c>
      <c r="AV165" s="840" t="str">
        <f t="shared" si="103"/>
        <v/>
      </c>
      <c r="AW165" s="1005">
        <f>IF(AO$30=2,(IF(AS165="",0,((AV172-AV163)/(AS172-AS163)*(AI$23-AS163))+AV163)),0)</f>
        <v>0</v>
      </c>
      <c r="AX165" s="823" t="str">
        <f t="shared" si="104"/>
        <v/>
      </c>
      <c r="AY165" s="1005">
        <f>IF(AO$30=3,(IF(AS165="",0,((AX172-AX163)/(AS172-AS163)*(AI$23-AS163))+AX163)),0)</f>
        <v>0</v>
      </c>
      <c r="AZ165" s="837" t="str">
        <f t="shared" ref="AZ165:AZ171" si="107">IF(BA165=0,"",BA165)</f>
        <v/>
      </c>
      <c r="BA165" s="1005">
        <f>IF(AO$30=3,(IF(AS165="",0,((AZ172-AZ163)/(AS172-AS163)*(AI$23-AS163))+AZ163)),0)</f>
        <v>0</v>
      </c>
      <c r="BB165" s="823" t="str">
        <f t="shared" si="105"/>
        <v/>
      </c>
      <c r="BC165" s="1005">
        <f>IF(AO$30=4,(IF(AS165="",0,((BB172-BB163)/(AS172-AS163)*(AI$23-AS163))+BB163)),0)</f>
        <v>0</v>
      </c>
      <c r="BD165" s="838" t="str">
        <f t="shared" si="106"/>
        <v/>
      </c>
      <c r="BE165" s="1006">
        <f>IF(AO$30=4,(IF(AS165="",0,((BD172-BD163)/(AS172-AS163)*(AI$12-AS163))+BD163)),0)</f>
        <v>0</v>
      </c>
      <c r="BF165" s="163"/>
      <c r="BG165" s="81"/>
    </row>
    <row r="166" spans="1:59" s="93" customFormat="1" ht="15" customHeight="1" x14ac:dyDescent="0.2">
      <c r="A166" s="254"/>
      <c r="B166" s="2286"/>
      <c r="C166" s="2290"/>
      <c r="D166" s="2290"/>
      <c r="E166" s="2290"/>
      <c r="F166" s="2290"/>
      <c r="G166" s="2290"/>
      <c r="H166" s="2290"/>
      <c r="I166" s="2290"/>
      <c r="J166" s="2290"/>
      <c r="K166" s="2290"/>
      <c r="L166" s="2290"/>
      <c r="M166" s="2291"/>
      <c r="N166" s="2248" t="str">
        <f>IF(O166=0,"",O166)</f>
        <v/>
      </c>
      <c r="O166" s="2278">
        <f>IF(O$161=FALSE,0,O165/100*AI$18)</f>
        <v>0</v>
      </c>
      <c r="P166" s="2248" t="str">
        <f>IF(Q166=0,"",Q166)</f>
        <v/>
      </c>
      <c r="Q166" s="2280">
        <f>IF(Q$161=FALSE,0,Q165/100*AI$29)</f>
        <v>0</v>
      </c>
      <c r="R166" s="2248" t="str">
        <f>IF(S166=0,"",S166)</f>
        <v/>
      </c>
      <c r="S166" s="2266">
        <f>IF(S$161=FALSE,0,S165/100*AI$40)</f>
        <v>0</v>
      </c>
      <c r="T166" s="2248" t="str">
        <f>IF(U166=0,"",U166)</f>
        <v/>
      </c>
      <c r="U166" s="2264">
        <f>IF(U$161=FALSE,0,U165/100*AI$51)</f>
        <v>0</v>
      </c>
      <c r="V166" s="2248" t="str">
        <f>IF(W166=0,"",W166)</f>
        <v/>
      </c>
      <c r="W166" s="2250">
        <f>IF(W$161=FALSE,0,W165/100*AI$62)</f>
        <v>0</v>
      </c>
      <c r="X166" s="2248" t="str">
        <f>IF(Y166=0,"",Y166)</f>
        <v/>
      </c>
      <c r="Y166" s="2253">
        <f>IF(Y$161=FALSE,0,Y165/100*AI$73)</f>
        <v>0</v>
      </c>
      <c r="Z166" s="2248" t="str">
        <f>IF(AA166=0,"",AA166)</f>
        <v/>
      </c>
      <c r="AA166" s="2268">
        <f>IF(AA$161=FALSE,0,AA165/100*AI$84)</f>
        <v>0</v>
      </c>
      <c r="AB166" s="2248" t="str">
        <f>IF(AC166=0,"",AC166)</f>
        <v/>
      </c>
      <c r="AC166" s="2258">
        <f>IF(AC$161=FALSE,0,AC165/100*AI$95)</f>
        <v>0</v>
      </c>
      <c r="AD166" s="2263"/>
      <c r="AF166" s="272"/>
      <c r="AG166" s="997"/>
      <c r="AH166" s="997"/>
      <c r="AI166" s="195"/>
      <c r="AJ166" s="195"/>
      <c r="AK166" s="195"/>
      <c r="AL166" s="1043"/>
      <c r="AM166" s="998"/>
      <c r="AN166" s="998"/>
      <c r="AO166" s="998"/>
      <c r="AP166" s="998"/>
      <c r="AQ166" s="95"/>
      <c r="AR166" s="823" t="s">
        <v>107</v>
      </c>
      <c r="AS166" s="821" t="str">
        <f>IF((OR(AI$34&lt;AS163,AI$34&gt;=AS172)),"",AI$34)</f>
        <v/>
      </c>
      <c r="AT166" s="839" t="str">
        <f t="shared" si="102"/>
        <v/>
      </c>
      <c r="AU166" s="1007">
        <f>IF(AO$41=2,(IF(AS166="",0,((AT172-AT163)/(AS172-AS163)*(AI$34-AS163))+AT163)),0)</f>
        <v>0</v>
      </c>
      <c r="AV166" s="840" t="str">
        <f t="shared" si="103"/>
        <v/>
      </c>
      <c r="AW166" s="1007">
        <f>IF(AO$41=2,(IF(AS166="",0,((AV172-AV163)/(AS172-AS163)*(AI$34-AS163))+AV163)),0)</f>
        <v>0</v>
      </c>
      <c r="AX166" s="823" t="str">
        <f t="shared" si="104"/>
        <v/>
      </c>
      <c r="AY166" s="1007">
        <f>IF(AO$41=3,(IF(AS166="",0,((AX172-AX163)/(AS172-AS163)*(AI$34-AS163))+AX163)),0)</f>
        <v>0</v>
      </c>
      <c r="AZ166" s="837" t="str">
        <f t="shared" si="107"/>
        <v/>
      </c>
      <c r="BA166" s="1007">
        <f>IF(AO$41=3,(IF(AS166="",0,((AZ172-AZ163)/(AS172-AS163)*(AI$34-AS163))+AZ163)),0)</f>
        <v>0</v>
      </c>
      <c r="BB166" s="823" t="str">
        <f t="shared" si="105"/>
        <v/>
      </c>
      <c r="BC166" s="1007">
        <f>IF(AO$41=4,(IF(AS166="",0,((BB172-BB163)/(AS172-AS163)*(AI$34-AS163))+BB163)),0)</f>
        <v>0</v>
      </c>
      <c r="BD166" s="838" t="str">
        <f t="shared" si="106"/>
        <v/>
      </c>
      <c r="BE166" s="1008">
        <f>IF(AO$41=4,(IF(AS166="",0,((BD172-BD163)/(AS172-AS163)*(AI$34-AS163))+BD163)),0)</f>
        <v>0</v>
      </c>
      <c r="BF166" s="163"/>
      <c r="BG166" s="81"/>
    </row>
    <row r="167" spans="1:59" s="93" customFormat="1" ht="15" customHeight="1" x14ac:dyDescent="0.2">
      <c r="A167" s="254"/>
      <c r="B167" s="2286"/>
      <c r="C167" s="2290"/>
      <c r="D167" s="2290"/>
      <c r="E167" s="2290"/>
      <c r="F167" s="2290"/>
      <c r="G167" s="2290"/>
      <c r="H167" s="2290"/>
      <c r="I167" s="2290"/>
      <c r="J167" s="2290"/>
      <c r="K167" s="2290"/>
      <c r="L167" s="2290"/>
      <c r="M167" s="2291"/>
      <c r="N167" s="2248"/>
      <c r="O167" s="2278"/>
      <c r="P167" s="2248"/>
      <c r="Q167" s="2280"/>
      <c r="R167" s="2248"/>
      <c r="S167" s="2266"/>
      <c r="T167" s="2248"/>
      <c r="U167" s="2264"/>
      <c r="V167" s="2248"/>
      <c r="W167" s="2250"/>
      <c r="X167" s="2248"/>
      <c r="Y167" s="2253"/>
      <c r="Z167" s="2248"/>
      <c r="AA167" s="2268"/>
      <c r="AB167" s="2248"/>
      <c r="AC167" s="2258"/>
      <c r="AD167" s="2263"/>
      <c r="AE167" s="100"/>
      <c r="AF167" s="273"/>
      <c r="AG167" s="997"/>
      <c r="AH167" s="997"/>
      <c r="AI167" s="195"/>
      <c r="AJ167" s="195"/>
      <c r="AK167" s="195"/>
      <c r="AL167" s="1043"/>
      <c r="AM167" s="998"/>
      <c r="AN167" s="998"/>
      <c r="AO167" s="998"/>
      <c r="AP167" s="998"/>
      <c r="AQ167" s="95"/>
      <c r="AR167" s="823" t="s">
        <v>108</v>
      </c>
      <c r="AS167" s="821" t="str">
        <f>IF((OR(AI$45&lt;AS163,AI$45&gt;=AS172)),"",AI$45)</f>
        <v/>
      </c>
      <c r="AT167" s="839" t="str">
        <f t="shared" si="102"/>
        <v/>
      </c>
      <c r="AU167" s="1009">
        <f>IF(AO$52=2,(IF(AS167="",0,((AT172-AT163)/(AS172-AS163)*(AI$45-AS163))+AT163)),0)</f>
        <v>0</v>
      </c>
      <c r="AV167" s="840" t="str">
        <f t="shared" si="103"/>
        <v/>
      </c>
      <c r="AW167" s="1009">
        <f>IF(AO$52=2,(IF(AS167="",0,((AV172-AV163)/(AS172-AS163)*(AI$45-AS163))+AV163)),0)</f>
        <v>0</v>
      </c>
      <c r="AX167" s="823" t="str">
        <f t="shared" si="104"/>
        <v/>
      </c>
      <c r="AY167" s="1009">
        <f>IF(AO$52=3,(IF(AS167="",0,((AX172-AX163)/(AS172-AS163)*(AI$45-AS163))+AX163)),0)</f>
        <v>0</v>
      </c>
      <c r="AZ167" s="837" t="str">
        <f t="shared" si="107"/>
        <v/>
      </c>
      <c r="BA167" s="1009">
        <f>IF(AO$52=3,(IF(AS167="",0,((AZ172-AZ163)/(AS172-AS163)*(AI$45-AS163))+AZ163)),0)</f>
        <v>0</v>
      </c>
      <c r="BB167" s="823" t="str">
        <f t="shared" si="105"/>
        <v/>
      </c>
      <c r="BC167" s="1009">
        <f>IF(AO$52=4,(IF(AS167="",0,((BB172-BB163)/(AS172-AS163)*(AI$45-AS163))+BB163)),0)</f>
        <v>0</v>
      </c>
      <c r="BD167" s="838" t="str">
        <f t="shared" si="106"/>
        <v/>
      </c>
      <c r="BE167" s="1011">
        <f>IF(AO$52=4,(IF(AS167="",0,((BD172-BD163)/(AS172-AS163)*(AI$45-AS163))+BD163)),0)</f>
        <v>0</v>
      </c>
      <c r="BF167" s="163"/>
      <c r="BG167" s="81"/>
    </row>
    <row r="168" spans="1:59" s="93" customFormat="1" ht="15" customHeight="1" x14ac:dyDescent="0.25">
      <c r="A168" s="254"/>
      <c r="B168" s="2286"/>
      <c r="C168" s="2290"/>
      <c r="D168" s="2290"/>
      <c r="E168" s="2290"/>
      <c r="F168" s="2290"/>
      <c r="G168" s="2290"/>
      <c r="H168" s="2290"/>
      <c r="I168" s="2290"/>
      <c r="J168" s="2290"/>
      <c r="K168" s="2290"/>
      <c r="L168" s="2290"/>
      <c r="M168" s="2291"/>
      <c r="N168" s="2248"/>
      <c r="O168" s="2278"/>
      <c r="P168" s="2248"/>
      <c r="Q168" s="2280"/>
      <c r="R168" s="2248"/>
      <c r="S168" s="2266"/>
      <c r="T168" s="2248"/>
      <c r="U168" s="2264"/>
      <c r="V168" s="2248"/>
      <c r="W168" s="2250"/>
      <c r="X168" s="2248"/>
      <c r="Y168" s="2253"/>
      <c r="Z168" s="2248"/>
      <c r="AA168" s="2268"/>
      <c r="AB168" s="2248"/>
      <c r="AC168" s="2258"/>
      <c r="AD168" s="2263"/>
      <c r="AE168" s="100"/>
      <c r="AF168" s="273"/>
      <c r="AG168" s="994"/>
      <c r="AH168" s="994"/>
      <c r="AI168" s="195"/>
      <c r="AJ168" s="195"/>
      <c r="AK168" s="195"/>
      <c r="AL168" s="1043"/>
      <c r="AM168" s="998"/>
      <c r="AN168" s="998"/>
      <c r="AO168" s="998"/>
      <c r="AP168" s="998"/>
      <c r="AQ168" s="95"/>
      <c r="AR168" s="823" t="s">
        <v>109</v>
      </c>
      <c r="AS168" s="821" t="str">
        <f>IF((OR(AI$56&lt;AS163,AI$56&gt;=AS172)),"",AI$56)</f>
        <v/>
      </c>
      <c r="AT168" s="839" t="str">
        <f t="shared" si="102"/>
        <v/>
      </c>
      <c r="AU168" s="1012">
        <f>IF(AO$63=2,(IF(AS168="",0,((AT172-AT163)/(AS172-AS163)*(AI$56-AS163))+AT163)),0)</f>
        <v>0</v>
      </c>
      <c r="AV168" s="840" t="str">
        <f t="shared" si="103"/>
        <v/>
      </c>
      <c r="AW168" s="1012">
        <f>IF(AO$63=2,(IF(AS168="",0,((AV172-AV163)/(AS172-AS163)*(AI$56-AS163))+AV163)),0)</f>
        <v>0</v>
      </c>
      <c r="AX168" s="823" t="str">
        <f t="shared" si="104"/>
        <v/>
      </c>
      <c r="AY168" s="1012">
        <f>IF(AO$63=3,(IF(AS168="",0,((AX172-AX163)/(AS172-AS163)*(AI$56-AS163))+AX163)),0)</f>
        <v>0</v>
      </c>
      <c r="AZ168" s="837" t="str">
        <f t="shared" si="107"/>
        <v/>
      </c>
      <c r="BA168" s="1012">
        <f>IF(AO$63=3,(IF(AS168="",0,((AZ172-AZ163)/(AS172-AS163)*(AI$56-AS163))+AZ163)),0)</f>
        <v>0</v>
      </c>
      <c r="BB168" s="823" t="str">
        <f t="shared" si="105"/>
        <v/>
      </c>
      <c r="BC168" s="1012">
        <f>IF(AO$63=4,(IF(AS168="",0,((BB172-BB163)/(AS172-AS163)*(AI$56-AS163))+BB163)),0)</f>
        <v>0</v>
      </c>
      <c r="BD168" s="838" t="str">
        <f t="shared" si="106"/>
        <v/>
      </c>
      <c r="BE168" s="1013">
        <f>IF(AO$63=4,(IF(AS168="",0,((BD172-BD163)/(AS172-AS163)*(AI$56-AS163))+BD163)),0)</f>
        <v>0</v>
      </c>
      <c r="BF168" s="163"/>
      <c r="BG168" s="81"/>
    </row>
    <row r="169" spans="1:59" s="93" customFormat="1" ht="15" customHeight="1" x14ac:dyDescent="0.2">
      <c r="A169" s="254"/>
      <c r="B169" s="2286"/>
      <c r="C169" s="2290"/>
      <c r="D169" s="2290"/>
      <c r="E169" s="2290"/>
      <c r="F169" s="2290"/>
      <c r="G169" s="2290"/>
      <c r="H169" s="2290"/>
      <c r="I169" s="2290"/>
      <c r="J169" s="2290"/>
      <c r="K169" s="2290"/>
      <c r="L169" s="2290"/>
      <c r="M169" s="2291"/>
      <c r="N169" s="2248"/>
      <c r="O169" s="2278"/>
      <c r="P169" s="2248"/>
      <c r="Q169" s="2280"/>
      <c r="R169" s="2248"/>
      <c r="S169" s="2266"/>
      <c r="T169" s="2248"/>
      <c r="U169" s="2264"/>
      <c r="V169" s="2248"/>
      <c r="W169" s="2250"/>
      <c r="X169" s="2248"/>
      <c r="Y169" s="2253"/>
      <c r="Z169" s="2248"/>
      <c r="AA169" s="2268"/>
      <c r="AB169" s="2248"/>
      <c r="AC169" s="2258"/>
      <c r="AD169" s="2263"/>
      <c r="AE169" s="100"/>
      <c r="AF169" s="273"/>
      <c r="AG169" s="989"/>
      <c r="AH169" s="989"/>
      <c r="AI169" s="195"/>
      <c r="AJ169" s="195"/>
      <c r="AK169" s="195"/>
      <c r="AL169" s="1043"/>
      <c r="AM169" s="998"/>
      <c r="AN169" s="998"/>
      <c r="AO169" s="998"/>
      <c r="AP169" s="998"/>
      <c r="AQ169" s="95"/>
      <c r="AR169" s="823" t="s">
        <v>110</v>
      </c>
      <c r="AS169" s="821" t="str">
        <f>IF((OR(AI$67&lt;AS163,AI$67&gt;=AS172)),"",AI$67)</f>
        <v/>
      </c>
      <c r="AT169" s="839" t="str">
        <f t="shared" si="102"/>
        <v/>
      </c>
      <c r="AU169" s="1036">
        <f>IF(AO$74=2,(IF(AS169="",0,((AT172-AT163)/(AS172-AS163)*(AI$67-AS163))+AT163)),0)</f>
        <v>0</v>
      </c>
      <c r="AV169" s="840" t="str">
        <f t="shared" si="103"/>
        <v/>
      </c>
      <c r="AW169" s="1036">
        <f>IF(AO$74=2,(IF(AS169="",0,((AV172-AV163)/(AS172-AS163)*(AI$67-AS163))+AV163)),0)</f>
        <v>0</v>
      </c>
      <c r="AX169" s="823" t="str">
        <f t="shared" si="104"/>
        <v/>
      </c>
      <c r="AY169" s="1036">
        <f>IF(AO$74=3,(IF(AS169="",0,((AX172-AX163)/(AS172-AS163)*(AI$67-AS163))+AX163)),0)</f>
        <v>0</v>
      </c>
      <c r="AZ169" s="837" t="str">
        <f t="shared" si="107"/>
        <v/>
      </c>
      <c r="BA169" s="1036">
        <f>IF(AO$74=3,(IF(AS169="",0,((AZ172-AZ163)/(AS172-AS163)*(AI$67-AS163))+AZ163)),0)</f>
        <v>0</v>
      </c>
      <c r="BB169" s="823" t="str">
        <f t="shared" si="105"/>
        <v/>
      </c>
      <c r="BC169" s="1036">
        <f>IF(AO$74=4,(IF(AS169="",0,((BB172-BB163)/(AS172-AS163)*(AI$67-AS163))+BB163)),0)</f>
        <v>0</v>
      </c>
      <c r="BD169" s="838" t="str">
        <f t="shared" si="106"/>
        <v/>
      </c>
      <c r="BE169" s="1041">
        <f>IF(AO$74=4,(IF(AS169="",0,((BD172-BD163)/(AS172-AS163)*(AI$67-AS163))+BD163)),0)</f>
        <v>0</v>
      </c>
      <c r="BF169" s="163"/>
      <c r="BG169" s="81"/>
    </row>
    <row r="170" spans="1:59" s="93" customFormat="1" ht="15" customHeight="1" x14ac:dyDescent="0.25">
      <c r="A170" s="254"/>
      <c r="B170" s="2287"/>
      <c r="C170" s="2292"/>
      <c r="D170" s="2292"/>
      <c r="E170" s="2292"/>
      <c r="F170" s="2292"/>
      <c r="G170" s="2292"/>
      <c r="H170" s="2292"/>
      <c r="I170" s="2292"/>
      <c r="J170" s="2292"/>
      <c r="K170" s="2292"/>
      <c r="L170" s="2292"/>
      <c r="M170" s="2293"/>
      <c r="N170" s="2249"/>
      <c r="O170" s="2279"/>
      <c r="P170" s="2249"/>
      <c r="Q170" s="2281"/>
      <c r="R170" s="2249"/>
      <c r="S170" s="2267"/>
      <c r="T170" s="2249"/>
      <c r="U170" s="2265"/>
      <c r="V170" s="2249"/>
      <c r="W170" s="2251"/>
      <c r="X170" s="2249"/>
      <c r="Y170" s="2254"/>
      <c r="Z170" s="2249"/>
      <c r="AA170" s="2269"/>
      <c r="AB170" s="2249"/>
      <c r="AC170" s="2259"/>
      <c r="AD170" s="2263"/>
      <c r="AE170" s="101"/>
      <c r="AF170" s="274"/>
      <c r="AG170" s="989"/>
      <c r="AH170" s="989"/>
      <c r="AI170" s="195"/>
      <c r="AJ170" s="195"/>
      <c r="AK170" s="195"/>
      <c r="AL170" s="1043"/>
      <c r="AM170" s="998"/>
      <c r="AN170" s="998"/>
      <c r="AO170" s="998"/>
      <c r="AP170" s="998"/>
      <c r="AQ170" s="95"/>
      <c r="AR170" s="823" t="s">
        <v>111</v>
      </c>
      <c r="AS170" s="821" t="str">
        <f>IF((OR(AI$78&lt;AS163,AI$78&gt;=AS172)),"",AI$78)</f>
        <v/>
      </c>
      <c r="AT170" s="839" t="str">
        <f t="shared" si="102"/>
        <v/>
      </c>
      <c r="AU170" s="1016">
        <f>IF(AO$85=2,(IF(AS170="",0,((AT172-AT163)/(AS172-AS163)*(AI$78-AS163))+AT163)),0)</f>
        <v>0</v>
      </c>
      <c r="AV170" s="840" t="str">
        <f t="shared" si="103"/>
        <v/>
      </c>
      <c r="AW170" s="1014">
        <f>IF(AO$85=2,(IF(AS170="",0,((AV172-AV163)/(AS172-AS163)*(AI$78-AS163))+AV163)),0)</f>
        <v>0</v>
      </c>
      <c r="AX170" s="823" t="str">
        <f t="shared" si="104"/>
        <v/>
      </c>
      <c r="AY170" s="1014">
        <f>IF(AO$85=3,(IF(AS170="",0,((AX172-AX163)/(AS172-AS163)*(AI$78-AS163))+AX163)),0)</f>
        <v>0</v>
      </c>
      <c r="AZ170" s="837" t="str">
        <f t="shared" si="107"/>
        <v/>
      </c>
      <c r="BA170" s="1014">
        <f>IF(AO$85=3,(IF(AS170="",0,((AZ172-AZ163)/(AS172-AS163)*(AI$78-AS163))+AZ163)),0)</f>
        <v>0</v>
      </c>
      <c r="BB170" s="823" t="str">
        <f t="shared" si="105"/>
        <v/>
      </c>
      <c r="BC170" s="1014">
        <f>IF(AO$85=4,(IF(AS170="",0,((BB172-BB163)/(AS172-AS163)*(AI$78-AS163))+BB163)),0)</f>
        <v>0</v>
      </c>
      <c r="BD170" s="838" t="str">
        <f t="shared" si="106"/>
        <v/>
      </c>
      <c r="BE170" s="1015">
        <f>IF(AO$85=4,(IF(AS170="",0,((BD172-BD163)/(AS172-AS163)*(AI$78-AS163))+BD163)),0)</f>
        <v>0</v>
      </c>
      <c r="BF170" s="163"/>
      <c r="BG170" s="81"/>
    </row>
    <row r="171" spans="1:59" s="93" customFormat="1" ht="15" customHeight="1" x14ac:dyDescent="0.2">
      <c r="A171" s="254"/>
      <c r="B171" s="2285" t="s">
        <v>39</v>
      </c>
      <c r="C171" s="2288" t="s">
        <v>87</v>
      </c>
      <c r="D171" s="2288"/>
      <c r="E171" s="2288"/>
      <c r="F171" s="2288"/>
      <c r="G171" s="2288"/>
      <c r="H171" s="2288"/>
      <c r="I171" s="2288"/>
      <c r="J171" s="2288"/>
      <c r="K171" s="2288"/>
      <c r="L171" s="2288"/>
      <c r="M171" s="2289"/>
      <c r="N171" s="473">
        <v>0.1</v>
      </c>
      <c r="O171" s="638">
        <f>IF(O$161=FALSE,0,N171)</f>
        <v>0</v>
      </c>
      <c r="P171" s="473">
        <v>0.1</v>
      </c>
      <c r="Q171" s="662">
        <f>IF(Q$161=FALSE,0,P171)</f>
        <v>0</v>
      </c>
      <c r="R171" s="473">
        <v>0.1</v>
      </c>
      <c r="S171" s="699">
        <f>IF(S$161=FALSE,0,R171)</f>
        <v>0</v>
      </c>
      <c r="T171" s="473">
        <v>0.1</v>
      </c>
      <c r="U171" s="734">
        <f>IF(U$161=FALSE,0,T171)</f>
        <v>0.1</v>
      </c>
      <c r="V171" s="473">
        <v>0.1</v>
      </c>
      <c r="W171" s="756">
        <f>IF(W$161=FALSE,0,V171)</f>
        <v>0</v>
      </c>
      <c r="X171" s="473">
        <v>0.1</v>
      </c>
      <c r="Y171" s="1371">
        <f>IF(Y$161=FALSE,0,X171)</f>
        <v>0</v>
      </c>
      <c r="Z171" s="473">
        <v>0.1</v>
      </c>
      <c r="AA171" s="1417">
        <f>IF(AA$161=FALSE,0,Z171)</f>
        <v>0</v>
      </c>
      <c r="AB171" s="473">
        <v>0.1</v>
      </c>
      <c r="AC171" s="1432">
        <f>IF(AC$161=FALSE,0,AB171)</f>
        <v>0</v>
      </c>
      <c r="AD171" s="483">
        <f>O171+Q171+S171+U171+W171+Y171+AA171+AC171</f>
        <v>0.1</v>
      </c>
      <c r="AF171" s="272">
        <v>0.1</v>
      </c>
      <c r="AG171" s="989"/>
      <c r="AH171" s="989"/>
      <c r="AI171" s="195"/>
      <c r="AJ171" s="195"/>
      <c r="AK171" s="195"/>
      <c r="AL171" s="1043"/>
      <c r="AM171" s="998"/>
      <c r="AN171" s="998"/>
      <c r="AO171" s="998"/>
      <c r="AP171" s="998"/>
      <c r="AQ171" s="95"/>
      <c r="AR171" s="823" t="s">
        <v>112</v>
      </c>
      <c r="AS171" s="824" t="str">
        <f>IF((OR(AI$89&lt;AS163,AI$89&gt;=AS172)),"",AI$89)</f>
        <v/>
      </c>
      <c r="AT171" s="839" t="str">
        <f t="shared" si="102"/>
        <v/>
      </c>
      <c r="AU171" s="1017">
        <f>IF(AO$96=2,(IF(AS171="",0,((AT172-AT163)/(AS172-AS163)*(AI$89-AS163))+AT163)),0)</f>
        <v>0</v>
      </c>
      <c r="AV171" s="840" t="str">
        <f t="shared" si="103"/>
        <v/>
      </c>
      <c r="AW171" s="1017">
        <f>IF(AO$96=2,(IF(AS171="",0,((AV172-AV163)/(AS172-AS163)*(AI$89-AS163))+AV163)),0)</f>
        <v>0</v>
      </c>
      <c r="AX171" s="823" t="str">
        <f t="shared" si="104"/>
        <v/>
      </c>
      <c r="AY171" s="1017">
        <f>IF(AO$96=3,(IF(AS171="",0,((AX172-AX163)/(AS172-AS163)*(AI$89-AS163))+AX163)),0)</f>
        <v>0</v>
      </c>
      <c r="AZ171" s="837" t="str">
        <f t="shared" si="107"/>
        <v/>
      </c>
      <c r="BA171" s="1018">
        <f>IF(AO$96=3,(IF(AS171="",0,((AZ172-AZ163)/(AS172-AS163)*(AI$89-AS163))+AZ163)),0)</f>
        <v>0</v>
      </c>
      <c r="BB171" s="823" t="str">
        <f t="shared" si="105"/>
        <v/>
      </c>
      <c r="BC171" s="1017">
        <f>IF(AO$96=4,(IF(AS171="",0,((BB172-BB163)/(AS172-AS163)*(AI$89-AS163))+BB163)),0)</f>
        <v>0</v>
      </c>
      <c r="BD171" s="838" t="str">
        <f t="shared" si="106"/>
        <v/>
      </c>
      <c r="BE171" s="1019">
        <f>IF(AO$96=4,(IF(AS171="",0,((BD172-BD163)/(AS172-AS163)*(AI$89-AS163))+BD163)),0)</f>
        <v>0</v>
      </c>
      <c r="BF171" s="163"/>
      <c r="BG171" s="81"/>
    </row>
    <row r="172" spans="1:59" s="93" customFormat="1" ht="15" customHeight="1" x14ac:dyDescent="0.2">
      <c r="A172" s="254"/>
      <c r="B172" s="2286"/>
      <c r="C172" s="2290"/>
      <c r="D172" s="2290"/>
      <c r="E172" s="2290"/>
      <c r="F172" s="2290"/>
      <c r="G172" s="2290"/>
      <c r="H172" s="2290"/>
      <c r="I172" s="2290"/>
      <c r="J172" s="2290"/>
      <c r="K172" s="2290"/>
      <c r="L172" s="2290"/>
      <c r="M172" s="2291"/>
      <c r="N172" s="2248" t="str">
        <f>IF(O172=0,"",O172)</f>
        <v/>
      </c>
      <c r="O172" s="2278">
        <f>IF(O$161=FALSE,0,O171/100*AI$18)</f>
        <v>0</v>
      </c>
      <c r="P172" s="2248" t="str">
        <f>IF(Q172=0,"",Q172)</f>
        <v/>
      </c>
      <c r="Q172" s="2280">
        <f>IF(Q$161=FALSE,0,Q171/100*AI$29)</f>
        <v>0</v>
      </c>
      <c r="R172" s="2248" t="str">
        <f>IF(S172=0,"",S172)</f>
        <v/>
      </c>
      <c r="S172" s="2266">
        <f>IF(S$161=FALSE,0,S171/100*AI$40)</f>
        <v>0</v>
      </c>
      <c r="T172" s="2248" t="str">
        <f>IF(U172=0,"",U172)</f>
        <v/>
      </c>
      <c r="U172" s="2264">
        <f>IF(U$161=FALSE,0,U171/100*AI$51)</f>
        <v>0</v>
      </c>
      <c r="V172" s="2248" t="str">
        <f>IF(W172=0,"",W172)</f>
        <v/>
      </c>
      <c r="W172" s="2250">
        <f>IF(W$161=FALSE,0,W171/100*AI$62)</f>
        <v>0</v>
      </c>
      <c r="X172" s="2248" t="str">
        <f>IF(Y172=0,"",Y172)</f>
        <v/>
      </c>
      <c r="Y172" s="2253">
        <f>IF(Y$161=FALSE,0,Y171/100*AI$73)</f>
        <v>0</v>
      </c>
      <c r="Z172" s="2248" t="str">
        <f>IF(AA172=0,"",AA172)</f>
        <v/>
      </c>
      <c r="AA172" s="2268">
        <f>IF(AA$161=FALSE,0,AA171/100*AI$84)</f>
        <v>0</v>
      </c>
      <c r="AB172" s="2248" t="str">
        <f>IF(AC172=0,"",AC172)</f>
        <v/>
      </c>
      <c r="AC172" s="2258">
        <f>IF(AC$161=FALSE,0,AC171/100*AI$95)</f>
        <v>0</v>
      </c>
      <c r="AD172" s="2261"/>
      <c r="AF172" s="272"/>
      <c r="AG172" s="989"/>
      <c r="AH172" s="989"/>
      <c r="AI172" s="195"/>
      <c r="AJ172" s="195"/>
      <c r="AK172" s="195"/>
      <c r="AL172" s="1043"/>
      <c r="AM172" s="998"/>
      <c r="AN172" s="998"/>
      <c r="AO172" s="998"/>
      <c r="AP172" s="998"/>
      <c r="AQ172" s="95"/>
      <c r="AR172" s="846"/>
      <c r="AS172" s="829">
        <v>3500000</v>
      </c>
      <c r="AT172" s="842">
        <v>371491</v>
      </c>
      <c r="AU172" s="831"/>
      <c r="AV172" s="832">
        <v>443859</v>
      </c>
      <c r="AW172" s="831"/>
      <c r="AX172" s="833">
        <v>443859</v>
      </c>
      <c r="AY172" s="831"/>
      <c r="AZ172" s="834">
        <v>521052</v>
      </c>
      <c r="BA172" s="831"/>
      <c r="BB172" s="833">
        <v>521052</v>
      </c>
      <c r="BC172" s="831"/>
      <c r="BD172" s="834">
        <v>593420</v>
      </c>
      <c r="BE172" s="165"/>
      <c r="BF172" s="163"/>
      <c r="BG172" s="81"/>
    </row>
    <row r="173" spans="1:59" s="93" customFormat="1" ht="15" customHeight="1" x14ac:dyDescent="0.25">
      <c r="A173" s="254"/>
      <c r="B173" s="2287"/>
      <c r="C173" s="2292"/>
      <c r="D173" s="2292"/>
      <c r="E173" s="2292"/>
      <c r="F173" s="2292"/>
      <c r="G173" s="2292"/>
      <c r="H173" s="2292"/>
      <c r="I173" s="2292"/>
      <c r="J173" s="2292"/>
      <c r="K173" s="2292"/>
      <c r="L173" s="2292"/>
      <c r="M173" s="2293"/>
      <c r="N173" s="2249"/>
      <c r="O173" s="2279"/>
      <c r="P173" s="2249"/>
      <c r="Q173" s="2281"/>
      <c r="R173" s="2249"/>
      <c r="S173" s="2267"/>
      <c r="T173" s="2249"/>
      <c r="U173" s="2265"/>
      <c r="V173" s="2249"/>
      <c r="W173" s="2251"/>
      <c r="X173" s="2249"/>
      <c r="Y173" s="2254"/>
      <c r="Z173" s="2249"/>
      <c r="AA173" s="2269"/>
      <c r="AB173" s="2249"/>
      <c r="AC173" s="2262"/>
      <c r="AD173" s="2261"/>
      <c r="AF173" s="272"/>
      <c r="AG173" s="994"/>
      <c r="AH173" s="994"/>
      <c r="AI173" s="195"/>
      <c r="AJ173" s="195"/>
      <c r="AK173" s="195"/>
      <c r="AL173" s="1043"/>
      <c r="AM173" s="998"/>
      <c r="AN173" s="998"/>
      <c r="AO173" s="998"/>
      <c r="AP173" s="998"/>
      <c r="AQ173" s="95"/>
      <c r="AR173" s="823" t="s">
        <v>105</v>
      </c>
      <c r="AS173" s="821" t="str">
        <f>IF((OR(AI$12&lt;AS172,AI$12&gt;=AS181)),"",AI$12)</f>
        <v/>
      </c>
      <c r="AT173" s="835" t="str">
        <f t="shared" ref="AT173:AT180" si="108">IF(AU173=0,"",AU173)</f>
        <v/>
      </c>
      <c r="AU173" s="1002">
        <f>IF(AO$19=2,(IF(AS173="",0,((AT181-AT172)/(AS181-AS172)*(AI$12-AS172))+AT172)),0)</f>
        <v>0</v>
      </c>
      <c r="AV173" s="836" t="str">
        <f t="shared" ref="AV173:AV180" si="109">IF(AW173=0,"",AW173)</f>
        <v/>
      </c>
      <c r="AW173" s="1002">
        <f>IF(AO$19=2,(IF(AS173="",0,((AV181-AV172)/(AS181-AS172)*(AI$12-AS172))+AV172)),0)</f>
        <v>0</v>
      </c>
      <c r="AX173" s="825" t="str">
        <f t="shared" ref="AX173:AX180" si="110">IF(AY173=0,"",AY173)</f>
        <v/>
      </c>
      <c r="AY173" s="1002">
        <f>IF(AO$19=3,(IF(AS173="",0,((AX181-AX172)/(AS181-AS172)*(AI$12-AS172))+AX172)),0)</f>
        <v>0</v>
      </c>
      <c r="AZ173" s="837" t="str">
        <f>IF(BA173=0,"",BA173)</f>
        <v/>
      </c>
      <c r="BA173" s="1002">
        <f>IF(AO$19=3,(IF(AS173="",0,((AZ181-AZ172)/(AS181-AS172)*(AI$12-AS172))+AZ172)),0)</f>
        <v>0</v>
      </c>
      <c r="BB173" s="823" t="str">
        <f t="shared" ref="BB173:BB180" si="111">IF(BC173=0,"",BC173)</f>
        <v/>
      </c>
      <c r="BC173" s="1002">
        <f>IF(AO$19=4,(IF(AS173="",0,((BB181-BB172)/(AS181-AS172)*(AI$12-AS172))+BB172)),0)</f>
        <v>0</v>
      </c>
      <c r="BD173" s="838" t="str">
        <f t="shared" ref="BD173:BD180" si="112">IF(BE173=0,"",BE173)</f>
        <v/>
      </c>
      <c r="BE173" s="1003">
        <f>IF(AO$19=4,(IF(AS173="",0,((BD181-BD172)/(AS181-AS172)*(AI$12-AS172))+BD172)),0)</f>
        <v>0</v>
      </c>
      <c r="BF173" s="163"/>
      <c r="BG173" s="81"/>
    </row>
    <row r="174" spans="1:59" s="93" customFormat="1" ht="15" customHeight="1" x14ac:dyDescent="0.25">
      <c r="A174" s="254"/>
      <c r="B174" s="2285" t="s">
        <v>40</v>
      </c>
      <c r="C174" s="2288" t="s">
        <v>113</v>
      </c>
      <c r="D174" s="2288"/>
      <c r="E174" s="2288"/>
      <c r="F174" s="2288"/>
      <c r="G174" s="2288"/>
      <c r="H174" s="2288"/>
      <c r="I174" s="2288"/>
      <c r="J174" s="2288"/>
      <c r="K174" s="2288"/>
      <c r="L174" s="2288"/>
      <c r="M174" s="2289"/>
      <c r="N174" s="473">
        <v>0.75</v>
      </c>
      <c r="O174" s="638">
        <f>IF(O$161=FALSE,0,N174)</f>
        <v>0</v>
      </c>
      <c r="P174" s="473">
        <v>0.75</v>
      </c>
      <c r="Q174" s="662">
        <f>IF(Q$161=FALSE,0,P174)</f>
        <v>0</v>
      </c>
      <c r="R174" s="473">
        <v>0.75</v>
      </c>
      <c r="S174" s="699">
        <f>IF(S$161=FALSE,0,R174)</f>
        <v>0</v>
      </c>
      <c r="T174" s="473">
        <v>0.75</v>
      </c>
      <c r="U174" s="734">
        <f>IF(U$161=FALSE,0,T174)</f>
        <v>0.75</v>
      </c>
      <c r="V174" s="473">
        <v>0.75</v>
      </c>
      <c r="W174" s="756">
        <f>IF(W$161=FALSE,0,V174)</f>
        <v>0</v>
      </c>
      <c r="X174" s="473">
        <v>0.75</v>
      </c>
      <c r="Y174" s="1371">
        <f>IF(Y$161=FALSE,0,X174)</f>
        <v>0</v>
      </c>
      <c r="Z174" s="473">
        <v>0.75</v>
      </c>
      <c r="AA174" s="1417">
        <f>IF(AA$161=FALSE,0,Z174)</f>
        <v>0</v>
      </c>
      <c r="AB174" s="473">
        <v>0.75</v>
      </c>
      <c r="AC174" s="1432">
        <f>IF(AC$161=FALSE,0,AB174)</f>
        <v>0</v>
      </c>
      <c r="AD174" s="483">
        <f>O174+Q174+S174+U174+W174+Y174+AA174+AC174</f>
        <v>0.75</v>
      </c>
      <c r="AE174" s="94"/>
      <c r="AF174" s="272">
        <v>0.75</v>
      </c>
      <c r="AG174" s="994"/>
      <c r="AH174" s="994"/>
      <c r="AI174" s="195"/>
      <c r="AJ174" s="195"/>
      <c r="AK174" s="195"/>
      <c r="AL174" s="1043"/>
      <c r="AM174" s="998"/>
      <c r="AN174" s="998"/>
      <c r="AO174" s="998"/>
      <c r="AP174" s="998"/>
      <c r="AQ174" s="95"/>
      <c r="AR174" s="823" t="s">
        <v>106</v>
      </c>
      <c r="AS174" s="821" t="str">
        <f>IF((OR(AI$23&lt;AS172,AI$23&gt;=AS181)),"",AI$23)</f>
        <v/>
      </c>
      <c r="AT174" s="839" t="str">
        <f t="shared" si="108"/>
        <v/>
      </c>
      <c r="AU174" s="1005">
        <f>IF(AO$30=2,(IF(AS174="",0,((AT181-AT172)/(AS181-AS172)*(AI$23-AS172))+AT172)),0)</f>
        <v>0</v>
      </c>
      <c r="AV174" s="840" t="str">
        <f t="shared" si="109"/>
        <v/>
      </c>
      <c r="AW174" s="1005">
        <f>IF(AO$30=2,(IF(AS174="",0,((AV181-AV172)/(AS181-AS172)*(AI$23-AS172))+AV172)),0)</f>
        <v>0</v>
      </c>
      <c r="AX174" s="823" t="str">
        <f t="shared" si="110"/>
        <v/>
      </c>
      <c r="AY174" s="1005">
        <f>IF(AO$30=3,(IF(AS174="",0,((AX181-AX172)/(AS181-AS172)*(AI$23-AS172))+AX172)),0)</f>
        <v>0</v>
      </c>
      <c r="AZ174" s="837" t="str">
        <f t="shared" ref="AZ174:AZ180" si="113">IF(BA174=0,"",BA174)</f>
        <v/>
      </c>
      <c r="BA174" s="1005">
        <f>IF(AO$30=3,(IF(AS174="",0,((AZ181-AZ172)/(AS181-AS172)*(AI$23-AS172))+AZ172)),0)</f>
        <v>0</v>
      </c>
      <c r="BB174" s="823" t="str">
        <f t="shared" si="111"/>
        <v/>
      </c>
      <c r="BC174" s="1005">
        <f>IF(AO$30=4,(IF(AS174="",0,((BB181-BB172)/(AS181-AS172)*(AI$23-AS172))+BB172)),0)</f>
        <v>0</v>
      </c>
      <c r="BD174" s="838" t="str">
        <f t="shared" si="112"/>
        <v/>
      </c>
      <c r="BE174" s="1006">
        <f>IF(AO$30=4,(IF(AS174="",0,((BD181-BD172)/(AS181-AS172)*(AI$12-AS172))+BD172)),0)</f>
        <v>0</v>
      </c>
      <c r="BF174" s="163"/>
      <c r="BG174" s="81"/>
    </row>
    <row r="175" spans="1:59" s="93" customFormat="1" ht="15" customHeight="1" x14ac:dyDescent="0.25">
      <c r="A175" s="254"/>
      <c r="B175" s="2287"/>
      <c r="C175" s="2292"/>
      <c r="D175" s="2292"/>
      <c r="E175" s="2292"/>
      <c r="F175" s="2292"/>
      <c r="G175" s="2292"/>
      <c r="H175" s="2292"/>
      <c r="I175" s="2292"/>
      <c r="J175" s="2292"/>
      <c r="K175" s="2292"/>
      <c r="L175" s="2292"/>
      <c r="M175" s="2293"/>
      <c r="N175" s="294" t="str">
        <f>IF(O175=0,"",O175)</f>
        <v/>
      </c>
      <c r="O175" s="639">
        <f>IF(O$161=FALSE,0,O174/100*AI$18)</f>
        <v>0</v>
      </c>
      <c r="P175" s="294" t="str">
        <f>IF(Q175=0,"",Q175)</f>
        <v/>
      </c>
      <c r="Q175" s="658">
        <f>IF(Q$161=FALSE,0,Q174/100*AI$29)</f>
        <v>0</v>
      </c>
      <c r="R175" s="294" t="str">
        <f>IF(S175=0,"",S175)</f>
        <v/>
      </c>
      <c r="S175" s="700">
        <f>IF(S$161=FALSE,0,S174/100*AI$40)</f>
        <v>0</v>
      </c>
      <c r="T175" s="294" t="str">
        <f>IF(U175=0,"",U175)</f>
        <v/>
      </c>
      <c r="U175" s="742">
        <f>IF(U$161=FALSE,0,U174/100*AI$51)</f>
        <v>0</v>
      </c>
      <c r="V175" s="294" t="str">
        <f>IF(W175=0,"",W175)</f>
        <v/>
      </c>
      <c r="W175" s="763">
        <f>IF(W$161=FALSE,0,W174/100*AI$62)</f>
        <v>0</v>
      </c>
      <c r="X175" s="294" t="str">
        <f>IF(Y175=0,"",Y175)</f>
        <v/>
      </c>
      <c r="Y175" s="1378">
        <f>IF(Y$161=FALSE,0,Y174/100*AI$73)</f>
        <v>0</v>
      </c>
      <c r="Z175" s="294" t="str">
        <f>IF(AA175=0,"",AA175)</f>
        <v/>
      </c>
      <c r="AA175" s="1420">
        <f>IF(AA$161=FALSE,0,AA174/100*AI$84)</f>
        <v>0</v>
      </c>
      <c r="AB175" s="294" t="str">
        <f>IF(AC175=0,"",AC175)</f>
        <v/>
      </c>
      <c r="AC175" s="1423">
        <f>IF(AC$161=FALSE,0,AC174/100*AI$95)</f>
        <v>0</v>
      </c>
      <c r="AD175" s="19"/>
      <c r="AE175" s="100"/>
      <c r="AF175" s="274"/>
      <c r="AG175" s="994"/>
      <c r="AH175" s="994"/>
      <c r="AI175" s="195"/>
      <c r="AJ175" s="195"/>
      <c r="AK175" s="195"/>
      <c r="AL175" s="1043"/>
      <c r="AM175" s="998"/>
      <c r="AN175" s="998"/>
      <c r="AO175" s="998"/>
      <c r="AP175" s="998"/>
      <c r="AQ175" s="95"/>
      <c r="AR175" s="823" t="s">
        <v>107</v>
      </c>
      <c r="AS175" s="821" t="str">
        <f>IF((OR(AI$34&lt;AS172,AI$34&gt;=AS181)),"",AI$34)</f>
        <v/>
      </c>
      <c r="AT175" s="839" t="str">
        <f t="shared" si="108"/>
        <v/>
      </c>
      <c r="AU175" s="1007">
        <f>IF(AO$41=2,(IF(AS175="",0,((AT181-AT172)/(AS181-AS172)*(AI$34-AS172))+AT172)),0)</f>
        <v>0</v>
      </c>
      <c r="AV175" s="840" t="str">
        <f t="shared" si="109"/>
        <v/>
      </c>
      <c r="AW175" s="1007">
        <f>IF(AO$41=2,(IF(AS175="",0,((AV181-AV172)/(AS181-AS172)*(AI$34-AS172))+AV172)),0)</f>
        <v>0</v>
      </c>
      <c r="AX175" s="823" t="str">
        <f t="shared" si="110"/>
        <v/>
      </c>
      <c r="AY175" s="1007">
        <f>IF(AO$41=3,(IF(AS175="",0,((AX181-AX172)/(AS181-AS172)*(AI$34-AS172))+AX172)),0)</f>
        <v>0</v>
      </c>
      <c r="AZ175" s="837" t="str">
        <f t="shared" si="113"/>
        <v/>
      </c>
      <c r="BA175" s="1007">
        <f>IF(AO$41=3,(IF(AS175="",0,((AZ181-AZ172)/(AS181-AS172)*(AI$34-AS172))+AZ172)),0)</f>
        <v>0</v>
      </c>
      <c r="BB175" s="823" t="str">
        <f t="shared" si="111"/>
        <v/>
      </c>
      <c r="BC175" s="1007">
        <f>IF(AO$41=4,(IF(AS175="",0,((BB181-BB172)/(AS181-AS172)*(AI$34-AS172))+BB172)),0)</f>
        <v>0</v>
      </c>
      <c r="BD175" s="838" t="str">
        <f t="shared" si="112"/>
        <v/>
      </c>
      <c r="BE175" s="1008">
        <f>IF(AO$41=4,(IF(AS175="",0,((BD181-BD172)/(AS181-AS172)*(AI$34-AS172))+BD172)),0)</f>
        <v>0</v>
      </c>
      <c r="BF175" s="163"/>
      <c r="BG175" s="81"/>
    </row>
    <row r="176" spans="1:59" s="93" customFormat="1" ht="15" customHeight="1" x14ac:dyDescent="0.25">
      <c r="A176" s="254"/>
      <c r="B176" s="2285" t="s">
        <v>41</v>
      </c>
      <c r="C176" s="2288" t="s">
        <v>88</v>
      </c>
      <c r="D176" s="2288"/>
      <c r="E176" s="2288"/>
      <c r="F176" s="2288"/>
      <c r="G176" s="2288"/>
      <c r="H176" s="2288"/>
      <c r="I176" s="2288"/>
      <c r="J176" s="2288"/>
      <c r="K176" s="2288"/>
      <c r="L176" s="2288"/>
      <c r="M176" s="2289"/>
      <c r="N176" s="473">
        <v>0.1</v>
      </c>
      <c r="O176" s="638">
        <f>IF(O$161=FALSE,0,N176)</f>
        <v>0</v>
      </c>
      <c r="P176" s="473">
        <v>0.1</v>
      </c>
      <c r="Q176" s="662">
        <f>IF(Q$161=FALSE,0,P176)</f>
        <v>0</v>
      </c>
      <c r="R176" s="473">
        <v>0.1</v>
      </c>
      <c r="S176" s="699">
        <f>IF(S$161=FALSE,0,R176)</f>
        <v>0</v>
      </c>
      <c r="T176" s="473">
        <v>0.1</v>
      </c>
      <c r="U176" s="734">
        <f>IF(U$161=FALSE,0,T176)</f>
        <v>0.1</v>
      </c>
      <c r="V176" s="473">
        <v>0.1</v>
      </c>
      <c r="W176" s="756">
        <f>IF(W$161=FALSE,0,V176)</f>
        <v>0</v>
      </c>
      <c r="X176" s="473">
        <v>0.1</v>
      </c>
      <c r="Y176" s="1371">
        <f>IF(Y$161=FALSE,0,X176)</f>
        <v>0</v>
      </c>
      <c r="Z176" s="473">
        <v>0.1</v>
      </c>
      <c r="AA176" s="1417">
        <f>IF(AA$161=FALSE,0,Z176)</f>
        <v>0</v>
      </c>
      <c r="AB176" s="473">
        <v>0.1</v>
      </c>
      <c r="AC176" s="1432">
        <f>IF(AC$161=FALSE,0,AB176)</f>
        <v>0</v>
      </c>
      <c r="AD176" s="483">
        <f>O176+Q176+S176+U176+W176+Y176+AA176+AC176</f>
        <v>0.1</v>
      </c>
      <c r="AF176" s="274">
        <v>0.1</v>
      </c>
      <c r="AG176" s="994"/>
      <c r="AH176" s="994"/>
      <c r="AI176" s="195"/>
      <c r="AJ176" s="195"/>
      <c r="AK176" s="195"/>
      <c r="AL176" s="1043"/>
      <c r="AM176" s="998"/>
      <c r="AN176" s="998"/>
      <c r="AO176" s="998"/>
      <c r="AP176" s="998"/>
      <c r="AQ176" s="95"/>
      <c r="AR176" s="823" t="s">
        <v>108</v>
      </c>
      <c r="AS176" s="821" t="str">
        <f>IF((OR(AI$45&lt;AS172,AI$45&gt;=AS181)),"",AI$45)</f>
        <v/>
      </c>
      <c r="AT176" s="839" t="str">
        <f t="shared" si="108"/>
        <v/>
      </c>
      <c r="AU176" s="1009">
        <f>IF(AO$52=2,(IF(AS176="",0,((AT181-AT172)/(AS181-AS172)*(AI$45-AS172))+AT172)),0)</f>
        <v>0</v>
      </c>
      <c r="AV176" s="840" t="str">
        <f t="shared" si="109"/>
        <v/>
      </c>
      <c r="AW176" s="1009">
        <f>IF(AO$52=2,(IF(AS176="",0,((AV181-AV172)/(AS181-AS172)*(AI$45-AS172))+AV172)),0)</f>
        <v>0</v>
      </c>
      <c r="AX176" s="823" t="str">
        <f t="shared" si="110"/>
        <v/>
      </c>
      <c r="AY176" s="1009">
        <f>IF(AO$52=3,(IF(AS176="",0,((AX181-AX172)/(AS181-AS172)*(AI$45-AS172))+AX172)),0)</f>
        <v>0</v>
      </c>
      <c r="AZ176" s="837" t="str">
        <f t="shared" si="113"/>
        <v/>
      </c>
      <c r="BA176" s="1009">
        <f>IF(AO$52=3,(IF(AS176="",0,((AZ181-AZ172)/(AS181-AS172)*(AI$45-AS172))+AZ172)),0)</f>
        <v>0</v>
      </c>
      <c r="BB176" s="823" t="str">
        <f t="shared" si="111"/>
        <v/>
      </c>
      <c r="BC176" s="1009">
        <f>IF(AO$52=4,(IF(AS176="",0,((BB181-BB172)/(AS181-AS172)*(AI$45-AS172))+BB172)),0)</f>
        <v>0</v>
      </c>
      <c r="BD176" s="838" t="str">
        <f t="shared" si="112"/>
        <v/>
      </c>
      <c r="BE176" s="1011">
        <f>IF(AO$52=4,(IF(AS176="",0,((BD181-BD172)/(AS181-AS172)*(AI$45-AS172))+BD172)),0)</f>
        <v>0</v>
      </c>
      <c r="BF176" s="163"/>
      <c r="BG176" s="81"/>
    </row>
    <row r="177" spans="1:60" s="93" customFormat="1" ht="15" customHeight="1" x14ac:dyDescent="0.25">
      <c r="A177" s="254"/>
      <c r="B177" s="2287"/>
      <c r="C177" s="2292"/>
      <c r="D177" s="2292"/>
      <c r="E177" s="2292"/>
      <c r="F177" s="2292"/>
      <c r="G177" s="2292"/>
      <c r="H177" s="2292"/>
      <c r="I177" s="2292"/>
      <c r="J177" s="2292"/>
      <c r="K177" s="2292"/>
      <c r="L177" s="2292"/>
      <c r="M177" s="2293"/>
      <c r="N177" s="294" t="str">
        <f>IF(O177=0,"",O177)</f>
        <v/>
      </c>
      <c r="O177" s="639">
        <f>IF(O$161=FALSE,0,O176/100*AI$18)</f>
        <v>0</v>
      </c>
      <c r="P177" s="294" t="str">
        <f>IF(Q177=0,"",Q177)</f>
        <v/>
      </c>
      <c r="Q177" s="658">
        <f>IF(Q$161=FALSE,0,Q176/100*AI$29)</f>
        <v>0</v>
      </c>
      <c r="R177" s="294" t="str">
        <f>IF(S177=0,"",S177)</f>
        <v/>
      </c>
      <c r="S177" s="700">
        <f>IF(S$161=FALSE,0,S176/100*AI$40)</f>
        <v>0</v>
      </c>
      <c r="T177" s="294" t="str">
        <f>IF(U177=0,"",U177)</f>
        <v/>
      </c>
      <c r="U177" s="742">
        <f>IF(U$161=FALSE,0,U176/100*AI$51)</f>
        <v>0</v>
      </c>
      <c r="V177" s="294" t="str">
        <f>IF(W177=0,"",W177)</f>
        <v/>
      </c>
      <c r="W177" s="763">
        <f>IF(W$161=FALSE,0,W176/100*AI$62)</f>
        <v>0</v>
      </c>
      <c r="X177" s="294" t="str">
        <f>IF(Y177=0,"",Y177)</f>
        <v/>
      </c>
      <c r="Y177" s="1378">
        <f>IF(Y$161=FALSE,0,Y176/100*AI$73)</f>
        <v>0</v>
      </c>
      <c r="Z177" s="294" t="str">
        <f>IF(AA177=0,"",AA177)</f>
        <v/>
      </c>
      <c r="AA177" s="1420">
        <f>IF(AA$161=FALSE,0,AA176/100*AI$84)</f>
        <v>0</v>
      </c>
      <c r="AB177" s="294" t="str">
        <f>IF(AC177=0,"",AC177)</f>
        <v/>
      </c>
      <c r="AC177" s="1423">
        <f>IF(AC$161=FALSE,0,AC176/100*AI$95)</f>
        <v>0</v>
      </c>
      <c r="AD177" s="19"/>
      <c r="AF177" s="274"/>
      <c r="AG177" s="994"/>
      <c r="AH177" s="994"/>
      <c r="AI177" s="195"/>
      <c r="AJ177" s="195"/>
      <c r="AK177" s="195"/>
      <c r="AL177" s="1043"/>
      <c r="AM177" s="998"/>
      <c r="AN177" s="998"/>
      <c r="AO177" s="998"/>
      <c r="AP177" s="998"/>
      <c r="AQ177" s="95"/>
      <c r="AR177" s="823" t="s">
        <v>109</v>
      </c>
      <c r="AS177" s="821" t="str">
        <f>IF((OR(AI$56&lt;AS172,AI$56&gt;=AS181)),"",AI$56)</f>
        <v/>
      </c>
      <c r="AT177" s="839" t="str">
        <f t="shared" si="108"/>
        <v/>
      </c>
      <c r="AU177" s="1012">
        <f>IF(AO$63=2,(IF(AS177="",0,((AT181-AT172)/(AS181-AS172)*(AI$56-AS172))+AT172)),0)</f>
        <v>0</v>
      </c>
      <c r="AV177" s="840" t="str">
        <f t="shared" si="109"/>
        <v/>
      </c>
      <c r="AW177" s="1012">
        <f>IF(AO$63=2,(IF(AS177="",0,((AV181-AV172)/(AS181-AS172)*(AI$56-AS172))+AV172)),0)</f>
        <v>0</v>
      </c>
      <c r="AX177" s="823" t="str">
        <f t="shared" si="110"/>
        <v/>
      </c>
      <c r="AY177" s="1012">
        <f>IF(AO$63=3,(IF(AS177="",0,((AX181-AX172)/(AS181-AS172)*(AI$56-AS172))+AX172)),0)</f>
        <v>0</v>
      </c>
      <c r="AZ177" s="837" t="str">
        <f>IF(BA177=0,"",BA177)</f>
        <v/>
      </c>
      <c r="BA177" s="1012">
        <f>IF(AO$63=3,(IF(AS177="",0,((AZ181-AZ172)/(AS181-AS172)*(AI$56-AS172))+AZ172)),0)</f>
        <v>0</v>
      </c>
      <c r="BB177" s="823" t="str">
        <f t="shared" si="111"/>
        <v/>
      </c>
      <c r="BC177" s="1012">
        <f>IF(AO$63=4,(IF(AS177="",0,((BB181-BB172)/(AS181-AS172)*(AI$56-AS172))+BB172)),0)</f>
        <v>0</v>
      </c>
      <c r="BD177" s="838" t="str">
        <f t="shared" si="112"/>
        <v/>
      </c>
      <c r="BE177" s="1013">
        <f>IF(AO$63=4,(IF(AS177="",0,((BD181-BD172)/(AS181-AS172)*(AI$56-AS172))+BD172)),0)</f>
        <v>0</v>
      </c>
      <c r="BF177" s="163"/>
      <c r="BG177" s="81"/>
      <c r="BH177" s="99"/>
    </row>
    <row r="178" spans="1:60" s="99" customFormat="1" ht="16.899999999999999" customHeight="1" x14ac:dyDescent="0.25">
      <c r="A178" s="1543"/>
      <c r="B178" s="2285" t="s">
        <v>42</v>
      </c>
      <c r="C178" s="2288" t="s">
        <v>89</v>
      </c>
      <c r="D178" s="2288"/>
      <c r="E178" s="2288"/>
      <c r="F178" s="2288"/>
      <c r="G178" s="2288"/>
      <c r="H178" s="2288"/>
      <c r="I178" s="2288"/>
      <c r="J178" s="2288"/>
      <c r="K178" s="2288"/>
      <c r="L178" s="2288"/>
      <c r="M178" s="2289"/>
      <c r="N178" s="473"/>
      <c r="O178" s="638">
        <f>IF(O$161=FALSE,0,N178)</f>
        <v>0</v>
      </c>
      <c r="P178" s="473">
        <v>0.1</v>
      </c>
      <c r="Q178" s="662">
        <f>IF(Q$161=FALSE,0,P178)</f>
        <v>0</v>
      </c>
      <c r="R178" s="473">
        <v>0.1</v>
      </c>
      <c r="S178" s="699">
        <f>IF(S$161=FALSE,0,R178)</f>
        <v>0</v>
      </c>
      <c r="T178" s="473">
        <v>0.1</v>
      </c>
      <c r="U178" s="734">
        <f>IF(U$161=FALSE,0,T178)</f>
        <v>0.1</v>
      </c>
      <c r="V178" s="473"/>
      <c r="W178" s="756">
        <f>IF(W$161=FALSE,0,V178)</f>
        <v>0</v>
      </c>
      <c r="X178" s="473"/>
      <c r="Y178" s="1371">
        <f>IF(Y$161=FALSE,0,X178)</f>
        <v>0</v>
      </c>
      <c r="Z178" s="473"/>
      <c r="AA178" s="1417">
        <f>IF(AA$161=FALSE,0,Z178)</f>
        <v>0</v>
      </c>
      <c r="AB178" s="473"/>
      <c r="AC178" s="1432">
        <f>IF(AC$161=FALSE,0,AB178)</f>
        <v>0</v>
      </c>
      <c r="AD178" s="483">
        <f>O178+Q178+S178+U178+W178+Y178+AA178+AC178</f>
        <v>0.1</v>
      </c>
      <c r="AE178" s="93"/>
      <c r="AF178" s="274"/>
      <c r="AG178" s="994"/>
      <c r="AH178" s="994"/>
      <c r="AI178" s="195"/>
      <c r="AJ178" s="195"/>
      <c r="AK178" s="195"/>
      <c r="AL178" s="1043"/>
      <c r="AM178" s="998"/>
      <c r="AN178" s="998"/>
      <c r="AO178" s="998"/>
      <c r="AP178" s="998"/>
      <c r="AQ178" s="95"/>
      <c r="AR178" s="823" t="s">
        <v>110</v>
      </c>
      <c r="AS178" s="821" t="str">
        <f>IF((OR(AI$67&lt;AS172,AI$67&gt;=AS181)),"",AI$67)</f>
        <v/>
      </c>
      <c r="AT178" s="839" t="str">
        <f t="shared" si="108"/>
        <v/>
      </c>
      <c r="AU178" s="1036">
        <f>IF(AO$74=2,(IF(AS178="",0,((AT181-AT172)/(AS181-AS172)*(AI$67-AS172))+AT172)),0)</f>
        <v>0</v>
      </c>
      <c r="AV178" s="840" t="str">
        <f t="shared" si="109"/>
        <v/>
      </c>
      <c r="AW178" s="1036">
        <f>IF(AO$74=2,(IF(AS178="",0,((AV181-AV172)/(AS181-AS172)*(AI$67-AS172))+AV172)),0)</f>
        <v>0</v>
      </c>
      <c r="AX178" s="823" t="str">
        <f t="shared" si="110"/>
        <v/>
      </c>
      <c r="AY178" s="1036">
        <f>IF(AO$74=3,(IF(AS178="",0,((AX181-AX172)/(AS181-AS172)*(AI$67-AS172))+AX172)),0)</f>
        <v>0</v>
      </c>
      <c r="AZ178" s="837" t="str">
        <f t="shared" si="113"/>
        <v/>
      </c>
      <c r="BA178" s="1036">
        <f>IF(AO$74=3,(IF(AS178="",0,((AZ181-AZ172)/(AS181-AS172)*(AI$67-AS172))+AZ172)),0)</f>
        <v>0</v>
      </c>
      <c r="BB178" s="823" t="str">
        <f t="shared" si="111"/>
        <v/>
      </c>
      <c r="BC178" s="1036">
        <f>IF(AO$74=4,(IF(AS178="",0,((BB181-BB172)/(AS181-AS172)*(AI$67-AS172))+BB172)),0)</f>
        <v>0</v>
      </c>
      <c r="BD178" s="838" t="str">
        <f t="shared" si="112"/>
        <v/>
      </c>
      <c r="BE178" s="1041">
        <f>IF(AO$74=4,(IF(AS178="",0,((BD181-BD172)/(AS181-AS172)*(AI$67-AS172))+BD172)),0)</f>
        <v>0</v>
      </c>
      <c r="BF178" s="163"/>
      <c r="BG178" s="81"/>
      <c r="BH178" s="101"/>
    </row>
    <row r="179" spans="1:60" s="101" customFormat="1" ht="16.899999999999999" customHeight="1" x14ac:dyDescent="0.25">
      <c r="A179" s="258"/>
      <c r="B179" s="2287"/>
      <c r="C179" s="2292"/>
      <c r="D179" s="2292"/>
      <c r="E179" s="2292"/>
      <c r="F179" s="2292"/>
      <c r="G179" s="2292"/>
      <c r="H179" s="2292"/>
      <c r="I179" s="2292"/>
      <c r="J179" s="2292"/>
      <c r="K179" s="2292"/>
      <c r="L179" s="2292"/>
      <c r="M179" s="2293"/>
      <c r="N179" s="294" t="str">
        <f>IF(O179=0,"",O179)</f>
        <v/>
      </c>
      <c r="O179" s="639">
        <f>IF(O$161=FALSE,0,O178/100*AI$18)</f>
        <v>0</v>
      </c>
      <c r="P179" s="294" t="str">
        <f>IF(Q179=0,"",Q179)</f>
        <v/>
      </c>
      <c r="Q179" s="658">
        <f>IF(Q$161=FALSE,0,Q178/100*AI$29)</f>
        <v>0</v>
      </c>
      <c r="R179" s="294" t="str">
        <f>IF(S179=0,"",S179)</f>
        <v/>
      </c>
      <c r="S179" s="700">
        <f>IF(S$161=FALSE,0,S178/100*AI$40)</f>
        <v>0</v>
      </c>
      <c r="T179" s="294" t="str">
        <f>IF(U179=0,"",U179)</f>
        <v/>
      </c>
      <c r="U179" s="742">
        <f>IF(U$161=FALSE,0,U178/100*AI$51)</f>
        <v>0</v>
      </c>
      <c r="V179" s="294" t="str">
        <f>IF(W179=0,"",W179)</f>
        <v/>
      </c>
      <c r="W179" s="763">
        <f>IF(W$161=FALSE,0,W178/100*AI$62)</f>
        <v>0</v>
      </c>
      <c r="X179" s="294" t="str">
        <f>IF(Y179=0,"",Y179)</f>
        <v/>
      </c>
      <c r="Y179" s="1378">
        <f>IF(Y$161=FALSE,0,Y178/100*AI$73)</f>
        <v>0</v>
      </c>
      <c r="Z179" s="294" t="str">
        <f>IF(AA179=0,"",AA179)</f>
        <v/>
      </c>
      <c r="AA179" s="1420">
        <f>IF(AA$161=FALSE,0,AA178/100*AI$84)</f>
        <v>0</v>
      </c>
      <c r="AB179" s="294" t="str">
        <f>IF(AC179=0,"",AC179)</f>
        <v/>
      </c>
      <c r="AC179" s="1423">
        <f>IF(AC$161=FALSE,0,AC178/100*AI$95)</f>
        <v>0</v>
      </c>
      <c r="AD179" s="19"/>
      <c r="AE179" s="93"/>
      <c r="AF179" s="274"/>
      <c r="AG179" s="994"/>
      <c r="AH179" s="994"/>
      <c r="AI179" s="195"/>
      <c r="AJ179" s="195"/>
      <c r="AK179" s="195"/>
      <c r="AL179" s="1043"/>
      <c r="AM179" s="998"/>
      <c r="AN179" s="998"/>
      <c r="AO179" s="998"/>
      <c r="AP179" s="998"/>
      <c r="AQ179" s="95"/>
      <c r="AR179" s="823" t="s">
        <v>111</v>
      </c>
      <c r="AS179" s="821" t="str">
        <f>IF((OR(AI$78&lt;AS172,AI$78&gt;=AS181)),"",AI$78)</f>
        <v/>
      </c>
      <c r="AT179" s="839" t="str">
        <f t="shared" si="108"/>
        <v/>
      </c>
      <c r="AU179" s="1016">
        <f>IF(AO$85=2,(IF(AS179="",0,((AT181-AT172)/(AS181-AS172)*(AI$78-AS172))+AT172)),0)</f>
        <v>0</v>
      </c>
      <c r="AV179" s="840" t="str">
        <f t="shared" si="109"/>
        <v/>
      </c>
      <c r="AW179" s="1014">
        <f>IF(AO$85=2,(IF(AS179="",0,((AV181-AV172)/(AS181-AS172)*(AI$78-AS172))+AV172)),0)</f>
        <v>0</v>
      </c>
      <c r="AX179" s="823" t="str">
        <f t="shared" si="110"/>
        <v/>
      </c>
      <c r="AY179" s="1014">
        <f>IF(AO$85=3,(IF(AS179="",0,((AX181-AX172)/(AS181-AS172)*(AI$78-AS172))+AX172)),0)</f>
        <v>0</v>
      </c>
      <c r="AZ179" s="837" t="str">
        <f t="shared" si="113"/>
        <v/>
      </c>
      <c r="BA179" s="1014">
        <f>IF(AO$85=3,(IF(AS179="",0,((AZ181-AZ172)/(AS181-AS172)*(AI$78-AS172))+AZ172)),0)</f>
        <v>0</v>
      </c>
      <c r="BB179" s="823" t="str">
        <f t="shared" si="111"/>
        <v/>
      </c>
      <c r="BC179" s="1014">
        <f>IF(AO$85=4,(IF(AS179="",0,((BB181-BB172)/(AS181-AS172)*(AI$78-AS172))+BB172)),0)</f>
        <v>0</v>
      </c>
      <c r="BD179" s="838" t="str">
        <f t="shared" si="112"/>
        <v/>
      </c>
      <c r="BE179" s="1015">
        <f>IF(AO$85=4,(IF(AS179="",0,((BD181-BD172)/(AS181-AS172)*(AI$78-AS172))+BD172)),0)</f>
        <v>0</v>
      </c>
      <c r="BF179" s="163"/>
      <c r="BG179" s="81"/>
      <c r="BH179" s="105"/>
    </row>
    <row r="180" spans="1:60" s="105" customFormat="1" ht="15" customHeight="1" x14ac:dyDescent="0.25">
      <c r="A180" s="258"/>
      <c r="B180" s="2317" t="s">
        <v>321</v>
      </c>
      <c r="C180" s="2318"/>
      <c r="D180" s="2318"/>
      <c r="E180" s="2318"/>
      <c r="F180" s="2318"/>
      <c r="G180" s="2318"/>
      <c r="H180" s="2318"/>
      <c r="I180" s="2318"/>
      <c r="J180" s="2318"/>
      <c r="K180" s="2318"/>
      <c r="L180" s="2318"/>
      <c r="M180" s="2330"/>
      <c r="N180" s="476" t="str">
        <f>IF(O180=0,"",O180)</f>
        <v/>
      </c>
      <c r="O180" s="651">
        <f>IF(OR(AI12=0,O161=FALSE),0,O162+O165+O171+O174+O176+O178)</f>
        <v>0</v>
      </c>
      <c r="P180" s="476" t="str">
        <f>IF(Q180=0,"",Q180)</f>
        <v/>
      </c>
      <c r="Q180" s="670">
        <f>IF(OR(AI23=0,Q161=FALSE),0,Q162+Q165+Q171+Q174+Q176+Q178)</f>
        <v>0</v>
      </c>
      <c r="R180" s="476" t="str">
        <f>IF(S180=0,"",S180)</f>
        <v/>
      </c>
      <c r="S180" s="727">
        <f>IF(OR(AI34=0,S161=FALSE),0,S162+S165+S171+S174+S176+S178)</f>
        <v>0</v>
      </c>
      <c r="T180" s="476">
        <f>IF(U180=0,"",U180)</f>
        <v>6.9999999999999982</v>
      </c>
      <c r="U180" s="744">
        <f>IF(OR(AI45=0,U161=FALSE),0,U162+U165+U171+U174+U176+U178)</f>
        <v>6.9999999999999982</v>
      </c>
      <c r="V180" s="476" t="str">
        <f>IF(W180=0,"",W180)</f>
        <v/>
      </c>
      <c r="W180" s="765">
        <f>IF(OR(AI56=0,W161=FALSE),0,W162+W165+W171+W174+W176+W178)</f>
        <v>0</v>
      </c>
      <c r="X180" s="476" t="str">
        <f>IF(Y180=0,"",Y180)</f>
        <v/>
      </c>
      <c r="Y180" s="1380">
        <f>IF(OR(AI67=0,Y161=FALSE),0,Y162+Y165+Y171+Y174+Y176+Y178)</f>
        <v>0</v>
      </c>
      <c r="Z180" s="476" t="str">
        <f>IF(AA180=0,"",AA180)</f>
        <v/>
      </c>
      <c r="AA180" s="795">
        <f>IF(OR(AI78=0,AA161=FALSE),0,AA162+AA165+AA171+AA174+AA176+AA178)</f>
        <v>0</v>
      </c>
      <c r="AB180" s="536" t="str">
        <f>IF(AC180=0,"",AC180)</f>
        <v/>
      </c>
      <c r="AC180" s="814">
        <f>IF(OR(AI89=0,AC161=FALSE),0,AC162+AC165+AC171+AC174+AC176+AC178)</f>
        <v>0</v>
      </c>
      <c r="AD180" s="485">
        <f>AD162+AD165+AD171+AD174+AD176+AD178</f>
        <v>6.9999999999999982</v>
      </c>
      <c r="AE180" s="93"/>
      <c r="AF180" s="274"/>
      <c r="AG180" s="994"/>
      <c r="AH180" s="994"/>
      <c r="AI180" s="195"/>
      <c r="AJ180" s="195"/>
      <c r="AK180" s="195"/>
      <c r="AL180" s="1043"/>
      <c r="AM180" s="998"/>
      <c r="AN180" s="998"/>
      <c r="AO180" s="998"/>
      <c r="AP180" s="998"/>
      <c r="AQ180" s="95"/>
      <c r="AR180" s="823" t="s">
        <v>112</v>
      </c>
      <c r="AS180" s="824" t="str">
        <f>IF((OR(AI$89&lt;AS172,AI$89&gt;=AS181)),"",AI$89)</f>
        <v/>
      </c>
      <c r="AT180" s="839" t="str">
        <f t="shared" si="108"/>
        <v/>
      </c>
      <c r="AU180" s="1017">
        <f>IF(AO$96=2,(IF(AS180="",0,((AT181-AT172)/(AS181-AS172)*(AI$89-AS172))+AT172)),0)</f>
        <v>0</v>
      </c>
      <c r="AV180" s="840" t="str">
        <f t="shared" si="109"/>
        <v/>
      </c>
      <c r="AW180" s="1017">
        <f>IF(AO$96=2,(IF(AS180="",0,((AV181-AV172)/(AS181-AS172)*(AI$89-AS172))+AV172)),0)</f>
        <v>0</v>
      </c>
      <c r="AX180" s="823" t="str">
        <f t="shared" si="110"/>
        <v/>
      </c>
      <c r="AY180" s="1017">
        <f>IF(AO$96=3,(IF(AS180="",0,((AX181-AX172)/(AS181-AS172)*(AI$89-AS172))+AX172)),0)</f>
        <v>0</v>
      </c>
      <c r="AZ180" s="837" t="str">
        <f t="shared" si="113"/>
        <v/>
      </c>
      <c r="BA180" s="1018">
        <f>IF(AO$96=3,(IF(AS180="",0,((AZ181-AZ172)/(AS181-AS172)*(AI$89-AS172))+AZ172)),0)</f>
        <v>0</v>
      </c>
      <c r="BB180" s="823" t="str">
        <f t="shared" si="111"/>
        <v/>
      </c>
      <c r="BC180" s="1017">
        <f>IF(AO$96=4,(IF(AS180="",0,((BB181-BB172)/(AS181-AS172)*(AI$89-AS172))+BB172)),0)</f>
        <v>0</v>
      </c>
      <c r="BD180" s="838" t="str">
        <f t="shared" si="112"/>
        <v/>
      </c>
      <c r="BE180" s="1019">
        <f>IF(AO$96=4,(IF(AS180="",0,((BD181-BD172)/(AS181-AS172)*(AI$89-AS172))+BD172)),0)</f>
        <v>0</v>
      </c>
      <c r="BF180" s="163"/>
      <c r="BG180" s="81"/>
    </row>
    <row r="181" spans="1:60" s="105" customFormat="1" ht="15" customHeight="1" thickBot="1" x14ac:dyDescent="0.3">
      <c r="A181" s="258"/>
      <c r="B181" s="2323" t="s">
        <v>158</v>
      </c>
      <c r="C181" s="2324"/>
      <c r="D181" s="2324"/>
      <c r="E181" s="2324"/>
      <c r="F181" s="2324"/>
      <c r="G181" s="2324"/>
      <c r="H181" s="2324"/>
      <c r="I181" s="2324"/>
      <c r="J181" s="2324"/>
      <c r="K181" s="2324"/>
      <c r="L181" s="2324"/>
      <c r="M181" s="2386"/>
      <c r="N181" s="537" t="str">
        <f>IF(O181=0,"",O181)</f>
        <v/>
      </c>
      <c r="O181" s="652">
        <f>O179+O177+O175+O172+O166+O163</f>
        <v>0</v>
      </c>
      <c r="P181" s="537" t="str">
        <f>IF(Q181=0,"",Q181)</f>
        <v/>
      </c>
      <c r="Q181" s="671">
        <f>Q179+Q177+Q175+Q172+Q166+Q163</f>
        <v>0</v>
      </c>
      <c r="R181" s="537" t="str">
        <f>IF(S181=0,"",S181)</f>
        <v/>
      </c>
      <c r="S181" s="728">
        <f>S179+S177+S175+S172+S166+S163</f>
        <v>0</v>
      </c>
      <c r="T181" s="537" t="str">
        <f>IF(U181=0,"",U181)</f>
        <v/>
      </c>
      <c r="U181" s="745">
        <f>U179+U177+U175+U172+U166+U163</f>
        <v>0</v>
      </c>
      <c r="V181" s="537" t="str">
        <f>IF(W181=0,"",W181)</f>
        <v/>
      </c>
      <c r="W181" s="766">
        <f>W179+W177+W175+W172+W166+W163</f>
        <v>0</v>
      </c>
      <c r="X181" s="537" t="str">
        <f>IF(Y181=0,"",Y181)</f>
        <v/>
      </c>
      <c r="Y181" s="1381">
        <f>Y179+Y177+Y175+Y172+Y166+Y163</f>
        <v>0</v>
      </c>
      <c r="Z181" s="537" t="str">
        <f>IF(AA181=0,"",AA181)</f>
        <v/>
      </c>
      <c r="AA181" s="796">
        <f>AA179+AA177+AA175+AA172+AA166+AA163</f>
        <v>0</v>
      </c>
      <c r="AB181" s="538" t="str">
        <f>IF(AC181=0,"",AC181)</f>
        <v/>
      </c>
      <c r="AC181" s="815">
        <f>AC179+AC177+AC175+AC172+AC166+AC163</f>
        <v>0</v>
      </c>
      <c r="AD181" s="313"/>
      <c r="AE181" s="93"/>
      <c r="AF181" s="274"/>
      <c r="AG181" s="994"/>
      <c r="AH181" s="994"/>
      <c r="AI181" s="195"/>
      <c r="AJ181" s="195"/>
      <c r="AK181" s="195"/>
      <c r="AL181" s="1043"/>
      <c r="AM181" s="998"/>
      <c r="AN181" s="998"/>
      <c r="AO181" s="998"/>
      <c r="AP181" s="998"/>
      <c r="AQ181" s="95"/>
      <c r="AR181" s="847"/>
      <c r="AS181" s="901">
        <v>4000000</v>
      </c>
      <c r="AT181" s="848">
        <v>412126</v>
      </c>
      <c r="AU181" s="849"/>
      <c r="AV181" s="850">
        <v>492410</v>
      </c>
      <c r="AW181" s="851"/>
      <c r="AX181" s="852">
        <v>492410</v>
      </c>
      <c r="AY181" s="853"/>
      <c r="AZ181" s="854">
        <v>578046</v>
      </c>
      <c r="BA181" s="855"/>
      <c r="BB181" s="852">
        <v>578046</v>
      </c>
      <c r="BC181" s="853"/>
      <c r="BD181" s="856">
        <v>658331</v>
      </c>
      <c r="BE181" s="131"/>
      <c r="BF181" s="163"/>
      <c r="BG181" s="81"/>
      <c r="BH181" s="99"/>
    </row>
    <row r="182" spans="1:60" s="99" customFormat="1" ht="15" customHeight="1" x14ac:dyDescent="0.25">
      <c r="A182" s="1543"/>
      <c r="B182" s="323"/>
      <c r="C182" s="323"/>
      <c r="D182" s="323"/>
      <c r="E182" s="323"/>
      <c r="F182" s="323"/>
      <c r="G182" s="323"/>
      <c r="H182" s="323"/>
      <c r="I182" s="323"/>
      <c r="J182" s="323"/>
      <c r="K182" s="323"/>
      <c r="L182" s="323"/>
      <c r="M182" s="323"/>
      <c r="N182" s="39"/>
      <c r="O182" s="39"/>
      <c r="P182" s="39"/>
      <c r="Q182" s="39"/>
      <c r="R182" s="39"/>
      <c r="S182" s="39"/>
      <c r="T182" s="39"/>
      <c r="U182" s="39"/>
      <c r="V182" s="39"/>
      <c r="W182" s="39"/>
      <c r="X182" s="39"/>
      <c r="Y182" s="39"/>
      <c r="Z182" s="39"/>
      <c r="AA182" s="39"/>
      <c r="AB182" s="39"/>
      <c r="AC182" s="317"/>
      <c r="AD182" s="316"/>
      <c r="AE182" s="93"/>
      <c r="AF182" s="274"/>
      <c r="AG182" s="994"/>
      <c r="AH182" s="994"/>
      <c r="AI182" s="195"/>
      <c r="AJ182" s="195"/>
      <c r="AK182" s="195"/>
      <c r="AL182" s="1043"/>
      <c r="AM182" s="998"/>
      <c r="AN182" s="998"/>
      <c r="AO182" s="998"/>
      <c r="AP182" s="998"/>
      <c r="AQ182" s="95"/>
      <c r="AR182" s="877"/>
      <c r="AS182" s="878"/>
      <c r="AT182" s="878"/>
      <c r="AU182" s="879"/>
      <c r="AV182" s="98"/>
      <c r="AW182" s="98"/>
      <c r="AX182" s="83"/>
      <c r="AY182" s="83"/>
      <c r="AZ182" s="83"/>
      <c r="BA182" s="880"/>
      <c r="BB182" s="83"/>
      <c r="BC182" s="83"/>
      <c r="BD182" s="83"/>
      <c r="BE182" s="174"/>
      <c r="BF182" s="163"/>
      <c r="BG182" s="81"/>
    </row>
    <row r="183" spans="1:60" s="99" customFormat="1" ht="15" customHeight="1" x14ac:dyDescent="0.25">
      <c r="A183" s="1543"/>
      <c r="B183" s="80"/>
      <c r="C183" s="80"/>
      <c r="D183" s="80"/>
      <c r="E183" s="80"/>
      <c r="F183" s="80"/>
      <c r="G183" s="80"/>
      <c r="H183" s="80"/>
      <c r="I183" s="80"/>
      <c r="J183" s="80"/>
      <c r="K183" s="80"/>
      <c r="L183" s="80"/>
      <c r="M183" s="80"/>
      <c r="N183" s="104"/>
      <c r="O183" s="262"/>
      <c r="P183" s="104"/>
      <c r="Q183" s="90"/>
      <c r="R183" s="104"/>
      <c r="S183" s="90"/>
      <c r="T183" s="104"/>
      <c r="U183" s="90"/>
      <c r="V183" s="104"/>
      <c r="W183" s="90"/>
      <c r="X183" s="104"/>
      <c r="Y183" s="90"/>
      <c r="Z183" s="104"/>
      <c r="AA183" s="90"/>
      <c r="AB183" s="104"/>
      <c r="AC183" s="264"/>
      <c r="AD183" s="93"/>
      <c r="AE183" s="93"/>
      <c r="AF183" s="274"/>
      <c r="AG183" s="994"/>
      <c r="AH183" s="994"/>
      <c r="AI183" s="195"/>
      <c r="AJ183" s="195"/>
      <c r="AK183" s="195"/>
      <c r="AL183" s="1043"/>
      <c r="AM183" s="998"/>
      <c r="AN183" s="998"/>
      <c r="AO183" s="998"/>
      <c r="AP183" s="998"/>
      <c r="AQ183" s="95"/>
      <c r="AR183" s="877"/>
      <c r="AS183" s="878"/>
      <c r="AT183" s="878"/>
      <c r="AU183" s="879"/>
      <c r="AV183" s="98"/>
      <c r="AW183" s="98"/>
      <c r="AX183" s="83"/>
      <c r="AY183" s="83"/>
      <c r="AZ183" s="83"/>
      <c r="BA183" s="880"/>
      <c r="BB183" s="83"/>
      <c r="BC183" s="83"/>
      <c r="BD183" s="83"/>
      <c r="BE183" s="174"/>
      <c r="BF183" s="163"/>
      <c r="BG183" s="81"/>
      <c r="BH183" s="91"/>
    </row>
    <row r="184" spans="1:60" s="91" customFormat="1" ht="15" customHeight="1" x14ac:dyDescent="0.25">
      <c r="A184" s="254"/>
      <c r="B184" s="2282" t="s">
        <v>100</v>
      </c>
      <c r="C184" s="2283"/>
      <c r="D184" s="2283"/>
      <c r="E184" s="2283"/>
      <c r="F184" s="2283"/>
      <c r="G184" s="2283"/>
      <c r="H184" s="2283"/>
      <c r="I184" s="2283"/>
      <c r="J184" s="2283"/>
      <c r="K184" s="2283"/>
      <c r="L184" s="2283"/>
      <c r="M184" s="2284"/>
      <c r="N184" s="539"/>
      <c r="O184" s="540"/>
      <c r="P184" s="503"/>
      <c r="Q184" s="684"/>
      <c r="R184" s="503"/>
      <c r="S184" s="540"/>
      <c r="T184" s="503"/>
      <c r="U184" s="540"/>
      <c r="V184" s="503"/>
      <c r="W184" s="540"/>
      <c r="X184" s="503"/>
      <c r="Y184" s="540"/>
      <c r="Z184" s="503"/>
      <c r="AA184" s="540"/>
      <c r="AB184" s="506"/>
      <c r="AC184" s="269"/>
      <c r="AD184" s="93"/>
      <c r="AE184" s="93"/>
      <c r="AF184" s="274"/>
      <c r="AG184" s="994"/>
      <c r="AH184" s="994"/>
      <c r="AI184" s="195"/>
      <c r="AJ184" s="195"/>
      <c r="AK184" s="195"/>
      <c r="AL184" s="1043"/>
      <c r="AM184" s="998"/>
      <c r="AN184" s="998"/>
      <c r="AO184" s="685"/>
      <c r="AP184" s="685"/>
      <c r="BG184" s="81"/>
    </row>
    <row r="185" spans="1:60" s="91" customFormat="1" ht="15" customHeight="1" x14ac:dyDescent="0.25">
      <c r="A185" s="254"/>
      <c r="B185" s="2313"/>
      <c r="C185" s="2313"/>
      <c r="D185" s="2313"/>
      <c r="E185" s="2313"/>
      <c r="F185" s="2313"/>
      <c r="G185" s="2313"/>
      <c r="H185" s="2313"/>
      <c r="I185" s="2313"/>
      <c r="J185" s="2313"/>
      <c r="K185" s="2313"/>
      <c r="L185" s="2314"/>
      <c r="M185" s="475"/>
      <c r="N185" s="508" t="s">
        <v>326</v>
      </c>
      <c r="O185" s="642" t="b">
        <v>0</v>
      </c>
      <c r="P185" s="508" t="s">
        <v>326</v>
      </c>
      <c r="Q185" s="672" t="b">
        <v>0</v>
      </c>
      <c r="R185" s="508" t="s">
        <v>326</v>
      </c>
      <c r="S185" s="729" t="b">
        <v>0</v>
      </c>
      <c r="T185" s="508" t="s">
        <v>326</v>
      </c>
      <c r="U185" s="746" t="b">
        <v>1</v>
      </c>
      <c r="V185" s="508" t="s">
        <v>326</v>
      </c>
      <c r="W185" s="767" t="b">
        <v>0</v>
      </c>
      <c r="X185" s="508" t="s">
        <v>326</v>
      </c>
      <c r="Y185" s="1382" t="b">
        <v>0</v>
      </c>
      <c r="Z185" s="508" t="s">
        <v>326</v>
      </c>
      <c r="AA185" s="1421" t="b">
        <v>0</v>
      </c>
      <c r="AB185" s="509" t="s">
        <v>326</v>
      </c>
      <c r="AC185" s="1435" t="b">
        <v>0</v>
      </c>
      <c r="AD185" s="93"/>
      <c r="AE185" s="93"/>
      <c r="AF185" s="274"/>
      <c r="AG185" s="994"/>
      <c r="AH185" s="994"/>
      <c r="AI185" s="195"/>
      <c r="AJ185" s="195"/>
      <c r="AK185" s="195"/>
      <c r="AL185" s="1043"/>
      <c r="AM185" s="998"/>
      <c r="AN185" s="998"/>
      <c r="AO185" s="998"/>
      <c r="AP185" s="998"/>
      <c r="AQ185" s="95"/>
      <c r="AR185" s="877"/>
      <c r="AS185" s="878"/>
      <c r="AT185" s="878"/>
      <c r="AU185" s="879"/>
      <c r="AV185" s="98"/>
      <c r="AW185" s="98"/>
      <c r="AX185" s="83"/>
      <c r="AY185" s="83"/>
      <c r="AZ185" s="83"/>
      <c r="BA185" s="880"/>
      <c r="BB185" s="83"/>
      <c r="BC185" s="83"/>
      <c r="BD185" s="83"/>
      <c r="BE185" s="174"/>
      <c r="BF185" s="163"/>
    </row>
    <row r="186" spans="1:60" s="91" customFormat="1" ht="15" customHeight="1" x14ac:dyDescent="0.25">
      <c r="A186" s="254"/>
      <c r="B186" s="2285" t="s">
        <v>37</v>
      </c>
      <c r="C186" s="2288" t="s">
        <v>90</v>
      </c>
      <c r="D186" s="2288"/>
      <c r="E186" s="2288"/>
      <c r="F186" s="2288"/>
      <c r="G186" s="2288"/>
      <c r="H186" s="2288"/>
      <c r="I186" s="2288"/>
      <c r="J186" s="2288"/>
      <c r="K186" s="2288"/>
      <c r="L186" s="2288"/>
      <c r="M186" s="2289"/>
      <c r="N186" s="473"/>
      <c r="O186" s="638">
        <f>IF(O$185=FALSE,0,N186)</f>
        <v>0</v>
      </c>
      <c r="P186" s="473"/>
      <c r="Q186" s="662">
        <f>IF(Q$185=FALSE,0,P186)</f>
        <v>0</v>
      </c>
      <c r="R186" s="473"/>
      <c r="S186" s="699">
        <f>IF(S$185=FALSE,0,R186)</f>
        <v>0</v>
      </c>
      <c r="T186" s="473"/>
      <c r="U186" s="734">
        <f>IF(U$185=FALSE,0,T186)</f>
        <v>0</v>
      </c>
      <c r="V186" s="473"/>
      <c r="W186" s="756">
        <f>IF(W$185=FALSE,0,V186)</f>
        <v>0</v>
      </c>
      <c r="X186" s="473"/>
      <c r="Y186" s="1371">
        <f>IF(Y$185=FALSE,0,X186)</f>
        <v>0</v>
      </c>
      <c r="Z186" s="473"/>
      <c r="AA186" s="1417">
        <f>IF(AA$185=FALSE,0,Z186)</f>
        <v>0</v>
      </c>
      <c r="AB186" s="473"/>
      <c r="AC186" s="1432">
        <f>IF(AC$185=FALSE,0,AB186)</f>
        <v>0</v>
      </c>
      <c r="AD186" s="483">
        <f>O186+Q186+S186+U186+W186+Y186+AA186+AC186</f>
        <v>0</v>
      </c>
      <c r="AE186" s="93"/>
      <c r="AF186" s="274"/>
      <c r="AG186" s="989"/>
      <c r="AH186" s="989"/>
      <c r="AI186" s="195"/>
      <c r="AJ186" s="195"/>
      <c r="AK186" s="195"/>
      <c r="AL186" s="1043"/>
      <c r="AM186" s="998"/>
      <c r="AN186" s="998"/>
      <c r="AO186" s="998"/>
      <c r="AP186" s="998"/>
      <c r="AQ186" s="95"/>
      <c r="AR186" s="857"/>
      <c r="AS186" s="862"/>
      <c r="AT186" s="881"/>
      <c r="AU186" s="79"/>
      <c r="AV186" s="862"/>
      <c r="AW186" s="862"/>
      <c r="AX186" s="858"/>
      <c r="AY186" s="858"/>
      <c r="AZ186" s="858"/>
      <c r="BA186" s="79"/>
      <c r="BB186" s="858"/>
      <c r="BC186" s="858"/>
      <c r="BD186" s="858"/>
      <c r="BE186" s="156"/>
      <c r="BF186" s="163"/>
      <c r="BG186" s="81"/>
    </row>
    <row r="187" spans="1:60" s="91" customFormat="1" ht="15" customHeight="1" x14ac:dyDescent="0.25">
      <c r="A187" s="254"/>
      <c r="B187" s="2287"/>
      <c r="C187" s="2292"/>
      <c r="D187" s="2292"/>
      <c r="E187" s="2292"/>
      <c r="F187" s="2292"/>
      <c r="G187" s="2292"/>
      <c r="H187" s="2292"/>
      <c r="I187" s="2292"/>
      <c r="J187" s="2292"/>
      <c r="K187" s="2292"/>
      <c r="L187" s="2292"/>
      <c r="M187" s="2293"/>
      <c r="N187" s="294" t="str">
        <f>IF(O187=0,"",O187)</f>
        <v/>
      </c>
      <c r="O187" s="640">
        <f>IF(O$185=FALSE,0,O186/100*AI$18)</f>
        <v>0</v>
      </c>
      <c r="P187" s="294" t="str">
        <f>IF(Q187=0,"",Q187)</f>
        <v/>
      </c>
      <c r="Q187" s="663">
        <f>IF(Q$185=FALSE,0,Q186/100*AI$29)</f>
        <v>0</v>
      </c>
      <c r="R187" s="294" t="str">
        <f>IF(S187=0,"",S187)</f>
        <v/>
      </c>
      <c r="S187" s="701">
        <f>IF(S$185=FALSE,0,S186/100*AI$40)</f>
        <v>0</v>
      </c>
      <c r="T187" s="294" t="str">
        <f>IF(U187=0,"",U187)</f>
        <v/>
      </c>
      <c r="U187" s="735">
        <f>IF(U$185=FALSE,0,U186/100*AI$51)</f>
        <v>0</v>
      </c>
      <c r="V187" s="294" t="str">
        <f>IF(W187=0,"",W187)</f>
        <v/>
      </c>
      <c r="W187" s="757">
        <f>IF(W$185=FALSE,0,W186/100*AI$62)</f>
        <v>0</v>
      </c>
      <c r="X187" s="294" t="str">
        <f>IF(Y187=0,"",Y187)</f>
        <v/>
      </c>
      <c r="Y187" s="1372">
        <f>IF(Y$185=FALSE,0,Y186/100*AI$73)</f>
        <v>0</v>
      </c>
      <c r="Z187" s="294" t="str">
        <f>IF(AA187=0,"",AA187)</f>
        <v/>
      </c>
      <c r="AA187" s="1418">
        <f>IF(AA$185=FALSE,0,AA186/100*AI$84)</f>
        <v>0</v>
      </c>
      <c r="AB187" s="294" t="str">
        <f>IF(AC187=0,"",AC187)</f>
        <v/>
      </c>
      <c r="AC187" s="1434">
        <f>IF(AC$185=FALSE,0,AC186/100*AI$95)</f>
        <v>0</v>
      </c>
      <c r="AD187" s="19"/>
      <c r="AE187" s="93"/>
      <c r="AF187" s="274"/>
      <c r="AG187" s="999"/>
      <c r="AH187" s="989"/>
      <c r="AI187" s="195"/>
      <c r="AJ187" s="195"/>
      <c r="AK187" s="195"/>
      <c r="AL187" s="1043"/>
      <c r="AM187" s="635"/>
      <c r="AN187" s="635"/>
      <c r="AO187" s="685"/>
      <c r="AP187" s="685"/>
    </row>
    <row r="188" spans="1:60" s="91" customFormat="1" ht="15" customHeight="1" x14ac:dyDescent="0.25">
      <c r="A188" s="254"/>
      <c r="B188" s="2285" t="s">
        <v>38</v>
      </c>
      <c r="C188" s="2288" t="s">
        <v>292</v>
      </c>
      <c r="D188" s="2288"/>
      <c r="E188" s="2288"/>
      <c r="F188" s="2288"/>
      <c r="G188" s="2288"/>
      <c r="H188" s="2288"/>
      <c r="I188" s="2288"/>
      <c r="J188" s="2288"/>
      <c r="K188" s="2288"/>
      <c r="L188" s="2288"/>
      <c r="M188" s="2289"/>
      <c r="N188" s="473">
        <v>2.5</v>
      </c>
      <c r="O188" s="638">
        <f>IF(O$185=FALSE,0,N188)</f>
        <v>0</v>
      </c>
      <c r="P188" s="473">
        <v>2.5</v>
      </c>
      <c r="Q188" s="662">
        <f>IF(Q$185=FALSE,0,P188)</f>
        <v>0</v>
      </c>
      <c r="R188" s="473">
        <v>2.5</v>
      </c>
      <c r="S188" s="699">
        <f>IF(S$185=FALSE,0,R188)</f>
        <v>0</v>
      </c>
      <c r="T188" s="473">
        <v>2.5</v>
      </c>
      <c r="U188" s="734">
        <f>IF(U$185=FALSE,0,T188)</f>
        <v>2.5</v>
      </c>
      <c r="V188" s="473">
        <v>2.5</v>
      </c>
      <c r="W188" s="756">
        <f>IF(W$185=FALSE,0,V188)</f>
        <v>0</v>
      </c>
      <c r="X188" s="473">
        <v>2.5</v>
      </c>
      <c r="Y188" s="1371">
        <f>IF(Y$185=FALSE,0,X188)</f>
        <v>0</v>
      </c>
      <c r="Z188" s="473">
        <v>2.5</v>
      </c>
      <c r="AA188" s="1417">
        <f>IF(AA$185=FALSE,0,Z188)</f>
        <v>0</v>
      </c>
      <c r="AB188" s="473">
        <v>2.5</v>
      </c>
      <c r="AC188" s="1432">
        <f>IF(AC$185=FALSE,0,AB188)</f>
        <v>0</v>
      </c>
      <c r="AD188" s="483">
        <f>O188+Q188+S188+U188+W188+Y188+AA188+AC188</f>
        <v>2.5</v>
      </c>
      <c r="AE188" s="93"/>
      <c r="AF188" s="272">
        <v>2.5</v>
      </c>
      <c r="AG188" s="994"/>
      <c r="AH188" s="994"/>
      <c r="AI188" s="195"/>
      <c r="AJ188" s="195"/>
      <c r="AK188" s="195"/>
      <c r="AL188" s="1043"/>
      <c r="AM188" s="635"/>
      <c r="AN188" s="635"/>
      <c r="AO188" s="685"/>
      <c r="AP188" s="685"/>
    </row>
    <row r="189" spans="1:60" s="91" customFormat="1" ht="15" customHeight="1" x14ac:dyDescent="0.25">
      <c r="A189" s="254"/>
      <c r="B189" s="2286"/>
      <c r="C189" s="2290"/>
      <c r="D189" s="2290"/>
      <c r="E189" s="2290"/>
      <c r="F189" s="2290"/>
      <c r="G189" s="2290"/>
      <c r="H189" s="2290"/>
      <c r="I189" s="2290"/>
      <c r="J189" s="2290"/>
      <c r="K189" s="2290"/>
      <c r="L189" s="2290"/>
      <c r="M189" s="2291"/>
      <c r="N189" s="2248" t="str">
        <f>IF(O189=0,"",O189)</f>
        <v/>
      </c>
      <c r="O189" s="2278">
        <f>IF(O$185=FALSE,0,O188/100*AI$18)</f>
        <v>0</v>
      </c>
      <c r="P189" s="2248" t="str">
        <f>IF(Q189=0,"",Q189)</f>
        <v/>
      </c>
      <c r="Q189" s="2280">
        <f>IF(Q$185=FALSE,0,Q188/100*AI$29)</f>
        <v>0</v>
      </c>
      <c r="R189" s="2248" t="str">
        <f>IF(S189=0,"",S189)</f>
        <v/>
      </c>
      <c r="S189" s="701">
        <f>IF(S$185=FALSE,0,S188/100*AI$40)</f>
        <v>0</v>
      </c>
      <c r="T189" s="2248" t="str">
        <f>IF(U189=0,"",U189)</f>
        <v/>
      </c>
      <c r="U189" s="2264">
        <f>IF(U$185=FALSE,0,U188/100*AI$51)</f>
        <v>0</v>
      </c>
      <c r="V189" s="2248" t="str">
        <f>IF(W189=0,"",W189)</f>
        <v/>
      </c>
      <c r="W189" s="2250">
        <f>IF(W$185=FALSE,0,W188/100*AI$62)</f>
        <v>0</v>
      </c>
      <c r="X189" s="2248" t="str">
        <f>IF(Y189=0,"",Y189)</f>
        <v/>
      </c>
      <c r="Y189" s="2253">
        <f>IF(Y$185=FALSE,0,Y188/100*AI$73)</f>
        <v>0</v>
      </c>
      <c r="Z189" s="2248" t="str">
        <f>IF(AA189=0,"",AA189)</f>
        <v/>
      </c>
      <c r="AA189" s="2268">
        <f>IF(AA$185=FALSE,0,AA188/100*AI$84)</f>
        <v>0</v>
      </c>
      <c r="AB189" s="2248" t="str">
        <f>IF(AC189=0,"",AC189)</f>
        <v/>
      </c>
      <c r="AC189" s="2258">
        <f>IF(AC$185=FALSE,0,AC188/100*AI$95)</f>
        <v>0</v>
      </c>
      <c r="AD189" s="2263"/>
      <c r="AE189" s="93"/>
      <c r="AF189" s="272"/>
      <c r="AG189" s="994"/>
      <c r="AH189" s="994"/>
      <c r="AI189" s="195"/>
      <c r="AJ189" s="195"/>
      <c r="AK189" s="195"/>
      <c r="AL189" s="1043"/>
      <c r="AM189" s="998"/>
      <c r="AN189" s="998"/>
      <c r="AO189" s="998"/>
      <c r="AP189" s="998"/>
      <c r="AQ189" s="95"/>
      <c r="AR189" s="857"/>
      <c r="AS189" s="862"/>
      <c r="AT189" s="881"/>
      <c r="AU189" s="79"/>
      <c r="AV189" s="862"/>
      <c r="AW189" s="862"/>
      <c r="AX189" s="858"/>
      <c r="AY189" s="858"/>
      <c r="AZ189" s="858"/>
      <c r="BA189" s="79"/>
      <c r="BB189" s="858"/>
      <c r="BC189" s="858"/>
      <c r="BD189" s="858"/>
      <c r="BE189" s="156"/>
      <c r="BF189" s="163"/>
      <c r="BG189" s="81"/>
    </row>
    <row r="190" spans="1:60" s="91" customFormat="1" ht="15" customHeight="1" x14ac:dyDescent="0.25">
      <c r="A190" s="254"/>
      <c r="B190" s="2286"/>
      <c r="C190" s="2290"/>
      <c r="D190" s="2290"/>
      <c r="E190" s="2290"/>
      <c r="F190" s="2290"/>
      <c r="G190" s="2290"/>
      <c r="H190" s="2290"/>
      <c r="I190" s="2290"/>
      <c r="J190" s="2290"/>
      <c r="K190" s="2290"/>
      <c r="L190" s="2290"/>
      <c r="M190" s="2291"/>
      <c r="N190" s="2248"/>
      <c r="O190" s="2278"/>
      <c r="P190" s="2248"/>
      <c r="Q190" s="2280"/>
      <c r="R190" s="2248"/>
      <c r="S190" s="719"/>
      <c r="T190" s="2248"/>
      <c r="U190" s="2264"/>
      <c r="V190" s="2248"/>
      <c r="W190" s="2250"/>
      <c r="X190" s="2248"/>
      <c r="Y190" s="2253"/>
      <c r="Z190" s="2248"/>
      <c r="AA190" s="2268"/>
      <c r="AB190" s="2248"/>
      <c r="AC190" s="2258"/>
      <c r="AD190" s="2263"/>
      <c r="AE190" s="93"/>
      <c r="AF190" s="274"/>
      <c r="AG190" s="994"/>
      <c r="AH190" s="994"/>
      <c r="AI190" s="195"/>
      <c r="AJ190" s="195"/>
      <c r="AK190" s="195"/>
      <c r="AL190" s="1043"/>
      <c r="AM190" s="998"/>
      <c r="AN190" s="998"/>
      <c r="AO190" s="686"/>
      <c r="AP190" s="686"/>
      <c r="AQ190" s="84"/>
      <c r="AR190" s="857"/>
      <c r="AS190" s="862"/>
      <c r="AT190" s="125"/>
      <c r="AU190" s="79"/>
      <c r="AV190" s="862"/>
      <c r="AW190" s="862"/>
      <c r="AX190" s="858"/>
      <c r="AY190" s="858"/>
      <c r="AZ190" s="858"/>
      <c r="BA190" s="79"/>
      <c r="BB190" s="858"/>
      <c r="BC190" s="858"/>
      <c r="BD190" s="858"/>
      <c r="BE190" s="156"/>
      <c r="BF190" s="163"/>
      <c r="BG190" s="81"/>
    </row>
    <row r="191" spans="1:60" s="91" customFormat="1" ht="15" customHeight="1" x14ac:dyDescent="0.25">
      <c r="A191" s="254"/>
      <c r="B191" s="2287"/>
      <c r="C191" s="2292"/>
      <c r="D191" s="2292"/>
      <c r="E191" s="2292"/>
      <c r="F191" s="2292"/>
      <c r="G191" s="2292"/>
      <c r="H191" s="2292"/>
      <c r="I191" s="2292"/>
      <c r="J191" s="2292"/>
      <c r="K191" s="2292"/>
      <c r="L191" s="2292"/>
      <c r="M191" s="2293"/>
      <c r="N191" s="2249"/>
      <c r="O191" s="2279"/>
      <c r="P191" s="2249"/>
      <c r="Q191" s="2281"/>
      <c r="R191" s="2249"/>
      <c r="S191" s="720"/>
      <c r="T191" s="2249"/>
      <c r="U191" s="2265"/>
      <c r="V191" s="2249"/>
      <c r="W191" s="2251"/>
      <c r="X191" s="2249"/>
      <c r="Y191" s="2254"/>
      <c r="Z191" s="2249"/>
      <c r="AA191" s="2269"/>
      <c r="AB191" s="2249"/>
      <c r="AC191" s="2262"/>
      <c r="AD191" s="2263"/>
      <c r="AE191" s="93"/>
      <c r="AF191" s="274"/>
      <c r="AG191" s="994"/>
      <c r="AH191" s="994"/>
      <c r="AI191" s="195"/>
      <c r="AJ191" s="195"/>
      <c r="AK191" s="195"/>
      <c r="AL191" s="1043"/>
      <c r="AM191" s="686"/>
      <c r="AN191" s="686"/>
      <c r="AO191" s="105"/>
      <c r="AP191" s="105"/>
      <c r="AQ191" s="99"/>
      <c r="AR191" s="99"/>
      <c r="AS191" s="99"/>
      <c r="AT191" s="99"/>
      <c r="AU191" s="99"/>
      <c r="AV191" s="99"/>
      <c r="AW191" s="99"/>
      <c r="AX191" s="99"/>
      <c r="AY191" s="99"/>
      <c r="AZ191" s="99"/>
      <c r="BA191" s="99"/>
      <c r="BB191" s="99"/>
      <c r="BC191" s="99"/>
      <c r="BD191" s="99"/>
      <c r="BE191" s="99"/>
      <c r="BF191" s="99"/>
      <c r="BG191" s="99"/>
    </row>
    <row r="192" spans="1:60" s="91" customFormat="1" ht="15" customHeight="1" x14ac:dyDescent="0.25">
      <c r="A192" s="254"/>
      <c r="B192" s="2285" t="s">
        <v>39</v>
      </c>
      <c r="C192" s="2288" t="s">
        <v>114</v>
      </c>
      <c r="D192" s="2288"/>
      <c r="E192" s="2288"/>
      <c r="F192" s="2288"/>
      <c r="G192" s="2288"/>
      <c r="H192" s="2288"/>
      <c r="I192" s="2288"/>
      <c r="J192" s="2288"/>
      <c r="K192" s="2288"/>
      <c r="L192" s="2288"/>
      <c r="M192" s="2289"/>
      <c r="N192" s="473">
        <v>0.4</v>
      </c>
      <c r="O192" s="638">
        <f>IF(O$185=FALSE,0,N192)</f>
        <v>0</v>
      </c>
      <c r="P192" s="473">
        <v>0.4</v>
      </c>
      <c r="Q192" s="662">
        <f>IF(Q$185=FALSE,0,P192)</f>
        <v>0</v>
      </c>
      <c r="R192" s="473">
        <v>0.4</v>
      </c>
      <c r="S192" s="699">
        <f>IF(S$185=FALSE,0,R192)</f>
        <v>0</v>
      </c>
      <c r="T192" s="473">
        <v>0.4</v>
      </c>
      <c r="U192" s="734">
        <f>IF(U$185=FALSE,0,T192)</f>
        <v>0.4</v>
      </c>
      <c r="V192" s="473">
        <v>0.4</v>
      </c>
      <c r="W192" s="756">
        <f>IF(W$185=FALSE,0,V192)</f>
        <v>0</v>
      </c>
      <c r="X192" s="473">
        <v>0.4</v>
      </c>
      <c r="Y192" s="1371">
        <f>IF(Y$185=FALSE,0,X192)</f>
        <v>0</v>
      </c>
      <c r="Z192" s="473">
        <v>0.4</v>
      </c>
      <c r="AA192" s="1417">
        <f>IF(AA$185=FALSE,0,Z192)</f>
        <v>0</v>
      </c>
      <c r="AB192" s="473">
        <v>0.4</v>
      </c>
      <c r="AC192" s="1432">
        <f>IF(AC$185=FALSE,0,AB192)</f>
        <v>0</v>
      </c>
      <c r="AD192" s="483">
        <f>O192+Q192+S192+U192+W192+Y192+AA192+AC192</f>
        <v>0.4</v>
      </c>
      <c r="AE192" s="93"/>
      <c r="AF192" s="274">
        <v>0.4</v>
      </c>
      <c r="AG192" s="989"/>
      <c r="AH192" s="989"/>
      <c r="AI192" s="195"/>
      <c r="AJ192" s="195"/>
      <c r="AK192" s="195"/>
      <c r="AL192" s="1043"/>
      <c r="AM192" s="635"/>
      <c r="AN192" s="635"/>
      <c r="AO192" s="105"/>
      <c r="AP192" s="105"/>
      <c r="AQ192" s="99"/>
      <c r="AR192" s="99"/>
      <c r="AS192" s="99"/>
      <c r="AT192" s="99"/>
      <c r="AU192" s="99"/>
      <c r="AV192" s="99"/>
      <c r="AW192" s="99"/>
      <c r="AX192" s="99"/>
      <c r="AY192" s="99"/>
      <c r="AZ192" s="99"/>
      <c r="BA192" s="99"/>
      <c r="BB192" s="99"/>
      <c r="BC192" s="99"/>
      <c r="BD192" s="99"/>
      <c r="BE192" s="99"/>
      <c r="BF192" s="99"/>
      <c r="BG192" s="99"/>
    </row>
    <row r="193" spans="1:60" s="91" customFormat="1" ht="15" customHeight="1" x14ac:dyDescent="0.25">
      <c r="A193" s="254"/>
      <c r="B193" s="2287"/>
      <c r="C193" s="2292"/>
      <c r="D193" s="2292"/>
      <c r="E193" s="2292"/>
      <c r="F193" s="2292"/>
      <c r="G193" s="2292"/>
      <c r="H193" s="2292"/>
      <c r="I193" s="2292"/>
      <c r="J193" s="2292"/>
      <c r="K193" s="2292"/>
      <c r="L193" s="2292"/>
      <c r="M193" s="2293"/>
      <c r="N193" s="294" t="str">
        <f>IF(O193=0,"",O193)</f>
        <v/>
      </c>
      <c r="O193" s="640">
        <f>IF(O$185=FALSE,0,O192/100*AI$18)</f>
        <v>0</v>
      </c>
      <c r="P193" s="294" t="str">
        <f>IF(Q193=0,"",Q193)</f>
        <v/>
      </c>
      <c r="Q193" s="663">
        <f>IF(Q$185=FALSE,0,Q192/100*AI$29)</f>
        <v>0</v>
      </c>
      <c r="R193" s="294" t="str">
        <f>IF(S193=0,"",S193)</f>
        <v/>
      </c>
      <c r="S193" s="701">
        <f>IF(S$185=FALSE,0,S192/100*AI$40)</f>
        <v>0</v>
      </c>
      <c r="T193" s="294" t="str">
        <f>IF(U193=0,"",U193)</f>
        <v/>
      </c>
      <c r="U193" s="735">
        <f>IF(U$185=FALSE,0,U192/100*AI$51)</f>
        <v>0</v>
      </c>
      <c r="V193" s="294" t="str">
        <f>IF(W193=0,"",W193)</f>
        <v/>
      </c>
      <c r="W193" s="757">
        <f>IF(W$185=FALSE,0,W192/100*AI$62)</f>
        <v>0</v>
      </c>
      <c r="X193" s="294" t="str">
        <f>IF(Y193=0,"",Y193)</f>
        <v/>
      </c>
      <c r="Y193" s="1372">
        <f>IF(Y$185=FALSE,0,Y192/100*AI$73)</f>
        <v>0</v>
      </c>
      <c r="Z193" s="294" t="str">
        <f>IF(AA193=0,"",AA193)</f>
        <v/>
      </c>
      <c r="AA193" s="1418">
        <f>IF(AA$185=FALSE,0,AA192/100*AI$84)</f>
        <v>0</v>
      </c>
      <c r="AB193" s="294" t="str">
        <f>IF(AC193=0,"",AC193)</f>
        <v/>
      </c>
      <c r="AC193" s="1434">
        <f>IF(AC$185=FALSE,0,AC192/100*AI$95)</f>
        <v>0</v>
      </c>
      <c r="AD193" s="19"/>
      <c r="AE193" s="93"/>
      <c r="AF193" s="274"/>
      <c r="AG193" s="989"/>
      <c r="AH193" s="989"/>
      <c r="AI193" s="195"/>
      <c r="AJ193" s="195"/>
      <c r="AK193" s="195"/>
      <c r="AL193" s="1043"/>
      <c r="AM193" s="635"/>
      <c r="AN193" s="635"/>
      <c r="AO193" s="101"/>
      <c r="AP193" s="101"/>
      <c r="AQ193" s="101"/>
      <c r="AR193" s="101"/>
      <c r="AS193" s="101"/>
      <c r="AT193" s="101"/>
      <c r="AU193" s="101"/>
      <c r="AV193" s="101"/>
      <c r="AW193" s="101"/>
      <c r="AX193" s="101"/>
      <c r="AY193" s="101"/>
      <c r="AZ193" s="101"/>
      <c r="BA193" s="101"/>
      <c r="BB193" s="101"/>
      <c r="BC193" s="101"/>
      <c r="BD193" s="101"/>
      <c r="BE193" s="101"/>
      <c r="BF193" s="101"/>
      <c r="BG193" s="81"/>
    </row>
    <row r="194" spans="1:60" s="91" customFormat="1" ht="15" customHeight="1" x14ac:dyDescent="0.2">
      <c r="A194" s="254"/>
      <c r="B194" s="2285" t="s">
        <v>40</v>
      </c>
      <c r="C194" s="2288" t="s">
        <v>307</v>
      </c>
      <c r="D194" s="2288"/>
      <c r="E194" s="2288"/>
      <c r="F194" s="2288"/>
      <c r="G194" s="2288"/>
      <c r="H194" s="2288"/>
      <c r="I194" s="2288"/>
      <c r="J194" s="2288"/>
      <c r="K194" s="2288"/>
      <c r="L194" s="2288"/>
      <c r="M194" s="2289"/>
      <c r="N194" s="473">
        <v>0.25</v>
      </c>
      <c r="O194" s="638">
        <f>IF(O$185=FALSE,0,N194)</f>
        <v>0</v>
      </c>
      <c r="P194" s="473">
        <v>0.25</v>
      </c>
      <c r="Q194" s="662">
        <f>IF(Q$185=FALSE,0,P194)</f>
        <v>0</v>
      </c>
      <c r="R194" s="473">
        <v>0.25</v>
      </c>
      <c r="S194" s="699">
        <f>IF(S$185=FALSE,0,R194)</f>
        <v>0</v>
      </c>
      <c r="T194" s="473">
        <v>0.25</v>
      </c>
      <c r="U194" s="734">
        <f>IF(U$185=FALSE,0,T194)</f>
        <v>0.25</v>
      </c>
      <c r="V194" s="473">
        <v>0.25</v>
      </c>
      <c r="W194" s="756">
        <f>IF(W$185=FALSE,0,V194)</f>
        <v>0</v>
      </c>
      <c r="X194" s="473">
        <v>0.25</v>
      </c>
      <c r="Y194" s="1371">
        <f>IF(Y$185=FALSE,0,X194)</f>
        <v>0</v>
      </c>
      <c r="Z194" s="473">
        <v>0.25</v>
      </c>
      <c r="AA194" s="1417">
        <f>IF(AA$185=FALSE,0,Z194)</f>
        <v>0</v>
      </c>
      <c r="AB194" s="473">
        <v>0.25</v>
      </c>
      <c r="AC194" s="1432">
        <f>IF(AC$185=FALSE,0,AB194)</f>
        <v>0</v>
      </c>
      <c r="AD194" s="483">
        <f>O194+Q194+S194+U194+W194+Y194+AA194+AC194</f>
        <v>0.25</v>
      </c>
      <c r="AE194" s="93"/>
      <c r="AF194" s="272">
        <v>0.25</v>
      </c>
      <c r="AG194" s="989"/>
      <c r="AH194" s="989"/>
      <c r="AI194" s="195"/>
      <c r="AJ194" s="195"/>
      <c r="AK194" s="195"/>
      <c r="AL194" s="1043"/>
      <c r="AM194" s="635"/>
      <c r="AN194" s="635"/>
      <c r="AO194" s="685"/>
      <c r="AP194" s="685"/>
    </row>
    <row r="195" spans="1:60" s="91" customFormat="1" ht="15" customHeight="1" x14ac:dyDescent="0.2">
      <c r="A195" s="254"/>
      <c r="B195" s="2286"/>
      <c r="C195" s="2290"/>
      <c r="D195" s="2290"/>
      <c r="E195" s="2290"/>
      <c r="F195" s="2290"/>
      <c r="G195" s="2290"/>
      <c r="H195" s="2290"/>
      <c r="I195" s="2290"/>
      <c r="J195" s="2290"/>
      <c r="K195" s="2290"/>
      <c r="L195" s="2290"/>
      <c r="M195" s="2291"/>
      <c r="N195" s="2248" t="str">
        <f>IF(O195=0,"",O195)</f>
        <v/>
      </c>
      <c r="O195" s="2278">
        <f>IF(O$185=FALSE,0,O194/100*AI$18)</f>
        <v>0</v>
      </c>
      <c r="P195" s="2248" t="str">
        <f>IF(Q195=0,"",Q195)</f>
        <v/>
      </c>
      <c r="Q195" s="2280">
        <f>IF(Q$185=FALSE,0,Q194/100*AI$29)</f>
        <v>0</v>
      </c>
      <c r="R195" s="2248" t="str">
        <f>IF(S195=0,"",S195)</f>
        <v/>
      </c>
      <c r="S195" s="701">
        <f>IF(S$185=FALSE,0,S194/100*AI$40)</f>
        <v>0</v>
      </c>
      <c r="T195" s="2248" t="str">
        <f>IF(U195=0,"",U195)</f>
        <v/>
      </c>
      <c r="U195" s="2264">
        <f>IF(U$185=FALSE,0,U194/100*AI$51)</f>
        <v>0</v>
      </c>
      <c r="V195" s="2248" t="str">
        <f>IF(W195=0,"",W195)</f>
        <v/>
      </c>
      <c r="W195" s="2250">
        <f>IF(W$185=FALSE,0,W194/100*AI$62)</f>
        <v>0</v>
      </c>
      <c r="X195" s="2248" t="str">
        <f>IF(Y195=0,"",Y195)</f>
        <v/>
      </c>
      <c r="Y195" s="2253">
        <f>IF(Y$185=FALSE,0,Y194/100*AI$73)</f>
        <v>0</v>
      </c>
      <c r="Z195" s="2248" t="str">
        <f>IF(AA195=0,"",AA195)</f>
        <v/>
      </c>
      <c r="AA195" s="2268">
        <f>IF(AA$185=FALSE,0,AA194/100*AI$84)</f>
        <v>0</v>
      </c>
      <c r="AB195" s="2248" t="str">
        <f>IF(AC195=0,"",AC195)</f>
        <v/>
      </c>
      <c r="AC195" s="2258">
        <f>IF(AC$185=FALSE,0,AC194/100*AI$95)</f>
        <v>0</v>
      </c>
      <c r="AD195" s="2261"/>
      <c r="AE195" s="93"/>
      <c r="AF195" s="272"/>
      <c r="AG195" s="997"/>
      <c r="AH195" s="997"/>
      <c r="AI195" s="195"/>
      <c r="AJ195" s="195"/>
      <c r="AK195" s="195"/>
      <c r="AL195" s="1043"/>
      <c r="AM195" s="635"/>
      <c r="AN195" s="635"/>
      <c r="AO195" s="685"/>
      <c r="AP195" s="685"/>
    </row>
    <row r="196" spans="1:60" s="91" customFormat="1" ht="15" customHeight="1" x14ac:dyDescent="0.2">
      <c r="A196" s="254"/>
      <c r="B196" s="2286"/>
      <c r="C196" s="2290"/>
      <c r="D196" s="2290"/>
      <c r="E196" s="2290"/>
      <c r="F196" s="2290"/>
      <c r="G196" s="2290"/>
      <c r="H196" s="2290"/>
      <c r="I196" s="2290"/>
      <c r="J196" s="2290"/>
      <c r="K196" s="2290"/>
      <c r="L196" s="2290"/>
      <c r="M196" s="2291"/>
      <c r="N196" s="2248"/>
      <c r="O196" s="2278"/>
      <c r="P196" s="2248"/>
      <c r="Q196" s="2280"/>
      <c r="R196" s="2248"/>
      <c r="S196" s="719"/>
      <c r="T196" s="2248"/>
      <c r="U196" s="2264"/>
      <c r="V196" s="2248"/>
      <c r="W196" s="2250"/>
      <c r="X196" s="2248"/>
      <c r="Y196" s="2253"/>
      <c r="Z196" s="2248"/>
      <c r="AA196" s="2268"/>
      <c r="AB196" s="2248"/>
      <c r="AC196" s="2258"/>
      <c r="AD196" s="2261"/>
      <c r="AE196" s="93"/>
      <c r="AF196" s="272"/>
      <c r="AG196" s="989"/>
      <c r="AH196" s="989"/>
      <c r="AI196" s="195"/>
      <c r="AJ196" s="195"/>
      <c r="AK196" s="195"/>
      <c r="AL196" s="1043"/>
      <c r="AM196" s="635"/>
      <c r="AN196" s="635"/>
      <c r="AO196" s="685"/>
      <c r="AP196" s="685"/>
    </row>
    <row r="197" spans="1:60" s="91" customFormat="1" ht="15" customHeight="1" x14ac:dyDescent="0.2">
      <c r="A197" s="254"/>
      <c r="B197" s="2287"/>
      <c r="C197" s="2292"/>
      <c r="D197" s="2292"/>
      <c r="E197" s="2292"/>
      <c r="F197" s="2292"/>
      <c r="G197" s="2292"/>
      <c r="H197" s="2292"/>
      <c r="I197" s="2292"/>
      <c r="J197" s="2292"/>
      <c r="K197" s="2292"/>
      <c r="L197" s="2292"/>
      <c r="M197" s="2293"/>
      <c r="N197" s="2249"/>
      <c r="O197" s="2279"/>
      <c r="P197" s="2249"/>
      <c r="Q197" s="2281"/>
      <c r="R197" s="2249"/>
      <c r="S197" s="720"/>
      <c r="T197" s="2249"/>
      <c r="U197" s="2265"/>
      <c r="V197" s="2249"/>
      <c r="W197" s="2251"/>
      <c r="X197" s="2249"/>
      <c r="Y197" s="2254"/>
      <c r="Z197" s="2249"/>
      <c r="AA197" s="2269"/>
      <c r="AB197" s="2249"/>
      <c r="AC197" s="2262"/>
      <c r="AD197" s="2261"/>
      <c r="AE197" s="100"/>
      <c r="AF197" s="273"/>
      <c r="AG197" s="989"/>
      <c r="AH197" s="989"/>
      <c r="AI197" s="195"/>
      <c r="AJ197" s="195"/>
      <c r="AK197" s="195"/>
      <c r="AL197" s="1043"/>
      <c r="AM197" s="635"/>
      <c r="AN197" s="635"/>
      <c r="AO197" s="685"/>
      <c r="AP197" s="685"/>
      <c r="BG197" s="101"/>
    </row>
    <row r="198" spans="1:60" s="91" customFormat="1" ht="15" customHeight="1" x14ac:dyDescent="0.2">
      <c r="A198" s="254"/>
      <c r="B198" s="2285" t="s">
        <v>41</v>
      </c>
      <c r="C198" s="2288" t="s">
        <v>170</v>
      </c>
      <c r="D198" s="2288"/>
      <c r="E198" s="2288"/>
      <c r="F198" s="2288"/>
      <c r="G198" s="2288"/>
      <c r="H198" s="2288"/>
      <c r="I198" s="2288"/>
      <c r="J198" s="2288"/>
      <c r="K198" s="2288"/>
      <c r="L198" s="2288"/>
      <c r="M198" s="2289"/>
      <c r="N198" s="473">
        <v>0.5</v>
      </c>
      <c r="O198" s="638">
        <f>IF(O$185=FALSE,0,N198)</f>
        <v>0</v>
      </c>
      <c r="P198" s="473">
        <v>0.5</v>
      </c>
      <c r="Q198" s="662">
        <f>IF(Q$185=FALSE,0,P198)</f>
        <v>0</v>
      </c>
      <c r="R198" s="473">
        <v>0.5</v>
      </c>
      <c r="S198" s="699">
        <f>IF(S$185=FALSE,0,R198)</f>
        <v>0</v>
      </c>
      <c r="T198" s="473">
        <v>0.5</v>
      </c>
      <c r="U198" s="734">
        <f>IF(U$185=FALSE,0,T198)</f>
        <v>0.5</v>
      </c>
      <c r="V198" s="473">
        <v>0.5</v>
      </c>
      <c r="W198" s="756">
        <f>IF(W$185=FALSE,0,V198)</f>
        <v>0</v>
      </c>
      <c r="X198" s="473">
        <v>0.5</v>
      </c>
      <c r="Y198" s="1371">
        <f>IF(Y$185=FALSE,0,X198)</f>
        <v>0</v>
      </c>
      <c r="Z198" s="473">
        <v>0.5</v>
      </c>
      <c r="AA198" s="1417">
        <f>IF(AA$185=FALSE,0,Z198)</f>
        <v>0</v>
      </c>
      <c r="AB198" s="473">
        <v>0.5</v>
      </c>
      <c r="AC198" s="1432">
        <f>IF(AC$185=FALSE,0,AB198)</f>
        <v>0</v>
      </c>
      <c r="AD198" s="483">
        <f>O198+Q198+S198+U198+W198+Y198+AA198+AC198</f>
        <v>0.5</v>
      </c>
      <c r="AE198" s="101"/>
      <c r="AF198" s="272">
        <v>0.5</v>
      </c>
      <c r="AG198" s="989"/>
      <c r="AH198" s="989"/>
      <c r="AI198" s="685"/>
      <c r="AJ198" s="685"/>
      <c r="AK198" s="685"/>
      <c r="AL198" s="685"/>
      <c r="AM198" s="634"/>
      <c r="AN198" s="634"/>
      <c r="AO198" s="105"/>
      <c r="AP198" s="105"/>
      <c r="AQ198" s="99"/>
      <c r="AR198" s="99"/>
      <c r="AS198" s="99"/>
      <c r="AT198" s="99"/>
      <c r="AU198" s="99"/>
      <c r="AV198" s="99"/>
      <c r="AW198" s="99"/>
      <c r="AX198" s="99"/>
      <c r="AY198" s="99"/>
      <c r="AZ198" s="99"/>
      <c r="BA198" s="99"/>
      <c r="BB198" s="99"/>
      <c r="BC198" s="99"/>
      <c r="BD198" s="99"/>
      <c r="BE198" s="99"/>
      <c r="BF198" s="99"/>
      <c r="BG198" s="81"/>
    </row>
    <row r="199" spans="1:60" s="91" customFormat="1" ht="15" customHeight="1" x14ac:dyDescent="0.2">
      <c r="A199" s="254"/>
      <c r="B199" s="2286"/>
      <c r="C199" s="2290"/>
      <c r="D199" s="2290"/>
      <c r="E199" s="2290"/>
      <c r="F199" s="2290"/>
      <c r="G199" s="2290"/>
      <c r="H199" s="2290"/>
      <c r="I199" s="2290"/>
      <c r="J199" s="2290"/>
      <c r="K199" s="2290"/>
      <c r="L199" s="2290"/>
      <c r="M199" s="2291"/>
      <c r="N199" s="2248" t="str">
        <f>IF(O199=0,"",O199)</f>
        <v/>
      </c>
      <c r="O199" s="2278">
        <f>IF(O$185=FALSE,0,O198/100*AI$18)</f>
        <v>0</v>
      </c>
      <c r="P199" s="2248" t="str">
        <f>IF(Q199=0,"",Q199)</f>
        <v/>
      </c>
      <c r="Q199" s="2280">
        <f>IF(Q$185=FALSE,0,Q198/100*AI$29)</f>
        <v>0</v>
      </c>
      <c r="R199" s="2248" t="str">
        <f>IF(S199=0,"",S199)</f>
        <v/>
      </c>
      <c r="S199" s="701">
        <f>IF(S$185=FALSE,0,S198/100*AI$40)</f>
        <v>0</v>
      </c>
      <c r="T199" s="2248" t="str">
        <f>IF(U199=0,"",U199)</f>
        <v/>
      </c>
      <c r="U199" s="2264">
        <f>IF(U$185=FALSE,0,U198/100*AI$51)</f>
        <v>0</v>
      </c>
      <c r="V199" s="2248" t="str">
        <f>IF(W199=0,"",W199)</f>
        <v/>
      </c>
      <c r="W199" s="2250">
        <f>IF(W$185=FALSE,0,W198/100*AI$62)</f>
        <v>0</v>
      </c>
      <c r="X199" s="2248" t="str">
        <f>IF(Y199=0,"",Y199)</f>
        <v/>
      </c>
      <c r="Y199" s="2253">
        <f>IF(Y$185=FALSE,0,Y198/100*AI$73)</f>
        <v>0</v>
      </c>
      <c r="Z199" s="2248" t="str">
        <f>IF(AA199=0,"",AA199)</f>
        <v/>
      </c>
      <c r="AA199" s="2268">
        <f>IF(AA$185=FALSE,0,AA198/100*AI$84)</f>
        <v>0</v>
      </c>
      <c r="AB199" s="2248" t="str">
        <f>IF(AC199=0,"",AC199)</f>
        <v/>
      </c>
      <c r="AC199" s="2258">
        <f>IF(AC$185=FALSE,0,AC198/100*AI$95)</f>
        <v>0</v>
      </c>
      <c r="AD199" s="2261"/>
      <c r="AE199" s="106"/>
      <c r="AF199" s="272"/>
      <c r="AG199" s="989"/>
      <c r="AH199" s="989"/>
      <c r="AI199" s="195"/>
      <c r="AJ199" s="195"/>
      <c r="AK199" s="195"/>
      <c r="AL199" s="685"/>
      <c r="AM199" s="635"/>
      <c r="AN199" s="635"/>
      <c r="AO199" s="106"/>
      <c r="AP199" s="106"/>
      <c r="AQ199" s="94"/>
      <c r="AR199" s="94"/>
      <c r="AS199" s="94"/>
      <c r="AT199" s="94"/>
      <c r="AU199" s="94"/>
      <c r="AV199" s="94"/>
      <c r="AW199" s="94"/>
      <c r="AX199" s="94"/>
      <c r="AY199" s="94"/>
      <c r="AZ199" s="94"/>
      <c r="BA199" s="94"/>
      <c r="BB199" s="94"/>
      <c r="BC199" s="94"/>
      <c r="BD199" s="94"/>
      <c r="BE199" s="94"/>
      <c r="BF199" s="94"/>
      <c r="BG199" s="81"/>
    </row>
    <row r="200" spans="1:60" s="91" customFormat="1" ht="15" customHeight="1" x14ac:dyDescent="0.2">
      <c r="A200" s="254"/>
      <c r="B200" s="2287"/>
      <c r="C200" s="2292"/>
      <c r="D200" s="2292"/>
      <c r="E200" s="2292"/>
      <c r="F200" s="2292"/>
      <c r="G200" s="2292"/>
      <c r="H200" s="2292"/>
      <c r="I200" s="2292"/>
      <c r="J200" s="2292"/>
      <c r="K200" s="2292"/>
      <c r="L200" s="2292"/>
      <c r="M200" s="2293"/>
      <c r="N200" s="2249"/>
      <c r="O200" s="2279"/>
      <c r="P200" s="2249"/>
      <c r="Q200" s="2281"/>
      <c r="R200" s="2249"/>
      <c r="S200" s="720"/>
      <c r="T200" s="2249"/>
      <c r="U200" s="2265"/>
      <c r="V200" s="2249"/>
      <c r="W200" s="2251"/>
      <c r="X200" s="2249"/>
      <c r="Y200" s="2254"/>
      <c r="Z200" s="2249"/>
      <c r="AA200" s="2269"/>
      <c r="AB200" s="2249"/>
      <c r="AC200" s="2262"/>
      <c r="AD200" s="2261"/>
      <c r="AE200" s="106"/>
      <c r="AF200" s="272"/>
      <c r="AG200" s="989"/>
      <c r="AH200" s="989"/>
      <c r="AI200" s="195"/>
      <c r="AJ200" s="195"/>
      <c r="AK200" s="195"/>
      <c r="AL200" s="685"/>
      <c r="AM200" s="195"/>
      <c r="AN200" s="195"/>
      <c r="AO200" s="105"/>
      <c r="AP200" s="105"/>
      <c r="AQ200" s="99"/>
      <c r="AR200" s="99"/>
      <c r="AS200" s="99"/>
      <c r="AT200" s="99"/>
      <c r="AU200" s="99"/>
      <c r="AV200" s="99"/>
      <c r="AW200" s="99"/>
      <c r="AX200" s="99"/>
      <c r="AY200" s="99"/>
      <c r="AZ200" s="99"/>
      <c r="BA200" s="99"/>
      <c r="BB200" s="99"/>
      <c r="BC200" s="99"/>
      <c r="BD200" s="99"/>
      <c r="BE200" s="99"/>
      <c r="BF200" s="99"/>
      <c r="BG200" s="99"/>
      <c r="BH200" s="99"/>
    </row>
    <row r="201" spans="1:60" s="99" customFormat="1" ht="16.899999999999999" customHeight="1" x14ac:dyDescent="0.2">
      <c r="A201" s="1543"/>
      <c r="B201" s="2285" t="s">
        <v>42</v>
      </c>
      <c r="C201" s="2288" t="s">
        <v>293</v>
      </c>
      <c r="D201" s="2288"/>
      <c r="E201" s="2288"/>
      <c r="F201" s="2288"/>
      <c r="G201" s="2288"/>
      <c r="H201" s="2288"/>
      <c r="I201" s="2288"/>
      <c r="J201" s="2288"/>
      <c r="K201" s="2288"/>
      <c r="L201" s="2288"/>
      <c r="M201" s="2289"/>
      <c r="N201" s="473">
        <v>0.1</v>
      </c>
      <c r="O201" s="638">
        <f>IF(O$185=FALSE,0,N201)</f>
        <v>0</v>
      </c>
      <c r="P201" s="473">
        <v>0.1</v>
      </c>
      <c r="Q201" s="662">
        <f>IF(Q$185=FALSE,0,P201)</f>
        <v>0</v>
      </c>
      <c r="R201" s="473">
        <v>1.35</v>
      </c>
      <c r="S201" s="699">
        <f>IF(S$185=FALSE,0,R201)</f>
        <v>0</v>
      </c>
      <c r="T201" s="473">
        <v>0.1</v>
      </c>
      <c r="U201" s="734">
        <f>IF(U$185=FALSE,0,T201)</f>
        <v>0.1</v>
      </c>
      <c r="V201" s="473">
        <v>0.1</v>
      </c>
      <c r="W201" s="756">
        <f>IF(W$185=FALSE,0,V201)</f>
        <v>0</v>
      </c>
      <c r="X201" s="473">
        <v>0.1</v>
      </c>
      <c r="Y201" s="1371">
        <f>IF(Y$185=FALSE,0,X201)</f>
        <v>0</v>
      </c>
      <c r="Z201" s="473">
        <v>0.1</v>
      </c>
      <c r="AA201" s="1417">
        <f>IF(AA$185=FALSE,0,Z201)</f>
        <v>0</v>
      </c>
      <c r="AB201" s="473">
        <v>0.1</v>
      </c>
      <c r="AC201" s="1432">
        <f>IF(AC$185=FALSE,0,AB201)</f>
        <v>0</v>
      </c>
      <c r="AD201" s="483">
        <f>O201+Q201+S201+U201+W201+Y201+AA201+AC201</f>
        <v>0.1</v>
      </c>
      <c r="AE201" s="100"/>
      <c r="AF201" s="272">
        <v>0.1</v>
      </c>
      <c r="AG201" s="989"/>
      <c r="AH201" s="989"/>
      <c r="AI201" s="105"/>
      <c r="AJ201" s="105"/>
      <c r="AK201" s="105"/>
      <c r="AL201" s="685"/>
      <c r="AM201" s="635"/>
      <c r="AN201" s="635"/>
      <c r="AO201" s="105"/>
      <c r="AP201" s="105"/>
      <c r="AQ201" s="105"/>
      <c r="AR201" s="105"/>
      <c r="AS201" s="105"/>
      <c r="AT201" s="105"/>
      <c r="AU201" s="105"/>
      <c r="AV201" s="105"/>
      <c r="AW201" s="105"/>
      <c r="AX201" s="105"/>
      <c r="AY201" s="105"/>
      <c r="AZ201" s="105"/>
      <c r="BA201" s="105"/>
      <c r="BB201" s="105"/>
      <c r="BC201" s="105"/>
      <c r="BD201" s="105"/>
      <c r="BE201" s="105"/>
      <c r="BF201" s="105"/>
      <c r="BG201" s="81"/>
      <c r="BH201" s="101"/>
    </row>
    <row r="202" spans="1:60" s="101" customFormat="1" ht="16.899999999999999" customHeight="1" x14ac:dyDescent="0.2">
      <c r="A202" s="258"/>
      <c r="B202" s="2287"/>
      <c r="C202" s="2292"/>
      <c r="D202" s="2292"/>
      <c r="E202" s="2292"/>
      <c r="F202" s="2292"/>
      <c r="G202" s="2292"/>
      <c r="H202" s="2292"/>
      <c r="I202" s="2292"/>
      <c r="J202" s="2292"/>
      <c r="K202" s="2292"/>
      <c r="L202" s="2292"/>
      <c r="M202" s="2293"/>
      <c r="N202" s="294" t="str">
        <f>IF(O202=0,"",O202)</f>
        <v/>
      </c>
      <c r="O202" s="640">
        <f>IF(O$185=FALSE,0,O201/100*AI$18)</f>
        <v>0</v>
      </c>
      <c r="P202" s="294" t="str">
        <f>IF(Q202=0,"",Q202)</f>
        <v/>
      </c>
      <c r="Q202" s="663">
        <f>IF(Q$185=FALSE,0,Q201/100*AI$29)</f>
        <v>0</v>
      </c>
      <c r="R202" s="294" t="str">
        <f>IF(S202=0,"",S202)</f>
        <v/>
      </c>
      <c r="S202" s="701">
        <f>IF(S$185=FALSE,0,S201/100*AI$40)</f>
        <v>0</v>
      </c>
      <c r="T202" s="294" t="str">
        <f>IF(U202=0,"",U202)</f>
        <v/>
      </c>
      <c r="U202" s="735">
        <f>IF(U$185=FALSE,0,U201/100*AI$51)</f>
        <v>0</v>
      </c>
      <c r="V202" s="294" t="str">
        <f>IF(W202=0,"",W202)</f>
        <v/>
      </c>
      <c r="W202" s="757">
        <f>IF(W$185=FALSE,0,W201/100*AI$62)</f>
        <v>0</v>
      </c>
      <c r="X202" s="294" t="str">
        <f>IF(Y202=0,"",Y202)</f>
        <v/>
      </c>
      <c r="Y202" s="1372">
        <f>IF(Y$185=FALSE,0,Y201/100*AI$73)</f>
        <v>0</v>
      </c>
      <c r="Z202" s="294" t="str">
        <f>IF(AA202=0,"",AA202)</f>
        <v/>
      </c>
      <c r="AA202" s="1418">
        <f>IF(AA$185=FALSE,0,AA201/100*AI$84)</f>
        <v>0</v>
      </c>
      <c r="AB202" s="294" t="str">
        <f>IF(AC202=0,"",AC202)</f>
        <v/>
      </c>
      <c r="AC202" s="1434">
        <f>IF(AC$185=FALSE,0,AC201/100*AI$95)</f>
        <v>0</v>
      </c>
      <c r="AD202" s="19"/>
      <c r="AE202" s="100"/>
      <c r="AF202" s="272"/>
      <c r="AG202" s="989"/>
      <c r="AH202" s="989"/>
      <c r="AL202" s="991"/>
      <c r="AM202" s="998"/>
      <c r="AN202" s="998"/>
      <c r="AO202" s="998"/>
      <c r="AP202" s="998"/>
      <c r="AQ202" s="95"/>
      <c r="AR202" s="882"/>
      <c r="AS202" s="858"/>
      <c r="AT202" s="883"/>
      <c r="AU202" s="884"/>
      <c r="AV202" s="885"/>
      <c r="AW202" s="885"/>
      <c r="AX202" s="886"/>
      <c r="AY202" s="886"/>
      <c r="AZ202" s="886"/>
      <c r="BA202" s="887"/>
      <c r="BB202" s="617"/>
      <c r="BC202" s="862"/>
      <c r="BD202" s="617"/>
      <c r="BE202" s="178"/>
      <c r="BF202" s="160"/>
      <c r="BG202" s="81"/>
      <c r="BH202" s="99"/>
    </row>
    <row r="203" spans="1:60" s="99" customFormat="1" ht="15" customHeight="1" x14ac:dyDescent="0.2">
      <c r="A203" s="1543"/>
      <c r="B203" s="2317" t="s">
        <v>320</v>
      </c>
      <c r="C203" s="2318"/>
      <c r="D203" s="2318"/>
      <c r="E203" s="2318"/>
      <c r="F203" s="2318"/>
      <c r="G203" s="2318"/>
      <c r="H203" s="2318"/>
      <c r="I203" s="2318"/>
      <c r="J203" s="2318"/>
      <c r="K203" s="2318"/>
      <c r="L203" s="2318"/>
      <c r="M203" s="2331"/>
      <c r="N203" s="481" t="str">
        <f>IF(O203=0,"",O203)</f>
        <v/>
      </c>
      <c r="O203" s="646">
        <f>IF(OR(AI12=0,O185=FALSE),0,O186+O188+O192+O194+O198+O201)</f>
        <v>0</v>
      </c>
      <c r="P203" s="481" t="str">
        <f>IF(Q203=0,"",Q203)</f>
        <v/>
      </c>
      <c r="Q203" s="664">
        <f>IF(OR(AI23=0,Q185=FALSE),0,Q186+Q188+Q192+Q194+Q198+Q201)</f>
        <v>0</v>
      </c>
      <c r="R203" s="481" t="str">
        <f>IF(S203=0,"",S203)</f>
        <v/>
      </c>
      <c r="S203" s="702">
        <f>IF(OR(AI34=0,S185=FALSE),0,S186+S188+S192+S194+S198+S201)</f>
        <v>0</v>
      </c>
      <c r="T203" s="481">
        <f>IF(U203=0,"",U203)</f>
        <v>3.75</v>
      </c>
      <c r="U203" s="736">
        <f>IF(OR(AI45=0,U185=FALSE),0,U186+U188+U192+U194+U198+U201)</f>
        <v>3.75</v>
      </c>
      <c r="V203" s="481" t="str">
        <f>IF(W203=0,"",W203)</f>
        <v/>
      </c>
      <c r="W203" s="758">
        <f>IF(OR(AI56=0,W185=FALSE),0,W186+W188+W192+W194+W198+W201)</f>
        <v>0</v>
      </c>
      <c r="X203" s="481" t="str">
        <f>IF(Y203=0,"",Y203)</f>
        <v/>
      </c>
      <c r="Y203" s="1373">
        <f>IF(OR(AI67=0,Y185=FALSE),0,Y186+Y188+Y192+Y194+Y198+Y201)</f>
        <v>0</v>
      </c>
      <c r="Z203" s="481" t="str">
        <f>IF(AA203=0,"",AA203)</f>
        <v/>
      </c>
      <c r="AA203" s="790">
        <f>IF(OR(AI78=0,AA185=FALSE),0,AA186+AA188+AA192+AA194+AA198+AA201)</f>
        <v>0</v>
      </c>
      <c r="AB203" s="481" t="str">
        <f>IF(AC203=0,"",AC203)</f>
        <v/>
      </c>
      <c r="AC203" s="816">
        <f>IF(OR(AI89=0,AC185=FALSE),0,AC186+AC188+AC192+AC194+AC198+AC201)</f>
        <v>0</v>
      </c>
      <c r="AD203" s="485">
        <f>AD186+AD188+AD192+AD194+AD198+AD201</f>
        <v>3.75</v>
      </c>
      <c r="AE203" s="92"/>
      <c r="AF203" s="272"/>
      <c r="AG203" s="989"/>
      <c r="AH203" s="989"/>
      <c r="AI203" s="105"/>
      <c r="AJ203" s="105"/>
      <c r="AK203" s="105"/>
      <c r="AL203" s="685"/>
      <c r="AM203" s="686"/>
      <c r="AN203" s="686"/>
      <c r="AO203" s="686"/>
      <c r="AP203" s="686"/>
      <c r="AQ203" s="84"/>
      <c r="AR203" s="882"/>
      <c r="AS203" s="858"/>
      <c r="AT203" s="883"/>
      <c r="AU203" s="884"/>
      <c r="AV203" s="885"/>
      <c r="AW203" s="885"/>
      <c r="AX203" s="886"/>
      <c r="AY203" s="886"/>
      <c r="AZ203" s="886"/>
      <c r="BA203" s="887"/>
      <c r="BB203" s="617"/>
      <c r="BC203" s="862"/>
      <c r="BD203" s="617"/>
      <c r="BE203" s="178"/>
      <c r="BF203" s="160"/>
      <c r="BG203" s="81"/>
    </row>
    <row r="204" spans="1:60" s="99" customFormat="1" ht="15" customHeight="1" thickBot="1" x14ac:dyDescent="0.25">
      <c r="A204" s="1543"/>
      <c r="B204" s="2323" t="s">
        <v>158</v>
      </c>
      <c r="C204" s="2324"/>
      <c r="D204" s="2324"/>
      <c r="E204" s="2324"/>
      <c r="F204" s="2324"/>
      <c r="G204" s="2324"/>
      <c r="H204" s="2324"/>
      <c r="I204" s="2324"/>
      <c r="J204" s="2324"/>
      <c r="K204" s="2324"/>
      <c r="L204" s="2324"/>
      <c r="M204" s="2324"/>
      <c r="N204" s="479" t="str">
        <f>IF(O204=0,"",O204)</f>
        <v/>
      </c>
      <c r="O204" s="649">
        <f>O202+O199+O195+O193+O189+O187</f>
        <v>0</v>
      </c>
      <c r="P204" s="479" t="str">
        <f>IF(Q204=0,"",Q204)</f>
        <v/>
      </c>
      <c r="Q204" s="668">
        <f>Q202+Q199+Q195+Q193+Q189+Q187</f>
        <v>0</v>
      </c>
      <c r="R204" s="479" t="str">
        <f>IF(S204=0,"",S204)</f>
        <v/>
      </c>
      <c r="S204" s="723">
        <f>S202+S199+S195+S193+S189+S187</f>
        <v>0</v>
      </c>
      <c r="T204" s="479" t="str">
        <f>IF(U204=0,"",U204)</f>
        <v/>
      </c>
      <c r="U204" s="741">
        <f>U202+U199+U195+U193+U189+U187</f>
        <v>0</v>
      </c>
      <c r="V204" s="479" t="str">
        <f>IF(W204=0,"",W204)</f>
        <v/>
      </c>
      <c r="W204" s="762">
        <f>W202+W199+W195+W193+W189+W187</f>
        <v>0</v>
      </c>
      <c r="X204" s="479" t="str">
        <f>IF(Y204=0,"",Y204)</f>
        <v/>
      </c>
      <c r="Y204" s="1377">
        <f>Y202+Y199+Y195+Y193+Y189+Y187</f>
        <v>0</v>
      </c>
      <c r="Z204" s="479" t="str">
        <f>IF(AA204=0,"",AA204)</f>
        <v/>
      </c>
      <c r="AA204" s="793">
        <f>AA202+AA199+AA195+AA193+AA189+AA187</f>
        <v>0</v>
      </c>
      <c r="AB204" s="480" t="str">
        <f>IF(AC204=0,"",AC204)</f>
        <v/>
      </c>
      <c r="AC204" s="817">
        <f>AC202+AC199+AC195+AC193+AC189+AC187</f>
        <v>0</v>
      </c>
      <c r="AD204" s="313"/>
      <c r="AE204" s="92"/>
      <c r="AF204" s="272"/>
      <c r="AG204" s="989"/>
      <c r="AH204" s="989"/>
      <c r="AI204" s="106"/>
      <c r="AJ204" s="106"/>
      <c r="AK204" s="106"/>
      <c r="AL204" s="991"/>
      <c r="AM204" s="195"/>
      <c r="AN204" s="195"/>
      <c r="AO204" s="106"/>
      <c r="AP204" s="106"/>
      <c r="AQ204" s="94"/>
      <c r="AR204" s="94"/>
      <c r="AS204" s="94"/>
      <c r="AT204" s="94"/>
      <c r="AU204" s="94"/>
      <c r="AV204" s="94"/>
      <c r="AW204" s="94"/>
      <c r="AX204" s="94"/>
      <c r="AY204" s="94"/>
      <c r="AZ204" s="94"/>
      <c r="BA204" s="94"/>
      <c r="BB204" s="94"/>
      <c r="BC204" s="94"/>
      <c r="BD204" s="94"/>
      <c r="BE204" s="94"/>
      <c r="BF204" s="94"/>
      <c r="BG204" s="94"/>
      <c r="BH204" s="105"/>
    </row>
    <row r="205" spans="1:60" s="105" customFormat="1" ht="15" customHeight="1" x14ac:dyDescent="0.2">
      <c r="A205" s="258"/>
      <c r="B205" s="80"/>
      <c r="C205" s="80"/>
      <c r="D205" s="80"/>
      <c r="E205" s="80"/>
      <c r="F205" s="80"/>
      <c r="G205" s="80"/>
      <c r="H205" s="80"/>
      <c r="I205" s="80"/>
      <c r="J205" s="80"/>
      <c r="K205" s="80"/>
      <c r="L205" s="80"/>
      <c r="M205" s="80"/>
      <c r="N205" s="104"/>
      <c r="O205" s="262"/>
      <c r="P205" s="104"/>
      <c r="Q205" s="90"/>
      <c r="R205" s="104"/>
      <c r="S205" s="90"/>
      <c r="T205" s="104"/>
      <c r="U205" s="90"/>
      <c r="V205" s="104"/>
      <c r="W205" s="90"/>
      <c r="X205" s="104"/>
      <c r="Y205" s="90"/>
      <c r="Z205" s="104"/>
      <c r="AA205" s="90"/>
      <c r="AB205" s="104"/>
      <c r="AC205" s="264"/>
      <c r="AD205" s="91"/>
      <c r="AE205" s="92"/>
      <c r="AF205" s="272"/>
      <c r="AG205" s="989"/>
      <c r="AH205" s="989"/>
      <c r="AL205" s="685"/>
      <c r="AM205" s="686"/>
      <c r="AN205" s="686"/>
      <c r="AO205" s="686"/>
      <c r="AP205" s="686"/>
      <c r="AQ205" s="84"/>
      <c r="AR205" s="882"/>
      <c r="AS205" s="858"/>
      <c r="AT205" s="883"/>
      <c r="AU205" s="884"/>
      <c r="AV205" s="885"/>
      <c r="AW205" s="885"/>
      <c r="AX205" s="886"/>
      <c r="AY205" s="886"/>
      <c r="AZ205" s="886"/>
      <c r="BA205" s="887"/>
      <c r="BB205" s="617"/>
      <c r="BC205" s="862"/>
      <c r="BD205" s="617"/>
      <c r="BE205" s="178"/>
      <c r="BF205" s="160"/>
      <c r="BG205" s="94"/>
    </row>
    <row r="206" spans="1:60" s="105" customFormat="1" ht="15" customHeight="1" x14ac:dyDescent="0.2">
      <c r="A206" s="258"/>
      <c r="B206" s="2390" t="s">
        <v>91</v>
      </c>
      <c r="C206" s="2390"/>
      <c r="D206" s="2390"/>
      <c r="E206" s="2390"/>
      <c r="F206" s="2390"/>
      <c r="G206" s="2390"/>
      <c r="H206" s="2390"/>
      <c r="I206" s="2390"/>
      <c r="J206" s="2390"/>
      <c r="K206" s="2390"/>
      <c r="L206" s="2390"/>
      <c r="M206" s="2390"/>
      <c r="N206" s="2390"/>
      <c r="O206" s="2390"/>
      <c r="P206" s="2390"/>
      <c r="Q206" s="2390"/>
      <c r="R206" s="2390"/>
      <c r="S206" s="2390"/>
      <c r="T206" s="2390"/>
      <c r="U206" s="90"/>
      <c r="V206" s="104"/>
      <c r="W206" s="90"/>
      <c r="X206" s="104"/>
      <c r="Y206" s="90"/>
      <c r="Z206" s="104"/>
      <c r="AA206" s="90"/>
      <c r="AB206" s="104"/>
      <c r="AC206" s="264"/>
      <c r="AD206" s="91"/>
      <c r="AE206" s="92"/>
      <c r="AF206" s="272"/>
      <c r="AG206" s="989"/>
      <c r="AH206" s="989"/>
      <c r="AI206" s="195"/>
      <c r="AJ206" s="195"/>
      <c r="AK206" s="195"/>
      <c r="AL206" s="1043"/>
      <c r="AM206" s="686"/>
      <c r="AN206" s="686"/>
      <c r="AO206" s="686"/>
      <c r="AP206" s="686"/>
      <c r="AQ206" s="84"/>
      <c r="AR206" s="857"/>
      <c r="AS206" s="858"/>
      <c r="AT206" s="859"/>
      <c r="AU206" s="888"/>
      <c r="AV206" s="889"/>
      <c r="AW206" s="889"/>
      <c r="AX206" s="858"/>
      <c r="AY206" s="858"/>
      <c r="AZ206" s="858"/>
      <c r="BA206" s="79"/>
      <c r="BB206" s="862"/>
      <c r="BC206" s="862"/>
      <c r="BD206" s="862"/>
      <c r="BE206" s="179"/>
      <c r="BF206" s="162"/>
      <c r="BG206" s="94"/>
      <c r="BH206" s="99"/>
    </row>
    <row r="207" spans="1:60" s="99" customFormat="1" ht="15" customHeight="1" x14ac:dyDescent="0.2">
      <c r="A207" s="1543"/>
      <c r="B207" s="2277"/>
      <c r="C207" s="2277"/>
      <c r="D207" s="2277"/>
      <c r="E207" s="2277"/>
      <c r="F207" s="2277"/>
      <c r="G207" s="2277"/>
      <c r="H207" s="2277"/>
      <c r="I207" s="2277"/>
      <c r="J207" s="2277"/>
      <c r="K207" s="2277"/>
      <c r="L207" s="2277"/>
      <c r="M207" s="2277"/>
      <c r="N207" s="2277"/>
      <c r="O207" s="2277"/>
      <c r="P207" s="2277"/>
      <c r="Q207" s="2277"/>
      <c r="R207" s="2277"/>
      <c r="S207" s="2277"/>
      <c r="T207" s="2277"/>
      <c r="U207" s="2277"/>
      <c r="V207" s="2277"/>
      <c r="W207" s="2277"/>
      <c r="X207" s="2277"/>
      <c r="Y207" s="2277"/>
      <c r="Z207" s="2277"/>
      <c r="AA207" s="2277"/>
      <c r="AB207" s="2277"/>
      <c r="AC207" s="264"/>
      <c r="AD207" s="91"/>
      <c r="AE207" s="92"/>
      <c r="AF207" s="272"/>
      <c r="AG207" s="989"/>
      <c r="AH207" s="989"/>
      <c r="AI207" s="195"/>
      <c r="AJ207" s="195"/>
      <c r="AK207" s="195"/>
      <c r="AL207" s="685"/>
      <c r="AM207" s="195"/>
      <c r="AN207" s="195"/>
      <c r="AO207" s="106"/>
      <c r="AP207" s="106"/>
      <c r="AQ207" s="94"/>
      <c r="AR207" s="94"/>
      <c r="AS207" s="94"/>
      <c r="AT207" s="94"/>
      <c r="AU207" s="94"/>
      <c r="AV207" s="94"/>
      <c r="AW207" s="94"/>
      <c r="AX207" s="94"/>
      <c r="AY207" s="94"/>
      <c r="AZ207" s="94"/>
      <c r="BA207" s="94"/>
      <c r="BB207" s="94"/>
      <c r="BC207" s="94"/>
      <c r="BD207" s="94"/>
      <c r="BE207" s="94"/>
      <c r="BF207" s="94"/>
      <c r="BG207" s="94"/>
      <c r="BH207" s="94"/>
    </row>
    <row r="208" spans="1:60" s="94" customFormat="1" ht="15" customHeight="1" x14ac:dyDescent="0.2">
      <c r="A208" s="254"/>
      <c r="B208" s="2387" t="s">
        <v>103</v>
      </c>
      <c r="C208" s="2388"/>
      <c r="D208" s="2388"/>
      <c r="E208" s="2388"/>
      <c r="F208" s="2388"/>
      <c r="G208" s="2388"/>
      <c r="H208" s="2388"/>
      <c r="I208" s="2388"/>
      <c r="J208" s="2388"/>
      <c r="K208" s="2388"/>
      <c r="L208" s="2388"/>
      <c r="M208" s="2389"/>
      <c r="N208" s="503"/>
      <c r="O208" s="653"/>
      <c r="P208" s="503"/>
      <c r="Q208" s="676"/>
      <c r="R208" s="503"/>
      <c r="S208" s="541"/>
      <c r="T208" s="503"/>
      <c r="U208" s="541"/>
      <c r="V208" s="503"/>
      <c r="W208" s="541"/>
      <c r="X208" s="503"/>
      <c r="Y208" s="541"/>
      <c r="Z208" s="503"/>
      <c r="AA208" s="541"/>
      <c r="AB208" s="506"/>
      <c r="AC208" s="264"/>
      <c r="AD208" s="91"/>
      <c r="AE208" s="92"/>
      <c r="AF208" s="272"/>
      <c r="AG208" s="989"/>
      <c r="AH208" s="989"/>
      <c r="AI208" s="106"/>
      <c r="AJ208" s="106"/>
      <c r="AK208" s="106"/>
      <c r="AL208" s="991"/>
      <c r="AM208" s="195"/>
      <c r="AN208" s="195"/>
      <c r="AO208" s="106"/>
      <c r="AP208" s="106"/>
    </row>
    <row r="209" spans="1:58" s="94" customFormat="1" ht="15" customHeight="1" x14ac:dyDescent="0.2">
      <c r="A209" s="254"/>
      <c r="B209" s="2313"/>
      <c r="C209" s="2313"/>
      <c r="D209" s="2313"/>
      <c r="E209" s="2313"/>
      <c r="F209" s="2313"/>
      <c r="G209" s="2313"/>
      <c r="H209" s="2313"/>
      <c r="I209" s="2313"/>
      <c r="J209" s="2313"/>
      <c r="K209" s="2313"/>
      <c r="L209" s="2314"/>
      <c r="M209" s="475"/>
      <c r="N209" s="508" t="s">
        <v>326</v>
      </c>
      <c r="O209" s="642" t="b">
        <v>0</v>
      </c>
      <c r="P209" s="508" t="s">
        <v>326</v>
      </c>
      <c r="Q209" s="672" t="b">
        <v>0</v>
      </c>
      <c r="R209" s="508" t="s">
        <v>326</v>
      </c>
      <c r="S209" s="729" t="b">
        <v>0</v>
      </c>
      <c r="T209" s="508" t="s">
        <v>326</v>
      </c>
      <c r="U209" s="746" t="b">
        <v>1</v>
      </c>
      <c r="V209" s="508" t="s">
        <v>326</v>
      </c>
      <c r="W209" s="767" t="b">
        <v>0</v>
      </c>
      <c r="X209" s="508" t="s">
        <v>326</v>
      </c>
      <c r="Y209" s="1382" t="b">
        <v>0</v>
      </c>
      <c r="Z209" s="508" t="s">
        <v>326</v>
      </c>
      <c r="AA209" s="1421" t="b">
        <v>0</v>
      </c>
      <c r="AB209" s="509" t="s">
        <v>326</v>
      </c>
      <c r="AC209" s="1436" t="b">
        <v>0</v>
      </c>
      <c r="AD209" s="91"/>
      <c r="AE209" s="92"/>
      <c r="AF209" s="272"/>
      <c r="AG209" s="989"/>
      <c r="AH209" s="989"/>
      <c r="AI209" s="991"/>
      <c r="AJ209" s="991"/>
      <c r="AK209" s="991"/>
      <c r="AL209" s="685"/>
      <c r="AM209" s="686"/>
      <c r="AN209" s="686"/>
      <c r="AO209" s="686"/>
      <c r="AP209" s="686"/>
      <c r="AQ209" s="84"/>
      <c r="AR209" s="857"/>
      <c r="AS209" s="858"/>
      <c r="AT209" s="859"/>
      <c r="AU209" s="888"/>
      <c r="AV209" s="889"/>
      <c r="AW209" s="889"/>
      <c r="AX209" s="858"/>
      <c r="AY209" s="858"/>
      <c r="AZ209" s="858"/>
      <c r="BA209" s="79"/>
      <c r="BB209" s="862"/>
      <c r="BC209" s="862"/>
      <c r="BD209" s="862"/>
      <c r="BE209" s="179"/>
      <c r="BF209" s="162"/>
    </row>
    <row r="210" spans="1:58" s="94" customFormat="1" ht="15" customHeight="1" x14ac:dyDescent="0.2">
      <c r="A210" s="254"/>
      <c r="B210" s="2285" t="s">
        <v>37</v>
      </c>
      <c r="C210" s="2288" t="s">
        <v>294</v>
      </c>
      <c r="D210" s="2288"/>
      <c r="E210" s="2288"/>
      <c r="F210" s="2288"/>
      <c r="G210" s="2288"/>
      <c r="H210" s="2288"/>
      <c r="I210" s="2288"/>
      <c r="J210" s="2288"/>
      <c r="K210" s="2288"/>
      <c r="L210" s="2288"/>
      <c r="M210" s="2289"/>
      <c r="N210" s="473">
        <v>17.5</v>
      </c>
      <c r="O210" s="638">
        <f>IF(O$209=FALSE,0,N210)</f>
        <v>0</v>
      </c>
      <c r="P210" s="473">
        <v>17.5</v>
      </c>
      <c r="Q210" s="662">
        <f>IF(Q$209=FALSE,0,P210)</f>
        <v>0</v>
      </c>
      <c r="R210" s="473">
        <v>17.5</v>
      </c>
      <c r="S210" s="699">
        <f>IF(S$209=FALSE,0,R210)</f>
        <v>0</v>
      </c>
      <c r="T210" s="473">
        <v>17.5</v>
      </c>
      <c r="U210" s="734">
        <f>IF(U$209=FALSE,0,T210)</f>
        <v>17.5</v>
      </c>
      <c r="V210" s="473">
        <v>17.5</v>
      </c>
      <c r="W210" s="756">
        <f>IF(W$209=FALSE,0,V210)</f>
        <v>0</v>
      </c>
      <c r="X210" s="473">
        <v>17.5</v>
      </c>
      <c r="Y210" s="1371">
        <f>IF(Y$209=FALSE,0,X210)</f>
        <v>0</v>
      </c>
      <c r="Z210" s="473">
        <v>17.5</v>
      </c>
      <c r="AA210" s="1417">
        <f>IF(AA$209=FALSE,0,Z210)</f>
        <v>0</v>
      </c>
      <c r="AB210" s="473">
        <v>17.5</v>
      </c>
      <c r="AC210" s="1432">
        <f>IF(AC$209=FALSE,0,AB210)</f>
        <v>0</v>
      </c>
      <c r="AD210" s="483">
        <f>O210+Q210+S210+U210+W210+Y210+AA210+AC210</f>
        <v>17.5</v>
      </c>
      <c r="AE210" s="92"/>
      <c r="AF210" s="272">
        <v>17.5</v>
      </c>
      <c r="AG210" s="989"/>
      <c r="AH210" s="989"/>
      <c r="AI210" s="991"/>
      <c r="AJ210" s="991"/>
      <c r="AK210" s="991"/>
      <c r="AL210" s="685"/>
      <c r="AM210" s="686"/>
      <c r="AN210" s="686"/>
      <c r="AO210" s="686"/>
      <c r="AP210" s="686"/>
      <c r="AQ210" s="84"/>
      <c r="AR210" s="857"/>
      <c r="AS210" s="858"/>
      <c r="AT210" s="859"/>
      <c r="AU210" s="888"/>
      <c r="AV210" s="889"/>
      <c r="AW210" s="889"/>
      <c r="AX210" s="858"/>
      <c r="AY210" s="858"/>
      <c r="AZ210" s="858"/>
      <c r="BA210" s="79"/>
      <c r="BB210" s="862"/>
      <c r="BC210" s="862"/>
      <c r="BD210" s="862"/>
      <c r="BE210" s="179"/>
      <c r="BF210" s="162"/>
    </row>
    <row r="211" spans="1:58" s="94" customFormat="1" ht="15" customHeight="1" x14ac:dyDescent="0.2">
      <c r="A211" s="254"/>
      <c r="B211" s="2286"/>
      <c r="C211" s="2290"/>
      <c r="D211" s="2290"/>
      <c r="E211" s="2290"/>
      <c r="F211" s="2290"/>
      <c r="G211" s="2290"/>
      <c r="H211" s="2290"/>
      <c r="I211" s="2290"/>
      <c r="J211" s="2290"/>
      <c r="K211" s="2290"/>
      <c r="L211" s="2290"/>
      <c r="M211" s="2291"/>
      <c r="N211" s="2252" t="str">
        <f>IF(O211=0,"",O211)</f>
        <v/>
      </c>
      <c r="O211" s="2278">
        <f>IF(O$209=FALSE,0,O210/100*AI$18)</f>
        <v>0</v>
      </c>
      <c r="P211" s="2252" t="str">
        <f>IF(Q211=0,"",Q211)</f>
        <v/>
      </c>
      <c r="Q211" s="2280">
        <f>IF(Q$209=FALSE,0,Q210/100*AI$29)</f>
        <v>0</v>
      </c>
      <c r="R211" s="2252" t="str">
        <f>IF(S211=0,"",S211)</f>
        <v/>
      </c>
      <c r="S211" s="2266">
        <f>IF(S$209=FALSE,0,S210/100*AI$40)</f>
        <v>0</v>
      </c>
      <c r="T211" s="2252" t="str">
        <f>IF(U211=0,"",U211)</f>
        <v/>
      </c>
      <c r="U211" s="2264">
        <f>IF(U$209=FALSE,0,U210/100*AI$51)</f>
        <v>0</v>
      </c>
      <c r="V211" s="2252" t="str">
        <f>IF(W211=0,"",W211)</f>
        <v/>
      </c>
      <c r="W211" s="2250">
        <f>IF(W$209=FALSE,0,W210/100*AI$62)</f>
        <v>0</v>
      </c>
      <c r="X211" s="2252" t="str">
        <f>IF(Y211=0,"",Y211)</f>
        <v/>
      </c>
      <c r="Y211" s="2253">
        <f>IF(Y$209=FALSE,0,Y210/100*AI$73)</f>
        <v>0</v>
      </c>
      <c r="Z211" s="2252" t="str">
        <f>IF(AA211=0,"",AA211)</f>
        <v/>
      </c>
      <c r="AA211" s="2268">
        <f>IF(AA$209=FALSE,0,AA210/100*AI$84)</f>
        <v>0</v>
      </c>
      <c r="AB211" s="2252" t="str">
        <f>IF(AC211=0,"",AC211)</f>
        <v/>
      </c>
      <c r="AC211" s="2258">
        <f>IF(AC$209=FALSE,0,AC210/100*AI$95)</f>
        <v>0</v>
      </c>
      <c r="AD211" s="2261"/>
      <c r="AE211" s="92"/>
      <c r="AF211" s="272"/>
      <c r="AG211" s="989"/>
      <c r="AH211" s="989"/>
      <c r="AI211" s="106"/>
      <c r="AJ211" s="106"/>
      <c r="AK211" s="106"/>
      <c r="AL211" s="991"/>
      <c r="AM211" s="195"/>
      <c r="AN211" s="195"/>
      <c r="AO211" s="106"/>
      <c r="AP211" s="106"/>
    </row>
    <row r="212" spans="1:58" s="94" customFormat="1" ht="15" customHeight="1" x14ac:dyDescent="0.2">
      <c r="A212" s="254"/>
      <c r="B212" s="2286"/>
      <c r="C212" s="2290"/>
      <c r="D212" s="2290"/>
      <c r="E212" s="2290"/>
      <c r="F212" s="2290"/>
      <c r="G212" s="2290"/>
      <c r="H212" s="2290"/>
      <c r="I212" s="2290"/>
      <c r="J212" s="2290"/>
      <c r="K212" s="2290"/>
      <c r="L212" s="2290"/>
      <c r="M212" s="2291"/>
      <c r="N212" s="2248"/>
      <c r="O212" s="2278"/>
      <c r="P212" s="2248"/>
      <c r="Q212" s="2280"/>
      <c r="R212" s="2248"/>
      <c r="S212" s="2266"/>
      <c r="T212" s="2248"/>
      <c r="U212" s="2264"/>
      <c r="V212" s="2248"/>
      <c r="W212" s="2250"/>
      <c r="X212" s="2248"/>
      <c r="Y212" s="2253"/>
      <c r="Z212" s="2248"/>
      <c r="AA212" s="2268"/>
      <c r="AB212" s="2248"/>
      <c r="AC212" s="2258"/>
      <c r="AD212" s="2261"/>
      <c r="AE212" s="92"/>
      <c r="AF212" s="272"/>
      <c r="AG212" s="989"/>
      <c r="AH212" s="989"/>
      <c r="AI212" s="991"/>
      <c r="AJ212" s="991"/>
      <c r="AK212" s="991"/>
      <c r="AL212" s="991"/>
      <c r="AM212" s="686"/>
      <c r="AN212" s="686"/>
      <c r="AO212" s="686"/>
      <c r="AP212" s="686"/>
      <c r="AQ212" s="84"/>
      <c r="AR212" s="857"/>
      <c r="AS212" s="858"/>
      <c r="AT212" s="859"/>
      <c r="AU212" s="888"/>
      <c r="AV212" s="889"/>
      <c r="AW212" s="889"/>
      <c r="AX212" s="858"/>
      <c r="AY212" s="858"/>
      <c r="AZ212" s="858"/>
      <c r="BA212" s="79"/>
      <c r="BB212" s="862"/>
      <c r="BC212" s="862"/>
      <c r="BD212" s="862"/>
      <c r="BE212" s="179"/>
      <c r="BF212" s="162"/>
    </row>
    <row r="213" spans="1:58" s="94" customFormat="1" ht="15" customHeight="1" x14ac:dyDescent="0.2">
      <c r="A213" s="254"/>
      <c r="B213" s="2286"/>
      <c r="C213" s="2290"/>
      <c r="D213" s="2290"/>
      <c r="E213" s="2290"/>
      <c r="F213" s="2290"/>
      <c r="G213" s="2290"/>
      <c r="H213" s="2290"/>
      <c r="I213" s="2290"/>
      <c r="J213" s="2290"/>
      <c r="K213" s="2290"/>
      <c r="L213" s="2290"/>
      <c r="M213" s="2291"/>
      <c r="N213" s="2248"/>
      <c r="O213" s="2278"/>
      <c r="P213" s="2248"/>
      <c r="Q213" s="2280"/>
      <c r="R213" s="2248"/>
      <c r="S213" s="2266"/>
      <c r="T213" s="2248"/>
      <c r="U213" s="2264"/>
      <c r="V213" s="2248"/>
      <c r="W213" s="2250"/>
      <c r="X213" s="2248"/>
      <c r="Y213" s="2253"/>
      <c r="Z213" s="2248"/>
      <c r="AA213" s="2268"/>
      <c r="AB213" s="2248"/>
      <c r="AC213" s="2258"/>
      <c r="AD213" s="2261"/>
      <c r="AE213" s="92"/>
      <c r="AF213" s="272"/>
      <c r="AG213" s="989"/>
      <c r="AH213" s="989"/>
      <c r="AI213" s="106"/>
      <c r="AJ213" s="106"/>
      <c r="AK213" s="106"/>
      <c r="AL213" s="991"/>
      <c r="AM213" s="686"/>
      <c r="AN213" s="686"/>
      <c r="AO213" s="686"/>
      <c r="AP213" s="686"/>
      <c r="AQ213" s="84"/>
      <c r="AR213" s="857"/>
      <c r="AS213" s="858"/>
      <c r="AT213" s="859"/>
      <c r="AU213" s="888"/>
      <c r="AV213" s="889"/>
      <c r="AW213" s="889"/>
      <c r="AX213" s="858"/>
      <c r="AY213" s="858"/>
      <c r="AZ213" s="858"/>
      <c r="BA213" s="79"/>
      <c r="BB213" s="862"/>
      <c r="BC213" s="862"/>
      <c r="BD213" s="862"/>
      <c r="BE213" s="179"/>
      <c r="BF213" s="162"/>
    </row>
    <row r="214" spans="1:58" s="94" customFormat="1" ht="15" customHeight="1" x14ac:dyDescent="0.2">
      <c r="A214" s="254"/>
      <c r="B214" s="2286"/>
      <c r="C214" s="2290"/>
      <c r="D214" s="2290"/>
      <c r="E214" s="2290"/>
      <c r="F214" s="2290"/>
      <c r="G214" s="2290"/>
      <c r="H214" s="2290"/>
      <c r="I214" s="2290"/>
      <c r="J214" s="2290"/>
      <c r="K214" s="2290"/>
      <c r="L214" s="2290"/>
      <c r="M214" s="2291"/>
      <c r="N214" s="2248"/>
      <c r="O214" s="2278"/>
      <c r="P214" s="2248"/>
      <c r="Q214" s="2280"/>
      <c r="R214" s="2248"/>
      <c r="S214" s="2266"/>
      <c r="T214" s="2248"/>
      <c r="U214" s="2264"/>
      <c r="V214" s="2248"/>
      <c r="W214" s="2250"/>
      <c r="X214" s="2248"/>
      <c r="Y214" s="2253"/>
      <c r="Z214" s="2248"/>
      <c r="AA214" s="2268"/>
      <c r="AB214" s="2248"/>
      <c r="AC214" s="2258"/>
      <c r="AD214" s="2261"/>
      <c r="AE214" s="92"/>
      <c r="AF214" s="272"/>
      <c r="AG214" s="989"/>
      <c r="AH214" s="989"/>
      <c r="AI214" s="106"/>
      <c r="AJ214" s="106"/>
      <c r="AK214" s="106"/>
      <c r="AL214" s="991"/>
      <c r="AM214" s="686"/>
      <c r="AN214" s="686"/>
      <c r="AO214" s="686"/>
      <c r="AP214" s="686"/>
      <c r="AQ214" s="84"/>
      <c r="AR214" s="857"/>
      <c r="AS214" s="858"/>
      <c r="AT214" s="859"/>
      <c r="AU214" s="888"/>
      <c r="AV214" s="889"/>
      <c r="AW214" s="889"/>
      <c r="AX214" s="858"/>
      <c r="AY214" s="858"/>
      <c r="AZ214" s="858"/>
      <c r="BA214" s="79"/>
      <c r="BB214" s="862"/>
      <c r="BC214" s="862"/>
      <c r="BD214" s="862"/>
      <c r="BE214" s="179"/>
      <c r="BF214" s="162"/>
    </row>
    <row r="215" spans="1:58" s="94" customFormat="1" ht="15" customHeight="1" x14ac:dyDescent="0.2">
      <c r="A215" s="254"/>
      <c r="B215" s="2287"/>
      <c r="C215" s="2292"/>
      <c r="D215" s="2292"/>
      <c r="E215" s="2292"/>
      <c r="F215" s="2292"/>
      <c r="G215" s="2292"/>
      <c r="H215" s="2292"/>
      <c r="I215" s="2292"/>
      <c r="J215" s="2292"/>
      <c r="K215" s="2292"/>
      <c r="L215" s="2292"/>
      <c r="M215" s="2293"/>
      <c r="N215" s="2249"/>
      <c r="O215" s="2279"/>
      <c r="P215" s="2249"/>
      <c r="Q215" s="2281"/>
      <c r="R215" s="2249"/>
      <c r="S215" s="2267"/>
      <c r="T215" s="2249"/>
      <c r="U215" s="2265"/>
      <c r="V215" s="2249"/>
      <c r="W215" s="2251"/>
      <c r="X215" s="2249"/>
      <c r="Y215" s="2254"/>
      <c r="Z215" s="2249"/>
      <c r="AA215" s="2269"/>
      <c r="AB215" s="2249"/>
      <c r="AC215" s="2259"/>
      <c r="AD215" s="2261"/>
      <c r="AE215" s="92"/>
      <c r="AF215" s="272"/>
      <c r="AG215" s="989"/>
      <c r="AH215" s="989"/>
      <c r="AI215" s="106"/>
      <c r="AJ215" s="106"/>
      <c r="AK215" s="106"/>
      <c r="AL215" s="991"/>
      <c r="AM215" s="686"/>
      <c r="AN215" s="686"/>
      <c r="AO215" s="686"/>
      <c r="AP215" s="686"/>
      <c r="AQ215" s="84"/>
      <c r="AR215" s="857"/>
      <c r="AS215" s="858"/>
      <c r="AT215" s="859"/>
      <c r="AU215" s="888"/>
      <c r="AV215" s="889"/>
      <c r="AW215" s="889"/>
      <c r="AX215" s="858"/>
      <c r="AY215" s="858"/>
      <c r="AZ215" s="858"/>
      <c r="BA215" s="79"/>
      <c r="BB215" s="862"/>
      <c r="BC215" s="862"/>
      <c r="BD215" s="862"/>
      <c r="BE215" s="179"/>
      <c r="BF215" s="162"/>
    </row>
    <row r="216" spans="1:58" s="94" customFormat="1" ht="15" customHeight="1" x14ac:dyDescent="0.2">
      <c r="A216" s="256"/>
      <c r="B216" s="2285" t="s">
        <v>38</v>
      </c>
      <c r="C216" s="2288" t="s">
        <v>92</v>
      </c>
      <c r="D216" s="2288"/>
      <c r="E216" s="2288"/>
      <c r="F216" s="2288"/>
      <c r="G216" s="2288"/>
      <c r="H216" s="2288"/>
      <c r="I216" s="2288"/>
      <c r="J216" s="2288"/>
      <c r="K216" s="2288"/>
      <c r="L216" s="2288"/>
      <c r="M216" s="2289"/>
      <c r="N216" s="473">
        <v>0.3</v>
      </c>
      <c r="O216" s="638">
        <f>IF(O$209=FALSE,0,N216)</f>
        <v>0</v>
      </c>
      <c r="P216" s="473">
        <v>0.3</v>
      </c>
      <c r="Q216" s="662">
        <f>IF(Q$209=FALSE,0,P216)</f>
        <v>0</v>
      </c>
      <c r="R216" s="473">
        <v>0.3</v>
      </c>
      <c r="S216" s="699">
        <f>IF(S$209=FALSE,0,R216)</f>
        <v>0</v>
      </c>
      <c r="T216" s="473">
        <v>0.3</v>
      </c>
      <c r="U216" s="734">
        <f>IF(U$209=FALSE,0,T216)</f>
        <v>0.3</v>
      </c>
      <c r="V216" s="473">
        <v>0.3</v>
      </c>
      <c r="W216" s="756">
        <f>IF(W$209=FALSE,0,V216)</f>
        <v>0</v>
      </c>
      <c r="X216" s="473">
        <v>0.3</v>
      </c>
      <c r="Y216" s="1371">
        <f>IF(Y$209=FALSE,0,X216)</f>
        <v>0</v>
      </c>
      <c r="Z216" s="473">
        <v>0.3</v>
      </c>
      <c r="AA216" s="1417">
        <f>IF(AA$209=FALSE,0,Z216)</f>
        <v>0</v>
      </c>
      <c r="AB216" s="473">
        <v>0.3</v>
      </c>
      <c r="AC216" s="1432">
        <f>IF(AC$209=FALSE,0,AB216)</f>
        <v>0</v>
      </c>
      <c r="AD216" s="483">
        <f>O216+Q216+S216+U216+W216+Y216+AA216+AC216</f>
        <v>0.3</v>
      </c>
      <c r="AE216" s="92"/>
      <c r="AF216" s="272">
        <v>0.3</v>
      </c>
      <c r="AG216" s="989"/>
      <c r="AH216" s="989"/>
      <c r="AI216" s="106"/>
      <c r="AJ216" s="106"/>
      <c r="AK216" s="106"/>
      <c r="AL216" s="991"/>
      <c r="AM216" s="686"/>
      <c r="AN216" s="686"/>
      <c r="AO216" s="686"/>
      <c r="AP216" s="686"/>
      <c r="AQ216" s="84"/>
      <c r="AR216" s="857"/>
      <c r="AS216" s="858"/>
      <c r="AT216" s="859"/>
      <c r="AU216" s="888"/>
      <c r="AV216" s="889"/>
      <c r="AW216" s="889"/>
      <c r="AX216" s="858"/>
      <c r="AY216" s="858"/>
      <c r="AZ216" s="858"/>
      <c r="BA216" s="79"/>
      <c r="BB216" s="862"/>
      <c r="BC216" s="862"/>
      <c r="BD216" s="862"/>
      <c r="BE216" s="179"/>
      <c r="BF216" s="162"/>
    </row>
    <row r="217" spans="1:58" s="94" customFormat="1" ht="15" customHeight="1" x14ac:dyDescent="0.2">
      <c r="A217" s="256"/>
      <c r="B217" s="2287"/>
      <c r="C217" s="2292"/>
      <c r="D217" s="2292"/>
      <c r="E217" s="2292"/>
      <c r="F217" s="2292"/>
      <c r="G217" s="2292"/>
      <c r="H217" s="2292"/>
      <c r="I217" s="2292"/>
      <c r="J217" s="2292"/>
      <c r="K217" s="2292"/>
      <c r="L217" s="2292"/>
      <c r="M217" s="2293"/>
      <c r="N217" s="294" t="str">
        <f>IF(O217=0,"",O217)</f>
        <v/>
      </c>
      <c r="O217" s="639">
        <f>IF(O$209=FALSE,0,O216/100*AI$18)</f>
        <v>0</v>
      </c>
      <c r="P217" s="294" t="str">
        <f>IF(Q217=0,"",Q217)</f>
        <v/>
      </c>
      <c r="Q217" s="658">
        <f>IF(Q$209=FALSE,0,Q216/100*AI$29)</f>
        <v>0</v>
      </c>
      <c r="R217" s="294" t="str">
        <f>IF(S217=0,"",S217)</f>
        <v/>
      </c>
      <c r="S217" s="700">
        <f>IF(S$209=FALSE,0,S216/100*AI$40)</f>
        <v>0</v>
      </c>
      <c r="T217" s="294" t="str">
        <f>IF(U217=0,"",U217)</f>
        <v/>
      </c>
      <c r="U217" s="735">
        <f>IF(U$209=FALSE,0,U216/100*AI$51)</f>
        <v>0</v>
      </c>
      <c r="V217" s="294" t="str">
        <f>IF(W217=0,"",W217)</f>
        <v/>
      </c>
      <c r="W217" s="757">
        <f>IF(W$209=FALSE,0,W216/100*AI$62)</f>
        <v>0</v>
      </c>
      <c r="X217" s="294" t="str">
        <f>IF(Y217=0,"",Y217)</f>
        <v/>
      </c>
      <c r="Y217" s="1372">
        <f>IF(Y$209=FALSE,0,Y216/100*AI$73)</f>
        <v>0</v>
      </c>
      <c r="Z217" s="294" t="str">
        <f>IF(AA217=0,"",AA217)</f>
        <v/>
      </c>
      <c r="AA217" s="1418">
        <f>IF(AA$209=FALSE,0,AA216/100*AI$84)</f>
        <v>0</v>
      </c>
      <c r="AB217" s="294" t="str">
        <f>IF(AC217=0,"",AC217)</f>
        <v/>
      </c>
      <c r="AC217" s="1437">
        <f>IF(AC$209=FALSE,0,AC216/100*AI$95)</f>
        <v>0</v>
      </c>
      <c r="AD217" s="19"/>
      <c r="AF217" s="272"/>
      <c r="AG217" s="989"/>
      <c r="AH217" s="989"/>
      <c r="AI217" s="106"/>
      <c r="AJ217" s="106"/>
      <c r="AK217" s="106"/>
      <c r="AL217" s="991"/>
      <c r="AM217" s="686"/>
      <c r="AN217" s="686"/>
      <c r="AO217" s="686"/>
      <c r="AP217" s="686"/>
      <c r="AQ217" s="84"/>
      <c r="AR217" s="857"/>
      <c r="AS217" s="858"/>
      <c r="AT217" s="859"/>
      <c r="AU217" s="888"/>
      <c r="AV217" s="889"/>
      <c r="AW217" s="889"/>
      <c r="AX217" s="858"/>
      <c r="AY217" s="858"/>
      <c r="AZ217" s="858"/>
      <c r="BA217" s="79"/>
      <c r="BB217" s="862"/>
      <c r="BC217" s="862"/>
      <c r="BD217" s="862"/>
      <c r="BE217" s="179"/>
      <c r="BF217" s="162"/>
    </row>
    <row r="218" spans="1:58" s="94" customFormat="1" ht="21.6" customHeight="1" x14ac:dyDescent="0.2">
      <c r="A218" s="256"/>
      <c r="B218" s="2285" t="s">
        <v>39</v>
      </c>
      <c r="C218" s="2288" t="s">
        <v>308</v>
      </c>
      <c r="D218" s="2288"/>
      <c r="E218" s="2288"/>
      <c r="F218" s="2288"/>
      <c r="G218" s="2288"/>
      <c r="H218" s="2288"/>
      <c r="I218" s="2288"/>
      <c r="J218" s="2288"/>
      <c r="K218" s="2288"/>
      <c r="L218" s="2288"/>
      <c r="M218" s="2289"/>
      <c r="N218" s="473">
        <v>0.65</v>
      </c>
      <c r="O218" s="638">
        <f>IF(O$209=FALSE,0,N218)</f>
        <v>0</v>
      </c>
      <c r="P218" s="473">
        <v>0.65</v>
      </c>
      <c r="Q218" s="662">
        <f>IF(Q$209=FALSE,0,P218)</f>
        <v>0</v>
      </c>
      <c r="R218" s="473">
        <v>0.65</v>
      </c>
      <c r="S218" s="699">
        <f>IF(S$209=FALSE,0,R218)</f>
        <v>0</v>
      </c>
      <c r="T218" s="473">
        <v>0.65</v>
      </c>
      <c r="U218" s="734">
        <f>IF(U$209=FALSE,0,T218)</f>
        <v>0.65</v>
      </c>
      <c r="V218" s="473">
        <v>0.65</v>
      </c>
      <c r="W218" s="756">
        <f>IF(W$209=FALSE,0,V218)</f>
        <v>0</v>
      </c>
      <c r="X218" s="473">
        <v>0.65</v>
      </c>
      <c r="Y218" s="1371">
        <f>IF(Y$209=FALSE,0,X218)</f>
        <v>0</v>
      </c>
      <c r="Z218" s="473">
        <v>0.65</v>
      </c>
      <c r="AA218" s="1417">
        <f>IF(AA$209=FALSE,0,Z218)</f>
        <v>0</v>
      </c>
      <c r="AB218" s="473">
        <v>0.65</v>
      </c>
      <c r="AC218" s="1432">
        <f>IF(AC$209=FALSE,0,AB218)</f>
        <v>0</v>
      </c>
      <c r="AD218" s="483">
        <f>O218+Q218+S218+U218+W218+Y218+AA218+AC218</f>
        <v>0.65</v>
      </c>
      <c r="AF218" s="272">
        <v>0.65</v>
      </c>
      <c r="AG218" s="989"/>
      <c r="AH218" s="989"/>
      <c r="AI218" s="106"/>
      <c r="AJ218" s="106"/>
      <c r="AK218" s="106"/>
      <c r="AL218" s="991"/>
      <c r="AM218" s="686"/>
      <c r="AN218" s="686"/>
      <c r="AO218" s="686"/>
      <c r="AP218" s="686"/>
      <c r="AQ218" s="84"/>
      <c r="AR218" s="857"/>
      <c r="AS218" s="858"/>
      <c r="AT218" s="859"/>
      <c r="AU218" s="888"/>
      <c r="AV218" s="889"/>
      <c r="AW218" s="889"/>
      <c r="AX218" s="858"/>
      <c r="AY218" s="858"/>
      <c r="AZ218" s="858"/>
      <c r="BA218" s="79"/>
      <c r="BB218" s="862"/>
      <c r="BC218" s="862"/>
      <c r="BD218" s="862"/>
      <c r="BE218" s="179"/>
      <c r="BF218" s="162"/>
    </row>
    <row r="219" spans="1:58" s="94" customFormat="1" ht="14.45" customHeight="1" x14ac:dyDescent="0.2">
      <c r="A219" s="256"/>
      <c r="B219" s="2286"/>
      <c r="C219" s="2290"/>
      <c r="D219" s="2290"/>
      <c r="E219" s="2290"/>
      <c r="F219" s="2290"/>
      <c r="G219" s="2290"/>
      <c r="H219" s="2290"/>
      <c r="I219" s="2290"/>
      <c r="J219" s="2290"/>
      <c r="K219" s="2290"/>
      <c r="L219" s="2290"/>
      <c r="M219" s="2291"/>
      <c r="N219" s="2252" t="str">
        <f>IF(O219=0,"",O219)</f>
        <v/>
      </c>
      <c r="O219" s="2278">
        <f>IF(O$209=FALSE,0,O218/100*AI$18)</f>
        <v>0</v>
      </c>
      <c r="P219" s="2252" t="str">
        <f>IF(Q219=0,"",Q219)</f>
        <v/>
      </c>
      <c r="Q219" s="2280">
        <f>IF(Q$209=FALSE,0,Q218/100*AI$29)</f>
        <v>0</v>
      </c>
      <c r="R219" s="2252" t="str">
        <f>IF(S219=0,"",S219)</f>
        <v/>
      </c>
      <c r="S219" s="2266">
        <f>IF(S$209=FALSE,0,S218/100*AI$40)</f>
        <v>0</v>
      </c>
      <c r="T219" s="2252" t="str">
        <f>IF(U219=0,"",U219)</f>
        <v/>
      </c>
      <c r="U219" s="2264">
        <f>IF(U$209=FALSE,0,U218/100*AI$51)</f>
        <v>0</v>
      </c>
      <c r="V219" s="2252" t="str">
        <f>IF(W219=0,"",W219)</f>
        <v/>
      </c>
      <c r="W219" s="2250">
        <f>IF(W$209=FALSE,0,W218/100*AI$62)</f>
        <v>0</v>
      </c>
      <c r="X219" s="2252" t="str">
        <f>IF(Y219=0,"",Y219)</f>
        <v/>
      </c>
      <c r="Y219" s="2253">
        <f>IF(Y$209=FALSE,0,Y218/100*AI$73)</f>
        <v>0</v>
      </c>
      <c r="Z219" s="2252" t="str">
        <f>IF(AA219=0,"",AA219)</f>
        <v/>
      </c>
      <c r="AA219" s="2268">
        <f>IF(AA$209=FALSE,0,AA218/100*AI$84)</f>
        <v>0</v>
      </c>
      <c r="AB219" s="2252" t="str">
        <f>IF(AC219=0,"",AC219)</f>
        <v/>
      </c>
      <c r="AC219" s="2258">
        <f>IF(AC$209=FALSE,0,AC218/100*AI$95)</f>
        <v>0</v>
      </c>
      <c r="AD219" s="2261"/>
      <c r="AF219" s="272"/>
      <c r="AG219" s="989"/>
      <c r="AH219" s="989"/>
      <c r="AI219" s="106"/>
      <c r="AJ219" s="106"/>
      <c r="AK219" s="106"/>
      <c r="AL219" s="991"/>
      <c r="AM219" s="195"/>
      <c r="AN219" s="195"/>
      <c r="AO219" s="106"/>
      <c r="AP219" s="106"/>
    </row>
    <row r="220" spans="1:58" s="94" customFormat="1" ht="15" customHeight="1" x14ac:dyDescent="0.2">
      <c r="A220" s="254"/>
      <c r="B220" s="2286"/>
      <c r="C220" s="2290"/>
      <c r="D220" s="2290"/>
      <c r="E220" s="2290"/>
      <c r="F220" s="2290"/>
      <c r="G220" s="2290"/>
      <c r="H220" s="2290"/>
      <c r="I220" s="2290"/>
      <c r="J220" s="2290"/>
      <c r="K220" s="2290"/>
      <c r="L220" s="2290"/>
      <c r="M220" s="2291"/>
      <c r="N220" s="2248"/>
      <c r="O220" s="2278"/>
      <c r="P220" s="2248"/>
      <c r="Q220" s="2280"/>
      <c r="R220" s="2248"/>
      <c r="S220" s="2266"/>
      <c r="T220" s="2248"/>
      <c r="U220" s="2264"/>
      <c r="V220" s="2248"/>
      <c r="W220" s="2250"/>
      <c r="X220" s="2248"/>
      <c r="Y220" s="2253"/>
      <c r="Z220" s="2248"/>
      <c r="AA220" s="2268"/>
      <c r="AB220" s="2248"/>
      <c r="AC220" s="2258"/>
      <c r="AD220" s="2261"/>
      <c r="AF220" s="272"/>
      <c r="AG220" s="989"/>
      <c r="AH220" s="989"/>
      <c r="AI220" s="106"/>
      <c r="AJ220" s="106"/>
      <c r="AK220" s="106"/>
      <c r="AL220" s="991"/>
      <c r="AM220" s="686"/>
      <c r="AN220" s="686"/>
      <c r="AO220" s="686"/>
      <c r="AP220" s="686"/>
      <c r="AQ220" s="84"/>
      <c r="AR220" s="857"/>
      <c r="AS220" s="858"/>
      <c r="AT220" s="859"/>
      <c r="AU220" s="888"/>
      <c r="AV220" s="889"/>
      <c r="AW220" s="889"/>
      <c r="AX220" s="858"/>
      <c r="AY220" s="858"/>
      <c r="AZ220" s="858"/>
      <c r="BA220" s="79"/>
      <c r="BB220" s="862"/>
      <c r="BC220" s="862"/>
      <c r="BD220" s="862"/>
      <c r="BE220" s="179"/>
      <c r="BF220" s="162"/>
    </row>
    <row r="221" spans="1:58" s="94" customFormat="1" ht="36.6" customHeight="1" x14ac:dyDescent="0.2">
      <c r="A221" s="254"/>
      <c r="B221" s="2287"/>
      <c r="C221" s="2292"/>
      <c r="D221" s="2292"/>
      <c r="E221" s="2292"/>
      <c r="F221" s="2292"/>
      <c r="G221" s="2292"/>
      <c r="H221" s="2292"/>
      <c r="I221" s="2292"/>
      <c r="J221" s="2292"/>
      <c r="K221" s="2292"/>
      <c r="L221" s="2292"/>
      <c r="M221" s="2293"/>
      <c r="N221" s="2249"/>
      <c r="O221" s="2279"/>
      <c r="P221" s="2249"/>
      <c r="Q221" s="2281"/>
      <c r="R221" s="2249"/>
      <c r="S221" s="2267"/>
      <c r="T221" s="2249"/>
      <c r="U221" s="2265"/>
      <c r="V221" s="2249"/>
      <c r="W221" s="2251"/>
      <c r="X221" s="2249"/>
      <c r="Y221" s="2254"/>
      <c r="Z221" s="2249"/>
      <c r="AA221" s="2269"/>
      <c r="AB221" s="2249"/>
      <c r="AC221" s="2259"/>
      <c r="AD221" s="2261"/>
      <c r="AF221" s="272"/>
      <c r="AG221" s="989"/>
      <c r="AH221" s="989"/>
      <c r="AI221" s="106"/>
      <c r="AJ221" s="106"/>
      <c r="AK221" s="106"/>
      <c r="AL221" s="991"/>
      <c r="AM221" s="686"/>
      <c r="AN221" s="686"/>
      <c r="AO221" s="686"/>
      <c r="AP221" s="686"/>
      <c r="AQ221" s="84"/>
      <c r="AR221" s="857"/>
      <c r="AS221" s="858"/>
      <c r="AT221" s="859"/>
      <c r="AU221" s="888"/>
      <c r="AV221" s="889"/>
      <c r="AW221" s="889"/>
      <c r="AX221" s="858"/>
      <c r="AY221" s="858"/>
      <c r="AZ221" s="858"/>
      <c r="BA221" s="79"/>
      <c r="BB221" s="862"/>
      <c r="BC221" s="862"/>
      <c r="BD221" s="862"/>
      <c r="BE221" s="179"/>
      <c r="BF221" s="162"/>
    </row>
    <row r="222" spans="1:58" s="94" customFormat="1" ht="15" customHeight="1" x14ac:dyDescent="0.2">
      <c r="A222" s="254"/>
      <c r="B222" s="2391" t="s">
        <v>40</v>
      </c>
      <c r="C222" s="2288" t="s">
        <v>309</v>
      </c>
      <c r="D222" s="2288"/>
      <c r="E222" s="2288"/>
      <c r="F222" s="2288"/>
      <c r="G222" s="2288"/>
      <c r="H222" s="2288"/>
      <c r="I222" s="2288"/>
      <c r="J222" s="2288"/>
      <c r="K222" s="2288"/>
      <c r="L222" s="2288"/>
      <c r="M222" s="2289"/>
      <c r="N222" s="473">
        <v>0.5</v>
      </c>
      <c r="O222" s="638">
        <f>IF(O$209=FALSE,0,N222)</f>
        <v>0</v>
      </c>
      <c r="P222" s="473">
        <v>0.5</v>
      </c>
      <c r="Q222" s="662">
        <f>IF(Q$209=FALSE,0,P222)</f>
        <v>0</v>
      </c>
      <c r="R222" s="473">
        <v>0.5</v>
      </c>
      <c r="S222" s="699">
        <f>IF(S$209=FALSE,0,R222)</f>
        <v>0</v>
      </c>
      <c r="T222" s="473">
        <v>0.5</v>
      </c>
      <c r="U222" s="734">
        <f>IF(U$209=FALSE,0,T222)</f>
        <v>0.5</v>
      </c>
      <c r="V222" s="473">
        <v>0.5</v>
      </c>
      <c r="W222" s="756">
        <f>IF(W$209=FALSE,0,V222)</f>
        <v>0</v>
      </c>
      <c r="X222" s="473">
        <v>0.5</v>
      </c>
      <c r="Y222" s="1371">
        <f>IF(Y$209=FALSE,0,X222)</f>
        <v>0</v>
      </c>
      <c r="Z222" s="473">
        <v>0.5</v>
      </c>
      <c r="AA222" s="1417">
        <f>IF(AA$209=FALSE,0,Z222)</f>
        <v>0</v>
      </c>
      <c r="AB222" s="473">
        <v>0.5</v>
      </c>
      <c r="AC222" s="1432">
        <f>IF(AC$209=FALSE,0,AB222)</f>
        <v>0</v>
      </c>
      <c r="AD222" s="483">
        <f>O222+Q222+S222+U222+W222+Y222+AA222+AC222</f>
        <v>0.5</v>
      </c>
      <c r="AF222" s="272">
        <v>0.5</v>
      </c>
      <c r="AG222" s="989"/>
      <c r="AH222" s="989"/>
      <c r="AI222" s="106"/>
      <c r="AJ222" s="106"/>
      <c r="AK222" s="106"/>
      <c r="AL222" s="991"/>
      <c r="AM222" s="686"/>
      <c r="AN222" s="686"/>
      <c r="AO222" s="686"/>
      <c r="AP222" s="686"/>
      <c r="AQ222" s="84"/>
      <c r="AR222" s="857"/>
      <c r="AS222" s="858"/>
      <c r="AT222" s="859"/>
      <c r="AU222" s="888"/>
      <c r="AV222" s="889"/>
      <c r="AW222" s="889"/>
      <c r="AX222" s="858"/>
      <c r="AY222" s="858"/>
      <c r="AZ222" s="858"/>
      <c r="BA222" s="79"/>
      <c r="BB222" s="862"/>
      <c r="BC222" s="862"/>
      <c r="BD222" s="862"/>
      <c r="BE222" s="179"/>
      <c r="BF222" s="162"/>
    </row>
    <row r="223" spans="1:58" s="94" customFormat="1" ht="15.6" customHeight="1" x14ac:dyDescent="0.2">
      <c r="A223" s="254"/>
      <c r="B223" s="2392"/>
      <c r="C223" s="2292"/>
      <c r="D223" s="2292"/>
      <c r="E223" s="2292"/>
      <c r="F223" s="2292"/>
      <c r="G223" s="2292"/>
      <c r="H223" s="2292"/>
      <c r="I223" s="2292"/>
      <c r="J223" s="2292"/>
      <c r="K223" s="2292"/>
      <c r="L223" s="2292"/>
      <c r="M223" s="2293"/>
      <c r="N223" s="294" t="str">
        <f>IF(O223=0,"",O223)</f>
        <v/>
      </c>
      <c r="O223" s="639">
        <f>IF(O$209=FALSE,0,O222/100*AI$18)</f>
        <v>0</v>
      </c>
      <c r="P223" s="294" t="str">
        <f>IF(Q223=0,"",Q223)</f>
        <v/>
      </c>
      <c r="Q223" s="658">
        <f>IF(Q$209=FALSE,0,Q222/100*AI$29)</f>
        <v>0</v>
      </c>
      <c r="R223" s="294" t="str">
        <f>IF(S223=0,"",S223)</f>
        <v/>
      </c>
      <c r="S223" s="700">
        <f>IF(S$209=FALSE,0,S222/100*AI$40)</f>
        <v>0</v>
      </c>
      <c r="T223" s="294" t="str">
        <f>IF(U223=0,"",U223)</f>
        <v/>
      </c>
      <c r="U223" s="735">
        <f>IF(U$209=FALSE,0,U222/100*AI$51)</f>
        <v>0</v>
      </c>
      <c r="V223" s="294" t="str">
        <f>IF(W223=0,"",W223)</f>
        <v/>
      </c>
      <c r="W223" s="757">
        <f>IF(W$209=FALSE,0,W222/100*AI$62)</f>
        <v>0</v>
      </c>
      <c r="X223" s="294" t="str">
        <f>IF(Y223=0,"",Y223)</f>
        <v/>
      </c>
      <c r="Y223" s="1372">
        <f>IF(Y$209=FALSE,0,Y222/100*AI$73)</f>
        <v>0</v>
      </c>
      <c r="Z223" s="294" t="str">
        <f>IF(AA223=0,"",AA223)</f>
        <v/>
      </c>
      <c r="AA223" s="1418">
        <f>IF(AA$209=FALSE,0,AA222/100*AI$84)</f>
        <v>0</v>
      </c>
      <c r="AB223" s="294" t="str">
        <f>IF(AC223=0,"",AC223)</f>
        <v/>
      </c>
      <c r="AC223" s="1437">
        <f>IF(AC$209=FALSE,0,AC222/100*AI$95)</f>
        <v>0</v>
      </c>
      <c r="AD223" s="19"/>
      <c r="AF223" s="272"/>
      <c r="AG223" s="989"/>
      <c r="AH223" s="989"/>
      <c r="AI223" s="106"/>
      <c r="AJ223" s="106"/>
      <c r="AK223" s="106"/>
      <c r="AL223" s="991"/>
      <c r="AM223" s="195"/>
      <c r="AN223" s="195"/>
      <c r="AO223" s="106"/>
      <c r="AP223" s="106"/>
    </row>
    <row r="224" spans="1:58" s="94" customFormat="1" ht="25.15" customHeight="1" x14ac:dyDescent="0.2">
      <c r="A224" s="254"/>
      <c r="B224" s="2285" t="s">
        <v>41</v>
      </c>
      <c r="C224" s="2288" t="s">
        <v>310</v>
      </c>
      <c r="D224" s="2288"/>
      <c r="E224" s="2288"/>
      <c r="F224" s="2288"/>
      <c r="G224" s="2288"/>
      <c r="H224" s="2288"/>
      <c r="I224" s="2288"/>
      <c r="J224" s="2288"/>
      <c r="K224" s="2288"/>
      <c r="L224" s="2288"/>
      <c r="M224" s="2289"/>
      <c r="N224" s="473">
        <v>0.1</v>
      </c>
      <c r="O224" s="638">
        <f>IF(O$209=FALSE,0,N224)</f>
        <v>0</v>
      </c>
      <c r="P224" s="473">
        <v>0.1</v>
      </c>
      <c r="Q224" s="662">
        <f>IF(Q$209=FALSE,0,P224)</f>
        <v>0</v>
      </c>
      <c r="R224" s="473">
        <v>0.1</v>
      </c>
      <c r="S224" s="699">
        <f>IF(S$209=FALSE,0,R224)</f>
        <v>0</v>
      </c>
      <c r="T224" s="473">
        <v>0.1</v>
      </c>
      <c r="U224" s="734">
        <f>IF(U$209=FALSE,0,T224)</f>
        <v>0.1</v>
      </c>
      <c r="V224" s="473">
        <v>0.1</v>
      </c>
      <c r="W224" s="756">
        <f>IF(W$209=FALSE,0,V224)</f>
        <v>0</v>
      </c>
      <c r="X224" s="473">
        <v>0.1</v>
      </c>
      <c r="Y224" s="1371">
        <f>IF(Y$209=FALSE,0,X224)</f>
        <v>0</v>
      </c>
      <c r="Z224" s="473">
        <v>0.1</v>
      </c>
      <c r="AA224" s="1417">
        <f>IF(AA$209=FALSE,0,Z224)</f>
        <v>0</v>
      </c>
      <c r="AB224" s="473">
        <v>0.1</v>
      </c>
      <c r="AC224" s="1432">
        <f>IF(AC$209=FALSE,0,AB224)</f>
        <v>0</v>
      </c>
      <c r="AD224" s="483">
        <f>O224+Q224+S224+U224+W224+Y224+AA224+AC224</f>
        <v>0.1</v>
      </c>
      <c r="AF224" s="272">
        <v>0.1</v>
      </c>
      <c r="AG224" s="989"/>
      <c r="AH224" s="989"/>
      <c r="AI224" s="106"/>
      <c r="AJ224" s="106"/>
      <c r="AK224" s="106"/>
      <c r="AL224" s="991"/>
      <c r="AM224" s="195"/>
      <c r="AN224" s="195"/>
      <c r="AO224" s="106"/>
      <c r="AP224" s="106"/>
    </row>
    <row r="225" spans="1:58" s="94" customFormat="1" ht="15" customHeight="1" x14ac:dyDescent="0.2">
      <c r="A225" s="254"/>
      <c r="B225" s="2286"/>
      <c r="C225" s="2290"/>
      <c r="D225" s="2290"/>
      <c r="E225" s="2290"/>
      <c r="F225" s="2290"/>
      <c r="G225" s="2290"/>
      <c r="H225" s="2290"/>
      <c r="I225" s="2290"/>
      <c r="J225" s="2290"/>
      <c r="K225" s="2290"/>
      <c r="L225" s="2290"/>
      <c r="M225" s="2291"/>
      <c r="N225" s="2252" t="str">
        <f>IF(O225=0,"",O225)</f>
        <v/>
      </c>
      <c r="O225" s="2278">
        <f>IF(O$209=FALSE,0,O224/100*AI$18)</f>
        <v>0</v>
      </c>
      <c r="P225" s="2252" t="str">
        <f>IF(Q225=0,"",Q225)</f>
        <v/>
      </c>
      <c r="Q225" s="2280">
        <f>IF(Q$209=FALSE,0,Q224/100*AI$29)</f>
        <v>0</v>
      </c>
      <c r="R225" s="2252" t="str">
        <f>IF(S225=0,"",S225)</f>
        <v/>
      </c>
      <c r="S225" s="2266">
        <f>IF(S$209=FALSE,0,S224/100*AI$40)</f>
        <v>0</v>
      </c>
      <c r="T225" s="2252" t="str">
        <f>IF(U225=0,"",U225)</f>
        <v/>
      </c>
      <c r="U225" s="2264">
        <f>IF(U$209=FALSE,0,U224/100*AI$51)</f>
        <v>0</v>
      </c>
      <c r="V225" s="2252" t="str">
        <f>IF(W225=0,"",W225)</f>
        <v/>
      </c>
      <c r="W225" s="2250">
        <f>IF(W$209=FALSE,0,W224/100*AI$62)</f>
        <v>0</v>
      </c>
      <c r="X225" s="2252" t="str">
        <f>IF(Y225=0,"",Y225)</f>
        <v/>
      </c>
      <c r="Y225" s="2253">
        <f>IF(Y$209=FALSE,0,Y224/100*AI$73)</f>
        <v>0</v>
      </c>
      <c r="Z225" s="2252" t="str">
        <f>IF(AA225=0,"",AA225)</f>
        <v/>
      </c>
      <c r="AA225" s="2268">
        <f>IF(AA$209=FALSE,0,AA224/100*AI$84)</f>
        <v>0</v>
      </c>
      <c r="AB225" s="2252" t="str">
        <f>IF(AC225=0,"",AC225)</f>
        <v/>
      </c>
      <c r="AC225" s="2258">
        <f>IF(AC$209=FALSE,0,AC224/100*AI$95)</f>
        <v>0</v>
      </c>
      <c r="AD225" s="2261"/>
      <c r="AF225" s="272"/>
      <c r="AG225" s="989"/>
      <c r="AH225" s="989"/>
      <c r="AI225" s="106"/>
      <c r="AJ225" s="106"/>
      <c r="AK225" s="106"/>
      <c r="AL225" s="991"/>
      <c r="AM225" s="195"/>
      <c r="AN225" s="195"/>
      <c r="AO225" s="106"/>
      <c r="AP225" s="106"/>
    </row>
    <row r="226" spans="1:58" s="94" customFormat="1" ht="26.45" customHeight="1" x14ac:dyDescent="0.2">
      <c r="A226" s="254"/>
      <c r="B226" s="2287"/>
      <c r="C226" s="2292"/>
      <c r="D226" s="2292"/>
      <c r="E226" s="2292"/>
      <c r="F226" s="2292"/>
      <c r="G226" s="2292"/>
      <c r="H226" s="2292"/>
      <c r="I226" s="2292"/>
      <c r="J226" s="2292"/>
      <c r="K226" s="2292"/>
      <c r="L226" s="2292"/>
      <c r="M226" s="2293"/>
      <c r="N226" s="2249"/>
      <c r="O226" s="2279"/>
      <c r="P226" s="2249"/>
      <c r="Q226" s="2281"/>
      <c r="R226" s="2249"/>
      <c r="S226" s="2267"/>
      <c r="T226" s="2249"/>
      <c r="U226" s="2265"/>
      <c r="V226" s="2249"/>
      <c r="W226" s="2251"/>
      <c r="X226" s="2249"/>
      <c r="Y226" s="2254"/>
      <c r="Z226" s="2249"/>
      <c r="AA226" s="2269"/>
      <c r="AB226" s="2249"/>
      <c r="AC226" s="2259"/>
      <c r="AD226" s="2261"/>
      <c r="AF226" s="272"/>
      <c r="AG226" s="989"/>
      <c r="AH226" s="989"/>
      <c r="AI226" s="106"/>
      <c r="AJ226" s="106"/>
      <c r="AK226" s="106"/>
      <c r="AL226" s="991"/>
      <c r="AM226" s="195"/>
      <c r="AN226" s="195"/>
      <c r="AO226" s="106"/>
      <c r="AP226" s="106"/>
    </row>
    <row r="227" spans="1:58" s="94" customFormat="1" ht="15" customHeight="1" x14ac:dyDescent="0.2">
      <c r="A227" s="254"/>
      <c r="B227" s="2285" t="s">
        <v>42</v>
      </c>
      <c r="C227" s="2288" t="s">
        <v>311</v>
      </c>
      <c r="D227" s="2288"/>
      <c r="E227" s="2288"/>
      <c r="F227" s="2288"/>
      <c r="G227" s="2288"/>
      <c r="H227" s="2288"/>
      <c r="I227" s="2288"/>
      <c r="J227" s="2288"/>
      <c r="K227" s="2288"/>
      <c r="L227" s="2288"/>
      <c r="M227" s="2289"/>
      <c r="N227" s="473">
        <v>2.25</v>
      </c>
      <c r="O227" s="638">
        <f>IF(O$209=FALSE,0,N227)</f>
        <v>0</v>
      </c>
      <c r="P227" s="473">
        <v>2.25</v>
      </c>
      <c r="Q227" s="662">
        <f>IF(Q$209=FALSE,0,P227)</f>
        <v>0</v>
      </c>
      <c r="R227" s="473">
        <v>2.25</v>
      </c>
      <c r="S227" s="699">
        <f>IF(S$209=FALSE,0,R227)</f>
        <v>0</v>
      </c>
      <c r="T227" s="473">
        <v>2.25</v>
      </c>
      <c r="U227" s="734">
        <f>IF(U$209=FALSE,0,T227)</f>
        <v>2.25</v>
      </c>
      <c r="V227" s="473">
        <v>2.25</v>
      </c>
      <c r="W227" s="756">
        <f>IF(W$209=FALSE,0,V227)</f>
        <v>0</v>
      </c>
      <c r="X227" s="473">
        <v>2.25</v>
      </c>
      <c r="Y227" s="1371">
        <f>IF(Y$209=FALSE,0,X227)</f>
        <v>0</v>
      </c>
      <c r="Z227" s="473">
        <v>2.25</v>
      </c>
      <c r="AA227" s="1417">
        <f>IF(AA$209=FALSE,0,Z227)</f>
        <v>0</v>
      </c>
      <c r="AB227" s="473">
        <v>2.25</v>
      </c>
      <c r="AC227" s="1432">
        <f>IF(AC$209=FALSE,0,AB227)</f>
        <v>0</v>
      </c>
      <c r="AD227" s="483">
        <f>O227+Q227+S227+U227+W227+Y227+AA227+AC227</f>
        <v>2.25</v>
      </c>
      <c r="AF227" s="272">
        <v>2.25</v>
      </c>
      <c r="AG227" s="989"/>
      <c r="AH227" s="989"/>
      <c r="AI227" s="106"/>
      <c r="AJ227" s="106"/>
      <c r="AK227" s="106"/>
      <c r="AL227" s="991"/>
      <c r="AM227" s="686"/>
      <c r="AN227" s="686"/>
      <c r="AO227" s="686"/>
      <c r="AP227" s="686"/>
      <c r="AQ227" s="84"/>
    </row>
    <row r="228" spans="1:58" s="94" customFormat="1" ht="15" customHeight="1" x14ac:dyDescent="0.2">
      <c r="A228" s="254"/>
      <c r="B228" s="2287"/>
      <c r="C228" s="2292"/>
      <c r="D228" s="2292"/>
      <c r="E228" s="2292"/>
      <c r="F228" s="2292"/>
      <c r="G228" s="2292"/>
      <c r="H228" s="2292"/>
      <c r="I228" s="2292"/>
      <c r="J228" s="2292"/>
      <c r="K228" s="2292"/>
      <c r="L228" s="2292"/>
      <c r="M228" s="2293"/>
      <c r="N228" s="294" t="str">
        <f>IF(O228=0,"",O228)</f>
        <v/>
      </c>
      <c r="O228" s="639">
        <f>IF(O$209=FALSE,0,O227/100*AI$18)</f>
        <v>0</v>
      </c>
      <c r="P228" s="294" t="str">
        <f>IF(Q228=0,"",Q228)</f>
        <v/>
      </c>
      <c r="Q228" s="658">
        <f>IF(Q$209=FALSE,0,Q227/100*AI$29)</f>
        <v>0</v>
      </c>
      <c r="R228" s="294" t="str">
        <f>IF(S228=0,"",S228)</f>
        <v/>
      </c>
      <c r="S228" s="700">
        <f>IF(S$209=FALSE,0,S227/100*AI$40)</f>
        <v>0</v>
      </c>
      <c r="T228" s="294" t="str">
        <f>IF(U228=0,"",U228)</f>
        <v/>
      </c>
      <c r="U228" s="735">
        <f>IF(U$209=FALSE,0,U227/100*AI$51)</f>
        <v>0</v>
      </c>
      <c r="V228" s="294" t="str">
        <f>IF(W228=0,"",W228)</f>
        <v/>
      </c>
      <c r="W228" s="757">
        <f>IF(W$209=FALSE,0,W227/100*AI$62)</f>
        <v>0</v>
      </c>
      <c r="X228" s="294" t="str">
        <f>IF(Y228=0,"",Y228)</f>
        <v/>
      </c>
      <c r="Y228" s="1372">
        <f>IF(Y$209=FALSE,0,Y227/100*AI$73)</f>
        <v>0</v>
      </c>
      <c r="Z228" s="294" t="str">
        <f>IF(AA228=0,"",AA228)</f>
        <v/>
      </c>
      <c r="AA228" s="1418">
        <f>IF(AA$209=FALSE,0,AA227/100*AI$84)</f>
        <v>0</v>
      </c>
      <c r="AB228" s="294" t="str">
        <f>IF(AC228=0,"",AC228)</f>
        <v/>
      </c>
      <c r="AC228" s="1437">
        <f>IF(AC$209=FALSE,0,AC227/100*AI$95)</f>
        <v>0</v>
      </c>
      <c r="AD228" s="19"/>
      <c r="AF228" s="272"/>
      <c r="AG228" s="989"/>
      <c r="AH228" s="989"/>
      <c r="AI228" s="106"/>
      <c r="AJ228" s="106"/>
      <c r="AK228" s="106"/>
      <c r="AL228" s="991"/>
      <c r="AM228" s="195"/>
      <c r="AN228" s="195"/>
      <c r="AO228" s="106"/>
      <c r="AP228" s="106"/>
    </row>
    <row r="229" spans="1:58" s="94" customFormat="1" ht="24.6" customHeight="1" x14ac:dyDescent="0.2">
      <c r="A229" s="254"/>
      <c r="B229" s="2285" t="s">
        <v>43</v>
      </c>
      <c r="C229" s="2288" t="s">
        <v>127</v>
      </c>
      <c r="D229" s="2288"/>
      <c r="E229" s="2288"/>
      <c r="F229" s="2288"/>
      <c r="G229" s="2288"/>
      <c r="H229" s="2288"/>
      <c r="I229" s="2288"/>
      <c r="J229" s="2288"/>
      <c r="K229" s="2288"/>
      <c r="L229" s="2288"/>
      <c r="M229" s="2289"/>
      <c r="N229" s="473">
        <v>6.5</v>
      </c>
      <c r="O229" s="638">
        <f>IF(O$209=FALSE,0,N229)</f>
        <v>0</v>
      </c>
      <c r="P229" s="473">
        <v>6.5</v>
      </c>
      <c r="Q229" s="662">
        <f>IF(Q$209=FALSE,0,P229)</f>
        <v>0</v>
      </c>
      <c r="R229" s="473">
        <v>6.5</v>
      </c>
      <c r="S229" s="699">
        <f>IF(S$209=FALSE,0,R229)</f>
        <v>0</v>
      </c>
      <c r="T229" s="473">
        <v>6.5</v>
      </c>
      <c r="U229" s="734">
        <f>IF(U$209=FALSE,0,T229)</f>
        <v>6.5</v>
      </c>
      <c r="V229" s="473">
        <v>6.5</v>
      </c>
      <c r="W229" s="756">
        <f>IF(W$209=FALSE,0,V229)</f>
        <v>0</v>
      </c>
      <c r="X229" s="473">
        <v>6.5</v>
      </c>
      <c r="Y229" s="1371">
        <f>IF(Y$209=FALSE,0,X229)</f>
        <v>0</v>
      </c>
      <c r="Z229" s="473">
        <v>6.5</v>
      </c>
      <c r="AA229" s="1417">
        <f>IF(AA$209=FALSE,0,Z229)</f>
        <v>0</v>
      </c>
      <c r="AB229" s="473">
        <v>6.5</v>
      </c>
      <c r="AC229" s="1432">
        <f>IF(AC$209=FALSE,0,AB229)</f>
        <v>0</v>
      </c>
      <c r="AD229" s="483">
        <f>O229+Q229+S229+U229+W229+Y229+AA229+AC229</f>
        <v>6.5</v>
      </c>
      <c r="AF229" s="272">
        <v>6.5</v>
      </c>
      <c r="AG229" s="989"/>
      <c r="AH229" s="989"/>
      <c r="AI229" s="106"/>
      <c r="AJ229" s="106"/>
      <c r="AK229" s="106"/>
      <c r="AL229" s="991"/>
      <c r="AM229" s="195"/>
      <c r="AN229" s="195"/>
      <c r="AO229" s="106"/>
      <c r="AP229" s="106"/>
    </row>
    <row r="230" spans="1:58" s="94" customFormat="1" ht="15" customHeight="1" x14ac:dyDescent="0.2">
      <c r="A230" s="254"/>
      <c r="B230" s="2286"/>
      <c r="C230" s="2290"/>
      <c r="D230" s="2290"/>
      <c r="E230" s="2290"/>
      <c r="F230" s="2290"/>
      <c r="G230" s="2290"/>
      <c r="H230" s="2290"/>
      <c r="I230" s="2290"/>
      <c r="J230" s="2290"/>
      <c r="K230" s="2290"/>
      <c r="L230" s="2290"/>
      <c r="M230" s="2291"/>
      <c r="N230" s="2252" t="str">
        <f>IF(O230=0,"",O230)</f>
        <v/>
      </c>
      <c r="O230" s="2278">
        <f>IF(O$209=FALSE,0,O229/100*AI$18)</f>
        <v>0</v>
      </c>
      <c r="P230" s="2252" t="str">
        <f>IF(Q230=0,"",Q230)</f>
        <v/>
      </c>
      <c r="Q230" s="2280">
        <f>IF(Q$209=FALSE,0,Q229/100*AI$29)</f>
        <v>0</v>
      </c>
      <c r="R230" s="2252" t="str">
        <f>IF(S230=0,"",S230)</f>
        <v/>
      </c>
      <c r="S230" s="2266">
        <f>IF(S$209=FALSE,0,S229/100*AI$40)</f>
        <v>0</v>
      </c>
      <c r="T230" s="2252" t="str">
        <f>IF(U230=0,"",U230)</f>
        <v/>
      </c>
      <c r="U230" s="2264">
        <f>IF(U$209=FALSE,0,U229/100*AI$51)</f>
        <v>0</v>
      </c>
      <c r="V230" s="2252" t="str">
        <f>IF(W230=0,"",W230)</f>
        <v/>
      </c>
      <c r="W230" s="2250">
        <f>IF(W$209=FALSE,0,W229/100*AI$62)</f>
        <v>0</v>
      </c>
      <c r="X230" s="2252" t="str">
        <f>IF(Y230=0,"",Y230)</f>
        <v/>
      </c>
      <c r="Y230" s="2253">
        <f>IF(Y$209=FALSE,0,Y229/100*AI$73)</f>
        <v>0</v>
      </c>
      <c r="Z230" s="2252" t="str">
        <f>IF(AA230=0,"",AA230)</f>
        <v/>
      </c>
      <c r="AA230" s="2268">
        <f>IF(AA$209=FALSE,0,AA229/100*AI$84)</f>
        <v>0</v>
      </c>
      <c r="AB230" s="2252" t="str">
        <f>IF(AC230=0,"",AC230)</f>
        <v/>
      </c>
      <c r="AC230" s="2258">
        <f>IF(AC$209=FALSE,0,AC229/100*AI$95)</f>
        <v>0</v>
      </c>
      <c r="AD230" s="2261"/>
      <c r="AF230" s="272"/>
      <c r="AG230" s="989"/>
      <c r="AH230" s="989"/>
      <c r="AI230" s="106"/>
      <c r="AJ230" s="106"/>
      <c r="AK230" s="106"/>
      <c r="AL230" s="991"/>
      <c r="AM230" s="686"/>
      <c r="AN230" s="686"/>
      <c r="AO230" s="686"/>
      <c r="AP230" s="686"/>
      <c r="AQ230" s="84"/>
      <c r="AR230" s="857"/>
      <c r="AS230" s="858"/>
      <c r="AT230" s="859"/>
      <c r="AU230" s="888"/>
      <c r="AV230" s="889"/>
      <c r="AW230" s="889"/>
      <c r="AX230" s="858"/>
      <c r="AY230" s="858"/>
      <c r="AZ230" s="858"/>
      <c r="BA230" s="79"/>
      <c r="BB230" s="862"/>
      <c r="BC230" s="862"/>
      <c r="BD230" s="862"/>
      <c r="BE230" s="179"/>
      <c r="BF230" s="162"/>
    </row>
    <row r="231" spans="1:58" s="94" customFormat="1" ht="15" customHeight="1" x14ac:dyDescent="0.2">
      <c r="A231" s="254"/>
      <c r="B231" s="2287"/>
      <c r="C231" s="2292"/>
      <c r="D231" s="2292"/>
      <c r="E231" s="2292"/>
      <c r="F231" s="2292"/>
      <c r="G231" s="2292"/>
      <c r="H231" s="2292"/>
      <c r="I231" s="2292"/>
      <c r="J231" s="2292"/>
      <c r="K231" s="2292"/>
      <c r="L231" s="2292"/>
      <c r="M231" s="2293"/>
      <c r="N231" s="2249"/>
      <c r="O231" s="2279"/>
      <c r="P231" s="2249"/>
      <c r="Q231" s="2281"/>
      <c r="R231" s="2249"/>
      <c r="S231" s="2267"/>
      <c r="T231" s="2249"/>
      <c r="U231" s="2265"/>
      <c r="V231" s="2249"/>
      <c r="W231" s="2251"/>
      <c r="X231" s="2249"/>
      <c r="Y231" s="2254"/>
      <c r="Z231" s="2249"/>
      <c r="AA231" s="2269"/>
      <c r="AB231" s="2249"/>
      <c r="AC231" s="2259"/>
      <c r="AD231" s="2261"/>
      <c r="AF231" s="272"/>
      <c r="AG231" s="989"/>
      <c r="AH231" s="989"/>
      <c r="AI231" s="106"/>
      <c r="AJ231" s="106"/>
      <c r="AK231" s="106"/>
      <c r="AL231" s="991"/>
      <c r="AM231" s="195"/>
      <c r="AN231" s="195"/>
      <c r="AO231" s="106"/>
      <c r="AP231" s="106"/>
    </row>
    <row r="232" spans="1:58" s="94" customFormat="1" ht="30" customHeight="1" x14ac:dyDescent="0.2">
      <c r="A232" s="254"/>
      <c r="B232" s="2285" t="s">
        <v>55</v>
      </c>
      <c r="C232" s="2288" t="s">
        <v>312</v>
      </c>
      <c r="D232" s="2288"/>
      <c r="E232" s="2288"/>
      <c r="F232" s="2288"/>
      <c r="G232" s="2288"/>
      <c r="H232" s="2288"/>
      <c r="I232" s="2288"/>
      <c r="J232" s="2288"/>
      <c r="K232" s="2288"/>
      <c r="L232" s="2288"/>
      <c r="M232" s="2289"/>
      <c r="N232" s="473">
        <v>0.85</v>
      </c>
      <c r="O232" s="638">
        <f>IF(O$209=FALSE,0,N232)</f>
        <v>0</v>
      </c>
      <c r="P232" s="473">
        <v>0.85</v>
      </c>
      <c r="Q232" s="662">
        <f>IF(Q$209=FALSE,0,P232)</f>
        <v>0</v>
      </c>
      <c r="R232" s="473">
        <v>0.85</v>
      </c>
      <c r="S232" s="699">
        <f>IF(S$209=FALSE,0,R232)</f>
        <v>0</v>
      </c>
      <c r="T232" s="473">
        <v>0.85</v>
      </c>
      <c r="U232" s="734">
        <f>IF(U$209=FALSE,0,T232)</f>
        <v>0.85</v>
      </c>
      <c r="V232" s="473">
        <v>0.85</v>
      </c>
      <c r="W232" s="756">
        <f>IF(W$209=FALSE,0,V232)</f>
        <v>0</v>
      </c>
      <c r="X232" s="473">
        <v>0.85</v>
      </c>
      <c r="Y232" s="1371">
        <f>IF(Y$209=FALSE,0,X232)</f>
        <v>0</v>
      </c>
      <c r="Z232" s="473">
        <v>0.85</v>
      </c>
      <c r="AA232" s="1417">
        <f>IF(AA$209=FALSE,0,Z232)</f>
        <v>0</v>
      </c>
      <c r="AB232" s="473">
        <v>0.85</v>
      </c>
      <c r="AC232" s="1432">
        <f>IF(AC$209=FALSE,0,AB232)</f>
        <v>0</v>
      </c>
      <c r="AD232" s="483">
        <f>O232+Q232+S232+U232+W232+Y232+AA232+AC232</f>
        <v>0.85</v>
      </c>
      <c r="AF232" s="272">
        <v>0.85</v>
      </c>
      <c r="AG232" s="989"/>
      <c r="AH232" s="989"/>
      <c r="AI232" s="106"/>
      <c r="AJ232" s="106"/>
      <c r="AK232" s="106"/>
      <c r="AL232" s="991"/>
      <c r="AM232" s="686"/>
      <c r="AN232" s="686"/>
      <c r="AO232" s="686"/>
      <c r="AP232" s="686"/>
      <c r="AQ232" s="84"/>
      <c r="AR232" s="857"/>
      <c r="AS232" s="858"/>
      <c r="AT232" s="859"/>
      <c r="AU232" s="888"/>
      <c r="AV232" s="889"/>
      <c r="AW232" s="889"/>
      <c r="AX232" s="858"/>
      <c r="AY232" s="858"/>
      <c r="AZ232" s="858"/>
      <c r="BA232" s="79"/>
      <c r="BB232" s="862"/>
      <c r="BC232" s="862"/>
      <c r="BD232" s="862"/>
      <c r="BE232" s="179"/>
      <c r="BF232" s="162"/>
    </row>
    <row r="233" spans="1:58" s="94" customFormat="1" ht="15" customHeight="1" x14ac:dyDescent="0.2">
      <c r="A233" s="254"/>
      <c r="B233" s="2286"/>
      <c r="C233" s="2290"/>
      <c r="D233" s="2290"/>
      <c r="E233" s="2290"/>
      <c r="F233" s="2290"/>
      <c r="G233" s="2290"/>
      <c r="H233" s="2290"/>
      <c r="I233" s="2290"/>
      <c r="J233" s="2290"/>
      <c r="K233" s="2290"/>
      <c r="L233" s="2290"/>
      <c r="M233" s="2291"/>
      <c r="N233" s="2252" t="str">
        <f>IF(O233=0,"",O233)</f>
        <v/>
      </c>
      <c r="O233" s="2278">
        <f>IF(O$209=FALSE,0,O232/100*AI$18)</f>
        <v>0</v>
      </c>
      <c r="P233" s="2252" t="str">
        <f>IF(Q233=0,"",Q233)</f>
        <v/>
      </c>
      <c r="Q233" s="2280">
        <f>IF(Q$209=FALSE,0,Q232/100*AI$29)</f>
        <v>0</v>
      </c>
      <c r="R233" s="2252" t="str">
        <f>IF(S233=0,"",S233)</f>
        <v/>
      </c>
      <c r="S233" s="2266">
        <f>IF(S$209=FALSE,0,S232/100*AI$40)</f>
        <v>0</v>
      </c>
      <c r="T233" s="2252" t="str">
        <f>IF(U233=0,"",U233)</f>
        <v/>
      </c>
      <c r="U233" s="2264">
        <f>IF(U$209=FALSE,0,U232/100*AI$51)</f>
        <v>0</v>
      </c>
      <c r="V233" s="2252" t="str">
        <f>IF(W233=0,"",W233)</f>
        <v/>
      </c>
      <c r="W233" s="2250">
        <f>IF(W$209=FALSE,0,W232/100*AI$62)</f>
        <v>0</v>
      </c>
      <c r="X233" s="2252" t="str">
        <f>IF(Y233=0,"",Y233)</f>
        <v/>
      </c>
      <c r="Y233" s="2253">
        <f>IF(Y$209=FALSE,0,Y232/100*AI$73)</f>
        <v>0</v>
      </c>
      <c r="Z233" s="2252" t="str">
        <f>IF(AA233=0,"",AA233)</f>
        <v/>
      </c>
      <c r="AA233" s="2268">
        <f>IF(AA$209=FALSE,0,AA232/100*AI$84)</f>
        <v>0</v>
      </c>
      <c r="AB233" s="2252" t="str">
        <f>IF(AC233=0,"",AC233)</f>
        <v/>
      </c>
      <c r="AC233" s="2258">
        <f>IF(AC$209=FALSE,0,AC232/100*AI$95)</f>
        <v>0</v>
      </c>
      <c r="AD233" s="2261"/>
      <c r="AF233" s="272"/>
      <c r="AG233" s="989"/>
      <c r="AH233" s="989"/>
      <c r="AI233" s="106"/>
      <c r="AJ233" s="106"/>
      <c r="AK233" s="106"/>
      <c r="AL233" s="991"/>
      <c r="AM233" s="686"/>
      <c r="AN233" s="686"/>
      <c r="AO233" s="686"/>
      <c r="AP233" s="686"/>
      <c r="AQ233" s="84"/>
      <c r="AR233" s="857"/>
      <c r="AS233" s="858"/>
      <c r="AT233" s="859"/>
      <c r="AU233" s="888"/>
      <c r="AV233" s="889"/>
      <c r="AW233" s="889"/>
      <c r="AX233" s="858"/>
      <c r="AY233" s="858"/>
      <c r="AZ233" s="858"/>
      <c r="BA233" s="79"/>
      <c r="BB233" s="862"/>
      <c r="BC233" s="862"/>
      <c r="BD233" s="862"/>
      <c r="BE233" s="179"/>
      <c r="BF233" s="162"/>
    </row>
    <row r="234" spans="1:58" s="94" customFormat="1" ht="15" customHeight="1" x14ac:dyDescent="0.2">
      <c r="A234" s="254"/>
      <c r="B234" s="2286"/>
      <c r="C234" s="2290"/>
      <c r="D234" s="2290"/>
      <c r="E234" s="2290"/>
      <c r="F234" s="2290"/>
      <c r="G234" s="2290"/>
      <c r="H234" s="2290"/>
      <c r="I234" s="2290"/>
      <c r="J234" s="2290"/>
      <c r="K234" s="2290"/>
      <c r="L234" s="2290"/>
      <c r="M234" s="2291"/>
      <c r="N234" s="2248"/>
      <c r="O234" s="2278"/>
      <c r="P234" s="2248"/>
      <c r="Q234" s="2280"/>
      <c r="R234" s="2248"/>
      <c r="S234" s="2266"/>
      <c r="T234" s="2248"/>
      <c r="U234" s="2264"/>
      <c r="V234" s="2248"/>
      <c r="W234" s="2250"/>
      <c r="X234" s="2248"/>
      <c r="Y234" s="2253"/>
      <c r="Z234" s="2248"/>
      <c r="AA234" s="2268"/>
      <c r="AB234" s="2248"/>
      <c r="AC234" s="2258"/>
      <c r="AD234" s="2261"/>
      <c r="AF234" s="272"/>
      <c r="AG234" s="989"/>
      <c r="AH234" s="989"/>
      <c r="AI234" s="106"/>
      <c r="AJ234" s="106"/>
      <c r="AK234" s="106"/>
      <c r="AL234" s="991"/>
      <c r="AM234" s="686"/>
      <c r="AN234" s="686"/>
      <c r="AO234" s="686"/>
      <c r="AP234" s="686"/>
      <c r="AQ234" s="84"/>
      <c r="AR234" s="857"/>
      <c r="AS234" s="858"/>
      <c r="AT234" s="859"/>
      <c r="AU234" s="888"/>
      <c r="AV234" s="889"/>
      <c r="AW234" s="889"/>
      <c r="AX234" s="858"/>
      <c r="AY234" s="858"/>
      <c r="AZ234" s="858"/>
      <c r="BA234" s="79"/>
      <c r="BB234" s="862"/>
      <c r="BC234" s="862"/>
      <c r="BD234" s="862"/>
      <c r="BE234" s="179"/>
      <c r="BF234" s="162"/>
    </row>
    <row r="235" spans="1:58" s="94" customFormat="1" ht="15" customHeight="1" x14ac:dyDescent="0.2">
      <c r="A235" s="254"/>
      <c r="B235" s="2287"/>
      <c r="C235" s="2292"/>
      <c r="D235" s="2292"/>
      <c r="E235" s="2292"/>
      <c r="F235" s="2292"/>
      <c r="G235" s="2292"/>
      <c r="H235" s="2292"/>
      <c r="I235" s="2292"/>
      <c r="J235" s="2292"/>
      <c r="K235" s="2292"/>
      <c r="L235" s="2292"/>
      <c r="M235" s="2293"/>
      <c r="N235" s="2249"/>
      <c r="O235" s="2279"/>
      <c r="P235" s="2249"/>
      <c r="Q235" s="2281"/>
      <c r="R235" s="2249"/>
      <c r="S235" s="2267"/>
      <c r="T235" s="2249"/>
      <c r="U235" s="2265"/>
      <c r="V235" s="2249"/>
      <c r="W235" s="2251"/>
      <c r="X235" s="2249"/>
      <c r="Y235" s="2254"/>
      <c r="Z235" s="2249"/>
      <c r="AA235" s="2269"/>
      <c r="AB235" s="2249"/>
      <c r="AC235" s="2259"/>
      <c r="AD235" s="2261"/>
      <c r="AF235" s="272"/>
      <c r="AG235" s="989"/>
      <c r="AH235" s="989"/>
      <c r="AI235" s="106"/>
      <c r="AJ235" s="106"/>
      <c r="AK235" s="106"/>
      <c r="AL235" s="991"/>
      <c r="AM235" s="686"/>
      <c r="AN235" s="686"/>
      <c r="AO235" s="686"/>
      <c r="AP235" s="686"/>
      <c r="AQ235" s="84"/>
      <c r="AR235" s="857"/>
      <c r="AS235" s="858"/>
      <c r="AT235" s="859"/>
      <c r="AU235" s="888"/>
      <c r="AV235" s="889"/>
      <c r="AW235" s="889"/>
      <c r="AX235" s="858"/>
      <c r="AY235" s="858"/>
      <c r="AZ235" s="858"/>
      <c r="BA235" s="79"/>
      <c r="BB235" s="862"/>
      <c r="BC235" s="862"/>
      <c r="BD235" s="862"/>
      <c r="BE235" s="179"/>
      <c r="BF235" s="162"/>
    </row>
    <row r="236" spans="1:58" s="94" customFormat="1" ht="15" customHeight="1" x14ac:dyDescent="0.2">
      <c r="A236" s="254"/>
      <c r="B236" s="2285" t="s">
        <v>56</v>
      </c>
      <c r="C236" s="2288" t="s">
        <v>313</v>
      </c>
      <c r="D236" s="2288"/>
      <c r="E236" s="2288"/>
      <c r="F236" s="2288"/>
      <c r="G236" s="2288"/>
      <c r="H236" s="2288"/>
      <c r="I236" s="2288"/>
      <c r="J236" s="2288"/>
      <c r="K236" s="2288"/>
      <c r="L236" s="2288"/>
      <c r="M236" s="2289"/>
      <c r="N236" s="473">
        <v>0.8</v>
      </c>
      <c r="O236" s="638">
        <f>IF(O$209=FALSE,0,N236)</f>
        <v>0</v>
      </c>
      <c r="P236" s="473">
        <v>0.8</v>
      </c>
      <c r="Q236" s="662">
        <f>IF(Q$209=FALSE,0,P236)</f>
        <v>0</v>
      </c>
      <c r="R236" s="473">
        <v>0.8</v>
      </c>
      <c r="S236" s="699">
        <f>IF(S$209=FALSE,0,R236)</f>
        <v>0</v>
      </c>
      <c r="T236" s="473">
        <v>0.8</v>
      </c>
      <c r="U236" s="734">
        <f>IF(U$209=FALSE,0,T236)</f>
        <v>0.8</v>
      </c>
      <c r="V236" s="473">
        <v>0.8</v>
      </c>
      <c r="W236" s="756">
        <f>IF(W$209=FALSE,0,V236)</f>
        <v>0</v>
      </c>
      <c r="X236" s="473">
        <v>0.8</v>
      </c>
      <c r="Y236" s="1371">
        <f>IF(Y$209=FALSE,0,X236)</f>
        <v>0</v>
      </c>
      <c r="Z236" s="473">
        <v>0.8</v>
      </c>
      <c r="AA236" s="1417">
        <f>IF(AA$209=FALSE,0,Z236)</f>
        <v>0</v>
      </c>
      <c r="AB236" s="473">
        <v>0.8</v>
      </c>
      <c r="AC236" s="1432">
        <f>IF(AC$209=FALSE,0,AB236)</f>
        <v>0</v>
      </c>
      <c r="AD236" s="483">
        <f>O236+Q236+S236+U236+W236+Y236+AA236+AC236</f>
        <v>0.8</v>
      </c>
      <c r="AF236" s="272">
        <v>0.8</v>
      </c>
      <c r="AG236" s="989"/>
      <c r="AH236" s="989"/>
      <c r="AI236" s="106"/>
      <c r="AJ236" s="106"/>
      <c r="AK236" s="106"/>
      <c r="AL236" s="991"/>
      <c r="AM236" s="686"/>
      <c r="AN236" s="686"/>
      <c r="AO236" s="686"/>
      <c r="AP236" s="686"/>
      <c r="AQ236" s="84"/>
      <c r="AR236" s="857"/>
      <c r="AS236" s="858"/>
      <c r="AT236" s="859"/>
      <c r="AU236" s="888"/>
      <c r="AV236" s="889"/>
      <c r="AW236" s="889"/>
      <c r="AX236" s="858"/>
      <c r="AY236" s="858"/>
      <c r="AZ236" s="858"/>
      <c r="BA236" s="79"/>
      <c r="BB236" s="862"/>
      <c r="BC236" s="862"/>
      <c r="BD236" s="862"/>
      <c r="BE236" s="179"/>
      <c r="BF236" s="162"/>
    </row>
    <row r="237" spans="1:58" s="94" customFormat="1" ht="15" customHeight="1" x14ac:dyDescent="0.2">
      <c r="A237" s="254"/>
      <c r="B237" s="2287"/>
      <c r="C237" s="2292"/>
      <c r="D237" s="2292"/>
      <c r="E237" s="2292"/>
      <c r="F237" s="2292"/>
      <c r="G237" s="2292"/>
      <c r="H237" s="2292"/>
      <c r="I237" s="2292"/>
      <c r="J237" s="2292"/>
      <c r="K237" s="2292"/>
      <c r="L237" s="2292"/>
      <c r="M237" s="2293"/>
      <c r="N237" s="294" t="str">
        <f>IF(O237=0,"",O237)</f>
        <v/>
      </c>
      <c r="O237" s="639">
        <f>IF(O$209=FALSE,0,O236/100*AI$18)</f>
        <v>0</v>
      </c>
      <c r="P237" s="294" t="str">
        <f>IF(Q237=0,"",Q237)</f>
        <v/>
      </c>
      <c r="Q237" s="658">
        <f>IF(Q$209=FALSE,0,Q236/100*AI$29)</f>
        <v>0</v>
      </c>
      <c r="R237" s="294" t="str">
        <f>IF(S237=0,"",S237)</f>
        <v/>
      </c>
      <c r="S237" s="700">
        <f>IF(S$209=FALSE,0,S236/100*AI$40)</f>
        <v>0</v>
      </c>
      <c r="T237" s="294" t="str">
        <f>IF(U237=0,"",U237)</f>
        <v/>
      </c>
      <c r="U237" s="735">
        <f>IF(U$209=FALSE,0,U236/100*AI$51)</f>
        <v>0</v>
      </c>
      <c r="V237" s="294" t="str">
        <f>IF(W237=0,"",W237)</f>
        <v/>
      </c>
      <c r="W237" s="757">
        <f>IF(W$209=FALSE,0,W236/100*AI$62)</f>
        <v>0</v>
      </c>
      <c r="X237" s="294" t="str">
        <f>IF(Y237=0,"",Y237)</f>
        <v/>
      </c>
      <c r="Y237" s="1372">
        <f>IF(Y$209=FALSE,0,Y236/100*AI$73)</f>
        <v>0</v>
      </c>
      <c r="Z237" s="294" t="str">
        <f>IF(AA237=0,"",AA237)</f>
        <v/>
      </c>
      <c r="AA237" s="1418">
        <f>IF(AA$209=FALSE,0,AA236/100*AI$84)</f>
        <v>0</v>
      </c>
      <c r="AB237" s="294" t="str">
        <f>IF(AC237=0,"",AC237)</f>
        <v/>
      </c>
      <c r="AC237" s="1437">
        <f>IF(AC$209=FALSE,0,AC236/100*AI$95)</f>
        <v>0</v>
      </c>
      <c r="AD237" s="19"/>
      <c r="AF237" s="272"/>
      <c r="AG237" s="989"/>
      <c r="AH237" s="989"/>
      <c r="AI237" s="106"/>
      <c r="AJ237" s="106"/>
      <c r="AK237" s="106"/>
      <c r="AL237" s="991"/>
      <c r="AM237" s="686"/>
      <c r="AN237" s="686"/>
      <c r="AO237" s="686"/>
      <c r="AP237" s="686"/>
      <c r="AQ237" s="84"/>
      <c r="AR237" s="857"/>
      <c r="AS237" s="858"/>
      <c r="AT237" s="859"/>
      <c r="AU237" s="888"/>
      <c r="AV237" s="889"/>
      <c r="AW237" s="889"/>
      <c r="AX237" s="858"/>
      <c r="AY237" s="858"/>
      <c r="AZ237" s="858"/>
      <c r="BA237" s="79"/>
      <c r="BB237" s="862"/>
      <c r="BC237" s="862"/>
      <c r="BD237" s="862"/>
      <c r="BE237" s="179"/>
      <c r="BF237" s="162"/>
    </row>
    <row r="238" spans="1:58" s="94" customFormat="1" ht="15" customHeight="1" x14ac:dyDescent="0.2">
      <c r="A238" s="254"/>
      <c r="B238" s="2285" t="s">
        <v>62</v>
      </c>
      <c r="C238" s="2288" t="s">
        <v>93</v>
      </c>
      <c r="D238" s="2288"/>
      <c r="E238" s="2288"/>
      <c r="F238" s="2288"/>
      <c r="G238" s="2288"/>
      <c r="H238" s="2288"/>
      <c r="I238" s="2288"/>
      <c r="J238" s="2288"/>
      <c r="K238" s="2288"/>
      <c r="L238" s="2288"/>
      <c r="M238" s="2289"/>
      <c r="N238" s="473">
        <v>0.5</v>
      </c>
      <c r="O238" s="638">
        <f>IF(O$209=FALSE,0,N238)</f>
        <v>0</v>
      </c>
      <c r="P238" s="473">
        <v>0.5</v>
      </c>
      <c r="Q238" s="662">
        <f>IF(Q$209=FALSE,0,P238)</f>
        <v>0</v>
      </c>
      <c r="R238" s="473">
        <v>0.5</v>
      </c>
      <c r="S238" s="699">
        <f>IF(S$209=FALSE,0,R238)</f>
        <v>0</v>
      </c>
      <c r="T238" s="473">
        <v>0.5</v>
      </c>
      <c r="U238" s="734">
        <f>IF(U$209=FALSE,0,T238)</f>
        <v>0.5</v>
      </c>
      <c r="V238" s="473">
        <v>0.5</v>
      </c>
      <c r="W238" s="756">
        <f>IF(W$209=FALSE,0,V238)</f>
        <v>0</v>
      </c>
      <c r="X238" s="473">
        <v>0.5</v>
      </c>
      <c r="Y238" s="1371">
        <f>IF(Y$209=FALSE,0,X238)</f>
        <v>0</v>
      </c>
      <c r="Z238" s="473">
        <v>0.5</v>
      </c>
      <c r="AA238" s="1417">
        <f>IF(AA$209=FALSE,0,Z238)</f>
        <v>0</v>
      </c>
      <c r="AB238" s="473">
        <v>0.5</v>
      </c>
      <c r="AC238" s="1432">
        <f>IF(AC$209=FALSE,0,AB238)</f>
        <v>0</v>
      </c>
      <c r="AD238" s="483">
        <f>O238+Q238+S238+U238+W238+Y238+AA238+AC238</f>
        <v>0.5</v>
      </c>
      <c r="AF238" s="272">
        <v>0.5</v>
      </c>
      <c r="AG238" s="989"/>
      <c r="AH238" s="989"/>
      <c r="AI238" s="106"/>
      <c r="AJ238" s="106"/>
      <c r="AK238" s="106"/>
      <c r="AL238" s="991"/>
      <c r="AM238" s="686"/>
      <c r="AN238" s="686"/>
      <c r="AO238" s="686"/>
      <c r="AP238" s="686"/>
      <c r="AQ238" s="84"/>
      <c r="AR238" s="857"/>
      <c r="AS238" s="858"/>
      <c r="AT238" s="859"/>
      <c r="AU238" s="888"/>
      <c r="AV238" s="889"/>
      <c r="AW238" s="889"/>
      <c r="AX238" s="858"/>
      <c r="AY238" s="858"/>
      <c r="AZ238" s="858"/>
      <c r="BA238" s="79"/>
      <c r="BB238" s="862"/>
      <c r="BC238" s="862"/>
      <c r="BD238" s="862"/>
      <c r="BE238" s="179"/>
      <c r="BF238" s="162"/>
    </row>
    <row r="239" spans="1:58" s="94" customFormat="1" ht="15" customHeight="1" x14ac:dyDescent="0.2">
      <c r="A239" s="254"/>
      <c r="B239" s="2287"/>
      <c r="C239" s="2292"/>
      <c r="D239" s="2292"/>
      <c r="E239" s="2292"/>
      <c r="F239" s="2292"/>
      <c r="G239" s="2292"/>
      <c r="H239" s="2292"/>
      <c r="I239" s="2292"/>
      <c r="J239" s="2292"/>
      <c r="K239" s="2292"/>
      <c r="L239" s="2292"/>
      <c r="M239" s="2293"/>
      <c r="N239" s="294" t="str">
        <f>IF(O239=0,"",O239)</f>
        <v/>
      </c>
      <c r="O239" s="639">
        <f>IF(O$209=FALSE,0,O238/100*AI$18)</f>
        <v>0</v>
      </c>
      <c r="P239" s="294" t="str">
        <f>IF(Q239=0,"",Q239)</f>
        <v/>
      </c>
      <c r="Q239" s="658">
        <f>IF(Q$209=FALSE,0,Q238/100*AI$29)</f>
        <v>0</v>
      </c>
      <c r="R239" s="294" t="str">
        <f>IF(S239=0,"",S239)</f>
        <v/>
      </c>
      <c r="S239" s="700">
        <f>IF(S$209=FALSE,0,S238/100*AI$40)</f>
        <v>0</v>
      </c>
      <c r="T239" s="294" t="str">
        <f>IF(U239=0,"",U239)</f>
        <v/>
      </c>
      <c r="U239" s="735">
        <f>IF(U$209=FALSE,0,U238/100*AI$51)</f>
        <v>0</v>
      </c>
      <c r="V239" s="294" t="str">
        <f>IF(W239=0,"",W239)</f>
        <v/>
      </c>
      <c r="W239" s="757">
        <f>IF(W$209=FALSE,0,W238/100*AI$62)</f>
        <v>0</v>
      </c>
      <c r="X239" s="294" t="str">
        <f>IF(Y239=0,"",Y239)</f>
        <v/>
      </c>
      <c r="Y239" s="1372">
        <f>IF(Y$209=FALSE,0,Y238/100*AI$73)</f>
        <v>0</v>
      </c>
      <c r="Z239" s="294" t="str">
        <f>IF(AA239=0,"",AA239)</f>
        <v/>
      </c>
      <c r="AA239" s="1418">
        <f>IF(AA$209=FALSE,0,AA238/100*AI$84)</f>
        <v>0</v>
      </c>
      <c r="AB239" s="294" t="str">
        <f>IF(AC239=0,"",AC239)</f>
        <v/>
      </c>
      <c r="AC239" s="1437">
        <f>IF(AC$209=FALSE,0,AC238/100*AI$95)</f>
        <v>0</v>
      </c>
      <c r="AD239" s="19"/>
      <c r="AF239" s="272"/>
      <c r="AG239" s="989"/>
      <c r="AH239" s="989"/>
      <c r="AI239" s="106"/>
      <c r="AJ239" s="106"/>
      <c r="AK239" s="106"/>
      <c r="AL239" s="991"/>
      <c r="AM239" s="686"/>
      <c r="AN239" s="686"/>
      <c r="AO239" s="686"/>
      <c r="AP239" s="686"/>
      <c r="AQ239" s="84"/>
      <c r="AR239" s="857"/>
      <c r="AS239" s="858"/>
      <c r="AT239" s="859"/>
      <c r="AU239" s="888"/>
      <c r="AV239" s="889"/>
      <c r="AW239" s="889"/>
      <c r="AX239" s="858"/>
      <c r="AY239" s="858"/>
      <c r="AZ239" s="858"/>
      <c r="BA239" s="79"/>
      <c r="BB239" s="862"/>
      <c r="BC239" s="862"/>
      <c r="BD239" s="862"/>
      <c r="BE239" s="179"/>
      <c r="BF239" s="162"/>
    </row>
    <row r="240" spans="1:58" s="94" customFormat="1" ht="15" customHeight="1" x14ac:dyDescent="0.2">
      <c r="A240" s="254"/>
      <c r="B240" s="2285" t="s">
        <v>63</v>
      </c>
      <c r="C240" s="2288" t="s">
        <v>314</v>
      </c>
      <c r="D240" s="2288"/>
      <c r="E240" s="2288"/>
      <c r="F240" s="2288"/>
      <c r="G240" s="2288"/>
      <c r="H240" s="2288"/>
      <c r="I240" s="2288"/>
      <c r="J240" s="2288"/>
      <c r="K240" s="2288"/>
      <c r="L240" s="2288"/>
      <c r="M240" s="2289"/>
      <c r="N240" s="473">
        <v>2</v>
      </c>
      <c r="O240" s="638">
        <f>IF(O$209=FALSE,0,N240)</f>
        <v>0</v>
      </c>
      <c r="P240" s="473">
        <v>2.5</v>
      </c>
      <c r="Q240" s="662">
        <f>IF(Q$209=FALSE,0,P240)</f>
        <v>0</v>
      </c>
      <c r="R240" s="473">
        <v>2.5</v>
      </c>
      <c r="S240" s="699">
        <f>IF(S$209=FALSE,0,R240)</f>
        <v>0</v>
      </c>
      <c r="T240" s="473">
        <v>2</v>
      </c>
      <c r="U240" s="734">
        <f>IF(U$209=FALSE,0,T240)</f>
        <v>2</v>
      </c>
      <c r="V240" s="473">
        <v>2</v>
      </c>
      <c r="W240" s="756">
        <f>IF(W$209=FALSE,0,V240)</f>
        <v>0</v>
      </c>
      <c r="X240" s="473">
        <v>2</v>
      </c>
      <c r="Y240" s="1371">
        <f>IF(Y$209=FALSE,0,X240)</f>
        <v>0</v>
      </c>
      <c r="Z240" s="473">
        <v>2</v>
      </c>
      <c r="AA240" s="1417">
        <f>IF(AA$209=FALSE,0,Z240)</f>
        <v>0</v>
      </c>
      <c r="AB240" s="473">
        <v>2</v>
      </c>
      <c r="AC240" s="1432">
        <f>IF(AC$209=FALSE,0,AB240)</f>
        <v>0</v>
      </c>
      <c r="AD240" s="483">
        <f>O240+Q240+S240+U240+W240+Y240+AA240+AC240</f>
        <v>2</v>
      </c>
      <c r="AF240" s="272">
        <v>2</v>
      </c>
      <c r="AG240" s="989"/>
      <c r="AH240" s="989"/>
      <c r="AI240" s="106"/>
      <c r="AJ240" s="106"/>
      <c r="AK240" s="106"/>
      <c r="AL240" s="991"/>
      <c r="AM240" s="195"/>
      <c r="AN240" s="195"/>
      <c r="AO240" s="106"/>
      <c r="AP240" s="106"/>
    </row>
    <row r="241" spans="1:59" s="94" customFormat="1" ht="56.45" customHeight="1" x14ac:dyDescent="0.2">
      <c r="A241" s="254"/>
      <c r="B241" s="2286"/>
      <c r="C241" s="2290"/>
      <c r="D241" s="2290"/>
      <c r="E241" s="2290"/>
      <c r="F241" s="2290"/>
      <c r="G241" s="2290"/>
      <c r="H241" s="2290"/>
      <c r="I241" s="2290"/>
      <c r="J241" s="2290"/>
      <c r="K241" s="2290"/>
      <c r="L241" s="2290"/>
      <c r="M241" s="2291"/>
      <c r="N241" s="2252" t="str">
        <f>IF(O241=0,"",O241)</f>
        <v/>
      </c>
      <c r="O241" s="2278">
        <f>IF(O$209=FALSE,0,O240/100*AI$18)</f>
        <v>0</v>
      </c>
      <c r="P241" s="2252" t="str">
        <f>IF(Q241=0,"",Q241)</f>
        <v/>
      </c>
      <c r="Q241" s="2280">
        <f>IF(Q$209=FALSE,0,Q240/100*AI$29)</f>
        <v>0</v>
      </c>
      <c r="R241" s="2252" t="str">
        <f>IF(S241=0,"",S241)</f>
        <v/>
      </c>
      <c r="S241" s="2266">
        <f>IF(S$209=FALSE,0,S240/100*AI$40)</f>
        <v>0</v>
      </c>
      <c r="T241" s="2252" t="str">
        <f>IF(U241=0,"",U241)</f>
        <v/>
      </c>
      <c r="U241" s="2264">
        <f>IF(U$209=FALSE,0,U240/100*AI$51)</f>
        <v>0</v>
      </c>
      <c r="V241" s="2252" t="str">
        <f>IF(W241=0,"",W241)</f>
        <v/>
      </c>
      <c r="W241" s="2250">
        <f>IF(W$209=FALSE,0,W240/100*AI$62)</f>
        <v>0</v>
      </c>
      <c r="X241" s="2252" t="str">
        <f>IF(Y241=0,"",Y241)</f>
        <v/>
      </c>
      <c r="Y241" s="2253">
        <f>IF(Y$209=FALSE,0,Y240/100*AI$73)</f>
        <v>0</v>
      </c>
      <c r="Z241" s="2252" t="str">
        <f>IF(AA241=0,"",AA241)</f>
        <v/>
      </c>
      <c r="AA241" s="2268">
        <f>IF(AA$209=FALSE,0,AA240/100*AI$84)</f>
        <v>0</v>
      </c>
      <c r="AB241" s="2252" t="str">
        <f>IF(AC241=0,"",AC241)</f>
        <v/>
      </c>
      <c r="AC241" s="2258">
        <f>IF(AC$209=FALSE,0,AC240/100*AI$95)</f>
        <v>0</v>
      </c>
      <c r="AD241" s="2261"/>
      <c r="AF241" s="272"/>
      <c r="AG241" s="989"/>
      <c r="AH241" s="989"/>
      <c r="AI241" s="106"/>
      <c r="AJ241" s="106"/>
      <c r="AK241" s="106"/>
      <c r="AL241" s="991"/>
      <c r="AM241" s="686"/>
      <c r="AN241" s="686"/>
      <c r="AO241" s="686"/>
      <c r="AP241" s="686"/>
      <c r="AQ241" s="84"/>
      <c r="AR241" s="857"/>
      <c r="AS241" s="858"/>
      <c r="AT241" s="859"/>
      <c r="AU241" s="888"/>
      <c r="AV241" s="889"/>
      <c r="AW241" s="889"/>
      <c r="AX241" s="858"/>
      <c r="AY241" s="858"/>
      <c r="AZ241" s="858"/>
      <c r="BA241" s="79"/>
      <c r="BB241" s="862"/>
      <c r="BC241" s="862"/>
      <c r="BD241" s="862"/>
      <c r="BE241" s="179"/>
      <c r="BF241" s="162"/>
    </row>
    <row r="242" spans="1:59" s="94" customFormat="1" ht="67.150000000000006" customHeight="1" x14ac:dyDescent="0.2">
      <c r="A242" s="254"/>
      <c r="B242" s="2286"/>
      <c r="C242" s="2290"/>
      <c r="D242" s="2290"/>
      <c r="E242" s="2290"/>
      <c r="F242" s="2290"/>
      <c r="G242" s="2290"/>
      <c r="H242" s="2290"/>
      <c r="I242" s="2290"/>
      <c r="J242" s="2290"/>
      <c r="K242" s="2290"/>
      <c r="L242" s="2290"/>
      <c r="M242" s="2291"/>
      <c r="N242" s="2248"/>
      <c r="O242" s="2278"/>
      <c r="P242" s="2248"/>
      <c r="Q242" s="2280"/>
      <c r="R242" s="2248"/>
      <c r="S242" s="2266"/>
      <c r="T242" s="2248"/>
      <c r="U242" s="2264"/>
      <c r="V242" s="2248"/>
      <c r="W242" s="2250"/>
      <c r="X242" s="2248"/>
      <c r="Y242" s="2253"/>
      <c r="Z242" s="2248"/>
      <c r="AA242" s="2268"/>
      <c r="AB242" s="2248"/>
      <c r="AC242" s="2258"/>
      <c r="AD242" s="2261"/>
      <c r="AF242" s="272"/>
      <c r="AG242" s="989"/>
      <c r="AH242" s="989"/>
      <c r="AI242" s="106"/>
      <c r="AJ242" s="106"/>
      <c r="AK242" s="106"/>
      <c r="AL242" s="991"/>
      <c r="AM242" s="686"/>
      <c r="AN242" s="686"/>
      <c r="AO242" s="686"/>
      <c r="AP242" s="686"/>
      <c r="AQ242" s="84"/>
      <c r="AR242" s="857"/>
      <c r="AS242" s="858"/>
      <c r="AT242" s="859"/>
      <c r="AU242" s="888"/>
      <c r="AV242" s="889"/>
      <c r="AW242" s="889"/>
      <c r="AX242" s="858"/>
      <c r="AY242" s="858"/>
      <c r="AZ242" s="858"/>
      <c r="BA242" s="79"/>
      <c r="BB242" s="862"/>
      <c r="BC242" s="862"/>
      <c r="BD242" s="862"/>
      <c r="BE242" s="179"/>
      <c r="BF242" s="162"/>
    </row>
    <row r="243" spans="1:59" s="94" customFormat="1" ht="15" customHeight="1" x14ac:dyDescent="0.2">
      <c r="A243" s="254"/>
      <c r="B243" s="2286"/>
      <c r="C243" s="2290"/>
      <c r="D243" s="2290"/>
      <c r="E243" s="2290"/>
      <c r="F243" s="2290"/>
      <c r="G243" s="2290"/>
      <c r="H243" s="2290"/>
      <c r="I243" s="2290"/>
      <c r="J243" s="2290"/>
      <c r="K243" s="2290"/>
      <c r="L243" s="2290"/>
      <c r="M243" s="2291"/>
      <c r="N243" s="2248"/>
      <c r="O243" s="2278"/>
      <c r="P243" s="2248"/>
      <c r="Q243" s="2280"/>
      <c r="R243" s="2248"/>
      <c r="S243" s="2266"/>
      <c r="T243" s="2248"/>
      <c r="U243" s="2264"/>
      <c r="V243" s="2248"/>
      <c r="W243" s="2250"/>
      <c r="X243" s="2248"/>
      <c r="Y243" s="2253"/>
      <c r="Z243" s="2248"/>
      <c r="AA243" s="2268"/>
      <c r="AB243" s="2248"/>
      <c r="AC243" s="2258"/>
      <c r="AD243" s="2261"/>
      <c r="AF243" s="272"/>
      <c r="AG243" s="989"/>
      <c r="AH243" s="989"/>
      <c r="AI243" s="106"/>
      <c r="AJ243" s="106"/>
      <c r="AK243" s="106"/>
      <c r="AL243" s="991"/>
      <c r="AM243" s="686"/>
      <c r="AN243" s="686"/>
      <c r="AO243" s="686"/>
      <c r="AP243" s="686"/>
      <c r="AQ243" s="84"/>
      <c r="AR243" s="857"/>
      <c r="AS243" s="858"/>
      <c r="AT243" s="859"/>
      <c r="AU243" s="888"/>
      <c r="AV243" s="889"/>
      <c r="AW243" s="889"/>
      <c r="AX243" s="858"/>
      <c r="AY243" s="858"/>
      <c r="AZ243" s="858"/>
      <c r="BA243" s="79"/>
      <c r="BB243" s="862"/>
      <c r="BC243" s="862"/>
      <c r="BD243" s="862"/>
      <c r="BE243" s="179"/>
      <c r="BF243" s="162"/>
    </row>
    <row r="244" spans="1:59" s="94" customFormat="1" ht="15" customHeight="1" x14ac:dyDescent="0.2">
      <c r="A244" s="254"/>
      <c r="B244" s="2287"/>
      <c r="C244" s="2292"/>
      <c r="D244" s="2292"/>
      <c r="E244" s="2292"/>
      <c r="F244" s="2292"/>
      <c r="G244" s="2292"/>
      <c r="H244" s="2292"/>
      <c r="I244" s="2292"/>
      <c r="J244" s="2292"/>
      <c r="K244" s="2292"/>
      <c r="L244" s="2292"/>
      <c r="M244" s="2293"/>
      <c r="N244" s="2249"/>
      <c r="O244" s="2279"/>
      <c r="P244" s="2249"/>
      <c r="Q244" s="2281"/>
      <c r="R244" s="2249"/>
      <c r="S244" s="2267"/>
      <c r="T244" s="2249"/>
      <c r="U244" s="2265"/>
      <c r="V244" s="2249"/>
      <c r="W244" s="2251"/>
      <c r="X244" s="2249"/>
      <c r="Y244" s="2254"/>
      <c r="Z244" s="2249"/>
      <c r="AA244" s="2269"/>
      <c r="AB244" s="2249"/>
      <c r="AC244" s="2259"/>
      <c r="AD244" s="2261"/>
      <c r="AF244" s="272"/>
      <c r="AG244" s="989"/>
      <c r="AH244" s="989"/>
      <c r="AI244" s="106"/>
      <c r="AJ244" s="106"/>
      <c r="AK244" s="106"/>
      <c r="AL244" s="991"/>
      <c r="AM244" s="686"/>
      <c r="AN244" s="686"/>
      <c r="AO244" s="686"/>
      <c r="AP244" s="686"/>
      <c r="AQ244" s="84"/>
      <c r="AR244" s="857"/>
      <c r="AS244" s="858"/>
      <c r="AT244" s="859"/>
      <c r="AU244" s="888"/>
      <c r="AV244" s="889"/>
      <c r="AW244" s="889"/>
      <c r="AX244" s="858"/>
      <c r="AY244" s="858"/>
      <c r="AZ244" s="858"/>
      <c r="BA244" s="79"/>
      <c r="BB244" s="862"/>
      <c r="BC244" s="862"/>
      <c r="BD244" s="862"/>
      <c r="BE244" s="179"/>
      <c r="BF244" s="162"/>
    </row>
    <row r="245" spans="1:59" s="94" customFormat="1" ht="15" customHeight="1" x14ac:dyDescent="0.2">
      <c r="A245" s="254"/>
      <c r="B245" s="2285" t="s">
        <v>64</v>
      </c>
      <c r="C245" s="2288" t="s">
        <v>94</v>
      </c>
      <c r="D245" s="2288"/>
      <c r="E245" s="2288"/>
      <c r="F245" s="2288"/>
      <c r="G245" s="2288"/>
      <c r="H245" s="2288"/>
      <c r="I245" s="2288"/>
      <c r="J245" s="2288"/>
      <c r="K245" s="2288"/>
      <c r="L245" s="2288"/>
      <c r="M245" s="2289"/>
      <c r="N245" s="473">
        <v>0.05</v>
      </c>
      <c r="O245" s="638">
        <f>IF(O$209=FALSE,0,N245)</f>
        <v>0</v>
      </c>
      <c r="P245" s="473">
        <v>0.05</v>
      </c>
      <c r="Q245" s="662">
        <f>IF(Q$209=FALSE,0,P245)</f>
        <v>0</v>
      </c>
      <c r="R245" s="473">
        <v>0.05</v>
      </c>
      <c r="S245" s="699">
        <f>IF(S$209=FALSE,0,R245)</f>
        <v>0</v>
      </c>
      <c r="T245" s="473">
        <v>0.05</v>
      </c>
      <c r="U245" s="734">
        <f>IF(U$209=FALSE,0,T245)</f>
        <v>0.05</v>
      </c>
      <c r="V245" s="473">
        <v>0.05</v>
      </c>
      <c r="W245" s="756">
        <f>IF(W$209=FALSE,0,V245)</f>
        <v>0</v>
      </c>
      <c r="X245" s="473">
        <v>0.05</v>
      </c>
      <c r="Y245" s="1371">
        <f>IF(Y$209=FALSE,0,X245)</f>
        <v>0</v>
      </c>
      <c r="Z245" s="473">
        <v>0.05</v>
      </c>
      <c r="AA245" s="1417">
        <f>IF(AA$209=FALSE,0,Z245)</f>
        <v>0</v>
      </c>
      <c r="AB245" s="473">
        <v>0.05</v>
      </c>
      <c r="AC245" s="1432">
        <f>IF(AC$209=FALSE,0,AB245)</f>
        <v>0</v>
      </c>
      <c r="AD245" s="483">
        <f>O245+Q245+S245+U245+W245+Y245+AA245+AC245</f>
        <v>0.05</v>
      </c>
      <c r="AF245" s="272">
        <v>0.05</v>
      </c>
      <c r="AG245" s="989"/>
      <c r="AH245" s="989"/>
      <c r="AI245" s="106"/>
      <c r="AJ245" s="106"/>
      <c r="AK245" s="106"/>
      <c r="AL245" s="991"/>
      <c r="AM245" s="686"/>
      <c r="AN245" s="686"/>
      <c r="AO245" s="686"/>
      <c r="AP245" s="686"/>
      <c r="AQ245" s="84"/>
      <c r="AR245" s="857"/>
      <c r="AS245" s="858"/>
      <c r="AT245" s="859"/>
      <c r="AU245" s="888"/>
      <c r="AV245" s="889"/>
      <c r="AW245" s="889"/>
      <c r="AX245" s="858"/>
      <c r="AY245" s="858"/>
      <c r="AZ245" s="858"/>
      <c r="BA245" s="79"/>
      <c r="BB245" s="862"/>
      <c r="BC245" s="862"/>
      <c r="BD245" s="862"/>
      <c r="BE245" s="179"/>
      <c r="BF245" s="162"/>
    </row>
    <row r="246" spans="1:59" s="94" customFormat="1" ht="15" customHeight="1" x14ac:dyDescent="0.2">
      <c r="A246" s="254"/>
      <c r="B246" s="2287"/>
      <c r="C246" s="2292"/>
      <c r="D246" s="2292"/>
      <c r="E246" s="2292"/>
      <c r="F246" s="2292"/>
      <c r="G246" s="2292"/>
      <c r="H246" s="2292"/>
      <c r="I246" s="2292"/>
      <c r="J246" s="2292"/>
      <c r="K246" s="2292"/>
      <c r="L246" s="2292"/>
      <c r="M246" s="2293"/>
      <c r="N246" s="294" t="str">
        <f>IF(O246=0,"",O246)</f>
        <v/>
      </c>
      <c r="O246" s="639">
        <f>IF(O$209=FALSE,0,O245/100*AI$18)</f>
        <v>0</v>
      </c>
      <c r="P246" s="294" t="str">
        <f>IF(Q246=0,"",Q246)</f>
        <v/>
      </c>
      <c r="Q246" s="658">
        <f>IF(Q$209=FALSE,0,Q245/100*AI$29)</f>
        <v>0</v>
      </c>
      <c r="R246" s="294" t="str">
        <f>IF(S246=0,"",S246)</f>
        <v/>
      </c>
      <c r="S246" s="700">
        <f>IF(S$209=FALSE,0,S245/100*AI$40)</f>
        <v>0</v>
      </c>
      <c r="T246" s="294" t="str">
        <f>IF(U246=0,"",U246)</f>
        <v/>
      </c>
      <c r="U246" s="735">
        <f>IF(U$209=FALSE,0,U245/100*AI$51)</f>
        <v>0</v>
      </c>
      <c r="V246" s="294" t="str">
        <f>IF(W246=0,"",W246)</f>
        <v/>
      </c>
      <c r="W246" s="757">
        <f>IF(W$209=FALSE,0,W245/100*AI$62)</f>
        <v>0</v>
      </c>
      <c r="X246" s="294" t="str">
        <f>IF(Y246=0,"",Y246)</f>
        <v/>
      </c>
      <c r="Y246" s="1372">
        <f>IF(Y$209=FALSE,0,Y245/100*AI$73)</f>
        <v>0</v>
      </c>
      <c r="Z246" s="294" t="str">
        <f>IF(AA246=0,"",AA246)</f>
        <v/>
      </c>
      <c r="AA246" s="1418">
        <f>IF(AA$209=FALSE,0,AA245/100*AI$84)</f>
        <v>0</v>
      </c>
      <c r="AB246" s="294" t="str">
        <f>IF(AC246=0,"",AC246)</f>
        <v/>
      </c>
      <c r="AC246" s="1437">
        <f>IF(AC$209=FALSE,0,AC245/100*AI$95)</f>
        <v>0</v>
      </c>
      <c r="AD246" s="19"/>
      <c r="AF246" s="272"/>
      <c r="AG246" s="989"/>
      <c r="AH246" s="989"/>
      <c r="AI246" s="106"/>
      <c r="AJ246" s="106"/>
      <c r="AK246" s="106"/>
      <c r="AL246" s="991"/>
      <c r="AM246" s="686"/>
      <c r="AN246" s="686"/>
      <c r="AO246" s="686"/>
      <c r="AP246" s="686"/>
      <c r="AQ246" s="84"/>
      <c r="AR246" s="857"/>
      <c r="AS246" s="858"/>
      <c r="AT246" s="859"/>
      <c r="AU246" s="888"/>
      <c r="AV246" s="889"/>
      <c r="AW246" s="889"/>
      <c r="AX246" s="858"/>
      <c r="AY246" s="858"/>
      <c r="AZ246" s="858"/>
      <c r="BA246" s="79"/>
      <c r="BB246" s="862"/>
      <c r="BC246" s="862"/>
      <c r="BD246" s="862"/>
      <c r="BE246" s="179"/>
      <c r="BF246" s="162"/>
    </row>
    <row r="247" spans="1:59" s="94" customFormat="1" ht="24.6" customHeight="1" x14ac:dyDescent="0.2">
      <c r="A247" s="254"/>
      <c r="B247" s="2285" t="s">
        <v>65</v>
      </c>
      <c r="C247" s="2288" t="s">
        <v>95</v>
      </c>
      <c r="D247" s="2288"/>
      <c r="E247" s="2288"/>
      <c r="F247" s="2288"/>
      <c r="G247" s="2288"/>
      <c r="H247" s="2288"/>
      <c r="I247" s="2288"/>
      <c r="J247" s="2288"/>
      <c r="K247" s="2288"/>
      <c r="L247" s="2288"/>
      <c r="M247" s="2289"/>
      <c r="N247" s="473">
        <v>0.75</v>
      </c>
      <c r="O247" s="638">
        <f>IF(O$209=FALSE,0,N247)</f>
        <v>0</v>
      </c>
      <c r="P247" s="473">
        <v>0.75</v>
      </c>
      <c r="Q247" s="662">
        <f>IF(Q$209=FALSE,0,P247)</f>
        <v>0</v>
      </c>
      <c r="R247" s="473">
        <v>0.75</v>
      </c>
      <c r="S247" s="699">
        <f>IF(S$209=FALSE,0,R247)</f>
        <v>0</v>
      </c>
      <c r="T247" s="473">
        <v>0.75</v>
      </c>
      <c r="U247" s="734">
        <f>IF(U$209=FALSE,0,T247)</f>
        <v>0.75</v>
      </c>
      <c r="V247" s="473">
        <v>0.75</v>
      </c>
      <c r="W247" s="756">
        <f>IF(W$209=FALSE,0,V247)</f>
        <v>0</v>
      </c>
      <c r="X247" s="473">
        <v>0.75</v>
      </c>
      <c r="Y247" s="1371">
        <f>IF(Y$209=FALSE,0,X247)</f>
        <v>0</v>
      </c>
      <c r="Z247" s="473">
        <v>0.75</v>
      </c>
      <c r="AA247" s="1417">
        <f>IF(AA$209=FALSE,0,Z247)</f>
        <v>0</v>
      </c>
      <c r="AB247" s="473">
        <v>0.75</v>
      </c>
      <c r="AC247" s="1432">
        <f>IF(AC$209=FALSE,0,AB247)</f>
        <v>0</v>
      </c>
      <c r="AD247" s="483">
        <f>O247+Q247+S247+U247+W247+Y247+AA247+AC247</f>
        <v>0.75</v>
      </c>
      <c r="AF247" s="272">
        <v>0.75</v>
      </c>
      <c r="AG247" s="989"/>
      <c r="AH247" s="989"/>
      <c r="AI247" s="106"/>
      <c r="AJ247" s="106"/>
      <c r="AK247" s="106"/>
      <c r="AL247" s="991"/>
      <c r="AM247" s="686"/>
      <c r="AN247" s="686"/>
      <c r="AO247" s="686"/>
      <c r="AP247" s="686"/>
      <c r="AQ247" s="84"/>
      <c r="AR247" s="857"/>
      <c r="AS247" s="858"/>
      <c r="AT247" s="859"/>
      <c r="AU247" s="888"/>
      <c r="AV247" s="889"/>
      <c r="AW247" s="889"/>
      <c r="AX247" s="858"/>
      <c r="AY247" s="858"/>
      <c r="AZ247" s="858"/>
      <c r="BA247" s="79"/>
      <c r="BB247" s="862"/>
      <c r="BC247" s="862"/>
      <c r="BD247" s="862"/>
      <c r="BE247" s="179"/>
      <c r="BF247" s="162"/>
    </row>
    <row r="248" spans="1:59" s="94" customFormat="1" ht="15" customHeight="1" x14ac:dyDescent="0.2">
      <c r="A248" s="254"/>
      <c r="B248" s="2286"/>
      <c r="C248" s="2290"/>
      <c r="D248" s="2290"/>
      <c r="E248" s="2290"/>
      <c r="F248" s="2290"/>
      <c r="G248" s="2290"/>
      <c r="H248" s="2290"/>
      <c r="I248" s="2290"/>
      <c r="J248" s="2290"/>
      <c r="K248" s="2290"/>
      <c r="L248" s="2290"/>
      <c r="M248" s="2291"/>
      <c r="N248" s="2252" t="str">
        <f>IF(O248=0,"",O248)</f>
        <v/>
      </c>
      <c r="O248" s="2278">
        <f>IF(O$209=FALSE,0,O247/100*AI$18)</f>
        <v>0</v>
      </c>
      <c r="P248" s="2252" t="str">
        <f>IF(Q248=0,"",Q248)</f>
        <v/>
      </c>
      <c r="Q248" s="2280">
        <f>IF(Q$209=FALSE,0,Q247/100*AI$29)</f>
        <v>0</v>
      </c>
      <c r="R248" s="2252" t="str">
        <f>IF(S248=0,"",S248)</f>
        <v/>
      </c>
      <c r="S248" s="2266">
        <f>IF(S$209=FALSE,0,S247/100*AI$40)</f>
        <v>0</v>
      </c>
      <c r="T248" s="2252" t="str">
        <f>IF(U248=0,"",U248)</f>
        <v/>
      </c>
      <c r="U248" s="2264">
        <f>IF(U$209=FALSE,0,U247/100*AI$51)</f>
        <v>0</v>
      </c>
      <c r="V248" s="2252" t="str">
        <f>IF(W248=0,"",W248)</f>
        <v/>
      </c>
      <c r="W248" s="2250">
        <f>IF(W$209=FALSE,0,W247/100*AI$62)</f>
        <v>0</v>
      </c>
      <c r="X248" s="2252" t="str">
        <f>IF(Y248=0,"",Y248)</f>
        <v/>
      </c>
      <c r="Y248" s="2253">
        <f>IF(Y$209=FALSE,0,Y247/100*AI$73)</f>
        <v>0</v>
      </c>
      <c r="Z248" s="2252" t="str">
        <f>IF(AA248=0,"",AA248)</f>
        <v/>
      </c>
      <c r="AA248" s="2268">
        <f>IF(AA$209=FALSE,0,AA247/100*AI$84)</f>
        <v>0</v>
      </c>
      <c r="AB248" s="2252" t="str">
        <f>IF(AC248=0,"",AC248)</f>
        <v/>
      </c>
      <c r="AC248" s="2258">
        <f>IF(AC$209=FALSE,0,AC247/100*AI$95)</f>
        <v>0</v>
      </c>
      <c r="AD248" s="2261"/>
      <c r="AF248" s="272"/>
      <c r="AG248" s="989"/>
      <c r="AH248" s="989"/>
      <c r="AI248" s="106"/>
      <c r="AJ248" s="106"/>
      <c r="AK248" s="106"/>
      <c r="AL248" s="991"/>
      <c r="AM248" s="686"/>
      <c r="AN248" s="686"/>
      <c r="AO248" s="686"/>
      <c r="AP248" s="686"/>
      <c r="AQ248" s="84"/>
      <c r="AR248" s="857"/>
      <c r="AS248" s="858"/>
      <c r="AT248" s="859"/>
      <c r="AU248" s="888"/>
      <c r="AV248" s="889"/>
      <c r="AW248" s="889"/>
      <c r="AX248" s="858"/>
      <c r="AY248" s="858"/>
      <c r="AZ248" s="858"/>
      <c r="BA248" s="79"/>
      <c r="BB248" s="862"/>
      <c r="BC248" s="862"/>
      <c r="BD248" s="862"/>
      <c r="BE248" s="179"/>
      <c r="BF248" s="162"/>
    </row>
    <row r="249" spans="1:59" s="94" customFormat="1" ht="18.600000000000001" customHeight="1" x14ac:dyDescent="0.2">
      <c r="A249" s="254"/>
      <c r="B249" s="2287"/>
      <c r="C249" s="2292"/>
      <c r="D249" s="2292"/>
      <c r="E249" s="2292"/>
      <c r="F249" s="2292"/>
      <c r="G249" s="2292"/>
      <c r="H249" s="2292"/>
      <c r="I249" s="2292"/>
      <c r="J249" s="2292"/>
      <c r="K249" s="2292"/>
      <c r="L249" s="2292"/>
      <c r="M249" s="2293"/>
      <c r="N249" s="2249"/>
      <c r="O249" s="2279"/>
      <c r="P249" s="2249"/>
      <c r="Q249" s="2281"/>
      <c r="R249" s="2249"/>
      <c r="S249" s="2267"/>
      <c r="T249" s="2249"/>
      <c r="U249" s="2265"/>
      <c r="V249" s="2249"/>
      <c r="W249" s="2251"/>
      <c r="X249" s="2249"/>
      <c r="Y249" s="2254"/>
      <c r="Z249" s="2249"/>
      <c r="AA249" s="2269"/>
      <c r="AB249" s="2249"/>
      <c r="AC249" s="2259"/>
      <c r="AD249" s="2261"/>
      <c r="AF249" s="272"/>
      <c r="AG249" s="989"/>
      <c r="AH249" s="989"/>
      <c r="AI249" s="106"/>
      <c r="AJ249" s="106"/>
      <c r="AK249" s="106"/>
      <c r="AL249" s="991"/>
      <c r="AM249" s="686"/>
      <c r="AN249" s="686"/>
      <c r="AO249" s="686"/>
      <c r="AP249" s="686"/>
      <c r="AQ249" s="84"/>
      <c r="AR249" s="857"/>
      <c r="AS249" s="858"/>
      <c r="AT249" s="859"/>
      <c r="AU249" s="888"/>
      <c r="AV249" s="889"/>
      <c r="AW249" s="889"/>
      <c r="AX249" s="858"/>
      <c r="AY249" s="858"/>
      <c r="AZ249" s="858"/>
      <c r="BA249" s="79"/>
      <c r="BB249" s="862"/>
      <c r="BC249" s="862"/>
      <c r="BD249" s="862"/>
      <c r="BE249" s="179"/>
      <c r="BF249" s="162"/>
    </row>
    <row r="250" spans="1:59" s="94" customFormat="1" ht="15" customHeight="1" x14ac:dyDescent="0.2">
      <c r="A250" s="254"/>
      <c r="B250" s="2285" t="s">
        <v>66</v>
      </c>
      <c r="C250" s="2288" t="s">
        <v>315</v>
      </c>
      <c r="D250" s="2288"/>
      <c r="E250" s="2288"/>
      <c r="F250" s="2288"/>
      <c r="G250" s="2288"/>
      <c r="H250" s="2288"/>
      <c r="I250" s="2288"/>
      <c r="J250" s="2288"/>
      <c r="K250" s="2288"/>
      <c r="L250" s="2288"/>
      <c r="M250" s="2289"/>
      <c r="N250" s="473">
        <v>0.1</v>
      </c>
      <c r="O250" s="638">
        <f>IF(O$209=FALSE,0,N250)</f>
        <v>0</v>
      </c>
      <c r="P250" s="473">
        <v>0.1</v>
      </c>
      <c r="Q250" s="662">
        <f>IF(Q$209=FALSE,0,P250)</f>
        <v>0</v>
      </c>
      <c r="R250" s="473">
        <v>0.1</v>
      </c>
      <c r="S250" s="699">
        <f>IF(S$209=FALSE,0,R250)</f>
        <v>0</v>
      </c>
      <c r="T250" s="473">
        <v>0.1</v>
      </c>
      <c r="U250" s="734">
        <f>IF(U$209=FALSE,0,T250)</f>
        <v>0.1</v>
      </c>
      <c r="V250" s="473">
        <v>0.1</v>
      </c>
      <c r="W250" s="756">
        <f>IF(W$209=FALSE,0,V250)</f>
        <v>0</v>
      </c>
      <c r="X250" s="473">
        <v>0.1</v>
      </c>
      <c r="Y250" s="1371">
        <f>IF(Y$209=FALSE,0,X250)</f>
        <v>0</v>
      </c>
      <c r="Z250" s="473">
        <v>0.1</v>
      </c>
      <c r="AA250" s="1417">
        <f>IF(AA$209=FALSE,0,Z250)</f>
        <v>0</v>
      </c>
      <c r="AB250" s="473">
        <v>0.1</v>
      </c>
      <c r="AC250" s="1432">
        <f>IF(AC$209=FALSE,0,AB250)</f>
        <v>0</v>
      </c>
      <c r="AD250" s="483">
        <f>O250+Q250+S250+U250+W250+Y250+AA250+AC250</f>
        <v>0.1</v>
      </c>
      <c r="AF250" s="272">
        <v>0.1</v>
      </c>
      <c r="AG250" s="989"/>
      <c r="AH250" s="989"/>
      <c r="AI250" s="106"/>
      <c r="AJ250" s="106"/>
      <c r="AK250" s="106"/>
      <c r="AL250" s="991"/>
      <c r="AM250" s="686"/>
      <c r="AN250" s="686"/>
      <c r="AO250" s="686"/>
      <c r="AP250" s="686"/>
      <c r="AQ250" s="84"/>
      <c r="AR250" s="857"/>
      <c r="AS250" s="858"/>
      <c r="AT250" s="859"/>
      <c r="AU250" s="888"/>
      <c r="AV250" s="889"/>
      <c r="AW250" s="889"/>
      <c r="AX250" s="858"/>
      <c r="AY250" s="858"/>
      <c r="AZ250" s="858"/>
      <c r="BA250" s="79"/>
      <c r="BB250" s="862"/>
      <c r="BC250" s="862"/>
      <c r="BD250" s="862"/>
      <c r="BE250" s="179"/>
      <c r="BF250" s="162"/>
    </row>
    <row r="251" spans="1:59" s="94" customFormat="1" ht="15" customHeight="1" x14ac:dyDescent="0.2">
      <c r="A251" s="254"/>
      <c r="B251" s="2287"/>
      <c r="C251" s="2292"/>
      <c r="D251" s="2292"/>
      <c r="E251" s="2292"/>
      <c r="F251" s="2292"/>
      <c r="G251" s="2292"/>
      <c r="H251" s="2292"/>
      <c r="I251" s="2292"/>
      <c r="J251" s="2292"/>
      <c r="K251" s="2292"/>
      <c r="L251" s="2292"/>
      <c r="M251" s="2293"/>
      <c r="N251" s="294" t="str">
        <f>IF(O251=0,"",O251)</f>
        <v/>
      </c>
      <c r="O251" s="639">
        <f>IF(O$209=FALSE,0,O250/100*AI$18)</f>
        <v>0</v>
      </c>
      <c r="P251" s="294" t="str">
        <f>IF(Q251=0,"",Q251)</f>
        <v/>
      </c>
      <c r="Q251" s="658">
        <f>IF(Q$209=FALSE,0,Q250/100*AI$29)</f>
        <v>0</v>
      </c>
      <c r="R251" s="294" t="str">
        <f>IF(S251=0,"",S251)</f>
        <v/>
      </c>
      <c r="S251" s="700">
        <f>IF(S$209=FALSE,0,S250/100*AI$40)</f>
        <v>0</v>
      </c>
      <c r="T251" s="294" t="str">
        <f>IF(U251=0,"",U251)</f>
        <v/>
      </c>
      <c r="U251" s="735">
        <f>IF(U$209=FALSE,0,U250/100*AI$51)</f>
        <v>0</v>
      </c>
      <c r="V251" s="294" t="str">
        <f>IF(W251=0,"",W251)</f>
        <v/>
      </c>
      <c r="W251" s="757">
        <f>IF(W$209=FALSE,0,W250/100*AI$62)</f>
        <v>0</v>
      </c>
      <c r="X251" s="294" t="str">
        <f>IF(Y251=0,"",Y251)</f>
        <v/>
      </c>
      <c r="Y251" s="1372">
        <f>IF(Y$209=FALSE,0,Y250/100*AI$73)</f>
        <v>0</v>
      </c>
      <c r="Z251" s="294" t="str">
        <f>IF(AA251=0,"",AA251)</f>
        <v/>
      </c>
      <c r="AA251" s="1418">
        <f>IF(AA$209=FALSE,0,AA250/100*AI$84)</f>
        <v>0</v>
      </c>
      <c r="AB251" s="294" t="str">
        <f>IF(AC251=0,"",AC251)</f>
        <v/>
      </c>
      <c r="AC251" s="1437">
        <f>IF(AC$209=FALSE,0,AC250/100*AI$95)</f>
        <v>0</v>
      </c>
      <c r="AD251" s="19"/>
      <c r="AF251" s="272"/>
      <c r="AG251" s="989"/>
      <c r="AH251" s="989"/>
      <c r="AI251" s="106"/>
      <c r="AJ251" s="106"/>
      <c r="AK251" s="106"/>
      <c r="AL251" s="991"/>
      <c r="AM251" s="686"/>
      <c r="AN251" s="686"/>
      <c r="AO251" s="686"/>
      <c r="AP251" s="686"/>
      <c r="AQ251" s="84"/>
      <c r="AR251" s="857"/>
      <c r="AS251" s="858"/>
      <c r="AT251" s="859"/>
      <c r="AU251" s="888"/>
      <c r="AV251" s="889"/>
      <c r="AW251" s="889"/>
      <c r="AX251" s="858"/>
      <c r="AY251" s="858"/>
      <c r="AZ251" s="858"/>
      <c r="BA251" s="79"/>
      <c r="BB251" s="862"/>
      <c r="BC251" s="862"/>
      <c r="BD251" s="862"/>
      <c r="BE251" s="179"/>
      <c r="BF251" s="162"/>
    </row>
    <row r="252" spans="1:59" s="94" customFormat="1" ht="15" customHeight="1" x14ac:dyDescent="0.2">
      <c r="A252" s="254"/>
      <c r="B252" s="2285" t="s">
        <v>67</v>
      </c>
      <c r="C252" s="2288" t="s">
        <v>96</v>
      </c>
      <c r="D252" s="2288"/>
      <c r="E252" s="2288"/>
      <c r="F252" s="2288"/>
      <c r="G252" s="2288"/>
      <c r="H252" s="2288"/>
      <c r="I252" s="2288"/>
      <c r="J252" s="2288"/>
      <c r="K252" s="2288"/>
      <c r="L252" s="2288"/>
      <c r="M252" s="2289"/>
      <c r="N252" s="473">
        <v>1.5</v>
      </c>
      <c r="O252" s="638">
        <f>IF(O$209=FALSE,0,N252)</f>
        <v>0</v>
      </c>
      <c r="P252" s="473">
        <v>1.5</v>
      </c>
      <c r="Q252" s="662">
        <f>IF(Q$209=FALSE,0,P252)</f>
        <v>0</v>
      </c>
      <c r="R252" s="473">
        <v>1.5</v>
      </c>
      <c r="S252" s="699">
        <f>IF(S$209=FALSE,0,R252)</f>
        <v>0</v>
      </c>
      <c r="T252" s="473">
        <v>1.5</v>
      </c>
      <c r="U252" s="734">
        <f>IF(U$209=FALSE,0,T252)</f>
        <v>1.5</v>
      </c>
      <c r="V252" s="473">
        <v>1.5</v>
      </c>
      <c r="W252" s="756">
        <f>IF(W$209=FALSE,0,V252)</f>
        <v>0</v>
      </c>
      <c r="X252" s="473">
        <v>1.5</v>
      </c>
      <c r="Y252" s="1371">
        <f>IF(Y$209=FALSE,0,X252)</f>
        <v>0</v>
      </c>
      <c r="Z252" s="473">
        <v>1.5</v>
      </c>
      <c r="AA252" s="1417">
        <f>IF(AA$209=FALSE,0,Z252)</f>
        <v>0</v>
      </c>
      <c r="AB252" s="473">
        <v>1.5</v>
      </c>
      <c r="AC252" s="1432">
        <f>IF(AC$209=FALSE,0,AB252)</f>
        <v>0</v>
      </c>
      <c r="AD252" s="483">
        <f>O252+Q252+S252+U252+W252+Y252+AA252+AC252</f>
        <v>1.5</v>
      </c>
      <c r="AF252" s="272">
        <v>1.5</v>
      </c>
      <c r="AG252" s="989"/>
      <c r="AH252" s="989"/>
      <c r="AI252" s="106"/>
      <c r="AJ252" s="106"/>
      <c r="AK252" s="106"/>
      <c r="AL252" s="991"/>
      <c r="AM252" s="686"/>
      <c r="AN252" s="686"/>
      <c r="AO252" s="686"/>
      <c r="AP252" s="686"/>
      <c r="AQ252" s="84"/>
      <c r="AR252" s="857"/>
      <c r="AS252" s="858"/>
      <c r="AT252" s="859"/>
      <c r="AU252" s="888"/>
      <c r="AV252" s="889"/>
      <c r="AW252" s="889"/>
      <c r="AX252" s="858"/>
      <c r="AY252" s="858"/>
      <c r="AZ252" s="858"/>
      <c r="BA252" s="79"/>
      <c r="BB252" s="862"/>
      <c r="BC252" s="862"/>
      <c r="BD252" s="862"/>
      <c r="BE252" s="179"/>
      <c r="BF252" s="162"/>
    </row>
    <row r="253" spans="1:59" s="94" customFormat="1" ht="15" customHeight="1" x14ac:dyDescent="0.2">
      <c r="A253" s="254"/>
      <c r="B253" s="2287"/>
      <c r="C253" s="2292"/>
      <c r="D253" s="2292"/>
      <c r="E253" s="2292"/>
      <c r="F253" s="2292"/>
      <c r="G253" s="2292"/>
      <c r="H253" s="2292"/>
      <c r="I253" s="2292"/>
      <c r="J253" s="2292"/>
      <c r="K253" s="2292"/>
      <c r="L253" s="2292"/>
      <c r="M253" s="2293"/>
      <c r="N253" s="294" t="str">
        <f>IF(O253=0,"",O253)</f>
        <v/>
      </c>
      <c r="O253" s="639">
        <f>IF(O$209=FALSE,0,O252/100*AI$18)</f>
        <v>0</v>
      </c>
      <c r="P253" s="294" t="str">
        <f>IF(Q253=0,"",Q253)</f>
        <v/>
      </c>
      <c r="Q253" s="658">
        <f>IF(Q$209=FALSE,0,Q252/100*AI$29)</f>
        <v>0</v>
      </c>
      <c r="R253" s="294" t="str">
        <f>IF(S253=0,"",S253)</f>
        <v/>
      </c>
      <c r="S253" s="700">
        <f>IF(S$209=FALSE,0,S252/100*AI$40)</f>
        <v>0</v>
      </c>
      <c r="T253" s="294" t="str">
        <f>IF(U253=0,"",U253)</f>
        <v/>
      </c>
      <c r="U253" s="735">
        <f>IF(U$209=FALSE,0,U252/100*AI$51)</f>
        <v>0</v>
      </c>
      <c r="V253" s="294" t="str">
        <f>IF(W253=0,"",W253)</f>
        <v/>
      </c>
      <c r="W253" s="757">
        <f>IF(W$209=FALSE,0,W252/100*AI$62)</f>
        <v>0</v>
      </c>
      <c r="X253" s="294" t="str">
        <f>IF(Y253=0,"",Y253)</f>
        <v/>
      </c>
      <c r="Y253" s="1372">
        <f>IF(Y$209=FALSE,0,Y252/100*AI$73)</f>
        <v>0</v>
      </c>
      <c r="Z253" s="294" t="str">
        <f>IF(AA253=0,"",AA253)</f>
        <v/>
      </c>
      <c r="AA253" s="1418">
        <f>IF(AA$209=FALSE,0,AA252/100*AI$84)</f>
        <v>0</v>
      </c>
      <c r="AB253" s="294" t="str">
        <f>IF(AC253=0,"",AC253)</f>
        <v/>
      </c>
      <c r="AC253" s="1437">
        <f>IF(AC$209=FALSE,0,AC252/100*AI$95)</f>
        <v>0</v>
      </c>
      <c r="AD253" s="19"/>
      <c r="AF253" s="272"/>
      <c r="AG253" s="989"/>
      <c r="AH253" s="989"/>
      <c r="AI253" s="106"/>
      <c r="AJ253" s="106"/>
      <c r="AK253" s="106"/>
      <c r="AL253" s="991"/>
      <c r="AM253" s="686"/>
      <c r="AN253" s="686"/>
      <c r="AO253" s="686"/>
      <c r="AP253" s="686"/>
      <c r="AQ253" s="84"/>
      <c r="AR253" s="857"/>
      <c r="AS253" s="858"/>
      <c r="AT253" s="859"/>
      <c r="AU253" s="888"/>
      <c r="AV253" s="889"/>
      <c r="AW253" s="889"/>
      <c r="AX253" s="858"/>
      <c r="AY253" s="858"/>
      <c r="AZ253" s="858"/>
      <c r="BA253" s="79"/>
      <c r="BB253" s="862"/>
      <c r="BC253" s="862"/>
      <c r="BD253" s="862"/>
      <c r="BE253" s="179"/>
      <c r="BF253" s="162"/>
    </row>
    <row r="254" spans="1:59" s="94" customFormat="1" ht="24.6" customHeight="1" x14ac:dyDescent="0.2">
      <c r="A254" s="254"/>
      <c r="B254" s="2285" t="s">
        <v>69</v>
      </c>
      <c r="C254" s="2288" t="s">
        <v>316</v>
      </c>
      <c r="D254" s="2288"/>
      <c r="E254" s="2288"/>
      <c r="F254" s="2288"/>
      <c r="G254" s="2288"/>
      <c r="H254" s="2288"/>
      <c r="I254" s="2288"/>
      <c r="J254" s="2288"/>
      <c r="K254" s="2288"/>
      <c r="L254" s="2288"/>
      <c r="M254" s="2289"/>
      <c r="N254" s="473">
        <v>0.1</v>
      </c>
      <c r="O254" s="638">
        <f>IF(O$209=FALSE,0,N254)</f>
        <v>0</v>
      </c>
      <c r="P254" s="473">
        <v>0.1</v>
      </c>
      <c r="Q254" s="662">
        <f>IF(Q$209=FALSE,0,P254)</f>
        <v>0</v>
      </c>
      <c r="R254" s="473">
        <v>0.15</v>
      </c>
      <c r="S254" s="699">
        <f>IF(S$209=FALSE,0,R254)</f>
        <v>0</v>
      </c>
      <c r="T254" s="473">
        <v>0.1</v>
      </c>
      <c r="U254" s="734">
        <f>IF(U$209=FALSE,0,T254)</f>
        <v>0.1</v>
      </c>
      <c r="V254" s="473">
        <v>0.1</v>
      </c>
      <c r="W254" s="756">
        <f>IF(W$209=FALSE,0,V254)</f>
        <v>0</v>
      </c>
      <c r="X254" s="473">
        <v>0.1</v>
      </c>
      <c r="Y254" s="1371">
        <f>IF(Y$209=FALSE,0,X254)</f>
        <v>0</v>
      </c>
      <c r="Z254" s="473">
        <v>0.1</v>
      </c>
      <c r="AA254" s="1417">
        <f>IF(AA$209=FALSE,0,Z254)</f>
        <v>0</v>
      </c>
      <c r="AB254" s="473">
        <v>0.1</v>
      </c>
      <c r="AC254" s="1432">
        <f>IF(AC$209=FALSE,0,AB254)</f>
        <v>0</v>
      </c>
      <c r="AD254" s="483">
        <f>O254+Q254+S254+U254+W254+Y254+AA254+AC254</f>
        <v>0.1</v>
      </c>
      <c r="AF254" s="272">
        <v>0.1</v>
      </c>
      <c r="AG254" s="989"/>
      <c r="AH254" s="989"/>
      <c r="AI254" s="106"/>
      <c r="AJ254" s="106"/>
      <c r="AK254" s="106"/>
      <c r="AL254" s="685"/>
      <c r="AM254" s="686"/>
      <c r="AN254" s="686"/>
      <c r="AO254" s="686"/>
      <c r="AP254" s="686"/>
      <c r="AQ254" s="84"/>
      <c r="AR254" s="882"/>
      <c r="AS254" s="858"/>
      <c r="AT254" s="883"/>
      <c r="AU254" s="888"/>
      <c r="AV254" s="890"/>
      <c r="AW254" s="890"/>
      <c r="AX254" s="886"/>
      <c r="AY254" s="886"/>
      <c r="AZ254" s="886"/>
      <c r="BA254" s="887"/>
      <c r="BB254" s="617"/>
      <c r="BC254" s="862"/>
      <c r="BD254" s="617"/>
      <c r="BE254" s="175"/>
      <c r="BF254" s="167"/>
      <c r="BG254" s="99"/>
    </row>
    <row r="255" spans="1:59" s="99" customFormat="1" ht="16.899999999999999" customHeight="1" x14ac:dyDescent="0.2">
      <c r="A255" s="1543"/>
      <c r="B255" s="2286"/>
      <c r="C255" s="2290"/>
      <c r="D255" s="2290"/>
      <c r="E255" s="2290"/>
      <c r="F255" s="2290"/>
      <c r="G255" s="2290"/>
      <c r="H255" s="2290"/>
      <c r="I255" s="2290"/>
      <c r="J255" s="2290"/>
      <c r="K255" s="2290"/>
      <c r="L255" s="2290"/>
      <c r="M255" s="2291"/>
      <c r="N255" s="2252" t="str">
        <f>IF(O255=0,"",O255)</f>
        <v/>
      </c>
      <c r="O255" s="2278">
        <f>IF(O$209=FALSE,0,O254/100*AI$18)</f>
        <v>0</v>
      </c>
      <c r="P255" s="2252" t="str">
        <f>IF(Q255=0,"",Q255)</f>
        <v/>
      </c>
      <c r="Q255" s="2280">
        <f>IF(Q$209=FALSE,0,Q254/100*AI$29)</f>
        <v>0</v>
      </c>
      <c r="R255" s="2252" t="str">
        <f>IF(S255=0,"",S255)</f>
        <v/>
      </c>
      <c r="S255" s="2266">
        <f>IF(S$209=FALSE,0,S254/100*AI$40)</f>
        <v>0</v>
      </c>
      <c r="T255" s="2252" t="str">
        <f>IF(U255=0,"",U255)</f>
        <v/>
      </c>
      <c r="U255" s="2264">
        <f>IF(U$209=FALSE,0,U254/100*AI$51)</f>
        <v>0</v>
      </c>
      <c r="V255" s="2252" t="str">
        <f>IF(W255=0,"",W255)</f>
        <v/>
      </c>
      <c r="W255" s="2250">
        <f>IF(W$209=FALSE,0,W254/100*AI$62)</f>
        <v>0</v>
      </c>
      <c r="X255" s="2252" t="str">
        <f>IF(Y255=0,"",Y255)</f>
        <v/>
      </c>
      <c r="Y255" s="2253">
        <f>IF(Y$209=FALSE,0,Y254/100*AI$73)</f>
        <v>0</v>
      </c>
      <c r="Z255" s="2252" t="str">
        <f>IF(AA255=0,"",AA255)</f>
        <v/>
      </c>
      <c r="AA255" s="2268">
        <f>IF(AA$209=FALSE,0,AA254/100*AI$84)</f>
        <v>0</v>
      </c>
      <c r="AB255" s="2252" t="str">
        <f>IF(AC255=0,"",AC255)</f>
        <v/>
      </c>
      <c r="AC255" s="2315">
        <f>IF(AC$209=FALSE,0,AC254/100*AI$95)</f>
        <v>0</v>
      </c>
      <c r="AD255" s="2261"/>
      <c r="AE255" s="94"/>
      <c r="AF255" s="272"/>
      <c r="AG255" s="989"/>
      <c r="AH255" s="989"/>
      <c r="AI255" s="106"/>
      <c r="AJ255" s="106"/>
      <c r="AK255" s="106"/>
      <c r="AL255" s="991"/>
      <c r="AM255" s="993"/>
      <c r="AN255" s="993"/>
      <c r="AO255" s="993"/>
      <c r="AP255" s="993"/>
      <c r="AQ255" s="88"/>
      <c r="AR255" s="857"/>
      <c r="AS255" s="858"/>
      <c r="AT255" s="859"/>
      <c r="AU255" s="888"/>
      <c r="AV255" s="889"/>
      <c r="AW255" s="889"/>
      <c r="AX255" s="858"/>
      <c r="AY255" s="858"/>
      <c r="AZ255" s="858"/>
      <c r="BA255" s="79"/>
      <c r="BB255" s="862"/>
      <c r="BC255" s="862"/>
      <c r="BD255" s="862"/>
      <c r="BE255" s="179"/>
      <c r="BF255" s="168"/>
      <c r="BG255" s="101"/>
    </row>
    <row r="256" spans="1:59" s="101" customFormat="1" ht="16.899999999999999" customHeight="1" x14ac:dyDescent="0.2">
      <c r="A256" s="258"/>
      <c r="B256" s="2287"/>
      <c r="C256" s="2292"/>
      <c r="D256" s="2292"/>
      <c r="E256" s="2292"/>
      <c r="F256" s="2292"/>
      <c r="G256" s="2292"/>
      <c r="H256" s="2292"/>
      <c r="I256" s="2292"/>
      <c r="J256" s="2292"/>
      <c r="K256" s="2292"/>
      <c r="L256" s="2292"/>
      <c r="M256" s="2293"/>
      <c r="N256" s="2249"/>
      <c r="O256" s="2279"/>
      <c r="P256" s="2249"/>
      <c r="Q256" s="2281"/>
      <c r="R256" s="2249"/>
      <c r="S256" s="2267"/>
      <c r="T256" s="2249"/>
      <c r="U256" s="2265"/>
      <c r="V256" s="2249"/>
      <c r="W256" s="2251"/>
      <c r="X256" s="2249"/>
      <c r="Y256" s="2254"/>
      <c r="Z256" s="2249"/>
      <c r="AA256" s="2269"/>
      <c r="AB256" s="2249"/>
      <c r="AC256" s="2316"/>
      <c r="AD256" s="2261"/>
      <c r="AE256" s="94"/>
      <c r="AF256" s="272"/>
      <c r="AG256" s="997"/>
      <c r="AH256" s="997"/>
      <c r="AL256" s="991"/>
      <c r="AM256" s="686"/>
      <c r="AN256" s="686"/>
      <c r="AO256" s="686"/>
      <c r="AP256" s="686"/>
      <c r="AQ256" s="84"/>
      <c r="AR256" s="857"/>
      <c r="AS256" s="858"/>
      <c r="AT256" s="859"/>
      <c r="AU256" s="888"/>
      <c r="AV256" s="889"/>
      <c r="AW256" s="889"/>
      <c r="AX256" s="858"/>
      <c r="AY256" s="858"/>
      <c r="AZ256" s="858"/>
      <c r="BA256" s="79"/>
      <c r="BB256" s="862"/>
      <c r="BC256" s="862"/>
      <c r="BD256" s="862"/>
      <c r="BE256" s="179"/>
      <c r="BF256" s="162"/>
      <c r="BG256" s="94"/>
    </row>
    <row r="257" spans="1:59" s="94" customFormat="1" ht="15" customHeight="1" x14ac:dyDescent="0.2">
      <c r="A257" s="256"/>
      <c r="B257" s="2317" t="s">
        <v>319</v>
      </c>
      <c r="C257" s="2318"/>
      <c r="D257" s="2318"/>
      <c r="E257" s="2318"/>
      <c r="F257" s="2318"/>
      <c r="G257" s="2318"/>
      <c r="H257" s="2318"/>
      <c r="I257" s="2318"/>
      <c r="J257" s="2318"/>
      <c r="K257" s="2318"/>
      <c r="L257" s="2318"/>
      <c r="M257" s="2331"/>
      <c r="N257" s="477" t="str">
        <f>IF(O257=0,"",O257)</f>
        <v/>
      </c>
      <c r="O257" s="654">
        <f>IF(OR(AI12=0,O209=FALSE),0,O210+O216+O218+O222+O224+O227+O229+O232+O236+O238+O240+O245+O247+O250+O252+O254)</f>
        <v>0</v>
      </c>
      <c r="P257" s="477" t="str">
        <f>IF(Q257=0,"",Q257)</f>
        <v/>
      </c>
      <c r="Q257" s="674">
        <f>IF(OR(AI23=0,Q209=FALSE),0,Q210+Q216+Q218+Q222+Q224+Q227+Q229+Q232+Q236+Q238+Q240+Q245+Q247+Q250+Q252+Q254)</f>
        <v>0</v>
      </c>
      <c r="R257" s="477" t="str">
        <f>IF(S257=0,"",S257)</f>
        <v/>
      </c>
      <c r="S257" s="730">
        <f>IF(OR(AI34=0,S209=FALSE),0,S210+S216+S218+S222+S224+S227+S229+S232+S236+S238+S240+S245+S247+S250+S252+S254)</f>
        <v>0</v>
      </c>
      <c r="T257" s="477">
        <f>IF(U257=0,"",U257)</f>
        <v>34.450000000000003</v>
      </c>
      <c r="U257" s="747">
        <f>IF(OR(AI45=0,U209=FALSE),0,U210+U216+U218+U222+U224+U227+U229+U232+U236+U238+U240+U245+U247+U250+U252+U254)</f>
        <v>34.450000000000003</v>
      </c>
      <c r="V257" s="477" t="str">
        <f>IF(W257=0,"",W257)</f>
        <v/>
      </c>
      <c r="W257" s="768">
        <f>IF(OR(AI56=0,W209=FALSE),0,W210+W216+W218+W222+W224+W227+W229+W232+W236+W238+W240+W245+W247+W250+W252+W254)</f>
        <v>0</v>
      </c>
      <c r="X257" s="477" t="str">
        <f>IF(Y257=0,"",Y257)</f>
        <v/>
      </c>
      <c r="Y257" s="1383">
        <f>IF(OR(AI67=0,Y209=FALSE),0,Y210+Y216+Y218+Y222+Y224+Y227+Y229+Y232+Y236+Y238+Y240+Y245+Y247+Y250+Y252+Y254)</f>
        <v>0</v>
      </c>
      <c r="Z257" s="477" t="str">
        <f>IF(AA257=0,"",AA257)</f>
        <v/>
      </c>
      <c r="AA257" s="797">
        <f>IF(OR(AI78=0,AA209=FALSE),0,AA210+AA216+AA218+AA222+AA224+AA227+AA229+AA232+AA236+AA238+AA240+AA245+AA247+AA250+AA252+AA254)</f>
        <v>0</v>
      </c>
      <c r="AB257" s="477" t="str">
        <f>IF(AC257=0,"",AC257)</f>
        <v/>
      </c>
      <c r="AC257" s="818">
        <f>IF(OR(AI89=0,AC209=FALSE),0,AC210+AC216+AC218+AC222+AC224+AC227+AC229+AC232+AC236+AC238+AC240+AC245+AC247+AC250+AC252+AC254)</f>
        <v>0</v>
      </c>
      <c r="AD257" s="485">
        <f>AD210+AD216+AD218+AD222+AD224+AD227+AD229+AD232++AD236+AD238+AD240+AD245+AD247+AD250+AD252+AD254</f>
        <v>34.450000000000003</v>
      </c>
      <c r="AE257" s="100"/>
      <c r="AF257" s="272"/>
      <c r="AG257" s="989"/>
      <c r="AH257" s="989"/>
      <c r="AI257" s="106"/>
      <c r="AJ257" s="106"/>
      <c r="AK257" s="106"/>
      <c r="AL257" s="991"/>
      <c r="AM257" s="686"/>
      <c r="AN257" s="686"/>
      <c r="AO257" s="686"/>
      <c r="AP257" s="686"/>
      <c r="AQ257" s="84"/>
      <c r="AR257" s="857"/>
      <c r="AS257" s="858"/>
      <c r="AT257" s="859"/>
      <c r="AU257" s="888"/>
      <c r="AV257" s="889"/>
      <c r="AW257" s="889"/>
      <c r="AX257" s="858"/>
      <c r="AY257" s="858"/>
      <c r="AZ257" s="858"/>
      <c r="BA257" s="79"/>
      <c r="BB257" s="862"/>
      <c r="BC257" s="862"/>
      <c r="BD257" s="862"/>
      <c r="BE257" s="179"/>
      <c r="BF257" s="162"/>
    </row>
    <row r="258" spans="1:59" s="94" customFormat="1" ht="15" customHeight="1" thickBot="1" x14ac:dyDescent="0.25">
      <c r="A258" s="256"/>
      <c r="B258" s="2323" t="s">
        <v>158</v>
      </c>
      <c r="C258" s="2324"/>
      <c r="D258" s="2324"/>
      <c r="E258" s="2324"/>
      <c r="F258" s="2324"/>
      <c r="G258" s="2324"/>
      <c r="H258" s="2324"/>
      <c r="I258" s="2324"/>
      <c r="J258" s="2324"/>
      <c r="K258" s="2324"/>
      <c r="L258" s="2324"/>
      <c r="M258" s="2351"/>
      <c r="N258" s="478" t="str">
        <f>IF(O258=0,"",O258)</f>
        <v/>
      </c>
      <c r="O258" s="655">
        <f>O255+O253+O251+O248+O246+O241+O239+O237+O233+O230+O228+O225+O223+O219+O217+O211</f>
        <v>0</v>
      </c>
      <c r="P258" s="479" t="str">
        <f>IF(Q258=0,"",Q258)</f>
        <v/>
      </c>
      <c r="Q258" s="675">
        <f>Q255+Q253+Q251+Q248+Q246+Q241+Q239+Q237+Q233+Q230+Q228+Q225+Q223+Q219+Q217+Q211</f>
        <v>0</v>
      </c>
      <c r="R258" s="479" t="str">
        <f>IF(S258=0,"",S258)</f>
        <v/>
      </c>
      <c r="S258" s="731">
        <f>S255+S253+S251+S248+S246+S241+S239+S237+S233+S230+S228+S225+S223+S219+S217+S211</f>
        <v>0</v>
      </c>
      <c r="T258" s="479" t="str">
        <f>IF(U258=0,"",U258)</f>
        <v/>
      </c>
      <c r="U258" s="748">
        <f>U255+U253+U251+U248+U246+U241+U239+U237+U233+U230+U228+U225+U223+U219+U217+U211</f>
        <v>0</v>
      </c>
      <c r="V258" s="479" t="str">
        <f>IF(W258=0,"",W258)</f>
        <v/>
      </c>
      <c r="W258" s="769">
        <f>W255+W253+W251+W248+W246+W241+W239+W237+W233+W230+W228+W225+W223+W219+W217+W211</f>
        <v>0</v>
      </c>
      <c r="X258" s="479" t="str">
        <f>IF(Y258=0,"",Y258)</f>
        <v/>
      </c>
      <c r="Y258" s="1384">
        <f>Y255+Y253+Y251+Y248+Y246+Y241+Y239+Y237+Y233+Y230+Y228+Y225+Y223+Y219+Y217+Y211</f>
        <v>0</v>
      </c>
      <c r="Z258" s="479" t="str">
        <f>IF(AA258=0,"",AA258)</f>
        <v/>
      </c>
      <c r="AA258" s="798">
        <f>AA255+AA253+AA251+AA248+AA246+AA241+AA239+AA237+AA233+AA230+AA228+AA225+AA223+AA219+AA217+AA211</f>
        <v>0</v>
      </c>
      <c r="AB258" s="480" t="str">
        <f>IF(AC258=0,"",AC258)</f>
        <v/>
      </c>
      <c r="AC258" s="819">
        <f>AC255+AC253+AC251+AC248+AC246+AC241+AC239+AC237+AC233+AC230+AC228+AC225+AC223+AC219+AC217+AC211</f>
        <v>0</v>
      </c>
      <c r="AD258" s="313"/>
      <c r="AE258" s="101"/>
      <c r="AF258" s="273"/>
      <c r="AG258" s="989"/>
      <c r="AH258" s="989"/>
      <c r="AI258" s="106"/>
      <c r="AJ258" s="106"/>
      <c r="AK258" s="106"/>
      <c r="AL258" s="685"/>
      <c r="AM258" s="686"/>
      <c r="AN258" s="686"/>
      <c r="AO258" s="686"/>
      <c r="AP258" s="686"/>
      <c r="AQ258" s="84"/>
      <c r="AR258" s="882"/>
      <c r="AS258" s="858"/>
      <c r="AT258" s="883"/>
      <c r="AU258" s="888"/>
      <c r="AV258" s="890"/>
      <c r="AW258" s="890"/>
      <c r="AX258" s="886"/>
      <c r="AY258" s="886"/>
      <c r="AZ258" s="886"/>
      <c r="BA258" s="887"/>
      <c r="BB258" s="617"/>
      <c r="BC258" s="862"/>
      <c r="BD258" s="617"/>
      <c r="BE258" s="175"/>
      <c r="BF258" s="176"/>
      <c r="BG258" s="105"/>
    </row>
    <row r="259" spans="1:59" s="105" customFormat="1" ht="15" customHeight="1" x14ac:dyDescent="0.2">
      <c r="A259" s="258"/>
      <c r="B259" s="270"/>
      <c r="C259" s="102"/>
      <c r="D259" s="102"/>
      <c r="E259" s="102"/>
      <c r="F259" s="102"/>
      <c r="G259" s="102"/>
      <c r="H259" s="102"/>
      <c r="I259" s="102"/>
      <c r="J259" s="102"/>
      <c r="K259" s="102"/>
      <c r="L259" s="102"/>
      <c r="M259" s="96"/>
      <c r="N259" s="262"/>
      <c r="O259" s="262"/>
      <c r="P259" s="262"/>
      <c r="Q259" s="262"/>
      <c r="R259" s="262"/>
      <c r="S259" s="262"/>
      <c r="T259" s="262"/>
      <c r="U259" s="265"/>
      <c r="V259" s="262"/>
      <c r="W259" s="265"/>
      <c r="X259" s="262"/>
      <c r="Y259" s="265"/>
      <c r="Z259" s="262"/>
      <c r="AA259" s="265"/>
      <c r="AB259" s="262"/>
      <c r="AC259" s="264"/>
      <c r="AD259" s="94"/>
      <c r="AE259" s="94"/>
      <c r="AF259" s="272"/>
      <c r="AG259" s="989"/>
      <c r="AH259" s="989"/>
      <c r="AI259" s="106"/>
      <c r="AJ259" s="106"/>
      <c r="AK259" s="106"/>
      <c r="AL259" s="685"/>
      <c r="AM259" s="686"/>
      <c r="AN259" s="686"/>
      <c r="AO259" s="686"/>
      <c r="AP259" s="686"/>
      <c r="AQ259" s="84"/>
      <c r="AR259" s="882"/>
      <c r="AS259" s="858"/>
      <c r="AT259" s="883"/>
      <c r="AU259" s="888"/>
      <c r="AV259" s="890"/>
      <c r="AW259" s="890"/>
      <c r="AX259" s="886"/>
      <c r="AY259" s="886"/>
      <c r="AZ259" s="886"/>
      <c r="BA259" s="887"/>
      <c r="BB259" s="617"/>
      <c r="BC259" s="862"/>
      <c r="BD259" s="617"/>
      <c r="BE259" s="175"/>
      <c r="BF259" s="176"/>
    </row>
    <row r="260" spans="1:59" s="105" customFormat="1" ht="15" customHeight="1" x14ac:dyDescent="0.2">
      <c r="A260" s="258"/>
      <c r="B260" s="2322" t="s">
        <v>97</v>
      </c>
      <c r="C260" s="2322"/>
      <c r="D260" s="2322"/>
      <c r="E260" s="2322"/>
      <c r="F260" s="2322"/>
      <c r="G260" s="2322"/>
      <c r="H260" s="2322"/>
      <c r="I260" s="2322"/>
      <c r="J260" s="2322"/>
      <c r="K260" s="2322"/>
      <c r="L260" s="2322"/>
      <c r="M260" s="2322"/>
      <c r="N260" s="2322"/>
      <c r="O260" s="2322"/>
      <c r="P260" s="2322"/>
      <c r="Q260" s="2322"/>
      <c r="R260" s="2322"/>
      <c r="S260" s="262"/>
      <c r="T260" s="262"/>
      <c r="U260" s="265"/>
      <c r="V260" s="262"/>
      <c r="W260" s="265"/>
      <c r="X260" s="262"/>
      <c r="Y260" s="265"/>
      <c r="Z260" s="262"/>
      <c r="AA260" s="265"/>
      <c r="AB260" s="262"/>
      <c r="AC260" s="264"/>
      <c r="AD260" s="94"/>
      <c r="AE260" s="94"/>
      <c r="AF260" s="272"/>
      <c r="AG260" s="989"/>
      <c r="AH260" s="989"/>
      <c r="AI260" s="106"/>
      <c r="AJ260" s="106"/>
      <c r="AK260" s="106"/>
      <c r="AL260" s="685"/>
      <c r="AM260" s="686"/>
      <c r="AN260" s="686"/>
      <c r="AO260" s="686"/>
      <c r="AP260" s="686"/>
      <c r="AQ260" s="84"/>
      <c r="AR260" s="882"/>
      <c r="AS260" s="858"/>
      <c r="AT260" s="883"/>
      <c r="AU260" s="888"/>
      <c r="AV260" s="890"/>
      <c r="AW260" s="890"/>
      <c r="AX260" s="886"/>
      <c r="AY260" s="886"/>
      <c r="AZ260" s="886"/>
      <c r="BA260" s="887"/>
      <c r="BB260" s="617"/>
      <c r="BC260" s="862"/>
      <c r="BD260" s="617"/>
      <c r="BE260" s="175"/>
      <c r="BF260" s="167"/>
      <c r="BG260" s="99"/>
    </row>
    <row r="261" spans="1:59" s="99" customFormat="1" ht="15" customHeight="1" x14ac:dyDescent="0.2">
      <c r="A261" s="1543"/>
      <c r="B261" s="2277"/>
      <c r="C261" s="2277"/>
      <c r="D261" s="2277"/>
      <c r="E261" s="2277"/>
      <c r="F261" s="2277"/>
      <c r="G261" s="2277"/>
      <c r="H261" s="2277"/>
      <c r="I261" s="2277"/>
      <c r="J261" s="2277"/>
      <c r="K261" s="2277"/>
      <c r="L261" s="2277"/>
      <c r="M261" s="2277"/>
      <c r="N261" s="2277"/>
      <c r="O261" s="2277"/>
      <c r="P261" s="2277"/>
      <c r="Q261" s="2277"/>
      <c r="R261" s="2277"/>
      <c r="S261" s="2277"/>
      <c r="T261" s="2277"/>
      <c r="U261" s="2277"/>
      <c r="V261" s="2277"/>
      <c r="W261" s="2277"/>
      <c r="X261" s="2277"/>
      <c r="Y261" s="2277"/>
      <c r="Z261" s="2277"/>
      <c r="AA261" s="2277"/>
      <c r="AB261" s="2277"/>
      <c r="AC261" s="264"/>
      <c r="AD261" s="105"/>
      <c r="AE261" s="106"/>
      <c r="AF261" s="272"/>
      <c r="AG261" s="989"/>
      <c r="AH261" s="989"/>
      <c r="AI261" s="106"/>
      <c r="AJ261" s="106"/>
      <c r="AK261" s="106"/>
      <c r="AL261" s="991"/>
      <c r="AM261" s="686"/>
      <c r="AN261" s="686"/>
      <c r="AO261" s="686"/>
      <c r="AP261" s="686"/>
      <c r="AQ261" s="84"/>
      <c r="AR261" s="857"/>
      <c r="AS261" s="858"/>
      <c r="AT261" s="859"/>
      <c r="AU261" s="888"/>
      <c r="AV261" s="889"/>
      <c r="AW261" s="889"/>
      <c r="AX261" s="858"/>
      <c r="AY261" s="858"/>
      <c r="AZ261" s="858"/>
      <c r="BA261" s="79"/>
      <c r="BB261" s="862"/>
      <c r="BC261" s="862"/>
      <c r="BD261" s="862"/>
      <c r="BE261" s="179"/>
      <c r="BF261" s="162"/>
      <c r="BG261" s="94"/>
    </row>
    <row r="262" spans="1:59" s="94" customFormat="1" ht="15" customHeight="1" x14ac:dyDescent="0.2">
      <c r="A262" s="254"/>
      <c r="B262" s="2302" t="s">
        <v>119</v>
      </c>
      <c r="C262" s="2303"/>
      <c r="D262" s="2303"/>
      <c r="E262" s="2303"/>
      <c r="F262" s="2303"/>
      <c r="G262" s="2303"/>
      <c r="H262" s="2303"/>
      <c r="I262" s="2303"/>
      <c r="J262" s="2303"/>
      <c r="K262" s="2303"/>
      <c r="L262" s="2303"/>
      <c r="M262" s="2415"/>
      <c r="N262" s="503"/>
      <c r="O262" s="643"/>
      <c r="P262" s="503"/>
      <c r="Q262" s="673"/>
      <c r="R262" s="503"/>
      <c r="S262" s="541"/>
      <c r="T262" s="503"/>
      <c r="U262" s="541"/>
      <c r="V262" s="503"/>
      <c r="W262" s="541"/>
      <c r="X262" s="503"/>
      <c r="Y262" s="541"/>
      <c r="Z262" s="503"/>
      <c r="AA262" s="541"/>
      <c r="AB262" s="506"/>
      <c r="AC262" s="264"/>
      <c r="AD262" s="105"/>
      <c r="AE262" s="106"/>
      <c r="AF262" s="272"/>
      <c r="AG262" s="989"/>
      <c r="AH262" s="989"/>
      <c r="AI262" s="106"/>
      <c r="AJ262" s="106"/>
      <c r="AK262" s="106"/>
      <c r="AL262" s="991"/>
      <c r="AM262" s="686"/>
      <c r="AN262" s="686"/>
      <c r="AO262" s="686"/>
      <c r="AP262" s="686"/>
      <c r="AQ262" s="84"/>
      <c r="AR262" s="857"/>
      <c r="AS262" s="858"/>
      <c r="AT262" s="859"/>
      <c r="AU262" s="888"/>
      <c r="AV262" s="889"/>
      <c r="AW262" s="889"/>
      <c r="AX262" s="858"/>
      <c r="AY262" s="858"/>
      <c r="AZ262" s="858"/>
      <c r="BA262" s="79"/>
      <c r="BB262" s="862"/>
      <c r="BC262" s="862"/>
      <c r="BD262" s="862"/>
      <c r="BE262" s="179"/>
      <c r="BF262" s="162"/>
    </row>
    <row r="263" spans="1:59" s="94" customFormat="1" ht="15" customHeight="1" x14ac:dyDescent="0.2">
      <c r="A263" s="254"/>
      <c r="B263" s="2313"/>
      <c r="C263" s="2313"/>
      <c r="D263" s="2313"/>
      <c r="E263" s="2313"/>
      <c r="F263" s="2313"/>
      <c r="G263" s="2313"/>
      <c r="H263" s="2313"/>
      <c r="I263" s="2313"/>
      <c r="J263" s="2313"/>
      <c r="K263" s="2313"/>
      <c r="L263" s="2314"/>
      <c r="M263" s="475"/>
      <c r="N263" s="508" t="s">
        <v>326</v>
      </c>
      <c r="O263" s="642" t="b">
        <v>0</v>
      </c>
      <c r="P263" s="508" t="s">
        <v>326</v>
      </c>
      <c r="Q263" s="672" t="b">
        <v>0</v>
      </c>
      <c r="R263" s="508" t="s">
        <v>326</v>
      </c>
      <c r="S263" s="729" t="b">
        <v>0</v>
      </c>
      <c r="T263" s="508" t="s">
        <v>326</v>
      </c>
      <c r="U263" s="746" t="b">
        <v>0</v>
      </c>
      <c r="V263" s="508" t="s">
        <v>326</v>
      </c>
      <c r="W263" s="767" t="b">
        <v>0</v>
      </c>
      <c r="X263" s="508" t="s">
        <v>326</v>
      </c>
      <c r="Y263" s="1382" t="b">
        <v>0</v>
      </c>
      <c r="Z263" s="508" t="s">
        <v>326</v>
      </c>
      <c r="AA263" s="1421" t="b">
        <v>0</v>
      </c>
      <c r="AB263" s="509" t="s">
        <v>326</v>
      </c>
      <c r="AC263" s="1436" t="b">
        <v>0</v>
      </c>
      <c r="AD263" s="99"/>
      <c r="AE263" s="100"/>
      <c r="AF263" s="272"/>
      <c r="AG263" s="989"/>
      <c r="AH263" s="989"/>
      <c r="AI263" s="106"/>
      <c r="AJ263" s="106"/>
      <c r="AK263" s="106"/>
      <c r="AL263" s="991"/>
      <c r="AM263" s="686"/>
      <c r="AN263" s="686"/>
      <c r="AO263" s="686"/>
      <c r="AP263" s="686"/>
      <c r="AQ263" s="84"/>
      <c r="AR263" s="857"/>
      <c r="AS263" s="858"/>
      <c r="AT263" s="859"/>
      <c r="AU263" s="888"/>
      <c r="AV263" s="889"/>
      <c r="AW263" s="889"/>
      <c r="AX263" s="858"/>
      <c r="AY263" s="858"/>
      <c r="AZ263" s="858"/>
      <c r="BA263" s="79"/>
      <c r="BB263" s="862"/>
      <c r="BC263" s="862"/>
      <c r="BD263" s="862"/>
      <c r="BE263" s="179"/>
      <c r="BF263" s="162"/>
    </row>
    <row r="264" spans="1:59" s="94" customFormat="1" ht="15" customHeight="1" x14ac:dyDescent="0.2">
      <c r="A264" s="254"/>
      <c r="B264" s="2285" t="s">
        <v>37</v>
      </c>
      <c r="C264" s="2288" t="s">
        <v>171</v>
      </c>
      <c r="D264" s="2288"/>
      <c r="E264" s="2288"/>
      <c r="F264" s="2288"/>
      <c r="G264" s="2288"/>
      <c r="H264" s="2288"/>
      <c r="I264" s="2288"/>
      <c r="J264" s="2288"/>
      <c r="K264" s="2288"/>
      <c r="L264" s="2288"/>
      <c r="M264" s="2289"/>
      <c r="N264" s="473">
        <v>0.5</v>
      </c>
      <c r="O264" s="638">
        <f>IF(O$263=FALSE,0,N264)</f>
        <v>0</v>
      </c>
      <c r="P264" s="473">
        <v>0.5</v>
      </c>
      <c r="Q264" s="662">
        <f>IF(Q$263=FALSE,0,P264)</f>
        <v>0</v>
      </c>
      <c r="R264" s="473">
        <v>0.5</v>
      </c>
      <c r="S264" s="699">
        <f>IF(S$263=FALSE,0,R264)</f>
        <v>0</v>
      </c>
      <c r="T264" s="473">
        <v>0.5</v>
      </c>
      <c r="U264" s="734">
        <f>IF(U$263=FALSE,0,T264)</f>
        <v>0</v>
      </c>
      <c r="V264" s="473">
        <v>0.5</v>
      </c>
      <c r="W264" s="756">
        <f>IF(W$263=FALSE,0,V264)</f>
        <v>0</v>
      </c>
      <c r="X264" s="473">
        <v>0.5</v>
      </c>
      <c r="Y264" s="1371">
        <f>IF(Y$263=FALSE,0,X264)</f>
        <v>0</v>
      </c>
      <c r="Z264" s="473">
        <v>0.5</v>
      </c>
      <c r="AA264" s="1417">
        <f>IF(AA$263=FALSE,0,Z264)</f>
        <v>0</v>
      </c>
      <c r="AB264" s="473">
        <v>0.5</v>
      </c>
      <c r="AC264" s="1432">
        <f>IF(AC$263=FALSE,0,AB264)</f>
        <v>0</v>
      </c>
      <c r="AD264" s="483">
        <f>O264+Q264+S264+U264+W264+Y264+AA264+AC264</f>
        <v>0</v>
      </c>
      <c r="AF264" s="272">
        <v>0.5</v>
      </c>
      <c r="AG264" s="989"/>
      <c r="AH264" s="989"/>
      <c r="AI264" s="106"/>
      <c r="AJ264" s="106"/>
      <c r="AK264" s="106"/>
      <c r="AL264" s="991"/>
      <c r="AM264" s="686"/>
      <c r="AN264" s="686"/>
      <c r="AO264" s="686"/>
      <c r="AP264" s="686"/>
      <c r="AQ264" s="84"/>
      <c r="AR264" s="857"/>
      <c r="AS264" s="858"/>
      <c r="AT264" s="859"/>
      <c r="AU264" s="888"/>
      <c r="AV264" s="889"/>
      <c r="AW264" s="889"/>
      <c r="AX264" s="858"/>
      <c r="AY264" s="858"/>
      <c r="AZ264" s="858"/>
      <c r="BA264" s="79"/>
      <c r="BB264" s="862"/>
      <c r="BC264" s="862"/>
      <c r="BD264" s="862"/>
      <c r="BE264" s="179"/>
      <c r="BF264" s="162"/>
    </row>
    <row r="265" spans="1:59" s="94" customFormat="1" ht="15" customHeight="1" x14ac:dyDescent="0.2">
      <c r="A265" s="254"/>
      <c r="B265" s="2286"/>
      <c r="C265" s="2290"/>
      <c r="D265" s="2290"/>
      <c r="E265" s="2290"/>
      <c r="F265" s="2290"/>
      <c r="G265" s="2290"/>
      <c r="H265" s="2290"/>
      <c r="I265" s="2290"/>
      <c r="J265" s="2290"/>
      <c r="K265" s="2290"/>
      <c r="L265" s="2290"/>
      <c r="M265" s="2291"/>
      <c r="N265" s="2248" t="str">
        <f>IF(O265=0,"",O265)</f>
        <v/>
      </c>
      <c r="O265" s="2278">
        <f>IF(O$263=FALSE,0,O264/100*AI$18)</f>
        <v>0</v>
      </c>
      <c r="P265" s="2248" t="str">
        <f>IF(Q265=0,"",Q265)</f>
        <v/>
      </c>
      <c r="Q265" s="2280">
        <f>IF(Q$263=FALSE,0,Q264/100*AI$29)</f>
        <v>0</v>
      </c>
      <c r="R265" s="2248" t="str">
        <f>IF(S265=0,"",S265)</f>
        <v/>
      </c>
      <c r="S265" s="2266">
        <f>IF(S$263=FALSE,0,S264/100*AI$40)</f>
        <v>0</v>
      </c>
      <c r="T265" s="2248" t="str">
        <f>IF(U265=0,"",U265)</f>
        <v/>
      </c>
      <c r="U265" s="2264">
        <f>IF(U$263=FALSE,0,U264/100*AI$51)</f>
        <v>0</v>
      </c>
      <c r="V265" s="2248" t="str">
        <f>IF(W265=0,"",W265)</f>
        <v/>
      </c>
      <c r="W265" s="2250">
        <f>IF(W$263=FALSE,0,W264/100*AI$62)</f>
        <v>0</v>
      </c>
      <c r="X265" s="2248" t="str">
        <f>IF(Y265=0,"",Y265)</f>
        <v/>
      </c>
      <c r="Y265" s="2253">
        <f>IF(Y$263=FALSE,0,Y264/100*AI$73)</f>
        <v>0</v>
      </c>
      <c r="Z265" s="2248" t="str">
        <f>IF(AA265=0,"",AA265)</f>
        <v/>
      </c>
      <c r="AA265" s="2268">
        <f>IF(AA$263=FALSE,0,AA264/100*AI$84)</f>
        <v>0</v>
      </c>
      <c r="AB265" s="2248" t="str">
        <f>IF(AC265=0,"",AC265)</f>
        <v/>
      </c>
      <c r="AC265" s="2315">
        <f>IF(AC$263=FALSE,0,AC264/100*AI$95)</f>
        <v>0</v>
      </c>
      <c r="AD265" s="2261"/>
      <c r="AF265" s="272"/>
      <c r="AG265" s="989"/>
      <c r="AH265" s="989"/>
      <c r="AI265" s="106"/>
      <c r="AJ265" s="106"/>
      <c r="AK265" s="106"/>
      <c r="AL265" s="991"/>
      <c r="AM265" s="686"/>
      <c r="AN265" s="686"/>
      <c r="AO265" s="686"/>
      <c r="AP265" s="686"/>
      <c r="AQ265" s="84"/>
      <c r="AR265" s="857"/>
      <c r="AS265" s="858"/>
      <c r="AT265" s="859"/>
      <c r="AU265" s="888"/>
      <c r="AV265" s="889"/>
      <c r="AW265" s="889"/>
      <c r="AX265" s="858"/>
      <c r="AY265" s="858"/>
      <c r="AZ265" s="858"/>
      <c r="BA265" s="79"/>
      <c r="BB265" s="862"/>
      <c r="BC265" s="862"/>
      <c r="BD265" s="862"/>
      <c r="BE265" s="179"/>
      <c r="BF265" s="162"/>
    </row>
    <row r="266" spans="1:59" s="94" customFormat="1" ht="15" customHeight="1" x14ac:dyDescent="0.2">
      <c r="A266" s="254"/>
      <c r="B266" s="2286"/>
      <c r="C266" s="2290"/>
      <c r="D266" s="2290"/>
      <c r="E266" s="2290"/>
      <c r="F266" s="2290"/>
      <c r="G266" s="2290"/>
      <c r="H266" s="2290"/>
      <c r="I266" s="2290"/>
      <c r="J266" s="2290"/>
      <c r="K266" s="2290"/>
      <c r="L266" s="2290"/>
      <c r="M266" s="2291"/>
      <c r="N266" s="2248"/>
      <c r="O266" s="2278"/>
      <c r="P266" s="2248"/>
      <c r="Q266" s="2280"/>
      <c r="R266" s="2248"/>
      <c r="S266" s="2266"/>
      <c r="T266" s="2248"/>
      <c r="U266" s="2264"/>
      <c r="V266" s="2248"/>
      <c r="W266" s="2250"/>
      <c r="X266" s="2248"/>
      <c r="Y266" s="2253"/>
      <c r="Z266" s="2248"/>
      <c r="AA266" s="2268"/>
      <c r="AB266" s="2248"/>
      <c r="AC266" s="2315"/>
      <c r="AD266" s="2261"/>
      <c r="AF266" s="272"/>
      <c r="AG266" s="989"/>
      <c r="AH266" s="989"/>
      <c r="AI266" s="106"/>
      <c r="AJ266" s="106"/>
      <c r="AK266" s="106"/>
      <c r="AL266" s="991"/>
      <c r="AM266" s="686"/>
      <c r="AN266" s="686"/>
      <c r="AO266" s="686"/>
      <c r="AP266" s="686"/>
      <c r="AQ266" s="84"/>
      <c r="AR266" s="857"/>
      <c r="AS266" s="858"/>
      <c r="AT266" s="859"/>
      <c r="AU266" s="888"/>
      <c r="AV266" s="889"/>
      <c r="AW266" s="889"/>
      <c r="AX266" s="858"/>
      <c r="AY266" s="858"/>
      <c r="AZ266" s="858"/>
      <c r="BA266" s="79"/>
      <c r="BB266" s="862"/>
      <c r="BC266" s="862"/>
      <c r="BD266" s="862"/>
      <c r="BE266" s="179"/>
      <c r="BF266" s="162"/>
    </row>
    <row r="267" spans="1:59" s="94" customFormat="1" ht="15" customHeight="1" x14ac:dyDescent="0.2">
      <c r="A267" s="254"/>
      <c r="B267" s="2286"/>
      <c r="C267" s="2290"/>
      <c r="D267" s="2290"/>
      <c r="E267" s="2290"/>
      <c r="F267" s="2290"/>
      <c r="G267" s="2290"/>
      <c r="H267" s="2290"/>
      <c r="I267" s="2290"/>
      <c r="J267" s="2290"/>
      <c r="K267" s="2290"/>
      <c r="L267" s="2290"/>
      <c r="M267" s="2291"/>
      <c r="N267" s="2248"/>
      <c r="O267" s="2278"/>
      <c r="P267" s="2248"/>
      <c r="Q267" s="2280"/>
      <c r="R267" s="2248"/>
      <c r="S267" s="2266"/>
      <c r="T267" s="2248"/>
      <c r="U267" s="2264"/>
      <c r="V267" s="2248"/>
      <c r="W267" s="2250"/>
      <c r="X267" s="2248"/>
      <c r="Y267" s="2253"/>
      <c r="Z267" s="2248"/>
      <c r="AA267" s="2268"/>
      <c r="AB267" s="2248"/>
      <c r="AC267" s="2315"/>
      <c r="AD267" s="2261"/>
      <c r="AF267" s="272"/>
      <c r="AG267" s="989"/>
      <c r="AH267" s="989"/>
      <c r="AI267" s="106"/>
      <c r="AJ267" s="106"/>
      <c r="AK267" s="106"/>
      <c r="AL267" s="991"/>
      <c r="AM267" s="686"/>
      <c r="AN267" s="686"/>
      <c r="AO267" s="686"/>
      <c r="AP267" s="686"/>
      <c r="AQ267" s="84"/>
      <c r="AR267" s="857"/>
      <c r="AS267" s="858"/>
      <c r="AT267" s="859"/>
      <c r="AU267" s="888"/>
      <c r="AV267" s="889"/>
      <c r="AW267" s="889"/>
      <c r="AX267" s="858"/>
      <c r="AY267" s="858"/>
      <c r="AZ267" s="858"/>
      <c r="BA267" s="79"/>
      <c r="BB267" s="862"/>
      <c r="BC267" s="862"/>
      <c r="BD267" s="862"/>
      <c r="BE267" s="179"/>
      <c r="BF267" s="162"/>
    </row>
    <row r="268" spans="1:59" s="94" customFormat="1" ht="15" customHeight="1" x14ac:dyDescent="0.2">
      <c r="A268" s="254"/>
      <c r="B268" s="2287"/>
      <c r="C268" s="2292"/>
      <c r="D268" s="2292"/>
      <c r="E268" s="2292"/>
      <c r="F268" s="2292"/>
      <c r="G268" s="2292"/>
      <c r="H268" s="2292"/>
      <c r="I268" s="2292"/>
      <c r="J268" s="2292"/>
      <c r="K268" s="2292"/>
      <c r="L268" s="2292"/>
      <c r="M268" s="2293"/>
      <c r="N268" s="2249"/>
      <c r="O268" s="2279"/>
      <c r="P268" s="2249"/>
      <c r="Q268" s="2281"/>
      <c r="R268" s="2249"/>
      <c r="S268" s="2267"/>
      <c r="T268" s="2249"/>
      <c r="U268" s="2265"/>
      <c r="V268" s="2249"/>
      <c r="W268" s="2251"/>
      <c r="X268" s="2249"/>
      <c r="Y268" s="2254"/>
      <c r="Z268" s="2249"/>
      <c r="AA268" s="2269"/>
      <c r="AB268" s="2249"/>
      <c r="AC268" s="2316"/>
      <c r="AD268" s="2261"/>
      <c r="AF268" s="272"/>
      <c r="AG268" s="989"/>
      <c r="AH268" s="989"/>
      <c r="AI268" s="106"/>
      <c r="AJ268" s="106"/>
      <c r="AK268" s="106"/>
      <c r="AL268" s="991"/>
      <c r="AM268" s="686"/>
      <c r="AN268" s="686"/>
      <c r="AO268" s="686"/>
      <c r="AP268" s="686"/>
      <c r="AQ268" s="84"/>
      <c r="AR268" s="857"/>
      <c r="AS268" s="858"/>
      <c r="AT268" s="859"/>
      <c r="AU268" s="888"/>
      <c r="AV268" s="889"/>
      <c r="AW268" s="889"/>
      <c r="AX268" s="858"/>
      <c r="AY268" s="858"/>
      <c r="AZ268" s="858"/>
      <c r="BA268" s="79"/>
      <c r="BB268" s="862"/>
      <c r="BC268" s="862"/>
      <c r="BD268" s="862"/>
      <c r="BE268" s="179"/>
      <c r="BF268" s="162"/>
    </row>
    <row r="269" spans="1:59" s="94" customFormat="1" ht="15" customHeight="1" x14ac:dyDescent="0.2">
      <c r="A269" s="254"/>
      <c r="B269" s="2285" t="s">
        <v>38</v>
      </c>
      <c r="C269" s="2288" t="s">
        <v>317</v>
      </c>
      <c r="D269" s="2288"/>
      <c r="E269" s="2288"/>
      <c r="F269" s="2288"/>
      <c r="G269" s="2288"/>
      <c r="H269" s="2288"/>
      <c r="I269" s="2288"/>
      <c r="J269" s="2288"/>
      <c r="K269" s="2288"/>
      <c r="L269" s="2288"/>
      <c r="M269" s="2289"/>
      <c r="N269" s="473">
        <v>0.4</v>
      </c>
      <c r="O269" s="638">
        <f>IF(O$263=FALSE,0,N269)</f>
        <v>0</v>
      </c>
      <c r="P269" s="473">
        <v>0.4</v>
      </c>
      <c r="Q269" s="662">
        <f>IF(Q$263=FALSE,0,P269)</f>
        <v>0</v>
      </c>
      <c r="R269" s="473">
        <v>0.4</v>
      </c>
      <c r="S269" s="699">
        <f>IF(S$263=FALSE,0,R269)</f>
        <v>0</v>
      </c>
      <c r="T269" s="473">
        <v>0.4</v>
      </c>
      <c r="U269" s="734">
        <f>IF(U$263=FALSE,0,T269)</f>
        <v>0</v>
      </c>
      <c r="V269" s="473">
        <v>0.4</v>
      </c>
      <c r="W269" s="756">
        <f>IF(W$263=FALSE,0,V269)</f>
        <v>0</v>
      </c>
      <c r="X269" s="473">
        <v>0.4</v>
      </c>
      <c r="Y269" s="1371">
        <f>IF(Y$263=FALSE,0,X269)</f>
        <v>0</v>
      </c>
      <c r="Z269" s="473">
        <v>0.4</v>
      </c>
      <c r="AA269" s="1417">
        <f>IF(AA$263=FALSE,0,Z269)</f>
        <v>0</v>
      </c>
      <c r="AB269" s="473">
        <v>0.4</v>
      </c>
      <c r="AC269" s="1432">
        <f>IF(AC$263=FALSE,0,AB269)</f>
        <v>0</v>
      </c>
      <c r="AD269" s="483">
        <f>O269+Q269+S269+U269+W269+Y269+AA269+AC269</f>
        <v>0</v>
      </c>
      <c r="AF269" s="272">
        <v>0.4</v>
      </c>
      <c r="AG269" s="989"/>
      <c r="AH269" s="989"/>
      <c r="AI269" s="106"/>
      <c r="AJ269" s="106"/>
      <c r="AK269" s="106"/>
      <c r="AL269" s="991"/>
      <c r="AM269" s="686"/>
      <c r="AN269" s="686"/>
      <c r="AO269" s="686"/>
      <c r="AP269" s="686"/>
      <c r="AQ269" s="84"/>
      <c r="AR269" s="857"/>
      <c r="AS269" s="858"/>
      <c r="AT269" s="859"/>
      <c r="AU269" s="888"/>
      <c r="AV269" s="889"/>
      <c r="AW269" s="889"/>
      <c r="AX269" s="858"/>
      <c r="AY269" s="858"/>
      <c r="AZ269" s="858"/>
      <c r="BA269" s="79"/>
      <c r="BB269" s="862"/>
      <c r="BC269" s="862"/>
      <c r="BD269" s="862"/>
      <c r="BE269" s="179"/>
      <c r="BF269" s="162"/>
    </row>
    <row r="270" spans="1:59" s="94" customFormat="1" ht="15" customHeight="1" x14ac:dyDescent="0.2">
      <c r="A270" s="254"/>
      <c r="B270" s="2286"/>
      <c r="C270" s="2290"/>
      <c r="D270" s="2290"/>
      <c r="E270" s="2290"/>
      <c r="F270" s="2290"/>
      <c r="G270" s="2290"/>
      <c r="H270" s="2290"/>
      <c r="I270" s="2290"/>
      <c r="J270" s="2290"/>
      <c r="K270" s="2290"/>
      <c r="L270" s="2290"/>
      <c r="M270" s="2291"/>
      <c r="N270" s="2248" t="str">
        <f>IF(O270=0,"",O270)</f>
        <v/>
      </c>
      <c r="O270" s="2278">
        <f>IF(O$263=FALSE,0,O269/100*AI$18)</f>
        <v>0</v>
      </c>
      <c r="P270" s="2248" t="str">
        <f>IF(Q270=0,"",Q270)</f>
        <v/>
      </c>
      <c r="Q270" s="2280">
        <f>IF(Q$263=FALSE,0,Q269/100*AI$29)</f>
        <v>0</v>
      </c>
      <c r="R270" s="2248" t="str">
        <f>IF(S270=0,"",S270)</f>
        <v/>
      </c>
      <c r="S270" s="2266">
        <f>IF(S$263=FALSE,0,S269/100*AI$40)</f>
        <v>0</v>
      </c>
      <c r="T270" s="2248" t="str">
        <f>IF(U270=0,"",U270)</f>
        <v/>
      </c>
      <c r="U270" s="2264">
        <f>IF(U$263=FALSE,0,U269/100*AI$51)</f>
        <v>0</v>
      </c>
      <c r="V270" s="2248" t="str">
        <f>IF(W270=0,"",W270)</f>
        <v/>
      </c>
      <c r="W270" s="2250">
        <f>IF(W$263=FALSE,0,W269/100*AI$62)</f>
        <v>0</v>
      </c>
      <c r="X270" s="2248" t="str">
        <f>IF(Y270=0,"",Y270)</f>
        <v/>
      </c>
      <c r="Y270" s="2253">
        <f>IF(Y$263=FALSE,0,Y269/100*AI$73)</f>
        <v>0</v>
      </c>
      <c r="Z270" s="2248" t="str">
        <f>IF(AA270=0,"",AA270)</f>
        <v/>
      </c>
      <c r="AA270" s="2268">
        <f>IF(AA$263=FALSE,0,AA269/100*AI$84)</f>
        <v>0</v>
      </c>
      <c r="AB270" s="2248" t="str">
        <f>IF(AC270=0,"",AC270)</f>
        <v/>
      </c>
      <c r="AC270" s="2315">
        <f>IF(AC$263=FALSE,0,AC269/100*AI$95)</f>
        <v>0</v>
      </c>
      <c r="AD270" s="486"/>
      <c r="AF270" s="272"/>
      <c r="AG270" s="989"/>
      <c r="AH270" s="989"/>
      <c r="AI270" s="106"/>
      <c r="AJ270" s="106"/>
      <c r="AK270" s="106"/>
      <c r="AL270" s="991"/>
      <c r="AM270" s="686"/>
      <c r="AN270" s="686"/>
      <c r="AO270" s="686"/>
      <c r="AP270" s="686"/>
      <c r="AQ270" s="84"/>
      <c r="AR270" s="857"/>
      <c r="AS270" s="858"/>
      <c r="AT270" s="859"/>
      <c r="AU270" s="888"/>
      <c r="AV270" s="889"/>
      <c r="AW270" s="889"/>
      <c r="AX270" s="858"/>
      <c r="AY270" s="858"/>
      <c r="AZ270" s="858"/>
      <c r="BA270" s="79"/>
      <c r="BB270" s="862"/>
      <c r="BC270" s="862"/>
      <c r="BD270" s="862"/>
      <c r="BE270" s="179"/>
      <c r="BF270" s="162"/>
    </row>
    <row r="271" spans="1:59" s="94" customFormat="1" ht="15" customHeight="1" x14ac:dyDescent="0.2">
      <c r="A271" s="254"/>
      <c r="B271" s="2287"/>
      <c r="C271" s="2292"/>
      <c r="D271" s="2292"/>
      <c r="E271" s="2292"/>
      <c r="F271" s="2292"/>
      <c r="G271" s="2292"/>
      <c r="H271" s="2292"/>
      <c r="I271" s="2292"/>
      <c r="J271" s="2292"/>
      <c r="K271" s="2292"/>
      <c r="L271" s="2292"/>
      <c r="M271" s="2293"/>
      <c r="N271" s="2249"/>
      <c r="O271" s="2279"/>
      <c r="P271" s="2249"/>
      <c r="Q271" s="2281"/>
      <c r="R271" s="2249"/>
      <c r="S271" s="2267"/>
      <c r="T271" s="2249"/>
      <c r="U271" s="2265"/>
      <c r="V271" s="2249"/>
      <c r="W271" s="2251"/>
      <c r="X271" s="2249"/>
      <c r="Y271" s="2254"/>
      <c r="Z271" s="2249"/>
      <c r="AA271" s="2269"/>
      <c r="AB271" s="2249"/>
      <c r="AC271" s="2316"/>
      <c r="AD271" s="486"/>
      <c r="AF271" s="272"/>
      <c r="AG271" s="989"/>
      <c r="AH271" s="989"/>
      <c r="AI271" s="106"/>
      <c r="AJ271" s="106"/>
      <c r="AK271" s="106"/>
      <c r="AL271" s="685"/>
      <c r="AM271" s="686"/>
      <c r="AN271" s="686"/>
      <c r="AO271" s="686"/>
      <c r="AP271" s="686"/>
      <c r="AQ271" s="84"/>
      <c r="AR271" s="882"/>
      <c r="AS271" s="858"/>
      <c r="AT271" s="883"/>
      <c r="AU271" s="888"/>
      <c r="AV271" s="890"/>
      <c r="AW271" s="890"/>
      <c r="AX271" s="886"/>
      <c r="AY271" s="886"/>
      <c r="AZ271" s="886"/>
      <c r="BA271" s="887"/>
      <c r="BB271" s="617"/>
      <c r="BC271" s="862"/>
      <c r="BD271" s="617"/>
      <c r="BE271" s="175"/>
      <c r="BF271" s="167"/>
      <c r="BG271" s="99"/>
    </row>
    <row r="272" spans="1:59" s="99" customFormat="1" ht="15" customHeight="1" x14ac:dyDescent="0.2">
      <c r="A272" s="1543"/>
      <c r="B272" s="2285" t="s">
        <v>39</v>
      </c>
      <c r="C272" s="2288" t="s">
        <v>98</v>
      </c>
      <c r="D272" s="2288"/>
      <c r="E272" s="2288"/>
      <c r="F272" s="2288"/>
      <c r="G272" s="2288"/>
      <c r="H272" s="2288"/>
      <c r="I272" s="2288"/>
      <c r="J272" s="2288"/>
      <c r="K272" s="2288"/>
      <c r="L272" s="2288"/>
      <c r="M272" s="2289"/>
      <c r="N272" s="473">
        <v>0.1</v>
      </c>
      <c r="O272" s="638">
        <f>IF(O$263=FALSE,0,N272)</f>
        <v>0</v>
      </c>
      <c r="P272" s="473">
        <v>0.1</v>
      </c>
      <c r="Q272" s="662">
        <f>IF(Q$263=FALSE,0,P272)</f>
        <v>0</v>
      </c>
      <c r="R272" s="473">
        <v>0.1</v>
      </c>
      <c r="S272" s="699">
        <f>IF(S$263=FALSE,0,R272)</f>
        <v>0</v>
      </c>
      <c r="T272" s="473">
        <v>0.1</v>
      </c>
      <c r="U272" s="734">
        <f>IF(U$263=FALSE,0,T272)</f>
        <v>0</v>
      </c>
      <c r="V272" s="473">
        <v>0.1</v>
      </c>
      <c r="W272" s="756">
        <f>IF(W$263=FALSE,0,V272)</f>
        <v>0</v>
      </c>
      <c r="X272" s="473">
        <v>0.1</v>
      </c>
      <c r="Y272" s="1371">
        <f>IF(Y$263=FALSE,0,X272)</f>
        <v>0</v>
      </c>
      <c r="Z272" s="473">
        <v>0.1</v>
      </c>
      <c r="AA272" s="1417">
        <f>IF(AA$263=FALSE,0,Z272)</f>
        <v>0</v>
      </c>
      <c r="AB272" s="473">
        <v>0.1</v>
      </c>
      <c r="AC272" s="1432">
        <f>IF(AC$263=FALSE,0,AB272)</f>
        <v>0</v>
      </c>
      <c r="AD272" s="483">
        <f>O272+Q272+S272+U272+W272+Y272+AA272+AC272</f>
        <v>0</v>
      </c>
      <c r="AE272" s="94"/>
      <c r="AF272" s="272">
        <v>0.1</v>
      </c>
      <c r="AG272" s="989"/>
      <c r="AH272" s="989"/>
      <c r="AI272" s="106"/>
      <c r="AJ272" s="106"/>
      <c r="AK272" s="106"/>
      <c r="AL272" s="991"/>
      <c r="AM272" s="993"/>
      <c r="AN272" s="993"/>
      <c r="AO272" s="993"/>
      <c r="AP272" s="993"/>
      <c r="AQ272" s="88"/>
      <c r="AR272" s="891"/>
      <c r="AS272" s="858"/>
      <c r="AT272" s="892"/>
      <c r="AU272" s="893"/>
      <c r="AV272" s="894"/>
      <c r="AW272" s="894"/>
      <c r="AX272" s="895"/>
      <c r="AY272" s="895"/>
      <c r="AZ272" s="895"/>
      <c r="BA272" s="896"/>
      <c r="BB272" s="897"/>
      <c r="BC272" s="897"/>
      <c r="BD272" s="897"/>
      <c r="BE272" s="177"/>
      <c r="BF272" s="168"/>
      <c r="BG272" s="101"/>
    </row>
    <row r="273" spans="1:59" s="101" customFormat="1" ht="15" customHeight="1" x14ac:dyDescent="0.25">
      <c r="A273" s="258"/>
      <c r="B273" s="2287"/>
      <c r="C273" s="2292"/>
      <c r="D273" s="2292"/>
      <c r="E273" s="2292"/>
      <c r="F273" s="2292"/>
      <c r="G273" s="2292"/>
      <c r="H273" s="2292"/>
      <c r="I273" s="2292"/>
      <c r="J273" s="2292"/>
      <c r="K273" s="2292"/>
      <c r="L273" s="2292"/>
      <c r="M273" s="2293"/>
      <c r="N273" s="294" t="str">
        <f>IF(O273=0,"",O273)</f>
        <v/>
      </c>
      <c r="O273" s="639">
        <f>IF(O$263=FALSE,0,O272/100*AI$18)</f>
        <v>0</v>
      </c>
      <c r="P273" s="294" t="str">
        <f>IF(Q273=0,"",Q273)</f>
        <v/>
      </c>
      <c r="Q273" s="658">
        <f>IF(Q$263=FALSE,0,Q272/100*AI$29)</f>
        <v>0</v>
      </c>
      <c r="R273" s="294" t="str">
        <f>IF(S273=0,"",S273)</f>
        <v/>
      </c>
      <c r="S273" s="701">
        <f>IF(S$263=FALSE,0,S272/100*AI$40)</f>
        <v>0</v>
      </c>
      <c r="T273" s="294" t="str">
        <f>IF(U273=0,"",U273)</f>
        <v/>
      </c>
      <c r="U273" s="735">
        <f>IF(U$263=FALSE,0,U272/100*AI$51)</f>
        <v>0</v>
      </c>
      <c r="V273" s="294" t="str">
        <f>IF(W273=0,"",W273)</f>
        <v/>
      </c>
      <c r="W273" s="757">
        <f>IF(W$263=FALSE,0,W272/100*AI$62)</f>
        <v>0</v>
      </c>
      <c r="X273" s="294" t="str">
        <f>IF(Y273=0,"",Y273)</f>
        <v/>
      </c>
      <c r="Y273" s="1372">
        <f>IF(Y$263=FALSE,0,Y272/100*AI$73)</f>
        <v>0</v>
      </c>
      <c r="Z273" s="294" t="str">
        <f>IF(AA273=0,"",AA273)</f>
        <v/>
      </c>
      <c r="AA273" s="1418">
        <f>IF(AA$263=FALSE,0,AA272/100*AI$84)</f>
        <v>0</v>
      </c>
      <c r="AB273" s="294" t="str">
        <f>IF(AC273=0,"",AC273)</f>
        <v/>
      </c>
      <c r="AC273" s="1437">
        <f>IF(AC$263=FALSE,0,AC272/100*AI$95)</f>
        <v>0</v>
      </c>
      <c r="AD273" s="94"/>
      <c r="AE273" s="94"/>
      <c r="AF273" s="272"/>
      <c r="AG273" s="997"/>
      <c r="AH273" s="997"/>
      <c r="AL273" s="991"/>
      <c r="AM273" s="686"/>
      <c r="AN273" s="686"/>
      <c r="AO273" s="686"/>
      <c r="AP273" s="686"/>
      <c r="AQ273" s="84"/>
      <c r="AR273" s="857"/>
      <c r="AS273" s="858"/>
      <c r="AT273" s="859"/>
      <c r="AU273" s="860"/>
      <c r="AV273" s="861"/>
      <c r="AW273" s="861"/>
      <c r="AX273" s="858"/>
      <c r="AY273" s="858"/>
      <c r="AZ273" s="858"/>
      <c r="BA273" s="79"/>
      <c r="BB273" s="862"/>
      <c r="BC273" s="862"/>
      <c r="BD273" s="862"/>
      <c r="BE273" s="155"/>
      <c r="BF273" s="157"/>
      <c r="BG273" s="81"/>
    </row>
    <row r="274" spans="1:59" x14ac:dyDescent="0.25">
      <c r="B274" s="2317" t="s">
        <v>318</v>
      </c>
      <c r="C274" s="2318"/>
      <c r="D274" s="2318"/>
      <c r="E274" s="2318"/>
      <c r="F274" s="2318"/>
      <c r="G274" s="2318"/>
      <c r="H274" s="2318"/>
      <c r="I274" s="2318"/>
      <c r="J274" s="2318"/>
      <c r="K274" s="2318"/>
      <c r="L274" s="2318"/>
      <c r="M274" s="2318"/>
      <c r="N274" s="482" t="str">
        <f>IF(O274=0,"",O274)</f>
        <v/>
      </c>
      <c r="O274" s="656">
        <f>IF(OR(AI12=0,O263=FALSE),0,O264+O269+O272)</f>
        <v>0</v>
      </c>
      <c r="P274" s="482" t="str">
        <f>IF(Q274=0,"",Q274)</f>
        <v/>
      </c>
      <c r="Q274" s="677">
        <f>IF(OR(AI23=0,Q263=FALSE),0,Q264+Q269+Q272)</f>
        <v>0</v>
      </c>
      <c r="R274" s="482" t="str">
        <f>IF(S274=0,"",S274)</f>
        <v/>
      </c>
      <c r="S274" s="732">
        <f>IF(OR(AI34=0,S263=FALSE),0,S264+S269+S272)</f>
        <v>0</v>
      </c>
      <c r="T274" s="482" t="str">
        <f>IF(U274=0,"",U274)</f>
        <v/>
      </c>
      <c r="U274" s="749">
        <f>IF(OR(AI45=0,U263=FALSE),0,U264+U269+U272)</f>
        <v>0</v>
      </c>
      <c r="V274" s="482" t="str">
        <f>IF(W274=0,"",W274)</f>
        <v/>
      </c>
      <c r="W274" s="770">
        <f>IF(OR(AI56=0,W263=FALSE),0,W264+W269+W272)</f>
        <v>0</v>
      </c>
      <c r="X274" s="482" t="str">
        <f>IF(Y274=0,"",Y274)</f>
        <v/>
      </c>
      <c r="Y274" s="1385">
        <f>IF(OR(AI67=0,Y263=FALSE),0,Y264+Y269+Y272)</f>
        <v>0</v>
      </c>
      <c r="Z274" s="482" t="str">
        <f>IF(AA274=0,"",AA274)</f>
        <v/>
      </c>
      <c r="AA274" s="799">
        <f>IF(OR(AI78=0,AA263=FALSE),0,AA264+AA269+AA272)</f>
        <v>0</v>
      </c>
      <c r="AB274" s="482" t="str">
        <f>IF(AC274=0,"",AC274)</f>
        <v/>
      </c>
      <c r="AC274" s="820">
        <f>IF(OR(AI89=0,AC263=FALSE),0,AC264+AC269+AC272)</f>
        <v>0</v>
      </c>
      <c r="AD274" s="485">
        <f>AD264+AD269+AD272</f>
        <v>0</v>
      </c>
      <c r="AE274" s="100"/>
    </row>
    <row r="275" spans="1:59" ht="14.25" thickBot="1" x14ac:dyDescent="0.3">
      <c r="B275" s="2323" t="s">
        <v>158</v>
      </c>
      <c r="C275" s="2324"/>
      <c r="D275" s="2324"/>
      <c r="E275" s="2324"/>
      <c r="F275" s="2324"/>
      <c r="G275" s="2324"/>
      <c r="H275" s="2324"/>
      <c r="I275" s="2324"/>
      <c r="J275" s="2324"/>
      <c r="K275" s="2324"/>
      <c r="L275" s="2324"/>
      <c r="M275" s="2324"/>
      <c r="N275" s="479" t="str">
        <f>IF(O275=0,"",O275)</f>
        <v/>
      </c>
      <c r="O275" s="649">
        <f>O273+O270+O265</f>
        <v>0</v>
      </c>
      <c r="P275" s="479" t="str">
        <f>IF(Q275=0,"",Q275)</f>
        <v/>
      </c>
      <c r="Q275" s="668">
        <f>Q273+Q270+Q265</f>
        <v>0</v>
      </c>
      <c r="R275" s="479" t="str">
        <f>IF(S275=0,"",S275)</f>
        <v/>
      </c>
      <c r="S275" s="723">
        <f>S273+S270+S265</f>
        <v>0</v>
      </c>
      <c r="T275" s="479" t="str">
        <f>IF(U275=0,"",U275)</f>
        <v/>
      </c>
      <c r="U275" s="741">
        <f>U273+U270+U265</f>
        <v>0</v>
      </c>
      <c r="V275" s="479" t="str">
        <f>IF(W275=0,"",W275)</f>
        <v/>
      </c>
      <c r="W275" s="762">
        <f>W273+W270+W265</f>
        <v>0</v>
      </c>
      <c r="X275" s="479" t="str">
        <f>IF(Y275=0,"",Y275)</f>
        <v/>
      </c>
      <c r="Y275" s="1377">
        <f>Y273+Y270+Y265</f>
        <v>0</v>
      </c>
      <c r="Z275" s="479" t="str">
        <f>IF(AA275=0,"",AA275)</f>
        <v/>
      </c>
      <c r="AA275" s="793">
        <f>AA273+AA270+AA265</f>
        <v>0</v>
      </c>
      <c r="AB275" s="480" t="str">
        <f>IF(AC275=0,"",AC275)</f>
        <v/>
      </c>
      <c r="AC275" s="817">
        <f>AC273+AC270+AC265</f>
        <v>0</v>
      </c>
      <c r="AD275" s="313"/>
      <c r="AE275" s="101"/>
      <c r="AF275" s="273"/>
    </row>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spans="30:58" ht="15" customHeight="1" x14ac:dyDescent="0.25"/>
    <row r="450" spans="30:58" ht="15" customHeight="1" x14ac:dyDescent="0.25"/>
    <row r="451" spans="30:58" ht="15" customHeight="1" x14ac:dyDescent="0.2">
      <c r="AI451" s="106"/>
      <c r="AJ451" s="106"/>
      <c r="AK451" s="106"/>
      <c r="AL451" s="685"/>
      <c r="AR451" s="99"/>
      <c r="AS451" s="100"/>
      <c r="AT451" s="898"/>
      <c r="AU451" s="100"/>
      <c r="AV451" s="99"/>
      <c r="AW451" s="99"/>
      <c r="AX451" s="99"/>
      <c r="AY451" s="99"/>
      <c r="AZ451" s="99"/>
      <c r="BA451" s="99"/>
      <c r="BB451" s="99"/>
      <c r="BC451" s="100"/>
      <c r="BD451" s="99"/>
      <c r="BE451" s="167"/>
      <c r="BF451" s="176"/>
    </row>
    <row r="452" spans="30:58" ht="15" customHeight="1" x14ac:dyDescent="0.2">
      <c r="AG452" s="997"/>
      <c r="AH452" s="997"/>
      <c r="AI452" s="101"/>
      <c r="AJ452" s="101"/>
      <c r="AK452" s="101"/>
      <c r="AM452" s="993"/>
      <c r="AN452" s="993"/>
      <c r="AO452" s="993"/>
      <c r="AP452" s="993"/>
      <c r="AQ452" s="88"/>
      <c r="AR452" s="882"/>
      <c r="AT452" s="883"/>
      <c r="AU452" s="888"/>
      <c r="AV452" s="890"/>
      <c r="AW452" s="890"/>
      <c r="AX452" s="886"/>
      <c r="AY452" s="886"/>
      <c r="AZ452" s="886"/>
      <c r="BA452" s="887"/>
      <c r="BB452" s="617"/>
      <c r="BD452" s="617"/>
      <c r="BE452" s="175"/>
      <c r="BF452" s="167"/>
    </row>
    <row r="453" spans="30:58" ht="15" customHeight="1" x14ac:dyDescent="0.2">
      <c r="AD453" s="99"/>
      <c r="AE453" s="100"/>
      <c r="AI453" s="106"/>
      <c r="AJ453" s="106"/>
      <c r="AK453" s="106"/>
      <c r="AL453" s="685"/>
      <c r="AR453" s="882"/>
      <c r="AT453" s="883"/>
      <c r="AU453" s="888"/>
      <c r="AV453" s="890"/>
      <c r="AW453" s="890"/>
      <c r="AX453" s="886"/>
      <c r="AY453" s="886"/>
      <c r="AZ453" s="886"/>
      <c r="BA453" s="887"/>
      <c r="BB453" s="617"/>
      <c r="BD453" s="617"/>
      <c r="BE453" s="175"/>
      <c r="BF453" s="167"/>
    </row>
    <row r="454" spans="30:58" ht="15" customHeight="1" x14ac:dyDescent="0.2">
      <c r="AD454" s="101"/>
      <c r="AE454" s="101"/>
      <c r="AF454" s="273"/>
      <c r="AI454" s="106"/>
      <c r="AJ454" s="106"/>
      <c r="AK454" s="106"/>
      <c r="AL454" s="685"/>
      <c r="AR454" s="882"/>
      <c r="AT454" s="883"/>
      <c r="AU454" s="888"/>
      <c r="AV454" s="890"/>
      <c r="AW454" s="890"/>
      <c r="AX454" s="886"/>
      <c r="AY454" s="886"/>
      <c r="AZ454" s="886"/>
      <c r="BA454" s="887"/>
      <c r="BB454" s="617"/>
      <c r="BD454" s="617"/>
      <c r="BE454" s="175"/>
      <c r="BF454" s="167"/>
    </row>
    <row r="455" spans="30:58" ht="15" customHeight="1" x14ac:dyDescent="0.2">
      <c r="AD455" s="99"/>
      <c r="AE455" s="100"/>
      <c r="AI455" s="106"/>
      <c r="AJ455" s="106"/>
      <c r="AK455" s="106"/>
      <c r="AL455" s="685"/>
      <c r="AR455" s="882"/>
      <c r="AT455" s="883"/>
      <c r="AU455" s="888"/>
      <c r="AV455" s="890"/>
      <c r="AW455" s="890"/>
      <c r="AX455" s="886"/>
      <c r="AY455" s="886"/>
      <c r="AZ455" s="886"/>
      <c r="BA455" s="887"/>
      <c r="BB455" s="617"/>
      <c r="BD455" s="617"/>
      <c r="BE455" s="175"/>
      <c r="BF455" s="176"/>
    </row>
    <row r="456" spans="30:58" ht="15" customHeight="1" x14ac:dyDescent="0.2">
      <c r="AD456" s="99"/>
      <c r="AE456" s="100"/>
      <c r="AI456" s="106"/>
      <c r="AJ456" s="106"/>
      <c r="AK456" s="106"/>
      <c r="AL456" s="685"/>
      <c r="AR456" s="882"/>
      <c r="AT456" s="883"/>
      <c r="AU456" s="888"/>
      <c r="AV456" s="890"/>
      <c r="AW456" s="890"/>
      <c r="AX456" s="886"/>
      <c r="AY456" s="886"/>
      <c r="AZ456" s="886"/>
      <c r="BA456" s="887"/>
      <c r="BB456" s="617"/>
      <c r="BD456" s="617"/>
      <c r="BE456" s="175"/>
      <c r="BF456" s="176"/>
    </row>
    <row r="457" spans="30:58" ht="15" customHeight="1" x14ac:dyDescent="0.2">
      <c r="AD457" s="105"/>
      <c r="AE457" s="106"/>
      <c r="AI457" s="106"/>
      <c r="AJ457" s="106"/>
      <c r="AK457" s="106"/>
      <c r="AL457" s="685"/>
      <c r="AR457" s="882"/>
      <c r="AT457" s="883"/>
      <c r="AU457" s="888"/>
      <c r="AV457" s="890"/>
      <c r="AW457" s="890"/>
      <c r="AX457" s="886"/>
      <c r="AY457" s="886"/>
      <c r="AZ457" s="886"/>
      <c r="BA457" s="887"/>
      <c r="BB457" s="617"/>
      <c r="BD457" s="617"/>
      <c r="BE457" s="175"/>
      <c r="BF457" s="167"/>
    </row>
    <row r="458" spans="30:58" ht="15" customHeight="1" x14ac:dyDescent="0.2">
      <c r="AD458" s="105"/>
      <c r="AE458" s="106"/>
      <c r="AI458" s="106"/>
      <c r="AJ458" s="106"/>
      <c r="AK458" s="106"/>
      <c r="AU458" s="888"/>
      <c r="AV458" s="889"/>
      <c r="AW458" s="889"/>
      <c r="BE458" s="179"/>
      <c r="BF458" s="162"/>
    </row>
    <row r="459" spans="30:58" ht="15" customHeight="1" x14ac:dyDescent="0.2">
      <c r="AD459" s="99"/>
      <c r="AE459" s="100"/>
      <c r="AI459" s="106"/>
      <c r="AJ459" s="106"/>
      <c r="AK459" s="106"/>
      <c r="AU459" s="888"/>
      <c r="AV459" s="889"/>
      <c r="AW459" s="889"/>
      <c r="BE459" s="179"/>
      <c r="BF459" s="162"/>
    </row>
    <row r="460" spans="30:58" ht="15" customHeight="1" x14ac:dyDescent="0.2">
      <c r="AD460" s="94"/>
      <c r="AE460" s="94"/>
      <c r="AI460" s="106"/>
      <c r="AJ460" s="106"/>
      <c r="AK460" s="106"/>
      <c r="AU460" s="888"/>
      <c r="AV460" s="889"/>
      <c r="AW460" s="889"/>
      <c r="BE460" s="179"/>
      <c r="BF460" s="162"/>
    </row>
    <row r="461" spans="30:58" ht="15" customHeight="1" x14ac:dyDescent="0.2">
      <c r="AD461" s="94"/>
      <c r="AE461" s="94"/>
      <c r="AI461" s="1000"/>
      <c r="AJ461" s="1000"/>
      <c r="AK461" s="1000"/>
      <c r="AL461" s="1049"/>
      <c r="AM461" s="998"/>
      <c r="AN461" s="998"/>
      <c r="AO461" s="1000"/>
      <c r="AP461" s="1000"/>
      <c r="AQ461" s="81"/>
      <c r="AR461" s="81"/>
      <c r="AS461" s="81"/>
      <c r="AT461" s="81"/>
      <c r="AU461" s="81"/>
      <c r="AV461" s="81"/>
      <c r="AW461" s="81"/>
      <c r="AX461" s="81"/>
      <c r="AY461" s="81"/>
      <c r="AZ461" s="81"/>
      <c r="BA461" s="81"/>
      <c r="BB461" s="81"/>
      <c r="BC461" s="81"/>
      <c r="BD461" s="81"/>
      <c r="BE461" s="81"/>
      <c r="BF461" s="81"/>
    </row>
    <row r="462" spans="30:58" ht="15" customHeight="1" x14ac:dyDescent="0.2">
      <c r="AD462" s="94"/>
      <c r="AE462" s="94"/>
      <c r="AI462" s="1000"/>
      <c r="AJ462" s="1000"/>
      <c r="AK462" s="1000"/>
      <c r="AL462" s="1049"/>
      <c r="AM462" s="998"/>
      <c r="AN462" s="998"/>
      <c r="AO462" s="1000"/>
      <c r="AP462" s="1000"/>
      <c r="AQ462" s="81"/>
      <c r="AR462" s="81"/>
      <c r="AS462" s="81"/>
      <c r="AT462" s="81"/>
      <c r="AU462" s="81"/>
      <c r="AV462" s="81"/>
      <c r="AW462" s="81"/>
      <c r="AX462" s="81"/>
      <c r="AY462" s="81"/>
      <c r="AZ462" s="81"/>
      <c r="BA462" s="81"/>
      <c r="BB462" s="81"/>
      <c r="BC462" s="81"/>
      <c r="BD462" s="81"/>
      <c r="BE462" s="81"/>
      <c r="BF462" s="81"/>
    </row>
    <row r="463" spans="30:58" x14ac:dyDescent="0.2">
      <c r="AI463" s="1000"/>
      <c r="AJ463" s="1000"/>
      <c r="AK463" s="1000"/>
      <c r="AL463" s="1049"/>
      <c r="AM463" s="998"/>
      <c r="AN463" s="998"/>
      <c r="AO463" s="1000"/>
      <c r="AP463" s="1000"/>
      <c r="AQ463" s="81"/>
      <c r="AR463" s="81"/>
      <c r="AS463" s="81"/>
      <c r="AT463" s="81"/>
      <c r="AU463" s="81"/>
      <c r="AV463" s="81"/>
      <c r="AW463" s="81"/>
      <c r="AX463" s="81"/>
      <c r="AY463" s="81"/>
      <c r="AZ463" s="81"/>
      <c r="BA463" s="81"/>
      <c r="BB463" s="81"/>
      <c r="BC463" s="81"/>
      <c r="BD463" s="81"/>
      <c r="BE463" s="81"/>
      <c r="BF463" s="81"/>
    </row>
    <row r="464" spans="30:58" x14ac:dyDescent="0.2">
      <c r="AI464" s="1000"/>
      <c r="AJ464" s="1000"/>
      <c r="AK464" s="1000"/>
      <c r="AL464" s="1049"/>
      <c r="AM464" s="998"/>
      <c r="AN464" s="998"/>
      <c r="AO464" s="1000"/>
      <c r="AP464" s="1000"/>
      <c r="AQ464" s="81"/>
      <c r="AR464" s="81"/>
      <c r="AS464" s="81"/>
      <c r="AT464" s="81"/>
      <c r="AU464" s="81"/>
      <c r="AV464" s="81"/>
      <c r="AW464" s="81"/>
      <c r="AX464" s="81"/>
      <c r="AY464" s="81"/>
      <c r="AZ464" s="81"/>
      <c r="BA464" s="81"/>
      <c r="BB464" s="81"/>
      <c r="BC464" s="81"/>
      <c r="BD464" s="81"/>
      <c r="BE464" s="81"/>
      <c r="BF464" s="81"/>
    </row>
    <row r="465" spans="35:58" x14ac:dyDescent="0.2">
      <c r="AI465" s="1000"/>
      <c r="AJ465" s="1000"/>
      <c r="AK465" s="1000"/>
      <c r="AL465" s="1049"/>
      <c r="AM465" s="998"/>
      <c r="AN465" s="998"/>
      <c r="AO465" s="1000"/>
      <c r="AP465" s="1000"/>
      <c r="AQ465" s="81"/>
      <c r="AR465" s="81"/>
      <c r="AS465" s="81"/>
      <c r="AT465" s="81"/>
      <c r="AU465" s="81"/>
      <c r="AV465" s="81"/>
      <c r="AW465" s="81"/>
      <c r="AX465" s="81"/>
      <c r="AY465" s="81"/>
      <c r="AZ465" s="81"/>
      <c r="BA465" s="81"/>
      <c r="BB465" s="81"/>
      <c r="BC465" s="81"/>
      <c r="BD465" s="81"/>
      <c r="BE465" s="81"/>
      <c r="BF465" s="81"/>
    </row>
    <row r="466" spans="35:58" x14ac:dyDescent="0.2">
      <c r="AI466" s="1000"/>
      <c r="AJ466" s="1000"/>
      <c r="AK466" s="1000"/>
      <c r="AL466" s="1049"/>
      <c r="AM466" s="998"/>
      <c r="AN466" s="998"/>
      <c r="AO466" s="1000"/>
      <c r="AP466" s="1000"/>
      <c r="AQ466" s="81"/>
      <c r="AR466" s="81"/>
      <c r="AS466" s="81"/>
      <c r="AT466" s="81"/>
      <c r="AU466" s="81"/>
      <c r="AV466" s="81"/>
      <c r="AW466" s="81"/>
      <c r="AX466" s="81"/>
      <c r="AY466" s="81"/>
      <c r="AZ466" s="81"/>
      <c r="BA466" s="81"/>
      <c r="BB466" s="81"/>
      <c r="BC466" s="81"/>
      <c r="BD466" s="81"/>
      <c r="BE466" s="81"/>
      <c r="BF466" s="81"/>
    </row>
    <row r="467" spans="35:58" x14ac:dyDescent="0.2">
      <c r="AI467" s="1000"/>
      <c r="AJ467" s="1000"/>
      <c r="AK467" s="1000"/>
      <c r="AL467" s="1049"/>
      <c r="AM467" s="998"/>
      <c r="AN467" s="998"/>
      <c r="AO467" s="1000"/>
      <c r="AP467" s="1000"/>
      <c r="AQ467" s="81"/>
      <c r="AR467" s="81"/>
      <c r="AS467" s="81"/>
      <c r="AT467" s="81"/>
      <c r="AU467" s="81"/>
      <c r="AV467" s="81"/>
      <c r="AW467" s="81"/>
      <c r="AX467" s="81"/>
      <c r="AY467" s="81"/>
      <c r="AZ467" s="81"/>
      <c r="BA467" s="81"/>
      <c r="BB467" s="81"/>
      <c r="BC467" s="81"/>
      <c r="BD467" s="81"/>
      <c r="BE467" s="81"/>
      <c r="BF467" s="81"/>
    </row>
    <row r="468" spans="35:58" x14ac:dyDescent="0.2">
      <c r="AI468" s="1000"/>
      <c r="AJ468" s="1000"/>
      <c r="AK468" s="1000"/>
      <c r="AL468" s="1049"/>
      <c r="AM468" s="998"/>
      <c r="AN468" s="998"/>
      <c r="AO468" s="1000"/>
      <c r="AP468" s="1000"/>
      <c r="AQ468" s="81"/>
      <c r="AR468" s="81"/>
      <c r="AS468" s="81"/>
      <c r="AT468" s="81"/>
      <c r="AU468" s="81"/>
      <c r="AV468" s="81"/>
      <c r="AW468" s="81"/>
      <c r="AX468" s="81"/>
      <c r="AY468" s="81"/>
      <c r="AZ468" s="81"/>
      <c r="BA468" s="81"/>
      <c r="BB468" s="81"/>
      <c r="BC468" s="81"/>
      <c r="BD468" s="81"/>
      <c r="BE468" s="81"/>
      <c r="BF468" s="81"/>
    </row>
    <row r="469" spans="35:58" x14ac:dyDescent="0.2">
      <c r="AI469" s="1000"/>
      <c r="AJ469" s="1000"/>
      <c r="AK469" s="1000"/>
      <c r="AL469" s="1049"/>
      <c r="AM469" s="998"/>
      <c r="AN469" s="998"/>
      <c r="AO469" s="1000"/>
      <c r="AP469" s="1000"/>
      <c r="AQ469" s="81"/>
      <c r="AR469" s="81"/>
      <c r="AS469" s="81"/>
      <c r="AT469" s="81"/>
      <c r="AU469" s="81"/>
      <c r="AV469" s="81"/>
      <c r="AW469" s="81"/>
      <c r="AX469" s="81"/>
      <c r="AY469" s="81"/>
      <c r="AZ469" s="81"/>
      <c r="BA469" s="81"/>
      <c r="BB469" s="81"/>
      <c r="BC469" s="81"/>
      <c r="BD469" s="81"/>
      <c r="BE469" s="81"/>
      <c r="BF469" s="81"/>
    </row>
    <row r="470" spans="35:58" x14ac:dyDescent="0.2">
      <c r="AI470" s="1000"/>
      <c r="AJ470" s="1000"/>
      <c r="AK470" s="1000"/>
      <c r="AL470" s="1049"/>
      <c r="AM470" s="998"/>
      <c r="AN470" s="998"/>
      <c r="AO470" s="1000"/>
      <c r="AP470" s="1000"/>
      <c r="AQ470" s="81"/>
      <c r="AR470" s="81"/>
      <c r="AS470" s="81"/>
      <c r="AT470" s="81"/>
      <c r="AU470" s="81"/>
      <c r="AV470" s="81"/>
      <c r="AW470" s="81"/>
      <c r="AX470" s="81"/>
      <c r="AY470" s="81"/>
      <c r="AZ470" s="81"/>
      <c r="BA470" s="81"/>
      <c r="BB470" s="81"/>
      <c r="BC470" s="81"/>
      <c r="BD470" s="81"/>
      <c r="BE470" s="81"/>
      <c r="BF470" s="81"/>
    </row>
    <row r="471" spans="35:58" x14ac:dyDescent="0.2">
      <c r="AI471" s="1000"/>
      <c r="AJ471" s="1000"/>
      <c r="AK471" s="1000"/>
      <c r="AL471" s="1049"/>
      <c r="AM471" s="998"/>
      <c r="AN471" s="998"/>
      <c r="AO471" s="1000"/>
      <c r="AP471" s="1000"/>
      <c r="AQ471" s="81"/>
      <c r="AR471" s="81"/>
      <c r="AS471" s="81"/>
      <c r="AT471" s="81"/>
      <c r="AU471" s="81"/>
      <c r="AV471" s="81"/>
      <c r="AW471" s="81"/>
      <c r="AX471" s="81"/>
      <c r="AY471" s="81"/>
      <c r="AZ471" s="81"/>
      <c r="BA471" s="81"/>
      <c r="BB471" s="81"/>
      <c r="BC471" s="81"/>
      <c r="BD471" s="81"/>
      <c r="BE471" s="81"/>
      <c r="BF471" s="81"/>
    </row>
    <row r="472" spans="35:58" x14ac:dyDescent="0.2">
      <c r="AI472" s="1000"/>
      <c r="AJ472" s="1000"/>
      <c r="AK472" s="1000"/>
      <c r="AL472" s="1049"/>
      <c r="AM472" s="998"/>
      <c r="AN472" s="998"/>
      <c r="AO472" s="1000"/>
      <c r="AP472" s="1000"/>
      <c r="AQ472" s="81"/>
      <c r="AR472" s="81"/>
      <c r="AS472" s="81"/>
      <c r="AT472" s="81"/>
      <c r="AU472" s="81"/>
      <c r="AV472" s="81"/>
      <c r="AW472" s="81"/>
      <c r="AX472" s="81"/>
      <c r="AY472" s="81"/>
      <c r="AZ472" s="81"/>
      <c r="BA472" s="81"/>
      <c r="BB472" s="81"/>
      <c r="BC472" s="81"/>
      <c r="BD472" s="81"/>
      <c r="BE472" s="81"/>
      <c r="BF472" s="81"/>
    </row>
    <row r="473" spans="35:58" x14ac:dyDescent="0.2">
      <c r="AI473" s="1000"/>
      <c r="AJ473" s="1000"/>
      <c r="AK473" s="1000"/>
      <c r="AL473" s="1049"/>
      <c r="AM473" s="998"/>
      <c r="AN473" s="998"/>
      <c r="AO473" s="1000"/>
      <c r="AP473" s="1000"/>
      <c r="AQ473" s="81"/>
      <c r="AR473" s="81"/>
      <c r="AS473" s="81"/>
      <c r="AT473" s="81"/>
      <c r="AU473" s="81"/>
      <c r="AV473" s="81"/>
      <c r="AW473" s="81"/>
      <c r="AX473" s="81"/>
      <c r="AY473" s="81"/>
      <c r="AZ473" s="81"/>
      <c r="BA473" s="81"/>
      <c r="BB473" s="81"/>
      <c r="BC473" s="81"/>
      <c r="BD473" s="81"/>
      <c r="BE473" s="81"/>
      <c r="BF473" s="81"/>
    </row>
    <row r="474" spans="35:58" x14ac:dyDescent="0.2">
      <c r="AI474" s="1000"/>
      <c r="AJ474" s="1000"/>
      <c r="AK474" s="1000"/>
      <c r="AL474" s="1049"/>
      <c r="AM474" s="998"/>
      <c r="AN474" s="998"/>
      <c r="AO474" s="1000"/>
      <c r="AP474" s="1000"/>
      <c r="AQ474" s="81"/>
      <c r="AR474" s="81"/>
      <c r="AS474" s="81"/>
      <c r="AT474" s="81"/>
      <c r="AU474" s="81"/>
      <c r="AV474" s="81"/>
      <c r="AW474" s="81"/>
      <c r="AX474" s="81"/>
      <c r="AY474" s="81"/>
      <c r="AZ474" s="81"/>
      <c r="BA474" s="81"/>
      <c r="BB474" s="81"/>
      <c r="BC474" s="81"/>
      <c r="BD474" s="81"/>
      <c r="BE474" s="81"/>
      <c r="BF474" s="81"/>
    </row>
    <row r="475" spans="35:58" x14ac:dyDescent="0.2">
      <c r="AI475" s="1000"/>
      <c r="AJ475" s="1000"/>
      <c r="AK475" s="1000"/>
      <c r="AL475" s="1049"/>
      <c r="AM475" s="998"/>
      <c r="AN475" s="998"/>
      <c r="AO475" s="1000"/>
      <c r="AP475" s="1000"/>
      <c r="AQ475" s="81"/>
      <c r="AR475" s="81"/>
      <c r="AS475" s="81"/>
      <c r="AT475" s="81"/>
      <c r="AU475" s="81"/>
      <c r="AV475" s="81"/>
      <c r="AW475" s="81"/>
      <c r="AX475" s="81"/>
      <c r="AY475" s="81"/>
      <c r="AZ475" s="81"/>
      <c r="BA475" s="81"/>
      <c r="BB475" s="81"/>
      <c r="BC475" s="81"/>
      <c r="BD475" s="81"/>
      <c r="BE475" s="81"/>
      <c r="BF475" s="81"/>
    </row>
    <row r="476" spans="35:58" x14ac:dyDescent="0.2">
      <c r="AI476" s="1000"/>
      <c r="AJ476" s="1000"/>
      <c r="AK476" s="1000"/>
      <c r="AL476" s="1049"/>
      <c r="AM476" s="998"/>
      <c r="AN476" s="998"/>
      <c r="AO476" s="1000"/>
      <c r="AP476" s="1000"/>
      <c r="AQ476" s="81"/>
      <c r="AR476" s="81"/>
      <c r="AS476" s="81"/>
      <c r="AT476" s="81"/>
      <c r="AU476" s="81"/>
      <c r="AV476" s="81"/>
      <c r="AW476" s="81"/>
      <c r="AX476" s="81"/>
      <c r="AY476" s="81"/>
      <c r="AZ476" s="81"/>
      <c r="BA476" s="81"/>
      <c r="BB476" s="81"/>
      <c r="BC476" s="81"/>
      <c r="BD476" s="81"/>
      <c r="BE476" s="81"/>
      <c r="BF476" s="81"/>
    </row>
    <row r="477" spans="35:58" x14ac:dyDescent="0.2">
      <c r="AI477" s="1000"/>
      <c r="AJ477" s="1000"/>
      <c r="AK477" s="1000"/>
      <c r="AL477" s="1049"/>
      <c r="AM477" s="998"/>
      <c r="AN477" s="998"/>
      <c r="AO477" s="1000"/>
      <c r="AP477" s="1000"/>
      <c r="AQ477" s="81"/>
      <c r="AR477" s="81"/>
      <c r="AS477" s="81"/>
      <c r="AT477" s="81"/>
      <c r="AU477" s="81"/>
      <c r="AV477" s="81"/>
      <c r="AW477" s="81"/>
      <c r="AX477" s="81"/>
      <c r="AY477" s="81"/>
      <c r="AZ477" s="81"/>
      <c r="BA477" s="81"/>
      <c r="BB477" s="81"/>
      <c r="BC477" s="81"/>
      <c r="BD477" s="81"/>
      <c r="BE477" s="81"/>
      <c r="BF477" s="81"/>
    </row>
    <row r="478" spans="35:58" x14ac:dyDescent="0.2">
      <c r="AI478" s="1000"/>
      <c r="AJ478" s="1000"/>
      <c r="AK478" s="1000"/>
      <c r="AL478" s="1049"/>
      <c r="AM478" s="998"/>
      <c r="AN478" s="998"/>
      <c r="AO478" s="1000"/>
      <c r="AP478" s="1000"/>
      <c r="AQ478" s="81"/>
      <c r="AR478" s="81"/>
      <c r="AS478" s="81"/>
      <c r="AT478" s="81"/>
      <c r="AU478" s="81"/>
      <c r="AV478" s="81"/>
      <c r="AW478" s="81"/>
      <c r="AX478" s="81"/>
      <c r="AY478" s="81"/>
      <c r="AZ478" s="81"/>
      <c r="BA478" s="81"/>
      <c r="BB478" s="81"/>
      <c r="BC478" s="81"/>
      <c r="BD478" s="81"/>
      <c r="BE478" s="81"/>
      <c r="BF478" s="81"/>
    </row>
    <row r="479" spans="35:58" x14ac:dyDescent="0.2">
      <c r="AI479" s="1000"/>
      <c r="AJ479" s="1000"/>
      <c r="AK479" s="1000"/>
      <c r="AL479" s="1049"/>
      <c r="AM479" s="998"/>
      <c r="AN479" s="998"/>
      <c r="AO479" s="1000"/>
      <c r="AP479" s="1000"/>
      <c r="AQ479" s="81"/>
      <c r="AR479" s="81"/>
      <c r="AS479" s="81"/>
      <c r="AT479" s="81"/>
      <c r="AU479" s="81"/>
      <c r="AV479" s="81"/>
      <c r="AW479" s="81"/>
      <c r="AX479" s="81"/>
      <c r="AY479" s="81"/>
      <c r="AZ479" s="81"/>
      <c r="BA479" s="81"/>
      <c r="BB479" s="81"/>
      <c r="BC479" s="81"/>
      <c r="BD479" s="81"/>
      <c r="BE479" s="81"/>
      <c r="BF479" s="81"/>
    </row>
    <row r="480" spans="35:58" x14ac:dyDescent="0.2">
      <c r="AI480" s="1000"/>
      <c r="AJ480" s="1000"/>
      <c r="AK480" s="1000"/>
      <c r="AL480" s="1049"/>
      <c r="AM480" s="998"/>
      <c r="AN480" s="998"/>
      <c r="AO480" s="1000"/>
      <c r="AP480" s="1000"/>
      <c r="AQ480" s="81"/>
      <c r="AR480" s="81"/>
      <c r="AS480" s="81"/>
      <c r="AT480" s="81"/>
      <c r="AU480" s="81"/>
      <c r="AV480" s="81"/>
      <c r="AW480" s="81"/>
      <c r="AX480" s="81"/>
      <c r="AY480" s="81"/>
      <c r="AZ480" s="81"/>
      <c r="BA480" s="81"/>
      <c r="BB480" s="81"/>
      <c r="BC480" s="81"/>
      <c r="BD480" s="81"/>
      <c r="BE480" s="81"/>
      <c r="BF480" s="81"/>
    </row>
    <row r="481" spans="35:58" x14ac:dyDescent="0.2">
      <c r="AI481" s="1000"/>
      <c r="AJ481" s="1000"/>
      <c r="AK481" s="1000"/>
      <c r="AL481" s="1049"/>
      <c r="AM481" s="998"/>
      <c r="AN481" s="998"/>
      <c r="AO481" s="1000"/>
      <c r="AP481" s="1000"/>
      <c r="AQ481" s="81"/>
      <c r="AR481" s="81"/>
      <c r="AS481" s="81"/>
      <c r="AT481" s="81"/>
      <c r="AU481" s="81"/>
      <c r="AV481" s="81"/>
      <c r="AW481" s="81"/>
      <c r="AX481" s="81"/>
      <c r="AY481" s="81"/>
      <c r="AZ481" s="81"/>
      <c r="BA481" s="81"/>
      <c r="BB481" s="81"/>
      <c r="BC481" s="81"/>
      <c r="BD481" s="81"/>
      <c r="BE481" s="81"/>
      <c r="BF481" s="81"/>
    </row>
    <row r="482" spans="35:58" x14ac:dyDescent="0.2">
      <c r="AI482" s="1000"/>
      <c r="AJ482" s="1000"/>
      <c r="AK482" s="1000"/>
      <c r="AL482" s="1049"/>
      <c r="AM482" s="998"/>
      <c r="AN482" s="998"/>
      <c r="AO482" s="1000"/>
      <c r="AP482" s="1000"/>
      <c r="AQ482" s="81"/>
      <c r="AR482" s="81"/>
      <c r="AS482" s="81"/>
      <c r="AT482" s="81"/>
      <c r="AU482" s="81"/>
      <c r="AV482" s="81"/>
      <c r="AW482" s="81"/>
      <c r="AX482" s="81"/>
      <c r="AY482" s="81"/>
      <c r="AZ482" s="81"/>
      <c r="BA482" s="81"/>
      <c r="BB482" s="81"/>
      <c r="BC482" s="81"/>
      <c r="BD482" s="81"/>
      <c r="BE482" s="81"/>
      <c r="BF482" s="81"/>
    </row>
    <row r="483" spans="35:58" x14ac:dyDescent="0.2">
      <c r="AI483" s="1000"/>
      <c r="AJ483" s="1000"/>
      <c r="AK483" s="1000"/>
      <c r="AL483" s="1049"/>
      <c r="AM483" s="998"/>
      <c r="AN483" s="998"/>
      <c r="AO483" s="1000"/>
      <c r="AP483" s="1000"/>
      <c r="AQ483" s="81"/>
      <c r="AR483" s="81"/>
      <c r="AS483" s="81"/>
      <c r="AT483" s="81"/>
      <c r="AU483" s="81"/>
      <c r="AV483" s="81"/>
      <c r="AW483" s="81"/>
      <c r="AX483" s="81"/>
      <c r="AY483" s="81"/>
      <c r="AZ483" s="81"/>
      <c r="BA483" s="81"/>
      <c r="BB483" s="81"/>
      <c r="BC483" s="81"/>
      <c r="BD483" s="81"/>
      <c r="BE483" s="81"/>
      <c r="BF483" s="81"/>
    </row>
    <row r="484" spans="35:58" x14ac:dyDescent="0.2">
      <c r="AI484" s="1000"/>
      <c r="AJ484" s="1000"/>
      <c r="AK484" s="1000"/>
      <c r="AL484" s="1049"/>
      <c r="AM484" s="998"/>
      <c r="AN484" s="998"/>
      <c r="AO484" s="1000"/>
      <c r="AP484" s="1000"/>
      <c r="AQ484" s="81"/>
      <c r="AR484" s="81"/>
      <c r="AS484" s="81"/>
      <c r="AT484" s="81"/>
      <c r="AU484" s="81"/>
      <c r="AV484" s="81"/>
      <c r="AW484" s="81"/>
      <c r="AX484" s="81"/>
      <c r="AY484" s="81"/>
      <c r="AZ484" s="81"/>
      <c r="BA484" s="81"/>
      <c r="BB484" s="81"/>
      <c r="BC484" s="81"/>
      <c r="BD484" s="81"/>
      <c r="BE484" s="81"/>
      <c r="BF484" s="81"/>
    </row>
    <row r="485" spans="35:58" x14ac:dyDescent="0.2">
      <c r="AI485" s="1000"/>
      <c r="AJ485" s="1000"/>
      <c r="AK485" s="1000"/>
      <c r="AL485" s="1049"/>
      <c r="AM485" s="998"/>
      <c r="AN485" s="998"/>
      <c r="AO485" s="1000"/>
      <c r="AP485" s="1000"/>
      <c r="AQ485" s="81"/>
      <c r="AR485" s="81"/>
      <c r="AS485" s="81"/>
      <c r="AT485" s="81"/>
      <c r="AU485" s="81"/>
      <c r="AV485" s="81"/>
      <c r="AW485" s="81"/>
      <c r="AX485" s="81"/>
      <c r="AY485" s="81"/>
      <c r="AZ485" s="81"/>
      <c r="BA485" s="81"/>
      <c r="BB485" s="81"/>
      <c r="BC485" s="81"/>
      <c r="BD485" s="81"/>
      <c r="BE485" s="81"/>
      <c r="BF485" s="81"/>
    </row>
    <row r="486" spans="35:58" x14ac:dyDescent="0.2">
      <c r="AI486" s="1000"/>
      <c r="AJ486" s="1000"/>
      <c r="AK486" s="1000"/>
      <c r="AL486" s="1049"/>
      <c r="AM486" s="998"/>
      <c r="AN486" s="998"/>
      <c r="AO486" s="1000"/>
      <c r="AP486" s="1000"/>
      <c r="AQ486" s="81"/>
      <c r="AR486" s="81"/>
      <c r="AS486" s="81"/>
      <c r="AT486" s="81"/>
      <c r="AU486" s="81"/>
      <c r="AV486" s="81"/>
      <c r="AW486" s="81"/>
      <c r="AX486" s="81"/>
      <c r="AY486" s="81"/>
      <c r="AZ486" s="81"/>
      <c r="BA486" s="81"/>
      <c r="BB486" s="81"/>
      <c r="BC486" s="81"/>
      <c r="BD486" s="81"/>
      <c r="BE486" s="81"/>
      <c r="BF486" s="81"/>
    </row>
    <row r="487" spans="35:58" x14ac:dyDescent="0.2">
      <c r="AI487" s="1000"/>
      <c r="AJ487" s="1000"/>
      <c r="AK487" s="1000"/>
      <c r="AL487" s="1049"/>
      <c r="AM487" s="998"/>
      <c r="AN487" s="998"/>
      <c r="AO487" s="1000"/>
      <c r="AP487" s="1000"/>
      <c r="AQ487" s="81"/>
      <c r="AR487" s="81"/>
      <c r="AS487" s="81"/>
      <c r="AT487" s="81"/>
      <c r="AU487" s="81"/>
      <c r="AV487" s="81"/>
      <c r="AW487" s="81"/>
      <c r="AX487" s="81"/>
      <c r="AY487" s="81"/>
      <c r="AZ487" s="81"/>
      <c r="BA487" s="81"/>
      <c r="BB487" s="81"/>
      <c r="BC487" s="81"/>
      <c r="BD487" s="81"/>
      <c r="BE487" s="81"/>
      <c r="BF487" s="81"/>
    </row>
    <row r="488" spans="35:58" x14ac:dyDescent="0.2">
      <c r="AI488" s="1000"/>
      <c r="AJ488" s="1000"/>
      <c r="AK488" s="1000"/>
      <c r="AL488" s="1049"/>
      <c r="AM488" s="998"/>
      <c r="AN488" s="998"/>
      <c r="AO488" s="1000"/>
      <c r="AP488" s="1000"/>
      <c r="AQ488" s="81"/>
      <c r="AR488" s="81"/>
      <c r="AS488" s="81"/>
      <c r="AT488" s="81"/>
      <c r="AU488" s="81"/>
      <c r="AV488" s="81"/>
      <c r="AW488" s="81"/>
      <c r="AX488" s="81"/>
      <c r="AY488" s="81"/>
      <c r="AZ488" s="81"/>
      <c r="BA488" s="81"/>
      <c r="BB488" s="81"/>
      <c r="BC488" s="81"/>
      <c r="BD488" s="81"/>
      <c r="BE488" s="81"/>
      <c r="BF488" s="81"/>
    </row>
    <row r="489" spans="35:58" x14ac:dyDescent="0.2">
      <c r="AI489" s="1000"/>
      <c r="AJ489" s="1000"/>
      <c r="AK489" s="1000"/>
      <c r="AL489" s="1049"/>
      <c r="AM489" s="998"/>
      <c r="AN489" s="998"/>
      <c r="AO489" s="1000"/>
      <c r="AP489" s="1000"/>
      <c r="AQ489" s="81"/>
      <c r="AR489" s="81"/>
      <c r="AS489" s="81"/>
      <c r="AT489" s="81"/>
      <c r="AU489" s="81"/>
      <c r="AV489" s="81"/>
      <c r="AW489" s="81"/>
      <c r="AX489" s="81"/>
      <c r="AY489" s="81"/>
      <c r="AZ489" s="81"/>
      <c r="BA489" s="81"/>
      <c r="BB489" s="81"/>
      <c r="BC489" s="81"/>
      <c r="BD489" s="81"/>
      <c r="BE489" s="81"/>
      <c r="BF489" s="81"/>
    </row>
    <row r="490" spans="35:58" x14ac:dyDescent="0.25">
      <c r="AL490" s="1043"/>
      <c r="AM490" s="998"/>
      <c r="AN490" s="998"/>
      <c r="AO490" s="998"/>
      <c r="AP490" s="998"/>
      <c r="AQ490" s="95"/>
      <c r="AR490" s="93"/>
      <c r="AS490" s="93"/>
      <c r="AT490" s="899"/>
      <c r="AU490" s="93"/>
      <c r="AV490" s="93"/>
      <c r="AW490" s="93"/>
      <c r="AX490" s="93"/>
      <c r="AY490" s="93"/>
      <c r="AZ490" s="93"/>
      <c r="BA490" s="93"/>
      <c r="BB490" s="93"/>
      <c r="BC490" s="93"/>
      <c r="BD490" s="93"/>
      <c r="BE490" s="174"/>
      <c r="BF490" s="163"/>
    </row>
    <row r="491" spans="35:58" x14ac:dyDescent="0.25">
      <c r="AL491" s="1043"/>
      <c r="AM491" s="998"/>
      <c r="AN491" s="998"/>
      <c r="AO491" s="998"/>
      <c r="AP491" s="998"/>
      <c r="AQ491" s="95"/>
      <c r="AR491" s="93"/>
      <c r="AS491" s="93"/>
      <c r="AT491" s="899"/>
      <c r="AU491" s="93"/>
      <c r="AV491" s="93"/>
      <c r="AW491" s="93"/>
      <c r="AX491" s="93"/>
      <c r="AY491" s="93"/>
      <c r="AZ491" s="93"/>
      <c r="BA491" s="93"/>
      <c r="BB491" s="93"/>
      <c r="BC491" s="93"/>
      <c r="BD491" s="93"/>
      <c r="BE491" s="174"/>
      <c r="BF491" s="163"/>
    </row>
  </sheetData>
  <sheetProtection password="8962" sheet="1" objects="1" scenarios="1" selectLockedCells="1"/>
  <mergeCells count="835">
    <mergeCell ref="AG97:AH97"/>
    <mergeCell ref="AG75:AH75"/>
    <mergeCell ref="AG67:AH67"/>
    <mergeCell ref="AG86:AH86"/>
    <mergeCell ref="AG85:AH85"/>
    <mergeCell ref="AG84:AH84"/>
    <mergeCell ref="AG83:AH83"/>
    <mergeCell ref="AG82:AH82"/>
    <mergeCell ref="AG80:AH80"/>
    <mergeCell ref="AG78:AH78"/>
    <mergeCell ref="AG64:AH64"/>
    <mergeCell ref="AG63:AH63"/>
    <mergeCell ref="AG74:AH74"/>
    <mergeCell ref="AG73:AH73"/>
    <mergeCell ref="AG72:AH72"/>
    <mergeCell ref="AG71:AH71"/>
    <mergeCell ref="AG69:AH69"/>
    <mergeCell ref="AG96:AH96"/>
    <mergeCell ref="AG95:AH95"/>
    <mergeCell ref="AG94:AH94"/>
    <mergeCell ref="AG93:AH93"/>
    <mergeCell ref="AG91:AH91"/>
    <mergeCell ref="AG89:AH89"/>
    <mergeCell ref="AG50:AH50"/>
    <mergeCell ref="AG51:AH51"/>
    <mergeCell ref="AG45:AH45"/>
    <mergeCell ref="AG52:AH52"/>
    <mergeCell ref="AG53:AH53"/>
    <mergeCell ref="AG56:AH56"/>
    <mergeCell ref="AG58:AH58"/>
    <mergeCell ref="AG60:AH60"/>
    <mergeCell ref="AG62:AH62"/>
    <mergeCell ref="AG61:AH61"/>
    <mergeCell ref="AG42:AH42"/>
    <mergeCell ref="AG41:AH41"/>
    <mergeCell ref="AG40:AH40"/>
    <mergeCell ref="AG39:AH39"/>
    <mergeCell ref="AG38:AH38"/>
    <mergeCell ref="AG36:AH36"/>
    <mergeCell ref="AG34:AH34"/>
    <mergeCell ref="AG47:AH47"/>
    <mergeCell ref="AG49:AH49"/>
    <mergeCell ref="AD211:AD215"/>
    <mergeCell ref="AD225:AD226"/>
    <mergeCell ref="AD219:AD221"/>
    <mergeCell ref="AB219:AB221"/>
    <mergeCell ref="AC219:AC221"/>
    <mergeCell ref="AA241:AA244"/>
    <mergeCell ref="Z241:Z244"/>
    <mergeCell ref="AB225:AB226"/>
    <mergeCell ref="AC225:AC226"/>
    <mergeCell ref="Z91:Z94"/>
    <mergeCell ref="W219:W221"/>
    <mergeCell ref="V211:V215"/>
    <mergeCell ref="W211:W215"/>
    <mergeCell ref="V96:V97"/>
    <mergeCell ref="X116:X118"/>
    <mergeCell ref="W116:W118"/>
    <mergeCell ref="V116:V118"/>
    <mergeCell ref="W99:W100"/>
    <mergeCell ref="V99:V100"/>
    <mergeCell ref="V153:V154"/>
    <mergeCell ref="W96:W97"/>
    <mergeCell ref="X195:X197"/>
    <mergeCell ref="V163:V164"/>
    <mergeCell ref="X172:X173"/>
    <mergeCell ref="X219:X221"/>
    <mergeCell ref="X105:X108"/>
    <mergeCell ref="W105:W108"/>
    <mergeCell ref="V105:V108"/>
    <mergeCell ref="V219:V221"/>
    <mergeCell ref="X96:X97"/>
    <mergeCell ref="V199:V200"/>
    <mergeCell ref="W153:W154"/>
    <mergeCell ref="W163:W164"/>
    <mergeCell ref="Q91:Q94"/>
    <mergeCell ref="Q80:Q89"/>
    <mergeCell ref="N1:X1"/>
    <mergeCell ref="P33:P34"/>
    <mergeCell ref="C146:M147"/>
    <mergeCell ref="C144:M145"/>
    <mergeCell ref="J1:M1"/>
    <mergeCell ref="N3:AB3"/>
    <mergeCell ref="B5:M5"/>
    <mergeCell ref="K4:M4"/>
    <mergeCell ref="B4:J4"/>
    <mergeCell ref="N2:AB2"/>
    <mergeCell ref="B12:L12"/>
    <mergeCell ref="R36:R37"/>
    <mergeCell ref="S36:S37"/>
    <mergeCell ref="B13:L13"/>
    <mergeCell ref="B14:M14"/>
    <mergeCell ref="B25:M25"/>
    <mergeCell ref="O22:O23"/>
    <mergeCell ref="S102:S103"/>
    <mergeCell ref="R102:R103"/>
    <mergeCell ref="Q102:Q103"/>
    <mergeCell ref="T102:T103"/>
    <mergeCell ref="T99:T100"/>
    <mergeCell ref="T22:T23"/>
    <mergeCell ref="Q22:Q23"/>
    <mergeCell ref="N74:N76"/>
    <mergeCell ref="P74:P76"/>
    <mergeCell ref="R49:R54"/>
    <mergeCell ref="C55:M56"/>
    <mergeCell ref="B90:B94"/>
    <mergeCell ref="O91:O94"/>
    <mergeCell ref="O80:O89"/>
    <mergeCell ref="C90:M94"/>
    <mergeCell ref="O58:O59"/>
    <mergeCell ref="B57:B59"/>
    <mergeCell ref="B68:M68"/>
    <mergeCell ref="B72:L72"/>
    <mergeCell ref="C65:M66"/>
    <mergeCell ref="C73:M76"/>
    <mergeCell ref="C60:M62"/>
    <mergeCell ref="B77:B78"/>
    <mergeCell ref="B79:B89"/>
    <mergeCell ref="C77:M78"/>
    <mergeCell ref="C79:M89"/>
    <mergeCell ref="B67:M67"/>
    <mergeCell ref="B60:B62"/>
    <mergeCell ref="B55:B56"/>
    <mergeCell ref="B7:M7"/>
    <mergeCell ref="S61:S62"/>
    <mergeCell ref="R61:R62"/>
    <mergeCell ref="B73:B76"/>
    <mergeCell ref="B38:B39"/>
    <mergeCell ref="B35:B37"/>
    <mergeCell ref="B40:M40"/>
    <mergeCell ref="P36:P37"/>
    <mergeCell ref="O74:O76"/>
    <mergeCell ref="Q36:Q37"/>
    <mergeCell ref="Q33:Q34"/>
    <mergeCell ref="Q61:Q62"/>
    <mergeCell ref="P61:P62"/>
    <mergeCell ref="S58:S59"/>
    <mergeCell ref="C35:M37"/>
    <mergeCell ref="R58:R59"/>
    <mergeCell ref="B11:M11"/>
    <mergeCell ref="B63:B64"/>
    <mergeCell ref="B65:B66"/>
    <mergeCell ref="N61:N62"/>
    <mergeCell ref="O61:O62"/>
    <mergeCell ref="C48:M54"/>
    <mergeCell ref="O36:O37"/>
    <mergeCell ref="N49:N54"/>
    <mergeCell ref="B275:M275"/>
    <mergeCell ref="B264:B268"/>
    <mergeCell ref="B274:M274"/>
    <mergeCell ref="B272:B273"/>
    <mergeCell ref="B257:M257"/>
    <mergeCell ref="B261:AB261"/>
    <mergeCell ref="B245:B246"/>
    <mergeCell ref="B238:B239"/>
    <mergeCell ref="B258:M258"/>
    <mergeCell ref="B260:R260"/>
    <mergeCell ref="B262:M262"/>
    <mergeCell ref="B252:B253"/>
    <mergeCell ref="B240:B244"/>
    <mergeCell ref="B247:B249"/>
    <mergeCell ref="B250:B251"/>
    <mergeCell ref="C254:M256"/>
    <mergeCell ref="C252:M253"/>
    <mergeCell ref="C250:M251"/>
    <mergeCell ref="C247:M249"/>
    <mergeCell ref="B254:B256"/>
    <mergeCell ref="C272:M273"/>
    <mergeCell ref="O248:O249"/>
    <mergeCell ref="W270:W271"/>
    <mergeCell ref="X270:X271"/>
    <mergeCell ref="Q199:Q200"/>
    <mergeCell ref="B206:T206"/>
    <mergeCell ref="Q189:Q191"/>
    <mergeCell ref="B222:B223"/>
    <mergeCell ref="R8:T8"/>
    <mergeCell ref="U33:U34"/>
    <mergeCell ref="R22:R23"/>
    <mergeCell ref="S33:S34"/>
    <mergeCell ref="N33:N34"/>
    <mergeCell ref="C32:M34"/>
    <mergeCell ref="B30:M30"/>
    <mergeCell ref="B32:B34"/>
    <mergeCell ref="S22:S23"/>
    <mergeCell ref="B15:L15"/>
    <mergeCell ref="P22:P23"/>
    <mergeCell ref="B19:L19"/>
    <mergeCell ref="B22:M23"/>
    <mergeCell ref="N22:N23"/>
    <mergeCell ref="T33:T34"/>
    <mergeCell ref="R33:R34"/>
    <mergeCell ref="N8:P8"/>
    <mergeCell ref="B18:M18"/>
    <mergeCell ref="O33:O34"/>
    <mergeCell ref="U22:U23"/>
    <mergeCell ref="B216:B217"/>
    <mergeCell ref="B208:M208"/>
    <mergeCell ref="N195:N197"/>
    <mergeCell ref="B210:B215"/>
    <mergeCell ref="O211:O215"/>
    <mergeCell ref="P199:P200"/>
    <mergeCell ref="B194:B197"/>
    <mergeCell ref="B198:B200"/>
    <mergeCell ref="B218:B221"/>
    <mergeCell ref="C194:M197"/>
    <mergeCell ref="B201:B202"/>
    <mergeCell ref="C216:M217"/>
    <mergeCell ref="C210:M215"/>
    <mergeCell ref="N199:N200"/>
    <mergeCell ref="O199:O200"/>
    <mergeCell ref="O195:O197"/>
    <mergeCell ref="P80:P89"/>
    <mergeCell ref="O163:O164"/>
    <mergeCell ref="N163:N164"/>
    <mergeCell ref="N166:N170"/>
    <mergeCell ref="N172:N173"/>
    <mergeCell ref="B181:M181"/>
    <mergeCell ref="C178:M179"/>
    <mergeCell ref="C176:M177"/>
    <mergeCell ref="C174:M175"/>
    <mergeCell ref="B178:B179"/>
    <mergeCell ref="B174:B175"/>
    <mergeCell ref="Q96:Q97"/>
    <mergeCell ref="N102:N103"/>
    <mergeCell ref="N116:N118"/>
    <mergeCell ref="B109:M109"/>
    <mergeCell ref="P172:P173"/>
    <mergeCell ref="N99:N100"/>
    <mergeCell ref="N153:N154"/>
    <mergeCell ref="B127:M127"/>
    <mergeCell ref="B144:B145"/>
    <mergeCell ref="B146:B147"/>
    <mergeCell ref="N134:N143"/>
    <mergeCell ref="B133:B143"/>
    <mergeCell ref="B98:B100"/>
    <mergeCell ref="B128:M128"/>
    <mergeCell ref="C101:M103"/>
    <mergeCell ref="C104:M108"/>
    <mergeCell ref="B110:M110"/>
    <mergeCell ref="B115:B118"/>
    <mergeCell ref="B104:B108"/>
    <mergeCell ref="C129:M132"/>
    <mergeCell ref="B165:B170"/>
    <mergeCell ref="B171:B173"/>
    <mergeCell ref="T58:T59"/>
    <mergeCell ref="U58:U59"/>
    <mergeCell ref="Z80:Z89"/>
    <mergeCell ref="U74:U76"/>
    <mergeCell ref="U61:U62"/>
    <mergeCell ref="T61:T62"/>
    <mergeCell ref="B162:B164"/>
    <mergeCell ref="B176:B177"/>
    <mergeCell ref="C162:M164"/>
    <mergeCell ref="R74:R76"/>
    <mergeCell ref="C63:M64"/>
    <mergeCell ref="T74:T76"/>
    <mergeCell ref="S74:S76"/>
    <mergeCell ref="Q58:Q59"/>
    <mergeCell ref="P58:P59"/>
    <mergeCell ref="N58:N59"/>
    <mergeCell ref="C57:M59"/>
    <mergeCell ref="Q74:Q76"/>
    <mergeCell ref="N80:N89"/>
    <mergeCell ref="N91:N94"/>
    <mergeCell ref="B95:B97"/>
    <mergeCell ref="B101:B103"/>
    <mergeCell ref="C98:M100"/>
    <mergeCell ref="Y102:Y103"/>
    <mergeCell ref="V22:V23"/>
    <mergeCell ref="V33:V34"/>
    <mergeCell ref="AA58:AA59"/>
    <mergeCell ref="AC74:AC76"/>
    <mergeCell ref="AB74:AB76"/>
    <mergeCell ref="AA74:AA76"/>
    <mergeCell ref="Z74:Z76"/>
    <mergeCell ref="AA61:AA62"/>
    <mergeCell ref="Z61:Z62"/>
    <mergeCell ref="AC49:AC54"/>
    <mergeCell ref="AB49:AB54"/>
    <mergeCell ref="V58:V59"/>
    <mergeCell ref="W74:W76"/>
    <mergeCell ref="Y74:Y76"/>
    <mergeCell ref="X74:X76"/>
    <mergeCell ref="W22:W23"/>
    <mergeCell ref="X33:X34"/>
    <mergeCell ref="V74:V76"/>
    <mergeCell ref="V36:V37"/>
    <mergeCell ref="W36:W37"/>
    <mergeCell ref="X58:X59"/>
    <mergeCell ref="X61:X62"/>
    <mergeCell ref="W61:W62"/>
    <mergeCell ref="V61:V62"/>
    <mergeCell ref="BD7:BD9"/>
    <mergeCell ref="BB7:BB9"/>
    <mergeCell ref="AC22:AC23"/>
    <mergeCell ref="AZ7:AZ9"/>
    <mergeCell ref="AS7:AS9"/>
    <mergeCell ref="AR7:AR9"/>
    <mergeCell ref="AX7:AX9"/>
    <mergeCell ref="AV7:AV9"/>
    <mergeCell ref="AC36:AC37"/>
    <mergeCell ref="AD36:AD37"/>
    <mergeCell ref="AD33:AD34"/>
    <mergeCell ref="AG20:AH20"/>
    <mergeCell ref="AG18:AH18"/>
    <mergeCell ref="AG17:AH17"/>
    <mergeCell ref="AG12:AH12"/>
    <mergeCell ref="AG16:AH16"/>
    <mergeCell ref="AG14:AH14"/>
    <mergeCell ref="AG31:AH31"/>
    <mergeCell ref="AG30:AH30"/>
    <mergeCell ref="AG29:AH29"/>
    <mergeCell ref="AG28:AH28"/>
    <mergeCell ref="AG27:AH27"/>
    <mergeCell ref="AG25:AH25"/>
    <mergeCell ref="AG23:AH23"/>
    <mergeCell ref="B27:M27"/>
    <mergeCell ref="T49:T54"/>
    <mergeCell ref="U49:U54"/>
    <mergeCell ref="X36:X37"/>
    <mergeCell ref="Z36:Z37"/>
    <mergeCell ref="B48:B54"/>
    <mergeCell ref="Q49:Q54"/>
    <mergeCell ref="S49:S54"/>
    <mergeCell ref="B45:L45"/>
    <mergeCell ref="O49:O54"/>
    <mergeCell ref="B41:M41"/>
    <mergeCell ref="B28:AB28"/>
    <mergeCell ref="T36:T37"/>
    <mergeCell ref="U36:U37"/>
    <mergeCell ref="Y36:Y37"/>
    <mergeCell ref="AA49:AA54"/>
    <mergeCell ref="Z49:Z54"/>
    <mergeCell ref="Y49:Y54"/>
    <mergeCell ref="C38:M39"/>
    <mergeCell ref="P49:P54"/>
    <mergeCell ref="N36:N37"/>
    <mergeCell ref="AT6:AV6"/>
    <mergeCell ref="AU8:AU9"/>
    <mergeCell ref="AT7:AT9"/>
    <mergeCell ref="Y22:Y23"/>
    <mergeCell ref="AA22:AA23"/>
    <mergeCell ref="Z22:Z23"/>
    <mergeCell ref="X9:AB9"/>
    <mergeCell ref="AB22:AB23"/>
    <mergeCell ref="X22:X23"/>
    <mergeCell ref="AD81:AD89"/>
    <mergeCell ref="Y58:Y59"/>
    <mergeCell ref="Z58:Z59"/>
    <mergeCell ref="AC61:AC62"/>
    <mergeCell ref="AB61:AB62"/>
    <mergeCell ref="AC33:AC34"/>
    <mergeCell ref="AB33:AB34"/>
    <mergeCell ref="W49:W54"/>
    <mergeCell ref="V49:V54"/>
    <mergeCell ref="W58:W59"/>
    <mergeCell ref="AA33:AA34"/>
    <mergeCell ref="Z33:Z34"/>
    <mergeCell ref="Y33:Y34"/>
    <mergeCell ref="AB36:AB37"/>
    <mergeCell ref="AA36:AA37"/>
    <mergeCell ref="AC58:AC59"/>
    <mergeCell ref="AB58:AB59"/>
    <mergeCell ref="AB80:AB89"/>
    <mergeCell ref="AA80:AA89"/>
    <mergeCell ref="Y61:Y62"/>
    <mergeCell ref="W33:W34"/>
    <mergeCell ref="X49:X54"/>
    <mergeCell ref="Y80:Y89"/>
    <mergeCell ref="AC80:AC89"/>
    <mergeCell ref="R96:R97"/>
    <mergeCell ref="Q99:Q100"/>
    <mergeCell ref="B125:R125"/>
    <mergeCell ref="B122:M122"/>
    <mergeCell ref="B119:B121"/>
    <mergeCell ref="P153:P154"/>
    <mergeCell ref="O134:O143"/>
    <mergeCell ref="O102:O103"/>
    <mergeCell ref="B129:B132"/>
    <mergeCell ref="C115:M118"/>
    <mergeCell ref="O99:O100"/>
    <mergeCell ref="O96:O97"/>
    <mergeCell ref="Q116:Q118"/>
    <mergeCell ref="P96:P97"/>
    <mergeCell ref="C133:M143"/>
    <mergeCell ref="C95:M97"/>
    <mergeCell ref="B148:B151"/>
    <mergeCell ref="N130:N132"/>
    <mergeCell ref="Q149:Q151"/>
    <mergeCell ref="B114:L114"/>
    <mergeCell ref="O149:O151"/>
    <mergeCell ref="P134:P143"/>
    <mergeCell ref="P99:P100"/>
    <mergeCell ref="C119:M121"/>
    <mergeCell ref="R99:R100"/>
    <mergeCell ref="Q130:Q132"/>
    <mergeCell ref="Q105:Q108"/>
    <mergeCell ref="P102:P103"/>
    <mergeCell ref="R116:R118"/>
    <mergeCell ref="R130:R132"/>
    <mergeCell ref="C222:M223"/>
    <mergeCell ref="B180:M180"/>
    <mergeCell ref="B185:L185"/>
    <mergeCell ref="C171:M173"/>
    <mergeCell ref="Q219:Q221"/>
    <mergeCell ref="P219:P221"/>
    <mergeCell ref="C186:M187"/>
    <mergeCell ref="B203:M203"/>
    <mergeCell ref="B192:B193"/>
    <mergeCell ref="C192:M193"/>
    <mergeCell ref="B204:M204"/>
    <mergeCell ref="C201:M202"/>
    <mergeCell ref="C198:M200"/>
    <mergeCell ref="C218:M221"/>
    <mergeCell ref="N189:N191"/>
    <mergeCell ref="O189:O191"/>
    <mergeCell ref="B123:M123"/>
    <mergeCell ref="Q134:Q143"/>
    <mergeCell ref="Y116:Y118"/>
    <mergeCell ref="V130:V132"/>
    <mergeCell ref="W130:W132"/>
    <mergeCell ref="X130:X132"/>
    <mergeCell ref="U102:U103"/>
    <mergeCell ref="U130:U132"/>
    <mergeCell ref="Y120:Y121"/>
    <mergeCell ref="O130:O132"/>
    <mergeCell ref="P130:P132"/>
    <mergeCell ref="O116:O118"/>
    <mergeCell ref="O105:O108"/>
    <mergeCell ref="S130:S132"/>
    <mergeCell ref="T130:T132"/>
    <mergeCell ref="X120:X121"/>
    <mergeCell ref="W120:W121"/>
    <mergeCell ref="Y130:Y132"/>
    <mergeCell ref="R134:R143"/>
    <mergeCell ref="B158:T158"/>
    <mergeCell ref="Q163:Q164"/>
    <mergeCell ref="R163:R164"/>
    <mergeCell ref="B152:B154"/>
    <mergeCell ref="B156:M156"/>
    <mergeCell ref="S163:S164"/>
    <mergeCell ref="T163:T164"/>
    <mergeCell ref="P149:P151"/>
    <mergeCell ref="C148:M151"/>
    <mergeCell ref="R153:R154"/>
    <mergeCell ref="R149:R151"/>
    <mergeCell ref="C152:M154"/>
    <mergeCell ref="S153:S154"/>
    <mergeCell ref="T153:T154"/>
    <mergeCell ref="N149:N151"/>
    <mergeCell ref="V166:V170"/>
    <mergeCell ref="W166:W170"/>
    <mergeCell ref="X166:X170"/>
    <mergeCell ref="B155:M155"/>
    <mergeCell ref="C165:M170"/>
    <mergeCell ref="S166:S170"/>
    <mergeCell ref="P166:P170"/>
    <mergeCell ref="O172:O173"/>
    <mergeCell ref="P163:P164"/>
    <mergeCell ref="R166:R170"/>
    <mergeCell ref="B161:L161"/>
    <mergeCell ref="B160:M160"/>
    <mergeCell ref="U153:U154"/>
    <mergeCell ref="W172:W173"/>
    <mergeCell ref="V172:V173"/>
    <mergeCell ref="U163:U164"/>
    <mergeCell ref="X153:X154"/>
    <mergeCell ref="X91:X94"/>
    <mergeCell ref="W91:W94"/>
    <mergeCell ref="V91:V94"/>
    <mergeCell ref="R80:R89"/>
    <mergeCell ref="S80:S89"/>
    <mergeCell ref="T80:T89"/>
    <mergeCell ref="U80:U89"/>
    <mergeCell ref="V80:V89"/>
    <mergeCell ref="W80:W89"/>
    <mergeCell ref="X80:X89"/>
    <mergeCell ref="U91:U94"/>
    <mergeCell ref="R91:R94"/>
    <mergeCell ref="T91:T94"/>
    <mergeCell ref="S91:S94"/>
    <mergeCell ref="S96:S97"/>
    <mergeCell ref="T116:T118"/>
    <mergeCell ref="T105:T108"/>
    <mergeCell ref="S149:S151"/>
    <mergeCell ref="T149:T151"/>
    <mergeCell ref="AA248:AA249"/>
    <mergeCell ref="AD248:AD249"/>
    <mergeCell ref="X241:X244"/>
    <mergeCell ref="Y241:Y244"/>
    <mergeCell ref="Y230:Y231"/>
    <mergeCell ref="Y225:Y226"/>
    <mergeCell ref="Z248:Z249"/>
    <mergeCell ref="Y233:Y235"/>
    <mergeCell ref="W248:W249"/>
    <mergeCell ref="X248:X249"/>
    <mergeCell ref="AA233:AA235"/>
    <mergeCell ref="Z233:Z235"/>
    <mergeCell ref="AA230:AA231"/>
    <mergeCell ref="Z230:Z231"/>
    <mergeCell ref="AA225:AA226"/>
    <mergeCell ref="Z225:Z226"/>
    <mergeCell ref="AD241:AD244"/>
    <mergeCell ref="Y248:Y249"/>
    <mergeCell ref="AB248:AB249"/>
    <mergeCell ref="AC248:AC249"/>
    <mergeCell ref="AB241:AB244"/>
    <mergeCell ref="AC241:AC244"/>
    <mergeCell ref="AB233:AB235"/>
    <mergeCell ref="AC233:AC235"/>
    <mergeCell ref="AD255:AD256"/>
    <mergeCell ref="AC255:AC256"/>
    <mergeCell ref="AB255:AB256"/>
    <mergeCell ref="AA255:AA256"/>
    <mergeCell ref="Z255:Z256"/>
    <mergeCell ref="Y255:Y256"/>
    <mergeCell ref="X255:X256"/>
    <mergeCell ref="N255:N256"/>
    <mergeCell ref="O255:O256"/>
    <mergeCell ref="B269:B271"/>
    <mergeCell ref="C236:M237"/>
    <mergeCell ref="B236:B237"/>
    <mergeCell ref="N248:N249"/>
    <mergeCell ref="C269:M271"/>
    <mergeCell ref="C264:M268"/>
    <mergeCell ref="N265:N268"/>
    <mergeCell ref="O265:O268"/>
    <mergeCell ref="P265:P268"/>
    <mergeCell ref="P248:P249"/>
    <mergeCell ref="P241:P244"/>
    <mergeCell ref="N270:N271"/>
    <mergeCell ref="O270:O271"/>
    <mergeCell ref="P270:P271"/>
    <mergeCell ref="N241:N244"/>
    <mergeCell ref="O241:O244"/>
    <mergeCell ref="C245:M246"/>
    <mergeCell ref="C240:M244"/>
    <mergeCell ref="C238:M239"/>
    <mergeCell ref="B263:L263"/>
    <mergeCell ref="Y270:Y271"/>
    <mergeCell ref="Z270:Z271"/>
    <mergeCell ref="AA270:AA271"/>
    <mergeCell ref="AB270:AB271"/>
    <mergeCell ref="AC270:AC271"/>
    <mergeCell ref="S265:S268"/>
    <mergeCell ref="T265:T268"/>
    <mergeCell ref="AB265:AB268"/>
    <mergeCell ref="Q270:Q271"/>
    <mergeCell ref="R270:R271"/>
    <mergeCell ref="S270:S271"/>
    <mergeCell ref="T270:T271"/>
    <mergeCell ref="U270:U271"/>
    <mergeCell ref="V270:V271"/>
    <mergeCell ref="U265:U268"/>
    <mergeCell ref="V265:V268"/>
    <mergeCell ref="AD265:AD268"/>
    <mergeCell ref="P91:P94"/>
    <mergeCell ref="W265:W268"/>
    <mergeCell ref="X265:X268"/>
    <mergeCell ref="Y265:Y268"/>
    <mergeCell ref="Z265:Z268"/>
    <mergeCell ref="AA265:AA268"/>
    <mergeCell ref="W255:W256"/>
    <mergeCell ref="V255:V256"/>
    <mergeCell ref="U255:U256"/>
    <mergeCell ref="T255:T256"/>
    <mergeCell ref="S255:S256"/>
    <mergeCell ref="R255:R256"/>
    <mergeCell ref="Q255:Q256"/>
    <mergeCell ref="P255:P256"/>
    <mergeCell ref="AD230:AD231"/>
    <mergeCell ref="AD233:AD235"/>
    <mergeCell ref="P105:P108"/>
    <mergeCell ref="R265:R268"/>
    <mergeCell ref="AC265:AC268"/>
    <mergeCell ref="Q265:Q268"/>
    <mergeCell ref="W225:W226"/>
    <mergeCell ref="P195:P197"/>
    <mergeCell ref="V233:V235"/>
    <mergeCell ref="Q248:Q249"/>
    <mergeCell ref="N233:N235"/>
    <mergeCell ref="O233:O235"/>
    <mergeCell ref="P233:P235"/>
    <mergeCell ref="U219:U221"/>
    <mergeCell ref="T219:T221"/>
    <mergeCell ref="U199:U200"/>
    <mergeCell ref="P211:P215"/>
    <mergeCell ref="S225:S226"/>
    <mergeCell ref="U225:U226"/>
    <mergeCell ref="T225:T226"/>
    <mergeCell ref="U233:U235"/>
    <mergeCell ref="T233:T235"/>
    <mergeCell ref="U230:U231"/>
    <mergeCell ref="T230:T231"/>
    <mergeCell ref="N225:N226"/>
    <mergeCell ref="O230:O231"/>
    <mergeCell ref="O225:O226"/>
    <mergeCell ref="N211:N215"/>
    <mergeCell ref="N219:N221"/>
    <mergeCell ref="O219:O221"/>
    <mergeCell ref="S233:S235"/>
    <mergeCell ref="R233:R235"/>
    <mergeCell ref="S248:S249"/>
    <mergeCell ref="C232:M235"/>
    <mergeCell ref="Q241:Q244"/>
    <mergeCell ref="Q233:Q235"/>
    <mergeCell ref="T248:T249"/>
    <mergeCell ref="U248:U249"/>
    <mergeCell ref="U241:U244"/>
    <mergeCell ref="T241:T244"/>
    <mergeCell ref="V241:V244"/>
    <mergeCell ref="B209:L209"/>
    <mergeCell ref="R225:R226"/>
    <mergeCell ref="N230:N231"/>
    <mergeCell ref="Q230:Q231"/>
    <mergeCell ref="P230:P231"/>
    <mergeCell ref="Q225:Q226"/>
    <mergeCell ref="P225:P226"/>
    <mergeCell ref="B232:B235"/>
    <mergeCell ref="B227:B228"/>
    <mergeCell ref="V225:V226"/>
    <mergeCell ref="C229:M231"/>
    <mergeCell ref="C227:M228"/>
    <mergeCell ref="C224:M226"/>
    <mergeCell ref="V230:V231"/>
    <mergeCell ref="B224:B226"/>
    <mergeCell ref="B229:B231"/>
    <mergeCell ref="V149:V151"/>
    <mergeCell ref="X134:X143"/>
    <mergeCell ref="S134:S143"/>
    <mergeCell ref="T134:T143"/>
    <mergeCell ref="X99:X100"/>
    <mergeCell ref="U134:U143"/>
    <mergeCell ref="V134:V143"/>
    <mergeCell ref="X149:X151"/>
    <mergeCell ref="V120:V121"/>
    <mergeCell ref="X102:X103"/>
    <mergeCell ref="W102:W103"/>
    <mergeCell ref="V102:V103"/>
    <mergeCell ref="U116:U118"/>
    <mergeCell ref="U149:U151"/>
    <mergeCell ref="S116:S118"/>
    <mergeCell ref="U99:U100"/>
    <mergeCell ref="S99:S100"/>
    <mergeCell ref="W134:W143"/>
    <mergeCell ref="B6:L6"/>
    <mergeCell ref="B31:M31"/>
    <mergeCell ref="N96:N97"/>
    <mergeCell ref="B44:M44"/>
    <mergeCell ref="B71:M71"/>
    <mergeCell ref="B113:M113"/>
    <mergeCell ref="U120:U121"/>
    <mergeCell ref="T120:T121"/>
    <mergeCell ref="S120:S121"/>
    <mergeCell ref="R120:R121"/>
    <mergeCell ref="Q120:Q121"/>
    <mergeCell ref="P120:P121"/>
    <mergeCell ref="O120:O121"/>
    <mergeCell ref="N120:N121"/>
    <mergeCell ref="S105:S108"/>
    <mergeCell ref="R105:R108"/>
    <mergeCell ref="B8:M8"/>
    <mergeCell ref="B46:B47"/>
    <mergeCell ref="U96:U97"/>
    <mergeCell ref="N105:N108"/>
    <mergeCell ref="T96:T97"/>
    <mergeCell ref="U105:U108"/>
    <mergeCell ref="P116:P118"/>
    <mergeCell ref="C46:M47"/>
    <mergeCell ref="Z120:Z121"/>
    <mergeCell ref="Y172:Y173"/>
    <mergeCell ref="Y163:Y164"/>
    <mergeCell ref="Z163:Z164"/>
    <mergeCell ref="AC195:AC197"/>
    <mergeCell ref="AC199:AC200"/>
    <mergeCell ref="AA199:AA200"/>
    <mergeCell ref="AB199:AB200"/>
    <mergeCell ref="Z195:Z197"/>
    <mergeCell ref="AA166:AA170"/>
    <mergeCell ref="AC172:AC173"/>
    <mergeCell ref="AC163:AC164"/>
    <mergeCell ref="AC189:AC191"/>
    <mergeCell ref="AC166:AC170"/>
    <mergeCell ref="AA189:AA191"/>
    <mergeCell ref="AA172:AA173"/>
    <mergeCell ref="AB172:AB173"/>
    <mergeCell ref="Y195:Y197"/>
    <mergeCell ref="AA195:AA197"/>
    <mergeCell ref="AB195:AB197"/>
    <mergeCell ref="Z199:Z200"/>
    <mergeCell ref="AC134:AC143"/>
    <mergeCell ref="Y134:Y143"/>
    <mergeCell ref="Y166:Y170"/>
    <mergeCell ref="AD172:AD173"/>
    <mergeCell ref="AD166:AD170"/>
    <mergeCell ref="Z211:Z215"/>
    <mergeCell ref="Z219:Z221"/>
    <mergeCell ref="AA219:AA221"/>
    <mergeCell ref="AA211:AA215"/>
    <mergeCell ref="T166:T170"/>
    <mergeCell ref="U166:U170"/>
    <mergeCell ref="Q172:Q173"/>
    <mergeCell ref="R172:R173"/>
    <mergeCell ref="S172:S173"/>
    <mergeCell ref="T172:T173"/>
    <mergeCell ref="U172:U173"/>
    <mergeCell ref="R189:R191"/>
    <mergeCell ref="Q211:Q215"/>
    <mergeCell ref="B207:AB207"/>
    <mergeCell ref="T211:T215"/>
    <mergeCell ref="U211:U215"/>
    <mergeCell ref="S211:S215"/>
    <mergeCell ref="R211:R215"/>
    <mergeCell ref="X211:X215"/>
    <mergeCell ref="Y211:Y215"/>
    <mergeCell ref="Q195:Q197"/>
    <mergeCell ref="R195:R197"/>
    <mergeCell ref="AB189:AB191"/>
    <mergeCell ref="AB163:AB164"/>
    <mergeCell ref="Z166:Z170"/>
    <mergeCell ref="Z153:Z154"/>
    <mergeCell ref="AA153:AA154"/>
    <mergeCell ref="Z134:Z143"/>
    <mergeCell ref="AA134:AA143"/>
    <mergeCell ref="AB134:AB143"/>
    <mergeCell ref="AB166:AB170"/>
    <mergeCell ref="Z172:Z173"/>
    <mergeCell ref="B159:AB159"/>
    <mergeCell ref="O153:O154"/>
    <mergeCell ref="Q153:Q154"/>
    <mergeCell ref="Q166:Q170"/>
    <mergeCell ref="P189:P191"/>
    <mergeCell ref="B184:M184"/>
    <mergeCell ref="B188:B191"/>
    <mergeCell ref="B186:B187"/>
    <mergeCell ref="C188:M191"/>
    <mergeCell ref="O166:O170"/>
    <mergeCell ref="Z189:Z191"/>
    <mergeCell ref="X189:X191"/>
    <mergeCell ref="W149:W151"/>
    <mergeCell ref="U189:U191"/>
    <mergeCell ref="AD91:AD94"/>
    <mergeCell ref="AD96:AD97"/>
    <mergeCell ref="AC96:AC97"/>
    <mergeCell ref="AB96:AB97"/>
    <mergeCell ref="AD102:AD103"/>
    <mergeCell ref="AC102:AC103"/>
    <mergeCell ref="AB102:AB103"/>
    <mergeCell ref="AA130:AA132"/>
    <mergeCell ref="AB130:AB132"/>
    <mergeCell ref="AA116:AA118"/>
    <mergeCell ref="AD105:AD108"/>
    <mergeCell ref="AD120:AD121"/>
    <mergeCell ref="AD130:AD132"/>
    <mergeCell ref="AD116:AD118"/>
    <mergeCell ref="Z116:Z118"/>
    <mergeCell ref="AA96:AA97"/>
    <mergeCell ref="AC91:AC94"/>
    <mergeCell ref="AC120:AC121"/>
    <mergeCell ref="Z130:Z132"/>
    <mergeCell ref="AC116:AC118"/>
    <mergeCell ref="AB116:AB118"/>
    <mergeCell ref="Y91:Y94"/>
    <mergeCell ref="AA120:AA121"/>
    <mergeCell ref="AB120:AB121"/>
    <mergeCell ref="Y99:Y100"/>
    <mergeCell ref="Y96:Y97"/>
    <mergeCell ref="AB91:AB94"/>
    <mergeCell ref="AC105:AC108"/>
    <mergeCell ref="AB105:AB108"/>
    <mergeCell ref="AA105:AA108"/>
    <mergeCell ref="Z105:Z108"/>
    <mergeCell ref="Y105:Y108"/>
    <mergeCell ref="AA91:AA94"/>
    <mergeCell ref="Z96:Z97"/>
    <mergeCell ref="AA102:AA103"/>
    <mergeCell ref="Z102:Z103"/>
    <mergeCell ref="AA99:AA100"/>
    <mergeCell ref="Z99:Z100"/>
    <mergeCell ref="AD150:AD151"/>
    <mergeCell ref="X163:X164"/>
    <mergeCell ref="Y149:Y151"/>
    <mergeCell ref="Z149:Z151"/>
    <mergeCell ref="AA149:AA151"/>
    <mergeCell ref="AB153:AB154"/>
    <mergeCell ref="AC153:AC154"/>
    <mergeCell ref="AA163:AA164"/>
    <mergeCell ref="AB149:AB151"/>
    <mergeCell ref="AC149:AC151"/>
    <mergeCell ref="Y153:Y154"/>
    <mergeCell ref="AD163:AD164"/>
    <mergeCell ref="R248:R249"/>
    <mergeCell ref="S241:S244"/>
    <mergeCell ref="R241:R244"/>
    <mergeCell ref="V248:V249"/>
    <mergeCell ref="W241:W244"/>
    <mergeCell ref="W233:W235"/>
    <mergeCell ref="X233:X235"/>
    <mergeCell ref="S219:S221"/>
    <mergeCell ref="R219:R221"/>
    <mergeCell ref="S230:S231"/>
    <mergeCell ref="R230:R231"/>
    <mergeCell ref="Y219:Y221"/>
    <mergeCell ref="T189:T191"/>
    <mergeCell ref="T195:T197"/>
    <mergeCell ref="U195:U197"/>
    <mergeCell ref="V195:V197"/>
    <mergeCell ref="T199:T200"/>
    <mergeCell ref="Y189:Y191"/>
    <mergeCell ref="W189:W191"/>
    <mergeCell ref="V189:V191"/>
    <mergeCell ref="R199:R200"/>
    <mergeCell ref="W199:W200"/>
    <mergeCell ref="X199:X200"/>
    <mergeCell ref="X230:X231"/>
    <mergeCell ref="X225:X226"/>
    <mergeCell ref="W230:W231"/>
    <mergeCell ref="W195:W197"/>
    <mergeCell ref="Y199:Y200"/>
    <mergeCell ref="BB6:BD6"/>
    <mergeCell ref="AX6:AZ6"/>
    <mergeCell ref="AB211:AB215"/>
    <mergeCell ref="AC211:AC215"/>
    <mergeCell ref="AB230:AB231"/>
    <mergeCell ref="AC230:AC231"/>
    <mergeCell ref="AD74:AD76"/>
    <mergeCell ref="AD49:AD54"/>
    <mergeCell ref="AD134:AD143"/>
    <mergeCell ref="AC130:AC132"/>
    <mergeCell ref="AD99:AD100"/>
    <mergeCell ref="AC99:AC100"/>
    <mergeCell ref="AB99:AB100"/>
    <mergeCell ref="AD199:AD200"/>
    <mergeCell ref="AD195:AD197"/>
    <mergeCell ref="AD189:AD191"/>
  </mergeCells>
  <phoneticPr fontId="2" type="noConversion"/>
  <conditionalFormatting sqref="B5:B7">
    <cfRule type="expression" dxfId="567" priority="726">
      <formula>$AD$5=0</formula>
    </cfRule>
  </conditionalFormatting>
  <conditionalFormatting sqref="B32:C32 B33:B34">
    <cfRule type="expression" dxfId="566" priority="8268">
      <formula>$AD$32=0</formula>
    </cfRule>
  </conditionalFormatting>
  <conditionalFormatting sqref="B35:C35 B36:B37">
    <cfRule type="expression" dxfId="565" priority="8267">
      <formula>$AD$35=0</formula>
    </cfRule>
  </conditionalFormatting>
  <conditionalFormatting sqref="B38:C38 B39">
    <cfRule type="expression" dxfId="564" priority="807">
      <formula>$AD$38=0</formula>
    </cfRule>
  </conditionalFormatting>
  <conditionalFormatting sqref="B46:C46 B47">
    <cfRule type="expression" dxfId="563" priority="776">
      <formula>$AD$46=0</formula>
    </cfRule>
  </conditionalFormatting>
  <conditionalFormatting sqref="B48:C48 B49:B54">
    <cfRule type="expression" dxfId="562" priority="8266">
      <formula>$AD$48=0</formula>
    </cfRule>
  </conditionalFormatting>
  <conditionalFormatting sqref="B55:C55 B56">
    <cfRule type="expression" dxfId="561" priority="772">
      <formula>$AD$55=0</formula>
    </cfRule>
  </conditionalFormatting>
  <conditionalFormatting sqref="B57:C57 B58:B59">
    <cfRule type="expression" dxfId="560" priority="777">
      <formula>$AD$57=0</formula>
    </cfRule>
  </conditionalFormatting>
  <conditionalFormatting sqref="B60:C60 B61:B62">
    <cfRule type="expression" dxfId="559" priority="769">
      <formula>$AD$60=0</formula>
    </cfRule>
  </conditionalFormatting>
  <conditionalFormatting sqref="B63:C63 B64">
    <cfRule type="expression" dxfId="558" priority="767">
      <formula>$AD$63=0</formula>
    </cfRule>
  </conditionalFormatting>
  <conditionalFormatting sqref="B65:C65 B66">
    <cfRule type="expression" dxfId="557" priority="765">
      <formula>$AD$65=0</formula>
    </cfRule>
  </conditionalFormatting>
  <conditionalFormatting sqref="B73:C73 B74:B76">
    <cfRule type="expression" dxfId="556" priority="8265">
      <formula>$AD$73=0</formula>
    </cfRule>
  </conditionalFormatting>
  <conditionalFormatting sqref="B77:C77 B78">
    <cfRule type="expression" dxfId="555" priority="750">
      <formula>$AD$77=0</formula>
    </cfRule>
  </conditionalFormatting>
  <conditionalFormatting sqref="B79:C79 B80:B89">
    <cfRule type="expression" dxfId="554" priority="749">
      <formula>$AD$79=0</formula>
    </cfRule>
  </conditionalFormatting>
  <conditionalFormatting sqref="B90:C90 B91:B94">
    <cfRule type="expression" dxfId="553" priority="8264">
      <formula>$AD$90=0</formula>
    </cfRule>
  </conditionalFormatting>
  <conditionalFormatting sqref="B95:C96 B97">
    <cfRule type="expression" dxfId="552" priority="8378">
      <formula>$AD$95=0</formula>
    </cfRule>
  </conditionalFormatting>
  <conditionalFormatting sqref="B98:C99 B100">
    <cfRule type="expression" dxfId="551" priority="8379">
      <formula>$AD$98=0</formula>
    </cfRule>
  </conditionalFormatting>
  <conditionalFormatting sqref="B101:C102 B103">
    <cfRule type="expression" dxfId="550" priority="8380">
      <formula>$AD$101=0</formula>
    </cfRule>
  </conditionalFormatting>
  <conditionalFormatting sqref="B104:C107 B108">
    <cfRule type="expression" dxfId="549" priority="8381">
      <formula>$AD$104=0</formula>
    </cfRule>
  </conditionalFormatting>
  <conditionalFormatting sqref="B119:C120 B121">
    <cfRule type="expression" dxfId="548" priority="8383">
      <formula>$AD$119=0</formula>
    </cfRule>
  </conditionalFormatting>
  <conditionalFormatting sqref="B129:C129 B130:B132">
    <cfRule type="expression" dxfId="547" priority="8262">
      <formula>$AD$129=0</formula>
    </cfRule>
  </conditionalFormatting>
  <conditionalFormatting sqref="B133:C133 B134:B143">
    <cfRule type="expression" dxfId="546" priority="8269">
      <formula>$AD$133=0</formula>
    </cfRule>
  </conditionalFormatting>
  <conditionalFormatting sqref="B144:C144 B145">
    <cfRule type="expression" dxfId="545" priority="694">
      <formula>$AD$144=0</formula>
    </cfRule>
  </conditionalFormatting>
  <conditionalFormatting sqref="B146:C146 B147">
    <cfRule type="expression" dxfId="544" priority="691">
      <formula>$AD$146=0</formula>
    </cfRule>
  </conditionalFormatting>
  <conditionalFormatting sqref="B148:C148 B149:B151">
    <cfRule type="expression" dxfId="543" priority="690">
      <formula>$AD$148=0</formula>
    </cfRule>
  </conditionalFormatting>
  <conditionalFormatting sqref="B152:C152 B153:B154">
    <cfRule type="expression" dxfId="542" priority="687">
      <formula>$AD$152=0</formula>
    </cfRule>
  </conditionalFormatting>
  <conditionalFormatting sqref="B162:C162 B163:B164">
    <cfRule type="expression" dxfId="541" priority="8261">
      <formula>$AD$162=0</formula>
    </cfRule>
  </conditionalFormatting>
  <conditionalFormatting sqref="B186:C186 B187 B188:C188 B189:B191 B192:C192 B193 B194:C194 B195:B197 B198:C198 B199:B200 B201:C201">
    <cfRule type="expression" dxfId="540" priority="427">
      <formula>$AD$203=0</formula>
    </cfRule>
  </conditionalFormatting>
  <conditionalFormatting sqref="B186:C186 B187">
    <cfRule type="expression" dxfId="539" priority="433">
      <formula>$AD$186=0</formula>
    </cfRule>
  </conditionalFormatting>
  <conditionalFormatting sqref="B188:C188 B189:B191">
    <cfRule type="expression" dxfId="538" priority="432">
      <formula>$AD$188=0</formula>
    </cfRule>
  </conditionalFormatting>
  <conditionalFormatting sqref="B192:C192 B193">
    <cfRule type="expression" dxfId="537" priority="431">
      <formula>$AD$192=0</formula>
    </cfRule>
  </conditionalFormatting>
  <conditionalFormatting sqref="B194:C194 B195:B197">
    <cfRule type="expression" dxfId="536" priority="430">
      <formula>$AD$194=0</formula>
    </cfRule>
  </conditionalFormatting>
  <conditionalFormatting sqref="B198:C198 B199:B200">
    <cfRule type="expression" dxfId="535" priority="429">
      <formula>$AD$198=0</formula>
    </cfRule>
  </conditionalFormatting>
  <conditionalFormatting sqref="B201:C201 B202">
    <cfRule type="expression" dxfId="534" priority="428">
      <formula>$AD$201=0</formula>
    </cfRule>
  </conditionalFormatting>
  <conditionalFormatting sqref="B26:M26 B40:B41">
    <cfRule type="expression" dxfId="533" priority="555">
      <formula>$AD$40=0</formula>
    </cfRule>
  </conditionalFormatting>
  <conditionalFormatting sqref="B32:M39">
    <cfRule type="expression" dxfId="532" priority="239">
      <formula>$AD$40=0</formula>
    </cfRule>
  </conditionalFormatting>
  <conditionalFormatting sqref="B46:M66">
    <cfRule type="expression" dxfId="531" priority="238">
      <formula>$AD$67=0</formula>
    </cfRule>
  </conditionalFormatting>
  <conditionalFormatting sqref="B67:M68">
    <cfRule type="expression" dxfId="530" priority="201">
      <formula>$AD$67=0</formula>
    </cfRule>
  </conditionalFormatting>
  <conditionalFormatting sqref="B73:M108">
    <cfRule type="expression" dxfId="529" priority="218">
      <formula>$AD$109=0</formula>
    </cfRule>
  </conditionalFormatting>
  <conditionalFormatting sqref="B109:M109 B110:B112">
    <cfRule type="expression" dxfId="528" priority="738">
      <formula>$AD$109=0</formula>
    </cfRule>
  </conditionalFormatting>
  <conditionalFormatting sqref="B115:M118">
    <cfRule type="expression" dxfId="527" priority="8263">
      <formula>$AD$115=0</formula>
    </cfRule>
  </conditionalFormatting>
  <conditionalFormatting sqref="B115:M121">
    <cfRule type="expression" dxfId="526" priority="200">
      <formula>$AD$122=0</formula>
    </cfRule>
  </conditionalFormatting>
  <conditionalFormatting sqref="B122:M122 B123 B124:M124">
    <cfRule type="expression" dxfId="525" priority="554">
      <formula>$AD$122=0</formula>
    </cfRule>
  </conditionalFormatting>
  <conditionalFormatting sqref="B129:M154">
    <cfRule type="expression" dxfId="524" priority="522">
      <formula>$AD$155=0</formula>
    </cfRule>
  </conditionalFormatting>
  <conditionalFormatting sqref="B155:M156">
    <cfRule type="expression" dxfId="523" priority="540">
      <formula>$AD$155=0</formula>
    </cfRule>
  </conditionalFormatting>
  <conditionalFormatting sqref="B162:M179">
    <cfRule type="expression" dxfId="522" priority="179">
      <formula>$AD$180=0</formula>
    </cfRule>
  </conditionalFormatting>
  <conditionalFormatting sqref="B165:M170">
    <cfRule type="expression" dxfId="521" priority="520">
      <formula>$AD$165=0</formula>
    </cfRule>
  </conditionalFormatting>
  <conditionalFormatting sqref="B171:M173">
    <cfRule type="expression" dxfId="520" priority="183">
      <formula>$AD$171=0</formula>
    </cfRule>
  </conditionalFormatting>
  <conditionalFormatting sqref="B174:M175">
    <cfRule type="expression" dxfId="519" priority="182">
      <formula>$AD$174=0</formula>
    </cfRule>
  </conditionalFormatting>
  <conditionalFormatting sqref="B176:M177">
    <cfRule type="expression" dxfId="518" priority="181">
      <formula>$AD$176=0</formula>
    </cfRule>
  </conditionalFormatting>
  <conditionalFormatting sqref="B178:M179">
    <cfRule type="expression" dxfId="517" priority="180">
      <formula>$AD$178=0</formula>
    </cfRule>
  </conditionalFormatting>
  <conditionalFormatting sqref="B180:M181">
    <cfRule type="expression" dxfId="516" priority="535">
      <formula>$AD$180=0</formula>
    </cfRule>
  </conditionalFormatting>
  <conditionalFormatting sqref="B203:M204">
    <cfRule type="expression" dxfId="515" priority="451">
      <formula>$AD$203=0</formula>
    </cfRule>
  </conditionalFormatting>
  <conditionalFormatting sqref="B210:M215">
    <cfRule type="expression" dxfId="514" priority="426">
      <formula>$AD$210=0</formula>
    </cfRule>
  </conditionalFormatting>
  <conditionalFormatting sqref="B210:M256">
    <cfRule type="expression" dxfId="513" priority="410">
      <formula>$AD$257=0</formula>
    </cfRule>
  </conditionalFormatting>
  <conditionalFormatting sqref="B216:M217">
    <cfRule type="expression" dxfId="512" priority="425">
      <formula>$AD$216=0</formula>
    </cfRule>
  </conditionalFormatting>
  <conditionalFormatting sqref="B218:M221">
    <cfRule type="expression" dxfId="511" priority="8384">
      <formula>$AD$218=0</formula>
    </cfRule>
  </conditionalFormatting>
  <conditionalFormatting sqref="B222:M223">
    <cfRule type="expression" dxfId="510" priority="423">
      <formula>$AD$222=0</formula>
    </cfRule>
  </conditionalFormatting>
  <conditionalFormatting sqref="B224:M226">
    <cfRule type="expression" dxfId="509" priority="422">
      <formula>$AD$224=0</formula>
    </cfRule>
  </conditionalFormatting>
  <conditionalFormatting sqref="B227:M228">
    <cfRule type="expression" dxfId="508" priority="421">
      <formula>$AD$227=0</formula>
    </cfRule>
  </conditionalFormatting>
  <conditionalFormatting sqref="B229:M231">
    <cfRule type="expression" dxfId="507" priority="420">
      <formula>$AD$229=0</formula>
    </cfRule>
  </conditionalFormatting>
  <conditionalFormatting sqref="B232:M235">
    <cfRule type="expression" dxfId="506" priority="419">
      <formula>$AD$232=0</formula>
    </cfRule>
  </conditionalFormatting>
  <conditionalFormatting sqref="B236:M237">
    <cfRule type="expression" dxfId="505" priority="418">
      <formula>$AD$236=0</formula>
    </cfRule>
  </conditionalFormatting>
  <conditionalFormatting sqref="B238:M239">
    <cfRule type="expression" dxfId="504" priority="417">
      <formula>$AD$238=0</formula>
    </cfRule>
  </conditionalFormatting>
  <conditionalFormatting sqref="B240:M244">
    <cfRule type="expression" dxfId="503" priority="416">
      <formula>$AD$240=0</formula>
    </cfRule>
  </conditionalFormatting>
  <conditionalFormatting sqref="B245:M246">
    <cfRule type="expression" dxfId="502" priority="415">
      <formula>$AD$245=0</formula>
    </cfRule>
  </conditionalFormatting>
  <conditionalFormatting sqref="B247:M249">
    <cfRule type="expression" dxfId="501" priority="414">
      <formula>$AD$247=0</formula>
    </cfRule>
  </conditionalFormatting>
  <conditionalFormatting sqref="B250:M251">
    <cfRule type="expression" dxfId="500" priority="413">
      <formula>$AD$250=0</formula>
    </cfRule>
  </conditionalFormatting>
  <conditionalFormatting sqref="B252:M253">
    <cfRule type="expression" dxfId="499" priority="412">
      <formula>$AD$252=0</formula>
    </cfRule>
  </conditionalFormatting>
  <conditionalFormatting sqref="B254:M256">
    <cfRule type="expression" dxfId="498" priority="411">
      <formula>$AD$254=0</formula>
    </cfRule>
  </conditionalFormatting>
  <conditionalFormatting sqref="B257:M258">
    <cfRule type="expression" dxfId="497" priority="408">
      <formula>$AD$257=0</formula>
    </cfRule>
  </conditionalFormatting>
  <conditionalFormatting sqref="B264:M268">
    <cfRule type="expression" dxfId="496" priority="128">
      <formula>$AD$264=0</formula>
    </cfRule>
  </conditionalFormatting>
  <conditionalFormatting sqref="B264:M273">
    <cfRule type="expression" dxfId="495" priority="125">
      <formula>$AD$274=0</formula>
    </cfRule>
  </conditionalFormatting>
  <conditionalFormatting sqref="B269:M271">
    <cfRule type="expression" dxfId="494" priority="127">
      <formula>$AD$269=0</formula>
    </cfRule>
  </conditionalFormatting>
  <conditionalFormatting sqref="B272:M273">
    <cfRule type="expression" dxfId="493" priority="126">
      <formula>$AD$272=0</formula>
    </cfRule>
  </conditionalFormatting>
  <conditionalFormatting sqref="B274:M275">
    <cfRule type="expression" dxfId="492" priority="390">
      <formula>$AD$274=0</formula>
    </cfRule>
  </conditionalFormatting>
  <conditionalFormatting sqref="M6">
    <cfRule type="expression" dxfId="491" priority="237">
      <formula>$AD$6=0</formula>
    </cfRule>
  </conditionalFormatting>
  <conditionalFormatting sqref="N15">
    <cfRule type="expression" dxfId="490" priority="9279">
      <formula>$AH$15=FALSE</formula>
    </cfRule>
    <cfRule type="expression" dxfId="489" priority="9280">
      <formula>$AI$14=0</formula>
    </cfRule>
  </conditionalFormatting>
  <conditionalFormatting sqref="N18">
    <cfRule type="expression" dxfId="488" priority="9276">
      <formula>$AI$14=0</formula>
    </cfRule>
  </conditionalFormatting>
  <conditionalFormatting sqref="N19">
    <cfRule type="expression" dxfId="487" priority="9277">
      <formula>$AI$14=0</formula>
    </cfRule>
    <cfRule type="expression" dxfId="486" priority="9278">
      <formula>$AM$19=2</formula>
    </cfRule>
  </conditionalFormatting>
  <conditionalFormatting sqref="N31">
    <cfRule type="expression" dxfId="485" priority="303">
      <formula>$O$31=FALSE</formula>
    </cfRule>
  </conditionalFormatting>
  <conditionalFormatting sqref="N32 N35 N38">
    <cfRule type="expression" dxfId="484" priority="301">
      <formula>$O$31=FALSE</formula>
    </cfRule>
  </conditionalFormatting>
  <conditionalFormatting sqref="N45">
    <cfRule type="expression" dxfId="483" priority="272">
      <formula>$O$45=FALSE</formula>
    </cfRule>
  </conditionalFormatting>
  <conditionalFormatting sqref="N46 N48 N55 N57 N60 N63 N65">
    <cfRule type="expression" dxfId="482" priority="270">
      <formula>$O$45=FALSE</formula>
    </cfRule>
  </conditionalFormatting>
  <conditionalFormatting sqref="N72">
    <cfRule type="expression" dxfId="481" priority="233">
      <formula>$O$72=FALSE</formula>
    </cfRule>
  </conditionalFormatting>
  <conditionalFormatting sqref="N73 N77 N79 N90 N95 N98 N101 N104">
    <cfRule type="expression" dxfId="480" priority="234">
      <formula>$O$72=FALSE</formula>
    </cfRule>
  </conditionalFormatting>
  <conditionalFormatting sqref="N114">
    <cfRule type="expression" dxfId="479" priority="217">
      <formula>$O$114=FALSE</formula>
    </cfRule>
  </conditionalFormatting>
  <conditionalFormatting sqref="N115 N119">
    <cfRule type="expression" dxfId="478" priority="216">
      <formula>$O$114=FALSE</formula>
    </cfRule>
  </conditionalFormatting>
  <conditionalFormatting sqref="N128">
    <cfRule type="expression" dxfId="477" priority="199">
      <formula>$O$128=FALSE</formula>
    </cfRule>
  </conditionalFormatting>
  <conditionalFormatting sqref="N129 N133 N144 N146 N148 N152">
    <cfRule type="expression" dxfId="476" priority="198">
      <formula>$O$128=FALSE</formula>
    </cfRule>
  </conditionalFormatting>
  <conditionalFormatting sqref="N161">
    <cfRule type="expression" dxfId="475" priority="178">
      <formula>$O$161=FALSE</formula>
    </cfRule>
  </conditionalFormatting>
  <conditionalFormatting sqref="N162 N165 N171 N174 N176 N178">
    <cfRule type="expression" dxfId="474" priority="177">
      <formula>$O$161=FALSE</formula>
    </cfRule>
  </conditionalFormatting>
  <conditionalFormatting sqref="N185">
    <cfRule type="expression" dxfId="473" priority="162">
      <formula>$O$185=FALSE</formula>
    </cfRule>
  </conditionalFormatting>
  <conditionalFormatting sqref="N186 N188 N192 N194 N198 N201">
    <cfRule type="expression" dxfId="472" priority="161">
      <formula>$O$185=FALSE</formula>
    </cfRule>
  </conditionalFormatting>
  <conditionalFormatting sqref="N209">
    <cfRule type="expression" dxfId="471" priority="144">
      <formula>$O$209=FALSE</formula>
    </cfRule>
  </conditionalFormatting>
  <conditionalFormatting sqref="N210 N216 N218 N222 N224 N227 N229 N232 N236 N238 N240 N245 N247 N250 N252 N254">
    <cfRule type="expression" dxfId="470" priority="143">
      <formula>$O$209=FALSE</formula>
    </cfRule>
  </conditionalFormatting>
  <conditionalFormatting sqref="N263">
    <cfRule type="expression" dxfId="469" priority="124">
      <formula>$O$263=FALSE</formula>
    </cfRule>
  </conditionalFormatting>
  <conditionalFormatting sqref="N264 N269 N272">
    <cfRule type="expression" dxfId="468" priority="121">
      <formula>$O$263=FALSE</formula>
    </cfRule>
  </conditionalFormatting>
  <conditionalFormatting sqref="P15">
    <cfRule type="expression" dxfId="467" priority="9517">
      <formula>$AI$25=0</formula>
    </cfRule>
    <cfRule type="expression" dxfId="466" priority="9516">
      <formula>$AH$26=FALSE</formula>
    </cfRule>
  </conditionalFormatting>
  <conditionalFormatting sqref="P19">
    <cfRule type="expression" dxfId="465" priority="9307">
      <formula>$AI$14=0</formula>
    </cfRule>
    <cfRule type="expression" dxfId="464" priority="9308">
      <formula>$AM$30=2</formula>
    </cfRule>
  </conditionalFormatting>
  <conditionalFormatting sqref="P31">
    <cfRule type="expression" dxfId="463" priority="299">
      <formula>$Q$31=FALSE</formula>
    </cfRule>
  </conditionalFormatting>
  <conditionalFormatting sqref="P32 P35 P38">
    <cfRule type="expression" dxfId="462" priority="297">
      <formula>$Q$31=FALSE</formula>
    </cfRule>
  </conditionalFormatting>
  <conditionalFormatting sqref="P45">
    <cfRule type="expression" dxfId="461" priority="268">
      <formula>$Q$45=FALSE</formula>
    </cfRule>
  </conditionalFormatting>
  <conditionalFormatting sqref="P46 P48 P55 P57 P60 P63 P65">
    <cfRule type="expression" dxfId="460" priority="266">
      <formula>$Q$45=FALSE</formula>
    </cfRule>
  </conditionalFormatting>
  <conditionalFormatting sqref="P72">
    <cfRule type="expression" dxfId="459" priority="232">
      <formula>$Q$72=FALSE</formula>
    </cfRule>
  </conditionalFormatting>
  <conditionalFormatting sqref="P73 P77 P79 P90 P95 P98 P101 P104">
    <cfRule type="expression" dxfId="458" priority="231">
      <formula>$Q$72=FALSE</formula>
    </cfRule>
  </conditionalFormatting>
  <conditionalFormatting sqref="P114">
    <cfRule type="expression" dxfId="457" priority="215">
      <formula>$Q$114=FALSE</formula>
    </cfRule>
  </conditionalFormatting>
  <conditionalFormatting sqref="P115 P119">
    <cfRule type="expression" dxfId="456" priority="214">
      <formula>$Q$114=FALSE</formula>
    </cfRule>
  </conditionalFormatting>
  <conditionalFormatting sqref="P128">
    <cfRule type="expression" dxfId="455" priority="197">
      <formula>$Q$128=FALSE</formula>
    </cfRule>
  </conditionalFormatting>
  <conditionalFormatting sqref="P129 P133 P144 P146 P148 P152">
    <cfRule type="expression" dxfId="454" priority="196">
      <formula>$Q$128=FALSE</formula>
    </cfRule>
  </conditionalFormatting>
  <conditionalFormatting sqref="P161">
    <cfRule type="expression" dxfId="453" priority="176">
      <formula>$Q$161=FALSE</formula>
    </cfRule>
  </conditionalFormatting>
  <conditionalFormatting sqref="P162 P165 P171 P174 P176 P178">
    <cfRule type="expression" dxfId="452" priority="175">
      <formula>$Q$161=FALSE</formula>
    </cfRule>
  </conditionalFormatting>
  <conditionalFormatting sqref="P185">
    <cfRule type="expression" dxfId="451" priority="160">
      <formula>$Q$185=FALSE</formula>
    </cfRule>
  </conditionalFormatting>
  <conditionalFormatting sqref="P186 P188 P192 P194 P198 P201">
    <cfRule type="expression" dxfId="450" priority="159">
      <formula>$Q$185=FALSE</formula>
    </cfRule>
  </conditionalFormatting>
  <conditionalFormatting sqref="P209">
    <cfRule type="expression" dxfId="449" priority="142">
      <formula>$Q$209=FALSE</formula>
    </cfRule>
  </conditionalFormatting>
  <conditionalFormatting sqref="P210 P216 P218 P222 P224 P227 P229 P232 P236 P238 P240 P245 P247 P250 P252 P254">
    <cfRule type="expression" dxfId="448" priority="141">
      <formula>$Q$209=FALSE</formula>
    </cfRule>
  </conditionalFormatting>
  <conditionalFormatting sqref="P263">
    <cfRule type="expression" dxfId="447" priority="120">
      <formula>$Q$263=FALSE</formula>
    </cfRule>
  </conditionalFormatting>
  <conditionalFormatting sqref="P264 P269 P272">
    <cfRule type="expression" dxfId="446" priority="119">
      <formula>$Q$263=FALSE</formula>
    </cfRule>
  </conditionalFormatting>
  <conditionalFormatting sqref="R15">
    <cfRule type="expression" dxfId="445" priority="9531">
      <formula>$AI$36=0</formula>
    </cfRule>
    <cfRule type="expression" dxfId="444" priority="9530">
      <formula>$AH$37=FALSE</formula>
    </cfRule>
  </conditionalFormatting>
  <conditionalFormatting sqref="R19">
    <cfRule type="expression" dxfId="443" priority="9521">
      <formula>$AM$41=2</formula>
    </cfRule>
    <cfRule type="expression" dxfId="442" priority="9520">
      <formula>$AI$36=0</formula>
    </cfRule>
  </conditionalFormatting>
  <conditionalFormatting sqref="R31">
    <cfRule type="expression" dxfId="441" priority="296">
      <formula>$S$31=FALSE</formula>
    </cfRule>
  </conditionalFormatting>
  <conditionalFormatting sqref="R32 R35 R38">
    <cfRule type="expression" dxfId="440" priority="294">
      <formula>$S$31=FALSE</formula>
    </cfRule>
  </conditionalFormatting>
  <conditionalFormatting sqref="R45">
    <cfRule type="expression" dxfId="439" priority="263">
      <formula>$S$45=FALSE</formula>
    </cfRule>
  </conditionalFormatting>
  <conditionalFormatting sqref="R46 R48 R55 R57 R60 R63 R65">
    <cfRule type="expression" dxfId="438" priority="261">
      <formula>$S$45=FALSE</formula>
    </cfRule>
  </conditionalFormatting>
  <conditionalFormatting sqref="R72">
    <cfRule type="expression" dxfId="437" priority="230">
      <formula>$S$72=FALSE</formula>
    </cfRule>
  </conditionalFormatting>
  <conditionalFormatting sqref="R73 R77 R79 R90 R95 R98 R101 R104">
    <cfRule type="expression" dxfId="436" priority="229">
      <formula>$S$72=FALSE</formula>
    </cfRule>
  </conditionalFormatting>
  <conditionalFormatting sqref="R114">
    <cfRule type="expression" dxfId="435" priority="213">
      <formula>$S$114=FALSE</formula>
    </cfRule>
  </conditionalFormatting>
  <conditionalFormatting sqref="R115 R119">
    <cfRule type="expression" dxfId="434" priority="212">
      <formula>$S$114=FALSE</formula>
    </cfRule>
  </conditionalFormatting>
  <conditionalFormatting sqref="R128">
    <cfRule type="expression" dxfId="433" priority="195">
      <formula>$S$128=FALSE</formula>
    </cfRule>
  </conditionalFormatting>
  <conditionalFormatting sqref="R129 R133 R144 R146 R148 R152">
    <cfRule type="expression" dxfId="432" priority="194">
      <formula>$S$128=FALSE</formula>
    </cfRule>
  </conditionalFormatting>
  <conditionalFormatting sqref="R161">
    <cfRule type="expression" dxfId="431" priority="174">
      <formula>$S$161=FALSE</formula>
    </cfRule>
  </conditionalFormatting>
  <conditionalFormatting sqref="R162 R165 R171 R174 R176 R178">
    <cfRule type="expression" dxfId="430" priority="173">
      <formula>$S$161=FALSE</formula>
    </cfRule>
  </conditionalFormatting>
  <conditionalFormatting sqref="R185">
    <cfRule type="expression" dxfId="429" priority="158">
      <formula>$S$185=FALSE</formula>
    </cfRule>
  </conditionalFormatting>
  <conditionalFormatting sqref="R186 R188 R192 R194 R198 R201">
    <cfRule type="expression" dxfId="428" priority="157">
      <formula>$S$185=FALSE</formula>
    </cfRule>
  </conditionalFormatting>
  <conditionalFormatting sqref="R209">
    <cfRule type="expression" dxfId="427" priority="140">
      <formula>$S$209=FALSE</formula>
    </cfRule>
  </conditionalFormatting>
  <conditionalFormatting sqref="R210 R216 R218 R222 R224 R227 R229 R232 R236 R238 R240 R245 R247 R250 R252 R254">
    <cfRule type="expression" dxfId="426" priority="139">
      <formula>$S$209=FALSE</formula>
    </cfRule>
  </conditionalFormatting>
  <conditionalFormatting sqref="R263">
    <cfRule type="expression" dxfId="425" priority="116">
      <formula>$S$263=FALSE</formula>
    </cfRule>
  </conditionalFormatting>
  <conditionalFormatting sqref="R264 R269 R272">
    <cfRule type="expression" dxfId="424" priority="115">
      <formula>$S$263=FALSE</formula>
    </cfRule>
  </conditionalFormatting>
  <conditionalFormatting sqref="T15">
    <cfRule type="expression" dxfId="423" priority="9559">
      <formula>$AI$47=0</formula>
    </cfRule>
    <cfRule type="expression" dxfId="422" priority="9558">
      <formula>$AH$48=FALSE</formula>
    </cfRule>
  </conditionalFormatting>
  <conditionalFormatting sqref="T19">
    <cfRule type="expression" dxfId="421" priority="9554">
      <formula>$AI$47=0</formula>
    </cfRule>
    <cfRule type="expression" dxfId="420" priority="9555">
      <formula>$AM$52=2</formula>
    </cfRule>
  </conditionalFormatting>
  <conditionalFormatting sqref="T31">
    <cfRule type="expression" dxfId="419" priority="292">
      <formula>$U$31=FALSE</formula>
    </cfRule>
  </conditionalFormatting>
  <conditionalFormatting sqref="T32 T35 T38">
    <cfRule type="expression" dxfId="418" priority="290">
      <formula>$U$31=FALSE</formula>
    </cfRule>
  </conditionalFormatting>
  <conditionalFormatting sqref="T45">
    <cfRule type="expression" dxfId="417" priority="259">
      <formula>$U$45=FALSE</formula>
    </cfRule>
  </conditionalFormatting>
  <conditionalFormatting sqref="T46 T48 T55 T57 T60 T63 T65">
    <cfRule type="expression" dxfId="416" priority="257">
      <formula>$U$45=FALSE</formula>
    </cfRule>
  </conditionalFormatting>
  <conditionalFormatting sqref="T72">
    <cfRule type="expression" dxfId="415" priority="228">
      <formula>$U$72=FALSE</formula>
    </cfRule>
  </conditionalFormatting>
  <conditionalFormatting sqref="T73 T77 T79 T90 T95 T98 T101 T104">
    <cfRule type="expression" dxfId="414" priority="227">
      <formula>$U$72=FALSE</formula>
    </cfRule>
  </conditionalFormatting>
  <conditionalFormatting sqref="T114">
    <cfRule type="expression" dxfId="413" priority="211">
      <formula>$U$114=FALSE</formula>
    </cfRule>
  </conditionalFormatting>
  <conditionalFormatting sqref="T115 T119">
    <cfRule type="expression" dxfId="412" priority="210">
      <formula>$U$114=FALSE</formula>
    </cfRule>
  </conditionalFormatting>
  <conditionalFormatting sqref="T128">
    <cfRule type="expression" dxfId="411" priority="193">
      <formula>$U$128=FALSE</formula>
    </cfRule>
  </conditionalFormatting>
  <conditionalFormatting sqref="T129 T133 T144 T146 T148 T152">
    <cfRule type="expression" dxfId="410" priority="192">
      <formula>$U$128=FALSE</formula>
    </cfRule>
  </conditionalFormatting>
  <conditionalFormatting sqref="T161">
    <cfRule type="expression" dxfId="409" priority="172">
      <formula>$U$161=FALSE</formula>
    </cfRule>
  </conditionalFormatting>
  <conditionalFormatting sqref="T162 T165 T171 T174 T176 T178">
    <cfRule type="expression" dxfId="408" priority="171">
      <formula>$U$161=FALSE</formula>
    </cfRule>
  </conditionalFormatting>
  <conditionalFormatting sqref="T185">
    <cfRule type="expression" dxfId="407" priority="156">
      <formula>$U$185=FALSE</formula>
    </cfRule>
  </conditionalFormatting>
  <conditionalFormatting sqref="T186 T188 T192 T194 T198 T201">
    <cfRule type="expression" dxfId="406" priority="155">
      <formula>$U$185=FALSE</formula>
    </cfRule>
  </conditionalFormatting>
  <conditionalFormatting sqref="T209">
    <cfRule type="expression" dxfId="405" priority="138">
      <formula>$U$209=FALSE</formula>
    </cfRule>
  </conditionalFormatting>
  <conditionalFormatting sqref="T210 T216 T218 T222 T224 T227 T229 T232 T236 T238 T240 T245 T247 T250 T252 T254">
    <cfRule type="expression" dxfId="404" priority="137">
      <formula>$U$209=FALSE</formula>
    </cfRule>
  </conditionalFormatting>
  <conditionalFormatting sqref="T263">
    <cfRule type="expression" dxfId="403" priority="111">
      <formula>$U$263=FALSE</formula>
    </cfRule>
  </conditionalFormatting>
  <conditionalFormatting sqref="T264 T269 T272">
    <cfRule type="expression" dxfId="402" priority="110">
      <formula>$U$263=FALSE</formula>
    </cfRule>
  </conditionalFormatting>
  <conditionalFormatting sqref="V15">
    <cfRule type="expression" dxfId="401" priority="9567">
      <formula>$AI$58=0</formula>
    </cfRule>
    <cfRule type="expression" dxfId="400" priority="9566">
      <formula>$AH$59=FALSE</formula>
    </cfRule>
  </conditionalFormatting>
  <conditionalFormatting sqref="V19">
    <cfRule type="expression" dxfId="399" priority="9563">
      <formula>$AM$63=2</formula>
    </cfRule>
    <cfRule type="expression" dxfId="398" priority="9562">
      <formula>$AI$58=0</formula>
    </cfRule>
  </conditionalFormatting>
  <conditionalFormatting sqref="V31">
    <cfRule type="expression" dxfId="397" priority="288">
      <formula>$W$31=FALSE</formula>
    </cfRule>
  </conditionalFormatting>
  <conditionalFormatting sqref="V32 V35 V38">
    <cfRule type="expression" dxfId="396" priority="286">
      <formula>$W$31=FALSE</formula>
    </cfRule>
  </conditionalFormatting>
  <conditionalFormatting sqref="V45">
    <cfRule type="expression" dxfId="395" priority="255">
      <formula>$W$45=FALSE</formula>
    </cfRule>
  </conditionalFormatting>
  <conditionalFormatting sqref="V46 V48 V55 V57 V60 V63 V65">
    <cfRule type="expression" dxfId="394" priority="253">
      <formula>$W$45=FALSE</formula>
    </cfRule>
  </conditionalFormatting>
  <conditionalFormatting sqref="V72">
    <cfRule type="expression" dxfId="393" priority="226">
      <formula>$W$72=FALSE</formula>
    </cfRule>
  </conditionalFormatting>
  <conditionalFormatting sqref="V73 V77 V79 V90 V95 V98 V101 V104">
    <cfRule type="expression" dxfId="392" priority="225">
      <formula>$W$72=FALSE</formula>
    </cfRule>
  </conditionalFormatting>
  <conditionalFormatting sqref="V114">
    <cfRule type="expression" dxfId="391" priority="209">
      <formula>$W$114=FALSE</formula>
    </cfRule>
  </conditionalFormatting>
  <conditionalFormatting sqref="V115 V119">
    <cfRule type="expression" dxfId="390" priority="208">
      <formula>$W$114=FALSE</formula>
    </cfRule>
  </conditionalFormatting>
  <conditionalFormatting sqref="V128">
    <cfRule type="expression" dxfId="389" priority="191">
      <formula>$W$128=FALSE</formula>
    </cfRule>
  </conditionalFormatting>
  <conditionalFormatting sqref="V129 V133 V144 V146 V148 V152">
    <cfRule type="expression" dxfId="388" priority="190">
      <formula>$W$128=FALSE</formula>
    </cfRule>
  </conditionalFormatting>
  <conditionalFormatting sqref="V161">
    <cfRule type="expression" dxfId="387" priority="170">
      <formula>$W$161=FALSE</formula>
    </cfRule>
  </conditionalFormatting>
  <conditionalFormatting sqref="V162 V165 V171 V174 V176 V178">
    <cfRule type="expression" dxfId="386" priority="169">
      <formula>$W$161=FALSE</formula>
    </cfRule>
  </conditionalFormatting>
  <conditionalFormatting sqref="V185">
    <cfRule type="expression" dxfId="385" priority="154">
      <formula>$W$185=FALSE</formula>
    </cfRule>
  </conditionalFormatting>
  <conditionalFormatting sqref="V186 V188 V192 V194 V198 V201">
    <cfRule type="expression" dxfId="384" priority="153">
      <formula>$W$185=FALSE</formula>
    </cfRule>
  </conditionalFormatting>
  <conditionalFormatting sqref="V209">
    <cfRule type="expression" dxfId="383" priority="136">
      <formula>$W$209=FALSE</formula>
    </cfRule>
  </conditionalFormatting>
  <conditionalFormatting sqref="V210 V216 V218 V222 V224 V227 V229 V232 V236 V238 V240 V245 V247 V250 V252 V254">
    <cfRule type="expression" dxfId="382" priority="135">
      <formula>$W$209=FALSE</formula>
    </cfRule>
  </conditionalFormatting>
  <conditionalFormatting sqref="V263">
    <cfRule type="expression" dxfId="381" priority="107">
      <formula>$W$263=FALSE</formula>
    </cfRule>
  </conditionalFormatting>
  <conditionalFormatting sqref="V264 V269 V272">
    <cfRule type="expression" dxfId="380" priority="106">
      <formula>$W$263=FALSE</formula>
    </cfRule>
  </conditionalFormatting>
  <conditionalFormatting sqref="X15">
    <cfRule type="expression" dxfId="379" priority="9584">
      <formula>$AH$70=FALSE</formula>
    </cfRule>
    <cfRule type="expression" dxfId="378" priority="9585">
      <formula>$AI$69=0</formula>
    </cfRule>
  </conditionalFormatting>
  <conditionalFormatting sqref="X19">
    <cfRule type="expression" dxfId="377" priority="9580">
      <formula>$AI$69=0</formula>
    </cfRule>
    <cfRule type="expression" dxfId="376" priority="9581">
      <formula>$AM$74=2</formula>
    </cfRule>
  </conditionalFormatting>
  <conditionalFormatting sqref="X31">
    <cfRule type="expression" dxfId="375" priority="284">
      <formula>$Y$31=FALSE</formula>
    </cfRule>
  </conditionalFormatting>
  <conditionalFormatting sqref="X32 X35 X38">
    <cfRule type="expression" dxfId="374" priority="282">
      <formula>$Y$31=FALSE</formula>
    </cfRule>
  </conditionalFormatting>
  <conditionalFormatting sqref="X45">
    <cfRule type="expression" dxfId="373" priority="251">
      <formula>$Y$45=FALSE</formula>
    </cfRule>
  </conditionalFormatting>
  <conditionalFormatting sqref="X46 X48 X55 X57 X60 X63 X65">
    <cfRule type="expression" dxfId="372" priority="249">
      <formula>$Y$45=FALSE</formula>
    </cfRule>
  </conditionalFormatting>
  <conditionalFormatting sqref="X72">
    <cfRule type="expression" dxfId="371" priority="224">
      <formula>$Y$72=FALSE</formula>
    </cfRule>
  </conditionalFormatting>
  <conditionalFormatting sqref="X73 X77 X79 X90 X95 X98 X101 X104">
    <cfRule type="expression" dxfId="370" priority="223">
      <formula>$Y$72=FALSE</formula>
    </cfRule>
  </conditionalFormatting>
  <conditionalFormatting sqref="X114">
    <cfRule type="expression" dxfId="369" priority="207">
      <formula>$Y$114=FALSE</formula>
    </cfRule>
  </conditionalFormatting>
  <conditionalFormatting sqref="X115 X119">
    <cfRule type="expression" dxfId="368" priority="206">
      <formula>$Y$114=FALSE</formula>
    </cfRule>
  </conditionalFormatting>
  <conditionalFormatting sqref="X128">
    <cfRule type="expression" dxfId="367" priority="189">
      <formula>$Y$128=FALSE</formula>
    </cfRule>
  </conditionalFormatting>
  <conditionalFormatting sqref="X129 X133 X144 X146 X148 X152">
    <cfRule type="expression" dxfId="366" priority="188">
      <formula>$Y$128=FALSE</formula>
    </cfRule>
  </conditionalFormatting>
  <conditionalFormatting sqref="X161">
    <cfRule type="expression" dxfId="365" priority="168">
      <formula>$Y$161=FALSE</formula>
    </cfRule>
  </conditionalFormatting>
  <conditionalFormatting sqref="X162 X165 X171 X174 X176 X178">
    <cfRule type="expression" dxfId="364" priority="167">
      <formula>$Y$161=FALSE</formula>
    </cfRule>
  </conditionalFormatting>
  <conditionalFormatting sqref="X185">
    <cfRule type="expression" dxfId="363" priority="152">
      <formula>$Y$185=FALSE</formula>
    </cfRule>
  </conditionalFormatting>
  <conditionalFormatting sqref="X186 X188 X192 X194 X198 X201">
    <cfRule type="expression" dxfId="362" priority="151">
      <formula>$Y$185=FALSE</formula>
    </cfRule>
  </conditionalFormatting>
  <conditionalFormatting sqref="X209">
    <cfRule type="expression" dxfId="361" priority="134">
      <formula>$Y$209=FALSE</formula>
    </cfRule>
  </conditionalFormatting>
  <conditionalFormatting sqref="X210 X216 X218 X222 X224 X227 X229 X232 X236 X238 X240 X245 X247:X248 X250 X252 X254">
    <cfRule type="expression" dxfId="360" priority="133">
      <formula>$Y$209=FALSE</formula>
    </cfRule>
  </conditionalFormatting>
  <conditionalFormatting sqref="X263">
    <cfRule type="expression" dxfId="359" priority="102">
      <formula>$Y$263=FALSE</formula>
    </cfRule>
  </conditionalFormatting>
  <conditionalFormatting sqref="X264 X269 X272">
    <cfRule type="expression" dxfId="358" priority="101">
      <formula>$Y$263=FALSE</formula>
    </cfRule>
  </conditionalFormatting>
  <conditionalFormatting sqref="Z15">
    <cfRule type="expression" dxfId="357" priority="9600">
      <formula>$AH$81=FALSE</formula>
    </cfRule>
    <cfRule type="expression" dxfId="356" priority="9601">
      <formula>$AI$80=0</formula>
    </cfRule>
  </conditionalFormatting>
  <conditionalFormatting sqref="Z19">
    <cfRule type="expression" dxfId="355" priority="9404">
      <formula>$AM$85=2</formula>
    </cfRule>
    <cfRule type="expression" dxfId="354" priority="9403">
      <formula>$AI$80=0</formula>
    </cfRule>
  </conditionalFormatting>
  <conditionalFormatting sqref="Z31">
    <cfRule type="expression" dxfId="353" priority="280">
      <formula>$AA$31=FALSE</formula>
    </cfRule>
  </conditionalFormatting>
  <conditionalFormatting sqref="Z32 Z35 Z38">
    <cfRule type="expression" dxfId="352" priority="278">
      <formula>$AA$31=FALSE</formula>
    </cfRule>
  </conditionalFormatting>
  <conditionalFormatting sqref="Z45">
    <cfRule type="expression" dxfId="351" priority="247">
      <formula>$AA$45=FALSE</formula>
    </cfRule>
  </conditionalFormatting>
  <conditionalFormatting sqref="Z46 Z48 Z55 Z57 Z60 Z63 Z65">
    <cfRule type="expression" dxfId="350" priority="245">
      <formula>$AA$45=FALSE</formula>
    </cfRule>
  </conditionalFormatting>
  <conditionalFormatting sqref="Z72">
    <cfRule type="expression" dxfId="349" priority="222">
      <formula>$AA$72=FALSE</formula>
    </cfRule>
  </conditionalFormatting>
  <conditionalFormatting sqref="Z73 Z77 Z79 Z90 Z95 Z98 Z101 Z104">
    <cfRule type="expression" dxfId="348" priority="221">
      <formula>$AA$72=FALSE</formula>
    </cfRule>
  </conditionalFormatting>
  <conditionalFormatting sqref="Z114">
    <cfRule type="expression" dxfId="347" priority="205">
      <formula>$AA$114=FALSE</formula>
    </cfRule>
  </conditionalFormatting>
  <conditionalFormatting sqref="Z115 Z119">
    <cfRule type="expression" dxfId="346" priority="204">
      <formula>$AA$114=FALSE</formula>
    </cfRule>
  </conditionalFormatting>
  <conditionalFormatting sqref="Z128">
    <cfRule type="expression" dxfId="345" priority="187">
      <formula>$AA$128=FALSE</formula>
    </cfRule>
  </conditionalFormatting>
  <conditionalFormatting sqref="Z129 Z133 Z144 Z146 Z148 Z152">
    <cfRule type="expression" dxfId="344" priority="186">
      <formula>$AA$128=FALSE</formula>
    </cfRule>
  </conditionalFormatting>
  <conditionalFormatting sqref="Z161">
    <cfRule type="expression" dxfId="343" priority="166">
      <formula>$AA$161=FALSE</formula>
    </cfRule>
  </conditionalFormatting>
  <conditionalFormatting sqref="Z162 Z165 Z171 Z174 Z176 Z178">
    <cfRule type="expression" dxfId="342" priority="165">
      <formula>$AA$161=FALSE</formula>
    </cfRule>
  </conditionalFormatting>
  <conditionalFormatting sqref="Z185">
    <cfRule type="expression" dxfId="341" priority="150">
      <formula>$AA$185=FALSE</formula>
    </cfRule>
  </conditionalFormatting>
  <conditionalFormatting sqref="Z186 Z188 Z192 Z194 Z198 Z201">
    <cfRule type="expression" dxfId="340" priority="147">
      <formula>$AA$185=FALSE</formula>
    </cfRule>
  </conditionalFormatting>
  <conditionalFormatting sqref="Z209">
    <cfRule type="expression" dxfId="339" priority="132">
      <formula>$AA$209=FALSE</formula>
    </cfRule>
  </conditionalFormatting>
  <conditionalFormatting sqref="Z210 Z216 Z218 Z222 Z224 Z227 Z229 Z232 Z236 Z238 Z240 Z245 Z247 Z250 Z252 Z254">
    <cfRule type="expression" dxfId="338" priority="131">
      <formula>$AA$209=FALSE</formula>
    </cfRule>
  </conditionalFormatting>
  <conditionalFormatting sqref="Z263">
    <cfRule type="expression" dxfId="337" priority="98">
      <formula>$AA$263=FALSE</formula>
    </cfRule>
  </conditionalFormatting>
  <conditionalFormatting sqref="Z264 Z269 Z272">
    <cfRule type="expression" dxfId="336" priority="97">
      <formula>$AA$263=FALSE</formula>
    </cfRule>
  </conditionalFormatting>
  <conditionalFormatting sqref="AB15">
    <cfRule type="expression" dxfId="335" priority="9618">
      <formula>$AH$92=FALSE</formula>
    </cfRule>
    <cfRule type="expression" dxfId="334" priority="9619">
      <formula>$AI$91=0</formula>
    </cfRule>
  </conditionalFormatting>
  <conditionalFormatting sqref="AB19">
    <cfRule type="expression" dxfId="333" priority="9617">
      <formula>$AM$96=2</formula>
    </cfRule>
    <cfRule type="expression" dxfId="332" priority="9616">
      <formula>$AI$91=0</formula>
    </cfRule>
  </conditionalFormatting>
  <conditionalFormatting sqref="AB31">
    <cfRule type="expression" dxfId="331" priority="276">
      <formula>$AC$31=FALSE</formula>
    </cfRule>
  </conditionalFormatting>
  <conditionalFormatting sqref="AB32 AB35 AB38">
    <cfRule type="expression" dxfId="330" priority="274">
      <formula>$AC$31=FALSE</formula>
    </cfRule>
  </conditionalFormatting>
  <conditionalFormatting sqref="AB45">
    <cfRule type="expression" dxfId="329" priority="243">
      <formula>$AC$45=FALSE</formula>
    </cfRule>
  </conditionalFormatting>
  <conditionalFormatting sqref="AB46 AB48 AB55 AB57 AB60 AB63 AB65">
    <cfRule type="expression" dxfId="328" priority="241">
      <formula>$AC$45=FALSE</formula>
    </cfRule>
  </conditionalFormatting>
  <conditionalFormatting sqref="AB72">
    <cfRule type="expression" dxfId="327" priority="220">
      <formula>$AC$72=FALSE</formula>
    </cfRule>
  </conditionalFormatting>
  <conditionalFormatting sqref="AB73 AB77 AB79 AB90 AB95 AB98 AB101 AB104">
    <cfRule type="expression" dxfId="326" priority="219">
      <formula>$AC$72=FALSE</formula>
    </cfRule>
  </conditionalFormatting>
  <conditionalFormatting sqref="AB114">
    <cfRule type="expression" dxfId="325" priority="203">
      <formula>$AC$114=FALSE</formula>
    </cfRule>
  </conditionalFormatting>
  <conditionalFormatting sqref="AB115 AB119">
    <cfRule type="expression" dxfId="324" priority="202">
      <formula>$AC$114=FALSE</formula>
    </cfRule>
  </conditionalFormatting>
  <conditionalFormatting sqref="AB128">
    <cfRule type="expression" dxfId="323" priority="185">
      <formula>$AC$128=FALSE</formula>
    </cfRule>
  </conditionalFormatting>
  <conditionalFormatting sqref="AB129 AB133 AB144 AB146 AB148 AB152">
    <cfRule type="expression" dxfId="322" priority="184">
      <formula>$AC$128=FALSE</formula>
    </cfRule>
  </conditionalFormatting>
  <conditionalFormatting sqref="AB161">
    <cfRule type="expression" dxfId="321" priority="164">
      <formula>$AC$161=FALSE</formula>
    </cfRule>
  </conditionalFormatting>
  <conditionalFormatting sqref="AB162 AB165 AB171 AB174 AB176 AB178">
    <cfRule type="expression" dxfId="320" priority="163">
      <formula>$AC$161=FALSE</formula>
    </cfRule>
  </conditionalFormatting>
  <conditionalFormatting sqref="AB185">
    <cfRule type="expression" dxfId="319" priority="146">
      <formula>$AC$185=FALSE</formula>
    </cfRule>
  </conditionalFormatting>
  <conditionalFormatting sqref="AB186 AB188 AB192 AB194 AB198 AB201">
    <cfRule type="expression" dxfId="318" priority="145">
      <formula>$AC$185=FALSE</formula>
    </cfRule>
  </conditionalFormatting>
  <conditionalFormatting sqref="AB209">
    <cfRule type="expression" dxfId="317" priority="130">
      <formula>$AC$209=FALSE</formula>
    </cfRule>
  </conditionalFormatting>
  <conditionalFormatting sqref="AB210 AB216 AB218 AB222 AB224 AB227 AB229 AB232 AB236 AB238 AB240 AB245 AB247 AB250 AB252 AB254">
    <cfRule type="expression" dxfId="316" priority="129">
      <formula>$AC$209=FALSE</formula>
    </cfRule>
  </conditionalFormatting>
  <conditionalFormatting sqref="AB263">
    <cfRule type="expression" dxfId="315" priority="94">
      <formula>$AC$263=FALSE</formula>
    </cfRule>
  </conditionalFormatting>
  <conditionalFormatting sqref="AB264 AB269 AB272">
    <cfRule type="expression" dxfId="314" priority="93">
      <formula>$AC$263=FALSE</formula>
    </cfRule>
  </conditionalFormatting>
  <conditionalFormatting sqref="AK14 AM14">
    <cfRule type="expression" dxfId="313" priority="75">
      <formula>$AM$19=2</formula>
    </cfRule>
  </conditionalFormatting>
  <conditionalFormatting sqref="AM13">
    <cfRule type="expression" dxfId="312" priority="76">
      <formula>$AM$19=1</formula>
    </cfRule>
  </conditionalFormatting>
  <conditionalFormatting sqref="AM15">
    <cfRule type="expression" dxfId="311" priority="74">
      <formula>$AM$19=3</formula>
    </cfRule>
  </conditionalFormatting>
  <conditionalFormatting sqref="AM16">
    <cfRule type="expression" dxfId="310" priority="73">
      <formula>$AM$19=4</formula>
    </cfRule>
  </conditionalFormatting>
  <conditionalFormatting sqref="AM17">
    <cfRule type="expression" dxfId="309" priority="72">
      <formula>$AM$19=5</formula>
    </cfRule>
  </conditionalFormatting>
  <conditionalFormatting sqref="AM18">
    <cfRule type="expression" dxfId="308" priority="51">
      <formula>$AM$19=6</formula>
    </cfRule>
  </conditionalFormatting>
  <conditionalFormatting sqref="AM24">
    <cfRule type="expression" dxfId="307" priority="71">
      <formula>$AM$30=1</formula>
    </cfRule>
  </conditionalFormatting>
  <conditionalFormatting sqref="AM25">
    <cfRule type="expression" dxfId="306" priority="70">
      <formula>$AM$30=2</formula>
    </cfRule>
  </conditionalFormatting>
  <conditionalFormatting sqref="AM26">
    <cfRule type="expression" dxfId="305" priority="69">
      <formula>$AM$30=3</formula>
    </cfRule>
  </conditionalFormatting>
  <conditionalFormatting sqref="AM27">
    <cfRule type="expression" dxfId="304" priority="68">
      <formula>$AM$30=4</formula>
    </cfRule>
  </conditionalFormatting>
  <conditionalFormatting sqref="AM28">
    <cfRule type="expression" dxfId="303" priority="67">
      <formula>$AM$30=5</formula>
    </cfRule>
  </conditionalFormatting>
  <conditionalFormatting sqref="AM29">
    <cfRule type="expression" dxfId="302" priority="66">
      <formula>$AM$30=6</formula>
    </cfRule>
  </conditionalFormatting>
  <conditionalFormatting sqref="AM35">
    <cfRule type="expression" dxfId="301" priority="57">
      <formula>$AM$41=1</formula>
    </cfRule>
  </conditionalFormatting>
  <conditionalFormatting sqref="AM36">
    <cfRule type="expression" dxfId="300" priority="56">
      <formula>$AM$41=2</formula>
    </cfRule>
  </conditionalFormatting>
  <conditionalFormatting sqref="AM37">
    <cfRule type="expression" dxfId="299" priority="55">
      <formula>$AM$41=3</formula>
    </cfRule>
  </conditionalFormatting>
  <conditionalFormatting sqref="AM38">
    <cfRule type="expression" dxfId="298" priority="54">
      <formula>$AM$41=4</formula>
    </cfRule>
  </conditionalFormatting>
  <conditionalFormatting sqref="AM39">
    <cfRule type="expression" dxfId="297" priority="53">
      <formula>$AM$41=5</formula>
    </cfRule>
  </conditionalFormatting>
  <conditionalFormatting sqref="AM40">
    <cfRule type="expression" dxfId="296" priority="52">
      <formula>$AM$41=6</formula>
    </cfRule>
  </conditionalFormatting>
  <conditionalFormatting sqref="AM46">
    <cfRule type="expression" dxfId="295" priority="36">
      <formula>$AM$52=1</formula>
    </cfRule>
  </conditionalFormatting>
  <conditionalFormatting sqref="AM47">
    <cfRule type="expression" dxfId="294" priority="35">
      <formula>$AM$52=2</formula>
    </cfRule>
  </conditionalFormatting>
  <conditionalFormatting sqref="AM48">
    <cfRule type="expression" dxfId="293" priority="34">
      <formula>$AM$52=3</formula>
    </cfRule>
  </conditionalFormatting>
  <conditionalFormatting sqref="AM49">
    <cfRule type="expression" dxfId="292" priority="33">
      <formula>$AM$52=4</formula>
    </cfRule>
  </conditionalFormatting>
  <conditionalFormatting sqref="AM50">
    <cfRule type="expression" dxfId="291" priority="32">
      <formula>$AM$52=5</formula>
    </cfRule>
  </conditionalFormatting>
  <conditionalFormatting sqref="AM51">
    <cfRule type="expression" dxfId="290" priority="31">
      <formula>$AM$52=6</formula>
    </cfRule>
  </conditionalFormatting>
  <conditionalFormatting sqref="AM57">
    <cfRule type="expression" dxfId="289" priority="50">
      <formula>$AM$63=1</formula>
    </cfRule>
  </conditionalFormatting>
  <conditionalFormatting sqref="AM58">
    <cfRule type="expression" dxfId="288" priority="49">
      <formula>$AM$63=2</formula>
    </cfRule>
  </conditionalFormatting>
  <conditionalFormatting sqref="AM59">
    <cfRule type="expression" dxfId="287" priority="48">
      <formula>$AM$63=3</formula>
    </cfRule>
  </conditionalFormatting>
  <conditionalFormatting sqref="AM60">
    <cfRule type="expression" dxfId="286" priority="47">
      <formula>$AM$63=$AJ$60</formula>
    </cfRule>
  </conditionalFormatting>
  <conditionalFormatting sqref="AM61">
    <cfRule type="expression" dxfId="285" priority="46">
      <formula>$AM$63=5</formula>
    </cfRule>
  </conditionalFormatting>
  <conditionalFormatting sqref="AM62">
    <cfRule type="expression" dxfId="284" priority="45">
      <formula>$AM$63=6</formula>
    </cfRule>
  </conditionalFormatting>
  <conditionalFormatting sqref="AM68">
    <cfRule type="expression" dxfId="283" priority="26">
      <formula>$AM$74=1</formula>
    </cfRule>
  </conditionalFormatting>
  <conditionalFormatting sqref="AM69">
    <cfRule type="expression" dxfId="282" priority="25">
      <formula>$AM$74=2</formula>
    </cfRule>
  </conditionalFormatting>
  <conditionalFormatting sqref="AM70">
    <cfRule type="expression" dxfId="281" priority="24">
      <formula>$AM$74=3</formula>
    </cfRule>
  </conditionalFormatting>
  <conditionalFormatting sqref="AM71">
    <cfRule type="expression" dxfId="280" priority="23">
      <formula>$AM$74=4</formula>
    </cfRule>
  </conditionalFormatting>
  <conditionalFormatting sqref="AM72">
    <cfRule type="expression" dxfId="279" priority="22">
      <formula>$AM$74=5</formula>
    </cfRule>
  </conditionalFormatting>
  <conditionalFormatting sqref="AM73">
    <cfRule type="expression" dxfId="278" priority="21">
      <formula>$AM$74=6</formula>
    </cfRule>
  </conditionalFormatting>
  <conditionalFormatting sqref="AM79">
    <cfRule type="expression" dxfId="277" priority="16">
      <formula>$AM$85=1</formula>
    </cfRule>
  </conditionalFormatting>
  <conditionalFormatting sqref="AM80">
    <cfRule type="expression" dxfId="276" priority="15">
      <formula>$AM$85=2</formula>
    </cfRule>
  </conditionalFormatting>
  <conditionalFormatting sqref="AM81">
    <cfRule type="expression" dxfId="275" priority="14">
      <formula>$AM$85=3</formula>
    </cfRule>
  </conditionalFormatting>
  <conditionalFormatting sqref="AM82">
    <cfRule type="expression" dxfId="274" priority="13">
      <formula>$AM$85=4</formula>
    </cfRule>
  </conditionalFormatting>
  <conditionalFormatting sqref="AM83">
    <cfRule type="expression" dxfId="273" priority="12">
      <formula>$AM$85=5</formula>
    </cfRule>
  </conditionalFormatting>
  <conditionalFormatting sqref="AM84">
    <cfRule type="expression" dxfId="272" priority="11">
      <formula>$AM$85=6</formula>
    </cfRule>
  </conditionalFormatting>
  <conditionalFormatting sqref="AM90">
    <cfRule type="expression" dxfId="271" priority="6">
      <formula>$AM$96=1</formula>
    </cfRule>
  </conditionalFormatting>
  <conditionalFormatting sqref="AM91">
    <cfRule type="expression" dxfId="270" priority="5">
      <formula>$AM$96=2</formula>
    </cfRule>
  </conditionalFormatting>
  <conditionalFormatting sqref="AM92">
    <cfRule type="expression" dxfId="269" priority="4">
      <formula>$AM$96=3</formula>
    </cfRule>
  </conditionalFormatting>
  <conditionalFormatting sqref="AM93">
    <cfRule type="expression" dxfId="268" priority="3">
      <formula>$AM$96=4</formula>
    </cfRule>
  </conditionalFormatting>
  <conditionalFormatting sqref="AM94">
    <cfRule type="expression" dxfId="267" priority="2">
      <formula>$AM$96=5</formula>
    </cfRule>
  </conditionalFormatting>
  <conditionalFormatting sqref="AM95">
    <cfRule type="expression" dxfId="266" priority="1">
      <formula>$AM$96=6</formula>
    </cfRule>
  </conditionalFormatting>
  <conditionalFormatting sqref="AO15">
    <cfRule type="expression" dxfId="265" priority="79">
      <formula>$AO$19=1</formula>
    </cfRule>
  </conditionalFormatting>
  <conditionalFormatting sqref="AO16">
    <cfRule type="expression" dxfId="264" priority="80">
      <formula>$AO$19=2</formula>
    </cfRule>
  </conditionalFormatting>
  <conditionalFormatting sqref="AO17">
    <cfRule type="expression" dxfId="263" priority="78">
      <formula>$AO$19=3</formula>
    </cfRule>
  </conditionalFormatting>
  <conditionalFormatting sqref="AO18">
    <cfRule type="expression" dxfId="262" priority="77">
      <formula>$AO$19=4</formula>
    </cfRule>
  </conditionalFormatting>
  <conditionalFormatting sqref="AO26">
    <cfRule type="expression" dxfId="261" priority="65">
      <formula>$AO$30=1</formula>
    </cfRule>
  </conditionalFormatting>
  <conditionalFormatting sqref="AO27">
    <cfRule type="expression" dxfId="260" priority="64">
      <formula>$AO$30=2</formula>
    </cfRule>
  </conditionalFormatting>
  <conditionalFormatting sqref="AO28">
    <cfRule type="expression" dxfId="259" priority="63">
      <formula>$AO$30=3</formula>
    </cfRule>
  </conditionalFormatting>
  <conditionalFormatting sqref="AO29">
    <cfRule type="expression" dxfId="258" priority="62">
      <formula>$AO$30=4</formula>
    </cfRule>
  </conditionalFormatting>
  <conditionalFormatting sqref="AO37">
    <cfRule type="expression" dxfId="257" priority="61">
      <formula>$AO$41=1</formula>
    </cfRule>
  </conditionalFormatting>
  <conditionalFormatting sqref="AO38">
    <cfRule type="expression" dxfId="256" priority="60">
      <formula>$AO$41=2</formula>
    </cfRule>
  </conditionalFormatting>
  <conditionalFormatting sqref="AO39">
    <cfRule type="expression" dxfId="255" priority="59">
      <formula>$AO$41=3</formula>
    </cfRule>
  </conditionalFormatting>
  <conditionalFormatting sqref="AO40">
    <cfRule type="expression" dxfId="254" priority="58">
      <formula>$AO$41=4</formula>
    </cfRule>
  </conditionalFormatting>
  <conditionalFormatting sqref="AO48">
    <cfRule type="expression" dxfId="253" priority="40">
      <formula>$AO$52=1</formula>
    </cfRule>
  </conditionalFormatting>
  <conditionalFormatting sqref="AO49">
    <cfRule type="expression" dxfId="252" priority="39">
      <formula>$AO$52=2</formula>
    </cfRule>
  </conditionalFormatting>
  <conditionalFormatting sqref="AO50">
    <cfRule type="expression" dxfId="251" priority="38">
      <formula>$AO$52=3</formula>
    </cfRule>
  </conditionalFormatting>
  <conditionalFormatting sqref="AO51">
    <cfRule type="expression" dxfId="250" priority="37">
      <formula>$AO$52=4</formula>
    </cfRule>
  </conditionalFormatting>
  <conditionalFormatting sqref="AO59">
    <cfRule type="expression" dxfId="249" priority="44">
      <formula>$AO$63=1</formula>
    </cfRule>
  </conditionalFormatting>
  <conditionalFormatting sqref="AO60">
    <cfRule type="expression" dxfId="248" priority="43">
      <formula>$AO$63=2</formula>
    </cfRule>
  </conditionalFormatting>
  <conditionalFormatting sqref="AO61">
    <cfRule type="expression" dxfId="247" priority="42">
      <formula>$AO$63=3</formula>
    </cfRule>
  </conditionalFormatting>
  <conditionalFormatting sqref="AO62">
    <cfRule type="expression" dxfId="246" priority="41">
      <formula>$AO$63=4</formula>
    </cfRule>
  </conditionalFormatting>
  <conditionalFormatting sqref="AO70">
    <cfRule type="expression" dxfId="245" priority="30">
      <formula>$AO$74=1</formula>
    </cfRule>
  </conditionalFormatting>
  <conditionalFormatting sqref="AO71">
    <cfRule type="expression" dxfId="244" priority="29">
      <formula>$AO$74=2</formula>
    </cfRule>
  </conditionalFormatting>
  <conditionalFormatting sqref="AO72">
    <cfRule type="expression" dxfId="243" priority="28">
      <formula>$AO$74=3</formula>
    </cfRule>
  </conditionalFormatting>
  <conditionalFormatting sqref="AO73">
    <cfRule type="expression" dxfId="242" priority="27">
      <formula>$AO$74=4</formula>
    </cfRule>
  </conditionalFormatting>
  <conditionalFormatting sqref="AO81">
    <cfRule type="expression" dxfId="241" priority="20">
      <formula>$AO$85=1</formula>
    </cfRule>
  </conditionalFormatting>
  <conditionalFormatting sqref="AO82">
    <cfRule type="expression" dxfId="240" priority="19">
      <formula>$AO$85=2</formula>
    </cfRule>
  </conditionalFormatting>
  <conditionalFormatting sqref="AO83">
    <cfRule type="expression" dxfId="239" priority="18">
      <formula>$AO$85=3</formula>
    </cfRule>
  </conditionalFormatting>
  <conditionalFormatting sqref="AO84">
    <cfRule type="expression" dxfId="238" priority="17">
      <formula>$AO$85=4</formula>
    </cfRule>
  </conditionalFormatting>
  <conditionalFormatting sqref="AO92">
    <cfRule type="expression" dxfId="237" priority="10">
      <formula>$AO$96=1</formula>
    </cfRule>
  </conditionalFormatting>
  <conditionalFormatting sqref="AO93">
    <cfRule type="expression" dxfId="236" priority="9">
      <formula>$AO$96=2</formula>
    </cfRule>
  </conditionalFormatting>
  <conditionalFormatting sqref="AO94">
    <cfRule type="expression" dxfId="235" priority="8">
      <formula>$AO$96=3</formula>
    </cfRule>
  </conditionalFormatting>
  <conditionalFormatting sqref="AO95">
    <cfRule type="expression" dxfId="234" priority="7">
      <formula>$AO$96=4</formula>
    </cfRule>
  </conditionalFormatting>
  <conditionalFormatting sqref="AR11">
    <cfRule type="expression" dxfId="233" priority="954">
      <formula>$AS$11=""</formula>
    </cfRule>
  </conditionalFormatting>
  <conditionalFormatting sqref="AR12">
    <cfRule type="expression" dxfId="232" priority="953">
      <formula>$AS$12=""</formula>
    </cfRule>
  </conditionalFormatting>
  <conditionalFormatting sqref="AR13">
    <cfRule type="expression" dxfId="231" priority="952">
      <formula>$AS$13=""</formula>
    </cfRule>
  </conditionalFormatting>
  <conditionalFormatting sqref="AR14">
    <cfRule type="expression" dxfId="230" priority="951">
      <formula>$AS$14=""</formula>
    </cfRule>
  </conditionalFormatting>
  <conditionalFormatting sqref="AR15">
    <cfRule type="expression" dxfId="229" priority="950">
      <formula>$AS$15=""</formula>
    </cfRule>
  </conditionalFormatting>
  <conditionalFormatting sqref="AR16">
    <cfRule type="expression" dxfId="228" priority="949">
      <formula>$AS$16=""</formula>
    </cfRule>
  </conditionalFormatting>
  <conditionalFormatting sqref="AR17">
    <cfRule type="expression" dxfId="227" priority="948">
      <formula>$AS$17=""</formula>
    </cfRule>
  </conditionalFormatting>
  <conditionalFormatting sqref="AR18">
    <cfRule type="expression" dxfId="226" priority="947">
      <formula>$AS$18=""</formula>
    </cfRule>
  </conditionalFormatting>
  <conditionalFormatting sqref="AR20">
    <cfRule type="expression" dxfId="225" priority="946">
      <formula>$AS$20=""</formula>
    </cfRule>
  </conditionalFormatting>
  <conditionalFormatting sqref="AR21">
    <cfRule type="expression" dxfId="224" priority="945">
      <formula>$AS$21=""</formula>
    </cfRule>
  </conditionalFormatting>
  <conditionalFormatting sqref="AR22">
    <cfRule type="expression" dxfId="223" priority="944">
      <formula>$AS$22=""</formula>
    </cfRule>
  </conditionalFormatting>
  <conditionalFormatting sqref="AR23">
    <cfRule type="expression" dxfId="222" priority="943">
      <formula>$AS$23=""</formula>
    </cfRule>
  </conditionalFormatting>
  <conditionalFormatting sqref="AR24">
    <cfRule type="expression" dxfId="221" priority="942">
      <formula>$AS$24=""</formula>
    </cfRule>
  </conditionalFormatting>
  <conditionalFormatting sqref="AR25">
    <cfRule type="expression" dxfId="220" priority="941">
      <formula>$AS$25=""</formula>
    </cfRule>
  </conditionalFormatting>
  <conditionalFormatting sqref="AR26">
    <cfRule type="expression" dxfId="219" priority="940">
      <formula>$AS$26=""</formula>
    </cfRule>
  </conditionalFormatting>
  <conditionalFormatting sqref="AR27">
    <cfRule type="expression" dxfId="218" priority="939">
      <formula>$AS$27=""</formula>
    </cfRule>
  </conditionalFormatting>
  <conditionalFormatting sqref="AR29">
    <cfRule type="expression" dxfId="217" priority="1271" stopIfTrue="1">
      <formula>$AS$29=""</formula>
    </cfRule>
  </conditionalFormatting>
  <conditionalFormatting sqref="AR30">
    <cfRule type="expression" dxfId="216" priority="1270" stopIfTrue="1">
      <formula>$AS$30=""</formula>
    </cfRule>
  </conditionalFormatting>
  <conditionalFormatting sqref="AR31">
    <cfRule type="expression" dxfId="215" priority="1269" stopIfTrue="1">
      <formula>$AS$31=""</formula>
    </cfRule>
  </conditionalFormatting>
  <conditionalFormatting sqref="AR32">
    <cfRule type="expression" dxfId="214" priority="1268" stopIfTrue="1">
      <formula>$AS$32=""</formula>
    </cfRule>
  </conditionalFormatting>
  <conditionalFormatting sqref="AR33">
    <cfRule type="expression" dxfId="213" priority="1267" stopIfTrue="1">
      <formula>$AS$33=""</formula>
    </cfRule>
  </conditionalFormatting>
  <conditionalFormatting sqref="AR34:AR35">
    <cfRule type="expression" dxfId="212" priority="1266" stopIfTrue="1">
      <formula>$AS$34=""</formula>
    </cfRule>
  </conditionalFormatting>
  <conditionalFormatting sqref="AR36">
    <cfRule type="expression" dxfId="211" priority="1264" stopIfTrue="1">
      <formula>$AS$36=""</formula>
    </cfRule>
  </conditionalFormatting>
  <conditionalFormatting sqref="AR38">
    <cfRule type="expression" dxfId="210" priority="1263" stopIfTrue="1">
      <formula>$AS$38=""</formula>
    </cfRule>
  </conditionalFormatting>
  <conditionalFormatting sqref="AR39">
    <cfRule type="expression" dxfId="209" priority="1262" stopIfTrue="1">
      <formula>$AS$39=""</formula>
    </cfRule>
  </conditionalFormatting>
  <conditionalFormatting sqref="AR40">
    <cfRule type="expression" dxfId="208" priority="1261" stopIfTrue="1">
      <formula>$AS$40=""</formula>
    </cfRule>
  </conditionalFormatting>
  <conditionalFormatting sqref="AR41">
    <cfRule type="expression" dxfId="207" priority="1260" stopIfTrue="1">
      <formula>$AS$41=""</formula>
    </cfRule>
  </conditionalFormatting>
  <conditionalFormatting sqref="AR42">
    <cfRule type="expression" dxfId="206" priority="1259" stopIfTrue="1">
      <formula>$AS$42=""</formula>
    </cfRule>
  </conditionalFormatting>
  <conditionalFormatting sqref="AR43">
    <cfRule type="expression" dxfId="205" priority="1258" stopIfTrue="1">
      <formula>$AS$43=""</formula>
    </cfRule>
  </conditionalFormatting>
  <conditionalFormatting sqref="AR44">
    <cfRule type="expression" dxfId="204" priority="1257" stopIfTrue="1">
      <formula>$AS$44=""</formula>
    </cfRule>
  </conditionalFormatting>
  <conditionalFormatting sqref="AR45">
    <cfRule type="expression" dxfId="203" priority="1256" stopIfTrue="1">
      <formula>$AS$45=""</formula>
    </cfRule>
  </conditionalFormatting>
  <conditionalFormatting sqref="AR47">
    <cfRule type="expression" dxfId="202" priority="1255" stopIfTrue="1">
      <formula>$AS$47=""</formula>
    </cfRule>
  </conditionalFormatting>
  <conditionalFormatting sqref="AR48">
    <cfRule type="expression" dxfId="201" priority="1254" stopIfTrue="1">
      <formula>$AS$48=""</formula>
    </cfRule>
  </conditionalFormatting>
  <conditionalFormatting sqref="AR49">
    <cfRule type="expression" dxfId="200" priority="1253" stopIfTrue="1">
      <formula>$AS$49=""</formula>
    </cfRule>
  </conditionalFormatting>
  <conditionalFormatting sqref="AR50">
    <cfRule type="expression" dxfId="199" priority="1252" stopIfTrue="1">
      <formula>$AS$50=""</formula>
    </cfRule>
  </conditionalFormatting>
  <conditionalFormatting sqref="AR51">
    <cfRule type="expression" dxfId="198" priority="1251" stopIfTrue="1">
      <formula>$AS$51=""</formula>
    </cfRule>
  </conditionalFormatting>
  <conditionalFormatting sqref="AR52">
    <cfRule type="expression" dxfId="197" priority="1250" stopIfTrue="1">
      <formula>$AS$52=""</formula>
    </cfRule>
  </conditionalFormatting>
  <conditionalFormatting sqref="AR53">
    <cfRule type="expression" dxfId="196" priority="1249" stopIfTrue="1">
      <formula>$AS$53=""</formula>
    </cfRule>
  </conditionalFormatting>
  <conditionalFormatting sqref="AR54">
    <cfRule type="expression" dxfId="195" priority="1248" stopIfTrue="1">
      <formula>$AS$54=""</formula>
    </cfRule>
  </conditionalFormatting>
  <conditionalFormatting sqref="AR56">
    <cfRule type="expression" dxfId="194" priority="1247" stopIfTrue="1">
      <formula>$AS$56=""</formula>
    </cfRule>
  </conditionalFormatting>
  <conditionalFormatting sqref="AR57">
    <cfRule type="expression" dxfId="193" priority="1246" stopIfTrue="1">
      <formula>$AS$57=""</formula>
    </cfRule>
  </conditionalFormatting>
  <conditionalFormatting sqref="AR58">
    <cfRule type="expression" dxfId="192" priority="1245" stopIfTrue="1">
      <formula>$AS$58=""</formula>
    </cfRule>
  </conditionalFormatting>
  <conditionalFormatting sqref="AR59">
    <cfRule type="expression" dxfId="191" priority="1244" stopIfTrue="1">
      <formula>$AS$59=""</formula>
    </cfRule>
  </conditionalFormatting>
  <conditionalFormatting sqref="AR60">
    <cfRule type="expression" dxfId="190" priority="1243" stopIfTrue="1">
      <formula>$AS$60=""</formula>
    </cfRule>
  </conditionalFormatting>
  <conditionalFormatting sqref="AR61">
    <cfRule type="expression" dxfId="189" priority="1223" stopIfTrue="1">
      <formula>$AS$61=""</formula>
    </cfRule>
  </conditionalFormatting>
  <conditionalFormatting sqref="AR62">
    <cfRule type="expression" dxfId="188" priority="1222" stopIfTrue="1">
      <formula>$AS$62=""</formula>
    </cfRule>
  </conditionalFormatting>
  <conditionalFormatting sqref="AR63">
    <cfRule type="expression" dxfId="187" priority="1221" stopIfTrue="1">
      <formula>$AS$63=""</formula>
    </cfRule>
  </conditionalFormatting>
  <conditionalFormatting sqref="AR65">
    <cfRule type="expression" dxfId="186" priority="1304" stopIfTrue="1">
      <formula>$AS$20=""</formula>
    </cfRule>
  </conditionalFormatting>
  <conditionalFormatting sqref="AR66">
    <cfRule type="expression" dxfId="185" priority="1220" stopIfTrue="1">
      <formula>$AS$66=""</formula>
    </cfRule>
  </conditionalFormatting>
  <conditionalFormatting sqref="AR67">
    <cfRule type="expression" dxfId="184" priority="1219" stopIfTrue="1">
      <formula>$AS$67=""</formula>
    </cfRule>
  </conditionalFormatting>
  <conditionalFormatting sqref="AR68">
    <cfRule type="expression" dxfId="183" priority="1218" stopIfTrue="1">
      <formula>$AS$68=""</formula>
    </cfRule>
  </conditionalFormatting>
  <conditionalFormatting sqref="AR69">
    <cfRule type="expression" dxfId="182" priority="1217" stopIfTrue="1">
      <formula>$AS$69=""</formula>
    </cfRule>
  </conditionalFormatting>
  <conditionalFormatting sqref="AR70">
    <cfRule type="expression" dxfId="181" priority="1216" stopIfTrue="1">
      <formula>$AS$70=""</formula>
    </cfRule>
  </conditionalFormatting>
  <conditionalFormatting sqref="AR71">
    <cfRule type="expression" dxfId="180" priority="1215" stopIfTrue="1">
      <formula>$AS$71=""</formula>
    </cfRule>
  </conditionalFormatting>
  <conditionalFormatting sqref="AR72">
    <cfRule type="expression" dxfId="179" priority="1214" stopIfTrue="1">
      <formula>$AS$72=""</formula>
    </cfRule>
  </conditionalFormatting>
  <conditionalFormatting sqref="AR74">
    <cfRule type="expression" dxfId="178" priority="1213" stopIfTrue="1">
      <formula>$AS$74=""</formula>
    </cfRule>
  </conditionalFormatting>
  <conditionalFormatting sqref="AR75">
    <cfRule type="expression" dxfId="177" priority="1212" stopIfTrue="1">
      <formula>$AS$75=""</formula>
    </cfRule>
  </conditionalFormatting>
  <conditionalFormatting sqref="AR76">
    <cfRule type="expression" dxfId="176" priority="1211" stopIfTrue="1">
      <formula>$AS$76=""</formula>
    </cfRule>
  </conditionalFormatting>
  <conditionalFormatting sqref="AR77">
    <cfRule type="expression" dxfId="175" priority="1210" stopIfTrue="1">
      <formula>$AS$77=""</formula>
    </cfRule>
  </conditionalFormatting>
  <conditionalFormatting sqref="AR78">
    <cfRule type="expression" dxfId="174" priority="1209" stopIfTrue="1">
      <formula>$AS$78=""</formula>
    </cfRule>
  </conditionalFormatting>
  <conditionalFormatting sqref="AR79">
    <cfRule type="expression" dxfId="173" priority="1208" stopIfTrue="1">
      <formula>$AS$79=""</formula>
    </cfRule>
  </conditionalFormatting>
  <conditionalFormatting sqref="AR80">
    <cfRule type="expression" dxfId="172" priority="1207" stopIfTrue="1">
      <formula>$AS$80=""</formula>
    </cfRule>
  </conditionalFormatting>
  <conditionalFormatting sqref="AR81">
    <cfRule type="expression" dxfId="171" priority="1206" stopIfTrue="1">
      <formula>$AS$81=""</formula>
    </cfRule>
  </conditionalFormatting>
  <conditionalFormatting sqref="AR83">
    <cfRule type="expression" dxfId="170" priority="1205" stopIfTrue="1">
      <formula>$AS$83=""</formula>
    </cfRule>
  </conditionalFormatting>
  <conditionalFormatting sqref="AR84">
    <cfRule type="expression" dxfId="169" priority="1204" stopIfTrue="1">
      <formula>$AS$84=""</formula>
    </cfRule>
  </conditionalFormatting>
  <conditionalFormatting sqref="AR85">
    <cfRule type="expression" dxfId="168" priority="1203" stopIfTrue="1">
      <formula>$AS$85=""</formula>
    </cfRule>
  </conditionalFormatting>
  <conditionalFormatting sqref="AR86">
    <cfRule type="expression" dxfId="167" priority="1202" stopIfTrue="1">
      <formula>$AS$86=""</formula>
    </cfRule>
  </conditionalFormatting>
  <conditionalFormatting sqref="AR87">
    <cfRule type="expression" dxfId="166" priority="1201" stopIfTrue="1">
      <formula>$AS$87=""</formula>
    </cfRule>
  </conditionalFormatting>
  <conditionalFormatting sqref="AR88">
    <cfRule type="expression" dxfId="165" priority="1200" stopIfTrue="1">
      <formula>$AS$88=""</formula>
    </cfRule>
  </conditionalFormatting>
  <conditionalFormatting sqref="AR89">
    <cfRule type="expression" dxfId="164" priority="1199" stopIfTrue="1">
      <formula>$AS$89=""</formula>
    </cfRule>
  </conditionalFormatting>
  <conditionalFormatting sqref="AR90">
    <cfRule type="expression" dxfId="163" priority="1198" stopIfTrue="1">
      <formula>$AS$90=""</formula>
    </cfRule>
  </conditionalFormatting>
  <conditionalFormatting sqref="AR92">
    <cfRule type="expression" dxfId="162" priority="1197" stopIfTrue="1">
      <formula>$AS$92=""</formula>
    </cfRule>
  </conditionalFormatting>
  <conditionalFormatting sqref="AR93">
    <cfRule type="expression" dxfId="161" priority="1196" stopIfTrue="1">
      <formula>$AS$93=""</formula>
    </cfRule>
  </conditionalFormatting>
  <conditionalFormatting sqref="AR94">
    <cfRule type="expression" dxfId="160" priority="1195" stopIfTrue="1">
      <formula>$AS$94=""</formula>
    </cfRule>
  </conditionalFormatting>
  <conditionalFormatting sqref="AR95">
    <cfRule type="expression" dxfId="159" priority="1194" stopIfTrue="1">
      <formula>$AS$95=""</formula>
    </cfRule>
  </conditionalFormatting>
  <conditionalFormatting sqref="AR96">
    <cfRule type="expression" dxfId="158" priority="1193" stopIfTrue="1">
      <formula>$AS$96=""</formula>
    </cfRule>
  </conditionalFormatting>
  <conditionalFormatting sqref="AR97">
    <cfRule type="expression" dxfId="157" priority="1192" stopIfTrue="1">
      <formula>$AS$97=""</formula>
    </cfRule>
  </conditionalFormatting>
  <conditionalFormatting sqref="AR98">
    <cfRule type="expression" dxfId="156" priority="1191" stopIfTrue="1">
      <formula>$AS$98=""</formula>
    </cfRule>
  </conditionalFormatting>
  <conditionalFormatting sqref="AR99">
    <cfRule type="expression" dxfId="155" priority="1190" stopIfTrue="1">
      <formula>$AS$99=""</formula>
    </cfRule>
  </conditionalFormatting>
  <conditionalFormatting sqref="AR101">
    <cfRule type="expression" dxfId="154" priority="1189" stopIfTrue="1">
      <formula>$AS$101=""</formula>
    </cfRule>
  </conditionalFormatting>
  <conditionalFormatting sqref="AR102">
    <cfRule type="expression" dxfId="153" priority="1188" stopIfTrue="1">
      <formula>$AS$102=""</formula>
    </cfRule>
  </conditionalFormatting>
  <conditionalFormatting sqref="AR103">
    <cfRule type="expression" dxfId="152" priority="1187" stopIfTrue="1">
      <formula>$AS$103=""</formula>
    </cfRule>
  </conditionalFormatting>
  <conditionalFormatting sqref="AR104">
    <cfRule type="expression" dxfId="151" priority="1186" stopIfTrue="1">
      <formula>$AS$104=""</formula>
    </cfRule>
  </conditionalFormatting>
  <conditionalFormatting sqref="AR105">
    <cfRule type="expression" dxfId="150" priority="1185" stopIfTrue="1">
      <formula>$AS$105=""</formula>
    </cfRule>
  </conditionalFormatting>
  <conditionalFormatting sqref="AR106">
    <cfRule type="expression" dxfId="149" priority="1184" stopIfTrue="1">
      <formula>$AS$106=""</formula>
    </cfRule>
  </conditionalFormatting>
  <conditionalFormatting sqref="AR107">
    <cfRule type="expression" dxfId="148" priority="1183" stopIfTrue="1">
      <formula>$AS$107=""</formula>
    </cfRule>
  </conditionalFormatting>
  <conditionalFormatting sqref="AR108">
    <cfRule type="expression" dxfId="147" priority="1182" stopIfTrue="1">
      <formula>$AS$108=""</formula>
    </cfRule>
  </conditionalFormatting>
  <conditionalFormatting sqref="AR110">
    <cfRule type="expression" dxfId="146" priority="1181" stopIfTrue="1">
      <formula>$AS$110=""</formula>
    </cfRule>
  </conditionalFormatting>
  <conditionalFormatting sqref="AR111">
    <cfRule type="expression" dxfId="145" priority="1180" stopIfTrue="1">
      <formula>$AS$111=""</formula>
    </cfRule>
  </conditionalFormatting>
  <conditionalFormatting sqref="AR112">
    <cfRule type="expression" dxfId="144" priority="1179" stopIfTrue="1">
      <formula>$AS$112=""</formula>
    </cfRule>
  </conditionalFormatting>
  <conditionalFormatting sqref="AR113">
    <cfRule type="expression" dxfId="143" priority="1178" stopIfTrue="1">
      <formula>$AS$113=""</formula>
    </cfRule>
  </conditionalFormatting>
  <conditionalFormatting sqref="AR114">
    <cfRule type="expression" dxfId="142" priority="1177" stopIfTrue="1">
      <formula>$AS$114=""</formula>
    </cfRule>
  </conditionalFormatting>
  <conditionalFormatting sqref="AR115">
    <cfRule type="expression" dxfId="141" priority="1176" stopIfTrue="1">
      <formula>$AS$115=""</formula>
    </cfRule>
  </conditionalFormatting>
  <conditionalFormatting sqref="AR116">
    <cfRule type="expression" dxfId="140" priority="1175" stopIfTrue="1">
      <formula>$AS$116=""</formula>
    </cfRule>
  </conditionalFormatting>
  <conditionalFormatting sqref="AR117">
    <cfRule type="expression" dxfId="139" priority="1174" stopIfTrue="1">
      <formula>$AS$117=""</formula>
    </cfRule>
  </conditionalFormatting>
  <conditionalFormatting sqref="AR119">
    <cfRule type="expression" dxfId="138" priority="1173" stopIfTrue="1">
      <formula>$AS$119=""</formula>
    </cfRule>
  </conditionalFormatting>
  <conditionalFormatting sqref="AR120">
    <cfRule type="expression" dxfId="137" priority="1172" stopIfTrue="1">
      <formula>$AS$120=""</formula>
    </cfRule>
  </conditionalFormatting>
  <conditionalFormatting sqref="AR121">
    <cfRule type="expression" dxfId="136" priority="1171" stopIfTrue="1">
      <formula>$AS$121=""</formula>
    </cfRule>
  </conditionalFormatting>
  <conditionalFormatting sqref="AR122">
    <cfRule type="expression" dxfId="135" priority="1170" stopIfTrue="1">
      <formula>$AS$122=""</formula>
    </cfRule>
  </conditionalFormatting>
  <conditionalFormatting sqref="AR123">
    <cfRule type="expression" dxfId="134" priority="1169" stopIfTrue="1">
      <formula>$AS$123=""</formula>
    </cfRule>
  </conditionalFormatting>
  <conditionalFormatting sqref="AR124">
    <cfRule type="expression" dxfId="133" priority="1168" stopIfTrue="1">
      <formula>$AS$124=""</formula>
    </cfRule>
  </conditionalFormatting>
  <conditionalFormatting sqref="AR125">
    <cfRule type="expression" dxfId="132" priority="1167" stopIfTrue="1">
      <formula>$AS$125=""</formula>
    </cfRule>
  </conditionalFormatting>
  <conditionalFormatting sqref="AR126">
    <cfRule type="expression" dxfId="131" priority="1166" stopIfTrue="1">
      <formula>$AS$126=""</formula>
    </cfRule>
  </conditionalFormatting>
  <conditionalFormatting sqref="AR128">
    <cfRule type="expression" dxfId="130" priority="1165" stopIfTrue="1">
      <formula>$AS$128=""</formula>
    </cfRule>
  </conditionalFormatting>
  <conditionalFormatting sqref="AR129">
    <cfRule type="expression" dxfId="129" priority="1164" stopIfTrue="1">
      <formula>$AS$129=""</formula>
    </cfRule>
  </conditionalFormatting>
  <conditionalFormatting sqref="AR130">
    <cfRule type="expression" dxfId="128" priority="1163" stopIfTrue="1">
      <formula>$AS$130=""</formula>
    </cfRule>
  </conditionalFormatting>
  <conditionalFormatting sqref="AR131">
    <cfRule type="expression" dxfId="127" priority="1162" stopIfTrue="1">
      <formula>$AS$131=""</formula>
    </cfRule>
  </conditionalFormatting>
  <conditionalFormatting sqref="AR132">
    <cfRule type="expression" dxfId="126" priority="1161" stopIfTrue="1">
      <formula>$AS$132=""</formula>
    </cfRule>
  </conditionalFormatting>
  <conditionalFormatting sqref="AR133">
    <cfRule type="expression" dxfId="125" priority="1160" stopIfTrue="1">
      <formula>$AS$133=""</formula>
    </cfRule>
  </conditionalFormatting>
  <conditionalFormatting sqref="AR134">
    <cfRule type="expression" dxfId="124" priority="1159" stopIfTrue="1">
      <formula>$AS$134=""</formula>
    </cfRule>
  </conditionalFormatting>
  <conditionalFormatting sqref="AR135">
    <cfRule type="expression" dxfId="123" priority="1158" stopIfTrue="1">
      <formula>$AS$135=""</formula>
    </cfRule>
  </conditionalFormatting>
  <conditionalFormatting sqref="AR137">
    <cfRule type="expression" dxfId="122" priority="1157" stopIfTrue="1">
      <formula>$AS$137=""</formula>
    </cfRule>
  </conditionalFormatting>
  <conditionalFormatting sqref="AR138">
    <cfRule type="expression" dxfId="121" priority="1156" stopIfTrue="1">
      <formula>$AS$138=""</formula>
    </cfRule>
  </conditionalFormatting>
  <conditionalFormatting sqref="AR139">
    <cfRule type="expression" dxfId="120" priority="1155" stopIfTrue="1">
      <formula>$AS$139=""</formula>
    </cfRule>
  </conditionalFormatting>
  <conditionalFormatting sqref="AR140">
    <cfRule type="expression" dxfId="119" priority="1154" stopIfTrue="1">
      <formula>$AS$140=""</formula>
    </cfRule>
  </conditionalFormatting>
  <conditionalFormatting sqref="AR141">
    <cfRule type="expression" dxfId="118" priority="1153" stopIfTrue="1">
      <formula>$AS$141=""</formula>
    </cfRule>
  </conditionalFormatting>
  <conditionalFormatting sqref="AR142">
    <cfRule type="expression" dxfId="117" priority="1152" stopIfTrue="1">
      <formula>$AS$142=""</formula>
    </cfRule>
  </conditionalFormatting>
  <conditionalFormatting sqref="AR143">
    <cfRule type="expression" dxfId="116" priority="1151" stopIfTrue="1">
      <formula>$AS$143=""</formula>
    </cfRule>
  </conditionalFormatting>
  <conditionalFormatting sqref="AR144">
    <cfRule type="expression" dxfId="115" priority="1150" stopIfTrue="1">
      <formula>$AS$144=""</formula>
    </cfRule>
  </conditionalFormatting>
  <conditionalFormatting sqref="AR146">
    <cfRule type="expression" dxfId="114" priority="1149" stopIfTrue="1">
      <formula>$AS$146=""</formula>
    </cfRule>
  </conditionalFormatting>
  <conditionalFormatting sqref="AR147">
    <cfRule type="expression" dxfId="113" priority="1148" stopIfTrue="1">
      <formula>$AS$147=""</formula>
    </cfRule>
  </conditionalFormatting>
  <conditionalFormatting sqref="AR148">
    <cfRule type="expression" dxfId="112" priority="1147" stopIfTrue="1">
      <formula>$AS$148=""</formula>
    </cfRule>
  </conditionalFormatting>
  <conditionalFormatting sqref="AR149">
    <cfRule type="expression" dxfId="111" priority="1146" stopIfTrue="1">
      <formula>$AS$149=""</formula>
    </cfRule>
  </conditionalFormatting>
  <conditionalFormatting sqref="AR150">
    <cfRule type="expression" dxfId="110" priority="1145" stopIfTrue="1">
      <formula>$AS$150=""</formula>
    </cfRule>
  </conditionalFormatting>
  <conditionalFormatting sqref="AR151">
    <cfRule type="expression" dxfId="109" priority="1144" stopIfTrue="1">
      <formula>$AS$151=""</formula>
    </cfRule>
  </conditionalFormatting>
  <conditionalFormatting sqref="AR152">
    <cfRule type="expression" dxfId="108" priority="1143" stopIfTrue="1">
      <formula>$AS$152=""</formula>
    </cfRule>
  </conditionalFormatting>
  <conditionalFormatting sqref="AR153">
    <cfRule type="expression" dxfId="107" priority="1142" stopIfTrue="1">
      <formula>$AS$153=""</formula>
    </cfRule>
  </conditionalFormatting>
  <conditionalFormatting sqref="AR155">
    <cfRule type="expression" dxfId="106" priority="1141" stopIfTrue="1">
      <formula>$AS$155=""</formula>
    </cfRule>
  </conditionalFormatting>
  <conditionalFormatting sqref="AR156">
    <cfRule type="expression" dxfId="105" priority="1140" stopIfTrue="1">
      <formula>$AS$156=""</formula>
    </cfRule>
  </conditionalFormatting>
  <conditionalFormatting sqref="AR157">
    <cfRule type="expression" dxfId="104" priority="1139" stopIfTrue="1">
      <formula>$AS$157=""</formula>
    </cfRule>
  </conditionalFormatting>
  <conditionalFormatting sqref="AR158">
    <cfRule type="expression" dxfId="103" priority="1138" stopIfTrue="1">
      <formula>$AS$158=""</formula>
    </cfRule>
  </conditionalFormatting>
  <conditionalFormatting sqref="AR159">
    <cfRule type="expression" dxfId="102" priority="1137" stopIfTrue="1">
      <formula>$AS$159=""</formula>
    </cfRule>
  </conditionalFormatting>
  <conditionalFormatting sqref="AR160">
    <cfRule type="expression" dxfId="101" priority="1136" stopIfTrue="1">
      <formula>$AS$160=""</formula>
    </cfRule>
  </conditionalFormatting>
  <conditionalFormatting sqref="AR161">
    <cfRule type="expression" dxfId="100" priority="1135" stopIfTrue="1">
      <formula>$AS$161=""</formula>
    </cfRule>
  </conditionalFormatting>
  <conditionalFormatting sqref="AR162">
    <cfRule type="expression" dxfId="99" priority="1134" stopIfTrue="1">
      <formula>$AS$162=""</formula>
    </cfRule>
  </conditionalFormatting>
  <conditionalFormatting sqref="AR164">
    <cfRule type="expression" dxfId="98" priority="1133" stopIfTrue="1">
      <formula>$AS$164=""</formula>
    </cfRule>
  </conditionalFormatting>
  <conditionalFormatting sqref="AR165">
    <cfRule type="expression" dxfId="97" priority="1132" stopIfTrue="1">
      <formula>$AS$165=""</formula>
    </cfRule>
  </conditionalFormatting>
  <conditionalFormatting sqref="AR166">
    <cfRule type="expression" dxfId="96" priority="1131" stopIfTrue="1">
      <formula>$AS$166=""</formula>
    </cfRule>
  </conditionalFormatting>
  <conditionalFormatting sqref="AR167">
    <cfRule type="expression" dxfId="95" priority="1130" stopIfTrue="1">
      <formula>$AS$167=""</formula>
    </cfRule>
  </conditionalFormatting>
  <conditionalFormatting sqref="AR168">
    <cfRule type="expression" dxfId="94" priority="1129" stopIfTrue="1">
      <formula>$AS$168=""</formula>
    </cfRule>
  </conditionalFormatting>
  <conditionalFormatting sqref="AR169">
    <cfRule type="expression" dxfId="93" priority="1128" stopIfTrue="1">
      <formula>$AS$169=""</formula>
    </cfRule>
  </conditionalFormatting>
  <conditionalFormatting sqref="AR170">
    <cfRule type="expression" dxfId="92" priority="1127" stopIfTrue="1">
      <formula>$AS$170=""</formula>
    </cfRule>
  </conditionalFormatting>
  <conditionalFormatting sqref="AR171">
    <cfRule type="expression" dxfId="91" priority="1126" stopIfTrue="1">
      <formula>$AS$171=""</formula>
    </cfRule>
  </conditionalFormatting>
  <conditionalFormatting sqref="AR173">
    <cfRule type="expression" dxfId="90" priority="1125" stopIfTrue="1">
      <formula>$AS$173=""</formula>
    </cfRule>
  </conditionalFormatting>
  <conditionalFormatting sqref="AR174">
    <cfRule type="expression" dxfId="89" priority="1124" stopIfTrue="1">
      <formula>$AS$174=""</formula>
    </cfRule>
  </conditionalFormatting>
  <conditionalFormatting sqref="AR175">
    <cfRule type="expression" dxfId="88" priority="1123" stopIfTrue="1">
      <formula>$AS$175=""</formula>
    </cfRule>
  </conditionalFormatting>
  <conditionalFormatting sqref="AR176">
    <cfRule type="expression" dxfId="87" priority="1122" stopIfTrue="1">
      <formula>$AS$176=""</formula>
    </cfRule>
  </conditionalFormatting>
  <conditionalFormatting sqref="AR177">
    <cfRule type="expression" dxfId="86" priority="1121" stopIfTrue="1">
      <formula>$AS$177=""</formula>
    </cfRule>
  </conditionalFormatting>
  <conditionalFormatting sqref="AR178">
    <cfRule type="expression" dxfId="85" priority="1120" stopIfTrue="1">
      <formula>$AS$178=""</formula>
    </cfRule>
  </conditionalFormatting>
  <conditionalFormatting sqref="AR179">
    <cfRule type="expression" dxfId="84" priority="1119" stopIfTrue="1">
      <formula>$AS$179=""</formula>
    </cfRule>
  </conditionalFormatting>
  <conditionalFormatting sqref="AR180">
    <cfRule type="expression" dxfId="83" priority="1118" stopIfTrue="1">
      <formula>$AS$180=""</formula>
    </cfRule>
  </conditionalFormatting>
  <pageMargins left="0.19685039370078741" right="0.19685039370078741" top="0.78740157480314965" bottom="0.59055118110236227" header="0.31496062992125984" footer="0.31496062992125984"/>
  <pageSetup paperSize="9" orientation="landscape" r:id="rId1"/>
  <headerFooter>
    <oddFooter>&amp;C&amp;"Arial,Standard"Seite &amp;P von &amp;N&amp;R&amp;"Arial,Standard"&amp;A</oddFooter>
  </headerFooter>
  <rowBreaks count="14" manualBreakCount="14">
    <brk id="23" min="1" max="27" man="1"/>
    <brk id="26" min="1" max="27" man="1"/>
    <brk id="59" min="1" max="27" man="1"/>
    <brk id="78" min="1" max="27" man="1"/>
    <brk id="100" min="1" max="27" man="1"/>
    <brk id="123" min="1" max="27" man="1"/>
    <brk id="145" min="1" max="27" man="1"/>
    <brk id="164" min="1" max="27" man="1"/>
    <brk id="182" min="1" max="27" man="1"/>
    <brk id="204" min="1" max="27" man="1"/>
    <brk id="221" min="1" max="27" man="1"/>
    <brk id="235" min="1" max="27" man="1"/>
    <brk id="244" min="1" max="27" man="1"/>
    <brk id="258" min="1" max="27" man="1"/>
  </rowBreaks>
  <ignoredErrors>
    <ignoredError sqref="N4 P4 R4"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67585" r:id="rId4" name="Check Box 1">
              <controlPr defaultSize="0" autoFill="0" autoLine="0" autoPict="0">
                <anchor moveWithCells="1">
                  <from>
                    <xdr:col>13</xdr:col>
                    <xdr:colOff>361950</xdr:colOff>
                    <xdr:row>28</xdr:row>
                    <xdr:rowOff>171450</xdr:rowOff>
                  </from>
                  <to>
                    <xdr:col>13</xdr:col>
                    <xdr:colOff>590550</xdr:colOff>
                    <xdr:row>29</xdr:row>
                    <xdr:rowOff>171450</xdr:rowOff>
                  </to>
                </anchor>
              </controlPr>
            </control>
          </mc:Choice>
        </mc:AlternateContent>
        <mc:AlternateContent xmlns:mc="http://schemas.openxmlformats.org/markup-compatibility/2006">
          <mc:Choice Requires="x14">
            <control shapeId="67587" r:id="rId5" name="Drop Down 3">
              <controlPr defaultSize="0" autoLine="0" autoPict="0">
                <anchor moveWithCells="1">
                  <from>
                    <xdr:col>13</xdr:col>
                    <xdr:colOff>0</xdr:colOff>
                    <xdr:row>12</xdr:row>
                    <xdr:rowOff>38100</xdr:rowOff>
                  </from>
                  <to>
                    <xdr:col>15</xdr:col>
                    <xdr:colOff>9525</xdr:colOff>
                    <xdr:row>12</xdr:row>
                    <xdr:rowOff>171450</xdr:rowOff>
                  </to>
                </anchor>
              </controlPr>
            </control>
          </mc:Choice>
        </mc:AlternateContent>
        <mc:AlternateContent xmlns:mc="http://schemas.openxmlformats.org/markup-compatibility/2006">
          <mc:Choice Requires="x14">
            <control shapeId="67588" r:id="rId6" name="Check Box 4">
              <controlPr defaultSize="0" autoFill="0" autoLine="0" autoPict="0">
                <anchor moveWithCells="1">
                  <from>
                    <xdr:col>13</xdr:col>
                    <xdr:colOff>304800</xdr:colOff>
                    <xdr:row>36</xdr:row>
                    <xdr:rowOff>152400</xdr:rowOff>
                  </from>
                  <to>
                    <xdr:col>13</xdr:col>
                    <xdr:colOff>533400</xdr:colOff>
                    <xdr:row>50</xdr:row>
                    <xdr:rowOff>57150</xdr:rowOff>
                  </to>
                </anchor>
              </controlPr>
            </control>
          </mc:Choice>
        </mc:AlternateContent>
        <mc:AlternateContent xmlns:mc="http://schemas.openxmlformats.org/markup-compatibility/2006">
          <mc:Choice Requires="x14">
            <control shapeId="67589" r:id="rId7" name="Check Box 5">
              <controlPr defaultSize="0" autoFill="0" autoLine="0" autoPict="0">
                <anchor moveWithCells="1">
                  <from>
                    <xdr:col>15</xdr:col>
                    <xdr:colOff>314325</xdr:colOff>
                    <xdr:row>36</xdr:row>
                    <xdr:rowOff>161925</xdr:rowOff>
                  </from>
                  <to>
                    <xdr:col>15</xdr:col>
                    <xdr:colOff>542925</xdr:colOff>
                    <xdr:row>50</xdr:row>
                    <xdr:rowOff>66675</xdr:rowOff>
                  </to>
                </anchor>
              </controlPr>
            </control>
          </mc:Choice>
        </mc:AlternateContent>
        <mc:AlternateContent xmlns:mc="http://schemas.openxmlformats.org/markup-compatibility/2006">
          <mc:Choice Requires="x14">
            <control shapeId="67649" r:id="rId8" name="Drop Down 65">
              <controlPr defaultSize="0" autoLine="0" autoPict="0">
                <anchor moveWithCells="1">
                  <from>
                    <xdr:col>14</xdr:col>
                    <xdr:colOff>0</xdr:colOff>
                    <xdr:row>12</xdr:row>
                    <xdr:rowOff>38100</xdr:rowOff>
                  </from>
                  <to>
                    <xdr:col>17</xdr:col>
                    <xdr:colOff>9525</xdr:colOff>
                    <xdr:row>12</xdr:row>
                    <xdr:rowOff>171450</xdr:rowOff>
                  </to>
                </anchor>
              </controlPr>
            </control>
          </mc:Choice>
        </mc:AlternateContent>
        <mc:AlternateContent xmlns:mc="http://schemas.openxmlformats.org/markup-compatibility/2006">
          <mc:Choice Requires="x14">
            <control shapeId="67650" r:id="rId9" name="Drop Down 66">
              <controlPr defaultSize="0" autoLine="0" autoPict="0">
                <anchor moveWithCells="1">
                  <from>
                    <xdr:col>16</xdr:col>
                    <xdr:colOff>0</xdr:colOff>
                    <xdr:row>12</xdr:row>
                    <xdr:rowOff>38100</xdr:rowOff>
                  </from>
                  <to>
                    <xdr:col>19</xdr:col>
                    <xdr:colOff>9525</xdr:colOff>
                    <xdr:row>12</xdr:row>
                    <xdr:rowOff>171450</xdr:rowOff>
                  </to>
                </anchor>
              </controlPr>
            </control>
          </mc:Choice>
        </mc:AlternateContent>
        <mc:AlternateContent xmlns:mc="http://schemas.openxmlformats.org/markup-compatibility/2006">
          <mc:Choice Requires="x14">
            <control shapeId="67651" r:id="rId10" name="Drop Down 67">
              <controlPr defaultSize="0" autoLine="0" autoPict="0">
                <anchor moveWithCells="1">
                  <from>
                    <xdr:col>18</xdr:col>
                    <xdr:colOff>0</xdr:colOff>
                    <xdr:row>12</xdr:row>
                    <xdr:rowOff>38100</xdr:rowOff>
                  </from>
                  <to>
                    <xdr:col>21</xdr:col>
                    <xdr:colOff>9525</xdr:colOff>
                    <xdr:row>12</xdr:row>
                    <xdr:rowOff>171450</xdr:rowOff>
                  </to>
                </anchor>
              </controlPr>
            </control>
          </mc:Choice>
        </mc:AlternateContent>
        <mc:AlternateContent xmlns:mc="http://schemas.openxmlformats.org/markup-compatibility/2006">
          <mc:Choice Requires="x14">
            <control shapeId="67652" r:id="rId11" name="Drop Down 68">
              <controlPr defaultSize="0" autoLine="0" autoPict="0">
                <anchor moveWithCells="1">
                  <from>
                    <xdr:col>20</xdr:col>
                    <xdr:colOff>0</xdr:colOff>
                    <xdr:row>12</xdr:row>
                    <xdr:rowOff>38100</xdr:rowOff>
                  </from>
                  <to>
                    <xdr:col>23</xdr:col>
                    <xdr:colOff>9525</xdr:colOff>
                    <xdr:row>12</xdr:row>
                    <xdr:rowOff>171450</xdr:rowOff>
                  </to>
                </anchor>
              </controlPr>
            </control>
          </mc:Choice>
        </mc:AlternateContent>
        <mc:AlternateContent xmlns:mc="http://schemas.openxmlformats.org/markup-compatibility/2006">
          <mc:Choice Requires="x14">
            <control shapeId="67653" r:id="rId12" name="Drop Down 69">
              <controlPr defaultSize="0" autoLine="0" autoPict="0">
                <anchor moveWithCells="1">
                  <from>
                    <xdr:col>22</xdr:col>
                    <xdr:colOff>0</xdr:colOff>
                    <xdr:row>12</xdr:row>
                    <xdr:rowOff>38100</xdr:rowOff>
                  </from>
                  <to>
                    <xdr:col>25</xdr:col>
                    <xdr:colOff>9525</xdr:colOff>
                    <xdr:row>12</xdr:row>
                    <xdr:rowOff>171450</xdr:rowOff>
                  </to>
                </anchor>
              </controlPr>
            </control>
          </mc:Choice>
        </mc:AlternateContent>
        <mc:AlternateContent xmlns:mc="http://schemas.openxmlformats.org/markup-compatibility/2006">
          <mc:Choice Requires="x14">
            <control shapeId="67654" r:id="rId13" name="Drop Down 70">
              <controlPr defaultSize="0" autoLine="0" autoPict="0">
                <anchor moveWithCells="1">
                  <from>
                    <xdr:col>24</xdr:col>
                    <xdr:colOff>0</xdr:colOff>
                    <xdr:row>12</xdr:row>
                    <xdr:rowOff>38100</xdr:rowOff>
                  </from>
                  <to>
                    <xdr:col>27</xdr:col>
                    <xdr:colOff>9525</xdr:colOff>
                    <xdr:row>12</xdr:row>
                    <xdr:rowOff>171450</xdr:rowOff>
                  </to>
                </anchor>
              </controlPr>
            </control>
          </mc:Choice>
        </mc:AlternateContent>
        <mc:AlternateContent xmlns:mc="http://schemas.openxmlformats.org/markup-compatibility/2006">
          <mc:Choice Requires="x14">
            <control shapeId="67655" r:id="rId14" name="Drop Down 71">
              <controlPr defaultSize="0" autoLine="0" autoPict="0">
                <anchor moveWithCells="1">
                  <from>
                    <xdr:col>26</xdr:col>
                    <xdr:colOff>0</xdr:colOff>
                    <xdr:row>12</xdr:row>
                    <xdr:rowOff>38100</xdr:rowOff>
                  </from>
                  <to>
                    <xdr:col>31</xdr:col>
                    <xdr:colOff>9525</xdr:colOff>
                    <xdr:row>12</xdr:row>
                    <xdr:rowOff>171450</xdr:rowOff>
                  </to>
                </anchor>
              </controlPr>
            </control>
          </mc:Choice>
        </mc:AlternateContent>
        <mc:AlternateContent xmlns:mc="http://schemas.openxmlformats.org/markup-compatibility/2006">
          <mc:Choice Requires="x14">
            <control shapeId="67657" r:id="rId15" name="Drop Down 73">
              <controlPr defaultSize="0" autoLine="0" autoPict="0">
                <anchor moveWithCells="1">
                  <from>
                    <xdr:col>13</xdr:col>
                    <xdr:colOff>0</xdr:colOff>
                    <xdr:row>11</xdr:row>
                    <xdr:rowOff>38100</xdr:rowOff>
                  </from>
                  <to>
                    <xdr:col>15</xdr:col>
                    <xdr:colOff>9525</xdr:colOff>
                    <xdr:row>11</xdr:row>
                    <xdr:rowOff>180975</xdr:rowOff>
                  </to>
                </anchor>
              </controlPr>
            </control>
          </mc:Choice>
        </mc:AlternateContent>
        <mc:AlternateContent xmlns:mc="http://schemas.openxmlformats.org/markup-compatibility/2006">
          <mc:Choice Requires="x14">
            <control shapeId="67658" r:id="rId16" name="Drop Down 74">
              <controlPr defaultSize="0" autoLine="0" autoPict="0">
                <anchor moveWithCells="1">
                  <from>
                    <xdr:col>14</xdr:col>
                    <xdr:colOff>0</xdr:colOff>
                    <xdr:row>11</xdr:row>
                    <xdr:rowOff>38100</xdr:rowOff>
                  </from>
                  <to>
                    <xdr:col>17</xdr:col>
                    <xdr:colOff>9525</xdr:colOff>
                    <xdr:row>11</xdr:row>
                    <xdr:rowOff>180975</xdr:rowOff>
                  </to>
                </anchor>
              </controlPr>
            </control>
          </mc:Choice>
        </mc:AlternateContent>
        <mc:AlternateContent xmlns:mc="http://schemas.openxmlformats.org/markup-compatibility/2006">
          <mc:Choice Requires="x14">
            <control shapeId="67659" r:id="rId17" name="Drop Down 75">
              <controlPr defaultSize="0" autoLine="0" autoPict="0">
                <anchor moveWithCells="1">
                  <from>
                    <xdr:col>16</xdr:col>
                    <xdr:colOff>0</xdr:colOff>
                    <xdr:row>11</xdr:row>
                    <xdr:rowOff>38100</xdr:rowOff>
                  </from>
                  <to>
                    <xdr:col>19</xdr:col>
                    <xdr:colOff>9525</xdr:colOff>
                    <xdr:row>11</xdr:row>
                    <xdr:rowOff>180975</xdr:rowOff>
                  </to>
                </anchor>
              </controlPr>
            </control>
          </mc:Choice>
        </mc:AlternateContent>
        <mc:AlternateContent xmlns:mc="http://schemas.openxmlformats.org/markup-compatibility/2006">
          <mc:Choice Requires="x14">
            <control shapeId="67660" r:id="rId18" name="Drop Down 76">
              <controlPr defaultSize="0" autoLine="0" autoPict="0">
                <anchor moveWithCells="1">
                  <from>
                    <xdr:col>18</xdr:col>
                    <xdr:colOff>0</xdr:colOff>
                    <xdr:row>11</xdr:row>
                    <xdr:rowOff>38100</xdr:rowOff>
                  </from>
                  <to>
                    <xdr:col>21</xdr:col>
                    <xdr:colOff>9525</xdr:colOff>
                    <xdr:row>11</xdr:row>
                    <xdr:rowOff>180975</xdr:rowOff>
                  </to>
                </anchor>
              </controlPr>
            </control>
          </mc:Choice>
        </mc:AlternateContent>
        <mc:AlternateContent xmlns:mc="http://schemas.openxmlformats.org/markup-compatibility/2006">
          <mc:Choice Requires="x14">
            <control shapeId="67661" r:id="rId19" name="Drop Down 77">
              <controlPr defaultSize="0" autoLine="0" autoPict="0">
                <anchor moveWithCells="1">
                  <from>
                    <xdr:col>20</xdr:col>
                    <xdr:colOff>0</xdr:colOff>
                    <xdr:row>11</xdr:row>
                    <xdr:rowOff>38100</xdr:rowOff>
                  </from>
                  <to>
                    <xdr:col>23</xdr:col>
                    <xdr:colOff>9525</xdr:colOff>
                    <xdr:row>11</xdr:row>
                    <xdr:rowOff>180975</xdr:rowOff>
                  </to>
                </anchor>
              </controlPr>
            </control>
          </mc:Choice>
        </mc:AlternateContent>
        <mc:AlternateContent xmlns:mc="http://schemas.openxmlformats.org/markup-compatibility/2006">
          <mc:Choice Requires="x14">
            <control shapeId="67662" r:id="rId20" name="Drop Down 78">
              <controlPr defaultSize="0" autoLine="0" autoPict="0">
                <anchor moveWithCells="1">
                  <from>
                    <xdr:col>22</xdr:col>
                    <xdr:colOff>0</xdr:colOff>
                    <xdr:row>11</xdr:row>
                    <xdr:rowOff>38100</xdr:rowOff>
                  </from>
                  <to>
                    <xdr:col>25</xdr:col>
                    <xdr:colOff>9525</xdr:colOff>
                    <xdr:row>11</xdr:row>
                    <xdr:rowOff>180975</xdr:rowOff>
                  </to>
                </anchor>
              </controlPr>
            </control>
          </mc:Choice>
        </mc:AlternateContent>
        <mc:AlternateContent xmlns:mc="http://schemas.openxmlformats.org/markup-compatibility/2006">
          <mc:Choice Requires="x14">
            <control shapeId="67663" r:id="rId21" name="Drop Down 79">
              <controlPr defaultSize="0" autoLine="0" autoPict="0">
                <anchor moveWithCells="1">
                  <from>
                    <xdr:col>24</xdr:col>
                    <xdr:colOff>0</xdr:colOff>
                    <xdr:row>11</xdr:row>
                    <xdr:rowOff>38100</xdr:rowOff>
                  </from>
                  <to>
                    <xdr:col>27</xdr:col>
                    <xdr:colOff>9525</xdr:colOff>
                    <xdr:row>11</xdr:row>
                    <xdr:rowOff>180975</xdr:rowOff>
                  </to>
                </anchor>
              </controlPr>
            </control>
          </mc:Choice>
        </mc:AlternateContent>
        <mc:AlternateContent xmlns:mc="http://schemas.openxmlformats.org/markup-compatibility/2006">
          <mc:Choice Requires="x14">
            <control shapeId="67664" r:id="rId22" name="Drop Down 80">
              <controlPr defaultSize="0" autoLine="0" autoPict="0">
                <anchor moveWithCells="1">
                  <from>
                    <xdr:col>26</xdr:col>
                    <xdr:colOff>0</xdr:colOff>
                    <xdr:row>11</xdr:row>
                    <xdr:rowOff>38100</xdr:rowOff>
                  </from>
                  <to>
                    <xdr:col>31</xdr:col>
                    <xdr:colOff>9525</xdr:colOff>
                    <xdr:row>11</xdr:row>
                    <xdr:rowOff>180975</xdr:rowOff>
                  </to>
                </anchor>
              </controlPr>
            </control>
          </mc:Choice>
        </mc:AlternateContent>
        <mc:AlternateContent xmlns:mc="http://schemas.openxmlformats.org/markup-compatibility/2006">
          <mc:Choice Requires="x14">
            <control shapeId="67676" r:id="rId23" name="Check Box 92">
              <controlPr defaultSize="0" autoFill="0" autoLine="0" autoPict="0">
                <anchor moveWithCells="1">
                  <from>
                    <xdr:col>17</xdr:col>
                    <xdr:colOff>314325</xdr:colOff>
                    <xdr:row>36</xdr:row>
                    <xdr:rowOff>161925</xdr:rowOff>
                  </from>
                  <to>
                    <xdr:col>17</xdr:col>
                    <xdr:colOff>542925</xdr:colOff>
                    <xdr:row>50</xdr:row>
                    <xdr:rowOff>66675</xdr:rowOff>
                  </to>
                </anchor>
              </controlPr>
            </control>
          </mc:Choice>
        </mc:AlternateContent>
        <mc:AlternateContent xmlns:mc="http://schemas.openxmlformats.org/markup-compatibility/2006">
          <mc:Choice Requires="x14">
            <control shapeId="67678" r:id="rId24" name="Check Box 94">
              <controlPr defaultSize="0" autoFill="0" autoLine="0" autoPict="0">
                <anchor moveWithCells="1">
                  <from>
                    <xdr:col>19</xdr:col>
                    <xdr:colOff>314325</xdr:colOff>
                    <xdr:row>36</xdr:row>
                    <xdr:rowOff>161925</xdr:rowOff>
                  </from>
                  <to>
                    <xdr:col>19</xdr:col>
                    <xdr:colOff>542925</xdr:colOff>
                    <xdr:row>50</xdr:row>
                    <xdr:rowOff>66675</xdr:rowOff>
                  </to>
                </anchor>
              </controlPr>
            </control>
          </mc:Choice>
        </mc:AlternateContent>
        <mc:AlternateContent xmlns:mc="http://schemas.openxmlformats.org/markup-compatibility/2006">
          <mc:Choice Requires="x14">
            <control shapeId="67679" r:id="rId25" name="Check Box 95">
              <controlPr defaultSize="0" autoFill="0" autoLine="0" autoPict="0">
                <anchor moveWithCells="1">
                  <from>
                    <xdr:col>21</xdr:col>
                    <xdr:colOff>314325</xdr:colOff>
                    <xdr:row>36</xdr:row>
                    <xdr:rowOff>161925</xdr:rowOff>
                  </from>
                  <to>
                    <xdr:col>21</xdr:col>
                    <xdr:colOff>542925</xdr:colOff>
                    <xdr:row>50</xdr:row>
                    <xdr:rowOff>66675</xdr:rowOff>
                  </to>
                </anchor>
              </controlPr>
            </control>
          </mc:Choice>
        </mc:AlternateContent>
        <mc:AlternateContent xmlns:mc="http://schemas.openxmlformats.org/markup-compatibility/2006">
          <mc:Choice Requires="x14">
            <control shapeId="67680" r:id="rId26" name="Check Box 96">
              <controlPr defaultSize="0" autoFill="0" autoLine="0" autoPict="0">
                <anchor moveWithCells="1">
                  <from>
                    <xdr:col>23</xdr:col>
                    <xdr:colOff>314325</xdr:colOff>
                    <xdr:row>36</xdr:row>
                    <xdr:rowOff>161925</xdr:rowOff>
                  </from>
                  <to>
                    <xdr:col>23</xdr:col>
                    <xdr:colOff>542925</xdr:colOff>
                    <xdr:row>50</xdr:row>
                    <xdr:rowOff>66675</xdr:rowOff>
                  </to>
                </anchor>
              </controlPr>
            </control>
          </mc:Choice>
        </mc:AlternateContent>
        <mc:AlternateContent xmlns:mc="http://schemas.openxmlformats.org/markup-compatibility/2006">
          <mc:Choice Requires="x14">
            <control shapeId="67681" r:id="rId27" name="Check Box 97">
              <controlPr defaultSize="0" autoFill="0" autoLine="0" autoPict="0">
                <anchor moveWithCells="1">
                  <from>
                    <xdr:col>25</xdr:col>
                    <xdr:colOff>314325</xdr:colOff>
                    <xdr:row>36</xdr:row>
                    <xdr:rowOff>161925</xdr:rowOff>
                  </from>
                  <to>
                    <xdr:col>25</xdr:col>
                    <xdr:colOff>542925</xdr:colOff>
                    <xdr:row>50</xdr:row>
                    <xdr:rowOff>66675</xdr:rowOff>
                  </to>
                </anchor>
              </controlPr>
            </control>
          </mc:Choice>
        </mc:AlternateContent>
        <mc:AlternateContent xmlns:mc="http://schemas.openxmlformats.org/markup-compatibility/2006">
          <mc:Choice Requires="x14">
            <control shapeId="67682" r:id="rId28" name="Check Box 98">
              <controlPr defaultSize="0" autoFill="0" autoLine="0" autoPict="0">
                <anchor moveWithCells="1">
                  <from>
                    <xdr:col>27</xdr:col>
                    <xdr:colOff>314325</xdr:colOff>
                    <xdr:row>36</xdr:row>
                    <xdr:rowOff>161925</xdr:rowOff>
                  </from>
                  <to>
                    <xdr:col>27</xdr:col>
                    <xdr:colOff>542925</xdr:colOff>
                    <xdr:row>50</xdr:row>
                    <xdr:rowOff>66675</xdr:rowOff>
                  </to>
                </anchor>
              </controlPr>
            </control>
          </mc:Choice>
        </mc:AlternateContent>
        <mc:AlternateContent xmlns:mc="http://schemas.openxmlformats.org/markup-compatibility/2006">
          <mc:Choice Requires="x14">
            <control shapeId="67691" r:id="rId29" name="Check Box 107">
              <controlPr defaultSize="0" autoFill="0" autoLine="0" autoPict="0">
                <anchor moveWithCells="1">
                  <from>
                    <xdr:col>13</xdr:col>
                    <xdr:colOff>323850</xdr:colOff>
                    <xdr:row>69</xdr:row>
                    <xdr:rowOff>180975</xdr:rowOff>
                  </from>
                  <to>
                    <xdr:col>13</xdr:col>
                    <xdr:colOff>552450</xdr:colOff>
                    <xdr:row>70</xdr:row>
                    <xdr:rowOff>180975</xdr:rowOff>
                  </to>
                </anchor>
              </controlPr>
            </control>
          </mc:Choice>
        </mc:AlternateContent>
        <mc:AlternateContent xmlns:mc="http://schemas.openxmlformats.org/markup-compatibility/2006">
          <mc:Choice Requires="x14">
            <control shapeId="67692" r:id="rId30" name="Check Box 108">
              <controlPr defaultSize="0" autoFill="0" autoLine="0" autoPict="0">
                <anchor moveWithCells="1">
                  <from>
                    <xdr:col>15</xdr:col>
                    <xdr:colOff>323850</xdr:colOff>
                    <xdr:row>69</xdr:row>
                    <xdr:rowOff>171450</xdr:rowOff>
                  </from>
                  <to>
                    <xdr:col>15</xdr:col>
                    <xdr:colOff>552450</xdr:colOff>
                    <xdr:row>70</xdr:row>
                    <xdr:rowOff>171450</xdr:rowOff>
                  </to>
                </anchor>
              </controlPr>
            </control>
          </mc:Choice>
        </mc:AlternateContent>
        <mc:AlternateContent xmlns:mc="http://schemas.openxmlformats.org/markup-compatibility/2006">
          <mc:Choice Requires="x14">
            <control shapeId="67693" r:id="rId31" name="Check Box 109">
              <controlPr defaultSize="0" autoFill="0" autoLine="0" autoPict="0">
                <anchor moveWithCells="1">
                  <from>
                    <xdr:col>17</xdr:col>
                    <xdr:colOff>323850</xdr:colOff>
                    <xdr:row>69</xdr:row>
                    <xdr:rowOff>171450</xdr:rowOff>
                  </from>
                  <to>
                    <xdr:col>17</xdr:col>
                    <xdr:colOff>552450</xdr:colOff>
                    <xdr:row>70</xdr:row>
                    <xdr:rowOff>171450</xdr:rowOff>
                  </to>
                </anchor>
              </controlPr>
            </control>
          </mc:Choice>
        </mc:AlternateContent>
        <mc:AlternateContent xmlns:mc="http://schemas.openxmlformats.org/markup-compatibility/2006">
          <mc:Choice Requires="x14">
            <control shapeId="67694" r:id="rId32" name="Check Box 110">
              <controlPr defaultSize="0" autoFill="0" autoLine="0" autoPict="0">
                <anchor moveWithCells="1">
                  <from>
                    <xdr:col>19</xdr:col>
                    <xdr:colOff>323850</xdr:colOff>
                    <xdr:row>69</xdr:row>
                    <xdr:rowOff>171450</xdr:rowOff>
                  </from>
                  <to>
                    <xdr:col>19</xdr:col>
                    <xdr:colOff>552450</xdr:colOff>
                    <xdr:row>70</xdr:row>
                    <xdr:rowOff>171450</xdr:rowOff>
                  </to>
                </anchor>
              </controlPr>
            </control>
          </mc:Choice>
        </mc:AlternateContent>
        <mc:AlternateContent xmlns:mc="http://schemas.openxmlformats.org/markup-compatibility/2006">
          <mc:Choice Requires="x14">
            <control shapeId="67695" r:id="rId33" name="Check Box 111">
              <controlPr defaultSize="0" autoFill="0" autoLine="0" autoPict="0">
                <anchor moveWithCells="1">
                  <from>
                    <xdr:col>21</xdr:col>
                    <xdr:colOff>323850</xdr:colOff>
                    <xdr:row>69</xdr:row>
                    <xdr:rowOff>171450</xdr:rowOff>
                  </from>
                  <to>
                    <xdr:col>21</xdr:col>
                    <xdr:colOff>552450</xdr:colOff>
                    <xdr:row>70</xdr:row>
                    <xdr:rowOff>171450</xdr:rowOff>
                  </to>
                </anchor>
              </controlPr>
            </control>
          </mc:Choice>
        </mc:AlternateContent>
        <mc:AlternateContent xmlns:mc="http://schemas.openxmlformats.org/markup-compatibility/2006">
          <mc:Choice Requires="x14">
            <control shapeId="67696" r:id="rId34" name="Check Box 112">
              <controlPr defaultSize="0" autoFill="0" autoLine="0" autoPict="0">
                <anchor moveWithCells="1">
                  <from>
                    <xdr:col>23</xdr:col>
                    <xdr:colOff>323850</xdr:colOff>
                    <xdr:row>69</xdr:row>
                    <xdr:rowOff>171450</xdr:rowOff>
                  </from>
                  <to>
                    <xdr:col>23</xdr:col>
                    <xdr:colOff>552450</xdr:colOff>
                    <xdr:row>70</xdr:row>
                    <xdr:rowOff>171450</xdr:rowOff>
                  </to>
                </anchor>
              </controlPr>
            </control>
          </mc:Choice>
        </mc:AlternateContent>
        <mc:AlternateContent xmlns:mc="http://schemas.openxmlformats.org/markup-compatibility/2006">
          <mc:Choice Requires="x14">
            <control shapeId="67697" r:id="rId35" name="Check Box 113">
              <controlPr defaultSize="0" autoFill="0" autoLine="0" autoPict="0">
                <anchor moveWithCells="1">
                  <from>
                    <xdr:col>25</xdr:col>
                    <xdr:colOff>323850</xdr:colOff>
                    <xdr:row>69</xdr:row>
                    <xdr:rowOff>171450</xdr:rowOff>
                  </from>
                  <to>
                    <xdr:col>25</xdr:col>
                    <xdr:colOff>552450</xdr:colOff>
                    <xdr:row>70</xdr:row>
                    <xdr:rowOff>171450</xdr:rowOff>
                  </to>
                </anchor>
              </controlPr>
            </control>
          </mc:Choice>
        </mc:AlternateContent>
        <mc:AlternateContent xmlns:mc="http://schemas.openxmlformats.org/markup-compatibility/2006">
          <mc:Choice Requires="x14">
            <control shapeId="67698" r:id="rId36" name="Check Box 114">
              <controlPr defaultSize="0" autoFill="0" autoLine="0" autoPict="0">
                <anchor moveWithCells="1">
                  <from>
                    <xdr:col>27</xdr:col>
                    <xdr:colOff>323850</xdr:colOff>
                    <xdr:row>69</xdr:row>
                    <xdr:rowOff>171450</xdr:rowOff>
                  </from>
                  <to>
                    <xdr:col>27</xdr:col>
                    <xdr:colOff>552450</xdr:colOff>
                    <xdr:row>70</xdr:row>
                    <xdr:rowOff>171450</xdr:rowOff>
                  </to>
                </anchor>
              </controlPr>
            </control>
          </mc:Choice>
        </mc:AlternateContent>
        <mc:AlternateContent xmlns:mc="http://schemas.openxmlformats.org/markup-compatibility/2006">
          <mc:Choice Requires="x14">
            <control shapeId="67699" r:id="rId37" name="Check Box 115">
              <controlPr defaultSize="0" autoFill="0" autoLine="0" autoPict="0">
                <anchor moveWithCells="1">
                  <from>
                    <xdr:col>13</xdr:col>
                    <xdr:colOff>323850</xdr:colOff>
                    <xdr:row>111</xdr:row>
                    <xdr:rowOff>209550</xdr:rowOff>
                  </from>
                  <to>
                    <xdr:col>13</xdr:col>
                    <xdr:colOff>552450</xdr:colOff>
                    <xdr:row>112</xdr:row>
                    <xdr:rowOff>180975</xdr:rowOff>
                  </to>
                </anchor>
              </controlPr>
            </control>
          </mc:Choice>
        </mc:AlternateContent>
        <mc:AlternateContent xmlns:mc="http://schemas.openxmlformats.org/markup-compatibility/2006">
          <mc:Choice Requires="x14">
            <control shapeId="67700" r:id="rId38" name="Check Box 116">
              <controlPr defaultSize="0" autoFill="0" autoLine="0" autoPict="0">
                <anchor moveWithCells="1">
                  <from>
                    <xdr:col>15</xdr:col>
                    <xdr:colOff>323850</xdr:colOff>
                    <xdr:row>111</xdr:row>
                    <xdr:rowOff>209550</xdr:rowOff>
                  </from>
                  <to>
                    <xdr:col>15</xdr:col>
                    <xdr:colOff>552450</xdr:colOff>
                    <xdr:row>112</xdr:row>
                    <xdr:rowOff>180975</xdr:rowOff>
                  </to>
                </anchor>
              </controlPr>
            </control>
          </mc:Choice>
        </mc:AlternateContent>
        <mc:AlternateContent xmlns:mc="http://schemas.openxmlformats.org/markup-compatibility/2006">
          <mc:Choice Requires="x14">
            <control shapeId="67701" r:id="rId39" name="Check Box 117">
              <controlPr defaultSize="0" autoFill="0" autoLine="0" autoPict="0">
                <anchor moveWithCells="1">
                  <from>
                    <xdr:col>17</xdr:col>
                    <xdr:colOff>323850</xdr:colOff>
                    <xdr:row>111</xdr:row>
                    <xdr:rowOff>209550</xdr:rowOff>
                  </from>
                  <to>
                    <xdr:col>17</xdr:col>
                    <xdr:colOff>552450</xdr:colOff>
                    <xdr:row>112</xdr:row>
                    <xdr:rowOff>180975</xdr:rowOff>
                  </to>
                </anchor>
              </controlPr>
            </control>
          </mc:Choice>
        </mc:AlternateContent>
        <mc:AlternateContent xmlns:mc="http://schemas.openxmlformats.org/markup-compatibility/2006">
          <mc:Choice Requires="x14">
            <control shapeId="67702" r:id="rId40" name="Check Box 118">
              <controlPr defaultSize="0" autoFill="0" autoLine="0" autoPict="0">
                <anchor moveWithCells="1">
                  <from>
                    <xdr:col>19</xdr:col>
                    <xdr:colOff>323850</xdr:colOff>
                    <xdr:row>111</xdr:row>
                    <xdr:rowOff>209550</xdr:rowOff>
                  </from>
                  <to>
                    <xdr:col>19</xdr:col>
                    <xdr:colOff>552450</xdr:colOff>
                    <xdr:row>112</xdr:row>
                    <xdr:rowOff>180975</xdr:rowOff>
                  </to>
                </anchor>
              </controlPr>
            </control>
          </mc:Choice>
        </mc:AlternateContent>
        <mc:AlternateContent xmlns:mc="http://schemas.openxmlformats.org/markup-compatibility/2006">
          <mc:Choice Requires="x14">
            <control shapeId="67703" r:id="rId41" name="Check Box 119">
              <controlPr defaultSize="0" autoFill="0" autoLine="0" autoPict="0">
                <anchor moveWithCells="1">
                  <from>
                    <xdr:col>21</xdr:col>
                    <xdr:colOff>323850</xdr:colOff>
                    <xdr:row>111</xdr:row>
                    <xdr:rowOff>209550</xdr:rowOff>
                  </from>
                  <to>
                    <xdr:col>21</xdr:col>
                    <xdr:colOff>552450</xdr:colOff>
                    <xdr:row>112</xdr:row>
                    <xdr:rowOff>180975</xdr:rowOff>
                  </to>
                </anchor>
              </controlPr>
            </control>
          </mc:Choice>
        </mc:AlternateContent>
        <mc:AlternateContent xmlns:mc="http://schemas.openxmlformats.org/markup-compatibility/2006">
          <mc:Choice Requires="x14">
            <control shapeId="67704" r:id="rId42" name="Check Box 120">
              <controlPr defaultSize="0" autoFill="0" autoLine="0" autoPict="0">
                <anchor moveWithCells="1">
                  <from>
                    <xdr:col>23</xdr:col>
                    <xdr:colOff>323850</xdr:colOff>
                    <xdr:row>111</xdr:row>
                    <xdr:rowOff>209550</xdr:rowOff>
                  </from>
                  <to>
                    <xdr:col>23</xdr:col>
                    <xdr:colOff>552450</xdr:colOff>
                    <xdr:row>112</xdr:row>
                    <xdr:rowOff>180975</xdr:rowOff>
                  </to>
                </anchor>
              </controlPr>
            </control>
          </mc:Choice>
        </mc:AlternateContent>
        <mc:AlternateContent xmlns:mc="http://schemas.openxmlformats.org/markup-compatibility/2006">
          <mc:Choice Requires="x14">
            <control shapeId="67705" r:id="rId43" name="Check Box 121">
              <controlPr defaultSize="0" autoFill="0" autoLine="0" autoPict="0">
                <anchor moveWithCells="1">
                  <from>
                    <xdr:col>25</xdr:col>
                    <xdr:colOff>323850</xdr:colOff>
                    <xdr:row>111</xdr:row>
                    <xdr:rowOff>209550</xdr:rowOff>
                  </from>
                  <to>
                    <xdr:col>25</xdr:col>
                    <xdr:colOff>552450</xdr:colOff>
                    <xdr:row>112</xdr:row>
                    <xdr:rowOff>180975</xdr:rowOff>
                  </to>
                </anchor>
              </controlPr>
            </control>
          </mc:Choice>
        </mc:AlternateContent>
        <mc:AlternateContent xmlns:mc="http://schemas.openxmlformats.org/markup-compatibility/2006">
          <mc:Choice Requires="x14">
            <control shapeId="67706" r:id="rId44" name="Check Box 122">
              <controlPr defaultSize="0" autoFill="0" autoLine="0" autoPict="0">
                <anchor moveWithCells="1">
                  <from>
                    <xdr:col>27</xdr:col>
                    <xdr:colOff>323850</xdr:colOff>
                    <xdr:row>111</xdr:row>
                    <xdr:rowOff>209550</xdr:rowOff>
                  </from>
                  <to>
                    <xdr:col>27</xdr:col>
                    <xdr:colOff>552450</xdr:colOff>
                    <xdr:row>112</xdr:row>
                    <xdr:rowOff>180975</xdr:rowOff>
                  </to>
                </anchor>
              </controlPr>
            </control>
          </mc:Choice>
        </mc:AlternateContent>
        <mc:AlternateContent xmlns:mc="http://schemas.openxmlformats.org/markup-compatibility/2006">
          <mc:Choice Requires="x14">
            <control shapeId="67707" r:id="rId45" name="Check Box 123">
              <controlPr defaultSize="0" autoFill="0" autoLine="0" autoPict="0">
                <anchor moveWithCells="1">
                  <from>
                    <xdr:col>13</xdr:col>
                    <xdr:colOff>323850</xdr:colOff>
                    <xdr:row>125</xdr:row>
                    <xdr:rowOff>180975</xdr:rowOff>
                  </from>
                  <to>
                    <xdr:col>13</xdr:col>
                    <xdr:colOff>552450</xdr:colOff>
                    <xdr:row>126</xdr:row>
                    <xdr:rowOff>180975</xdr:rowOff>
                  </to>
                </anchor>
              </controlPr>
            </control>
          </mc:Choice>
        </mc:AlternateContent>
        <mc:AlternateContent xmlns:mc="http://schemas.openxmlformats.org/markup-compatibility/2006">
          <mc:Choice Requires="x14">
            <control shapeId="67708" r:id="rId46" name="Check Box 124">
              <controlPr defaultSize="0" autoFill="0" autoLine="0" autoPict="0">
                <anchor moveWithCells="1">
                  <from>
                    <xdr:col>15</xdr:col>
                    <xdr:colOff>323850</xdr:colOff>
                    <xdr:row>125</xdr:row>
                    <xdr:rowOff>180975</xdr:rowOff>
                  </from>
                  <to>
                    <xdr:col>15</xdr:col>
                    <xdr:colOff>552450</xdr:colOff>
                    <xdr:row>126</xdr:row>
                    <xdr:rowOff>180975</xdr:rowOff>
                  </to>
                </anchor>
              </controlPr>
            </control>
          </mc:Choice>
        </mc:AlternateContent>
        <mc:AlternateContent xmlns:mc="http://schemas.openxmlformats.org/markup-compatibility/2006">
          <mc:Choice Requires="x14">
            <control shapeId="67709" r:id="rId47" name="Check Box 125">
              <controlPr defaultSize="0" autoFill="0" autoLine="0" autoPict="0">
                <anchor moveWithCells="1">
                  <from>
                    <xdr:col>17</xdr:col>
                    <xdr:colOff>323850</xdr:colOff>
                    <xdr:row>125</xdr:row>
                    <xdr:rowOff>180975</xdr:rowOff>
                  </from>
                  <to>
                    <xdr:col>17</xdr:col>
                    <xdr:colOff>552450</xdr:colOff>
                    <xdr:row>126</xdr:row>
                    <xdr:rowOff>180975</xdr:rowOff>
                  </to>
                </anchor>
              </controlPr>
            </control>
          </mc:Choice>
        </mc:AlternateContent>
        <mc:AlternateContent xmlns:mc="http://schemas.openxmlformats.org/markup-compatibility/2006">
          <mc:Choice Requires="x14">
            <control shapeId="67710" r:id="rId48" name="Check Box 126">
              <controlPr defaultSize="0" autoFill="0" autoLine="0" autoPict="0">
                <anchor moveWithCells="1">
                  <from>
                    <xdr:col>19</xdr:col>
                    <xdr:colOff>323850</xdr:colOff>
                    <xdr:row>125</xdr:row>
                    <xdr:rowOff>180975</xdr:rowOff>
                  </from>
                  <to>
                    <xdr:col>19</xdr:col>
                    <xdr:colOff>552450</xdr:colOff>
                    <xdr:row>126</xdr:row>
                    <xdr:rowOff>180975</xdr:rowOff>
                  </to>
                </anchor>
              </controlPr>
            </control>
          </mc:Choice>
        </mc:AlternateContent>
        <mc:AlternateContent xmlns:mc="http://schemas.openxmlformats.org/markup-compatibility/2006">
          <mc:Choice Requires="x14">
            <control shapeId="67711" r:id="rId49" name="Check Box 127">
              <controlPr defaultSize="0" autoFill="0" autoLine="0" autoPict="0">
                <anchor moveWithCells="1">
                  <from>
                    <xdr:col>21</xdr:col>
                    <xdr:colOff>323850</xdr:colOff>
                    <xdr:row>125</xdr:row>
                    <xdr:rowOff>180975</xdr:rowOff>
                  </from>
                  <to>
                    <xdr:col>21</xdr:col>
                    <xdr:colOff>552450</xdr:colOff>
                    <xdr:row>126</xdr:row>
                    <xdr:rowOff>180975</xdr:rowOff>
                  </to>
                </anchor>
              </controlPr>
            </control>
          </mc:Choice>
        </mc:AlternateContent>
        <mc:AlternateContent xmlns:mc="http://schemas.openxmlformats.org/markup-compatibility/2006">
          <mc:Choice Requires="x14">
            <control shapeId="67712" r:id="rId50" name="Check Box 128">
              <controlPr defaultSize="0" autoFill="0" autoLine="0" autoPict="0">
                <anchor moveWithCells="1">
                  <from>
                    <xdr:col>23</xdr:col>
                    <xdr:colOff>323850</xdr:colOff>
                    <xdr:row>125</xdr:row>
                    <xdr:rowOff>180975</xdr:rowOff>
                  </from>
                  <to>
                    <xdr:col>23</xdr:col>
                    <xdr:colOff>552450</xdr:colOff>
                    <xdr:row>126</xdr:row>
                    <xdr:rowOff>180975</xdr:rowOff>
                  </to>
                </anchor>
              </controlPr>
            </control>
          </mc:Choice>
        </mc:AlternateContent>
        <mc:AlternateContent xmlns:mc="http://schemas.openxmlformats.org/markup-compatibility/2006">
          <mc:Choice Requires="x14">
            <control shapeId="67714" r:id="rId51" name="Check Box 130">
              <controlPr defaultSize="0" autoFill="0" autoLine="0" autoPict="0">
                <anchor moveWithCells="1">
                  <from>
                    <xdr:col>25</xdr:col>
                    <xdr:colOff>323850</xdr:colOff>
                    <xdr:row>125</xdr:row>
                    <xdr:rowOff>180975</xdr:rowOff>
                  </from>
                  <to>
                    <xdr:col>25</xdr:col>
                    <xdr:colOff>552450</xdr:colOff>
                    <xdr:row>126</xdr:row>
                    <xdr:rowOff>180975</xdr:rowOff>
                  </to>
                </anchor>
              </controlPr>
            </control>
          </mc:Choice>
        </mc:AlternateContent>
        <mc:AlternateContent xmlns:mc="http://schemas.openxmlformats.org/markup-compatibility/2006">
          <mc:Choice Requires="x14">
            <control shapeId="67715" r:id="rId52" name="Check Box 131">
              <controlPr defaultSize="0" autoFill="0" autoLine="0" autoPict="0">
                <anchor moveWithCells="1">
                  <from>
                    <xdr:col>27</xdr:col>
                    <xdr:colOff>323850</xdr:colOff>
                    <xdr:row>125</xdr:row>
                    <xdr:rowOff>180975</xdr:rowOff>
                  </from>
                  <to>
                    <xdr:col>27</xdr:col>
                    <xdr:colOff>552450</xdr:colOff>
                    <xdr:row>126</xdr:row>
                    <xdr:rowOff>180975</xdr:rowOff>
                  </to>
                </anchor>
              </controlPr>
            </control>
          </mc:Choice>
        </mc:AlternateContent>
        <mc:AlternateContent xmlns:mc="http://schemas.openxmlformats.org/markup-compatibility/2006">
          <mc:Choice Requires="x14">
            <control shapeId="67718" r:id="rId53" name="Check Box 134">
              <controlPr defaultSize="0" autoFill="0" autoLine="0" autoPict="0">
                <anchor moveWithCells="1">
                  <from>
                    <xdr:col>13</xdr:col>
                    <xdr:colOff>323850</xdr:colOff>
                    <xdr:row>158</xdr:row>
                    <xdr:rowOff>171450</xdr:rowOff>
                  </from>
                  <to>
                    <xdr:col>13</xdr:col>
                    <xdr:colOff>552450</xdr:colOff>
                    <xdr:row>159</xdr:row>
                    <xdr:rowOff>171450</xdr:rowOff>
                  </to>
                </anchor>
              </controlPr>
            </control>
          </mc:Choice>
        </mc:AlternateContent>
        <mc:AlternateContent xmlns:mc="http://schemas.openxmlformats.org/markup-compatibility/2006">
          <mc:Choice Requires="x14">
            <control shapeId="67719" r:id="rId54" name="Check Box 135">
              <controlPr defaultSize="0" autoFill="0" autoLine="0" autoPict="0">
                <anchor moveWithCells="1">
                  <from>
                    <xdr:col>15</xdr:col>
                    <xdr:colOff>323850</xdr:colOff>
                    <xdr:row>158</xdr:row>
                    <xdr:rowOff>171450</xdr:rowOff>
                  </from>
                  <to>
                    <xdr:col>15</xdr:col>
                    <xdr:colOff>552450</xdr:colOff>
                    <xdr:row>159</xdr:row>
                    <xdr:rowOff>171450</xdr:rowOff>
                  </to>
                </anchor>
              </controlPr>
            </control>
          </mc:Choice>
        </mc:AlternateContent>
        <mc:AlternateContent xmlns:mc="http://schemas.openxmlformats.org/markup-compatibility/2006">
          <mc:Choice Requires="x14">
            <control shapeId="67720" r:id="rId55" name="Check Box 136">
              <controlPr defaultSize="0" autoFill="0" autoLine="0" autoPict="0">
                <anchor moveWithCells="1">
                  <from>
                    <xdr:col>17</xdr:col>
                    <xdr:colOff>323850</xdr:colOff>
                    <xdr:row>158</xdr:row>
                    <xdr:rowOff>171450</xdr:rowOff>
                  </from>
                  <to>
                    <xdr:col>17</xdr:col>
                    <xdr:colOff>552450</xdr:colOff>
                    <xdr:row>159</xdr:row>
                    <xdr:rowOff>171450</xdr:rowOff>
                  </to>
                </anchor>
              </controlPr>
            </control>
          </mc:Choice>
        </mc:AlternateContent>
        <mc:AlternateContent xmlns:mc="http://schemas.openxmlformats.org/markup-compatibility/2006">
          <mc:Choice Requires="x14">
            <control shapeId="67721" r:id="rId56" name="Check Box 137">
              <controlPr defaultSize="0" autoFill="0" autoLine="0" autoPict="0">
                <anchor moveWithCells="1">
                  <from>
                    <xdr:col>19</xdr:col>
                    <xdr:colOff>323850</xdr:colOff>
                    <xdr:row>158</xdr:row>
                    <xdr:rowOff>171450</xdr:rowOff>
                  </from>
                  <to>
                    <xdr:col>19</xdr:col>
                    <xdr:colOff>552450</xdr:colOff>
                    <xdr:row>159</xdr:row>
                    <xdr:rowOff>171450</xdr:rowOff>
                  </to>
                </anchor>
              </controlPr>
            </control>
          </mc:Choice>
        </mc:AlternateContent>
        <mc:AlternateContent xmlns:mc="http://schemas.openxmlformats.org/markup-compatibility/2006">
          <mc:Choice Requires="x14">
            <control shapeId="67722" r:id="rId57" name="Check Box 138">
              <controlPr defaultSize="0" autoFill="0" autoLine="0" autoPict="0">
                <anchor moveWithCells="1">
                  <from>
                    <xdr:col>21</xdr:col>
                    <xdr:colOff>323850</xdr:colOff>
                    <xdr:row>158</xdr:row>
                    <xdr:rowOff>171450</xdr:rowOff>
                  </from>
                  <to>
                    <xdr:col>21</xdr:col>
                    <xdr:colOff>552450</xdr:colOff>
                    <xdr:row>159</xdr:row>
                    <xdr:rowOff>171450</xdr:rowOff>
                  </to>
                </anchor>
              </controlPr>
            </control>
          </mc:Choice>
        </mc:AlternateContent>
        <mc:AlternateContent xmlns:mc="http://schemas.openxmlformats.org/markup-compatibility/2006">
          <mc:Choice Requires="x14">
            <control shapeId="67723" r:id="rId58" name="Check Box 139">
              <controlPr defaultSize="0" autoFill="0" autoLine="0" autoPict="0">
                <anchor moveWithCells="1">
                  <from>
                    <xdr:col>23</xdr:col>
                    <xdr:colOff>323850</xdr:colOff>
                    <xdr:row>158</xdr:row>
                    <xdr:rowOff>171450</xdr:rowOff>
                  </from>
                  <to>
                    <xdr:col>23</xdr:col>
                    <xdr:colOff>552450</xdr:colOff>
                    <xdr:row>159</xdr:row>
                    <xdr:rowOff>171450</xdr:rowOff>
                  </to>
                </anchor>
              </controlPr>
            </control>
          </mc:Choice>
        </mc:AlternateContent>
        <mc:AlternateContent xmlns:mc="http://schemas.openxmlformats.org/markup-compatibility/2006">
          <mc:Choice Requires="x14">
            <control shapeId="67724" r:id="rId59" name="Check Box 140">
              <controlPr defaultSize="0" autoFill="0" autoLine="0" autoPict="0">
                <anchor moveWithCells="1">
                  <from>
                    <xdr:col>25</xdr:col>
                    <xdr:colOff>323850</xdr:colOff>
                    <xdr:row>158</xdr:row>
                    <xdr:rowOff>171450</xdr:rowOff>
                  </from>
                  <to>
                    <xdr:col>25</xdr:col>
                    <xdr:colOff>552450</xdr:colOff>
                    <xdr:row>159</xdr:row>
                    <xdr:rowOff>171450</xdr:rowOff>
                  </to>
                </anchor>
              </controlPr>
            </control>
          </mc:Choice>
        </mc:AlternateContent>
        <mc:AlternateContent xmlns:mc="http://schemas.openxmlformats.org/markup-compatibility/2006">
          <mc:Choice Requires="x14">
            <control shapeId="67725" r:id="rId60" name="Check Box 141">
              <controlPr defaultSize="0" autoFill="0" autoLine="0" autoPict="0">
                <anchor moveWithCells="1">
                  <from>
                    <xdr:col>27</xdr:col>
                    <xdr:colOff>323850</xdr:colOff>
                    <xdr:row>158</xdr:row>
                    <xdr:rowOff>171450</xdr:rowOff>
                  </from>
                  <to>
                    <xdr:col>27</xdr:col>
                    <xdr:colOff>552450</xdr:colOff>
                    <xdr:row>159</xdr:row>
                    <xdr:rowOff>171450</xdr:rowOff>
                  </to>
                </anchor>
              </controlPr>
            </control>
          </mc:Choice>
        </mc:AlternateContent>
        <mc:AlternateContent xmlns:mc="http://schemas.openxmlformats.org/markup-compatibility/2006">
          <mc:Choice Requires="x14">
            <control shapeId="67726" r:id="rId61" name="Check Box 142">
              <controlPr defaultSize="0" autoFill="0" autoLine="0" autoPict="0">
                <anchor moveWithCells="1">
                  <from>
                    <xdr:col>13</xdr:col>
                    <xdr:colOff>333375</xdr:colOff>
                    <xdr:row>182</xdr:row>
                    <xdr:rowOff>180975</xdr:rowOff>
                  </from>
                  <to>
                    <xdr:col>13</xdr:col>
                    <xdr:colOff>571500</xdr:colOff>
                    <xdr:row>183</xdr:row>
                    <xdr:rowOff>180975</xdr:rowOff>
                  </to>
                </anchor>
              </controlPr>
            </control>
          </mc:Choice>
        </mc:AlternateContent>
        <mc:AlternateContent xmlns:mc="http://schemas.openxmlformats.org/markup-compatibility/2006">
          <mc:Choice Requires="x14">
            <control shapeId="67727" r:id="rId62" name="Check Box 143">
              <controlPr defaultSize="0" autoFill="0" autoLine="0" autoPict="0">
                <anchor moveWithCells="1">
                  <from>
                    <xdr:col>15</xdr:col>
                    <xdr:colOff>323850</xdr:colOff>
                    <xdr:row>182</xdr:row>
                    <xdr:rowOff>180975</xdr:rowOff>
                  </from>
                  <to>
                    <xdr:col>15</xdr:col>
                    <xdr:colOff>552450</xdr:colOff>
                    <xdr:row>183</xdr:row>
                    <xdr:rowOff>180975</xdr:rowOff>
                  </to>
                </anchor>
              </controlPr>
            </control>
          </mc:Choice>
        </mc:AlternateContent>
        <mc:AlternateContent xmlns:mc="http://schemas.openxmlformats.org/markup-compatibility/2006">
          <mc:Choice Requires="x14">
            <control shapeId="67728" r:id="rId63" name="Check Box 144">
              <controlPr defaultSize="0" autoFill="0" autoLine="0" autoPict="0">
                <anchor moveWithCells="1">
                  <from>
                    <xdr:col>17</xdr:col>
                    <xdr:colOff>323850</xdr:colOff>
                    <xdr:row>182</xdr:row>
                    <xdr:rowOff>180975</xdr:rowOff>
                  </from>
                  <to>
                    <xdr:col>17</xdr:col>
                    <xdr:colOff>552450</xdr:colOff>
                    <xdr:row>183</xdr:row>
                    <xdr:rowOff>180975</xdr:rowOff>
                  </to>
                </anchor>
              </controlPr>
            </control>
          </mc:Choice>
        </mc:AlternateContent>
        <mc:AlternateContent xmlns:mc="http://schemas.openxmlformats.org/markup-compatibility/2006">
          <mc:Choice Requires="x14">
            <control shapeId="67729" r:id="rId64" name="Check Box 145">
              <controlPr defaultSize="0" autoFill="0" autoLine="0" autoPict="0">
                <anchor moveWithCells="1">
                  <from>
                    <xdr:col>19</xdr:col>
                    <xdr:colOff>323850</xdr:colOff>
                    <xdr:row>182</xdr:row>
                    <xdr:rowOff>180975</xdr:rowOff>
                  </from>
                  <to>
                    <xdr:col>19</xdr:col>
                    <xdr:colOff>552450</xdr:colOff>
                    <xdr:row>183</xdr:row>
                    <xdr:rowOff>180975</xdr:rowOff>
                  </to>
                </anchor>
              </controlPr>
            </control>
          </mc:Choice>
        </mc:AlternateContent>
        <mc:AlternateContent xmlns:mc="http://schemas.openxmlformats.org/markup-compatibility/2006">
          <mc:Choice Requires="x14">
            <control shapeId="67730" r:id="rId65" name="Check Box 146">
              <controlPr defaultSize="0" autoFill="0" autoLine="0" autoPict="0">
                <anchor moveWithCells="1">
                  <from>
                    <xdr:col>21</xdr:col>
                    <xdr:colOff>323850</xdr:colOff>
                    <xdr:row>182</xdr:row>
                    <xdr:rowOff>180975</xdr:rowOff>
                  </from>
                  <to>
                    <xdr:col>21</xdr:col>
                    <xdr:colOff>552450</xdr:colOff>
                    <xdr:row>183</xdr:row>
                    <xdr:rowOff>180975</xdr:rowOff>
                  </to>
                </anchor>
              </controlPr>
            </control>
          </mc:Choice>
        </mc:AlternateContent>
        <mc:AlternateContent xmlns:mc="http://schemas.openxmlformats.org/markup-compatibility/2006">
          <mc:Choice Requires="x14">
            <control shapeId="67731" r:id="rId66" name="Check Box 147">
              <controlPr defaultSize="0" autoFill="0" autoLine="0" autoPict="0">
                <anchor moveWithCells="1">
                  <from>
                    <xdr:col>23</xdr:col>
                    <xdr:colOff>323850</xdr:colOff>
                    <xdr:row>182</xdr:row>
                    <xdr:rowOff>180975</xdr:rowOff>
                  </from>
                  <to>
                    <xdr:col>23</xdr:col>
                    <xdr:colOff>552450</xdr:colOff>
                    <xdr:row>183</xdr:row>
                    <xdr:rowOff>180975</xdr:rowOff>
                  </to>
                </anchor>
              </controlPr>
            </control>
          </mc:Choice>
        </mc:AlternateContent>
        <mc:AlternateContent xmlns:mc="http://schemas.openxmlformats.org/markup-compatibility/2006">
          <mc:Choice Requires="x14">
            <control shapeId="67732" r:id="rId67" name="Check Box 148">
              <controlPr defaultSize="0" autoFill="0" autoLine="0" autoPict="0">
                <anchor moveWithCells="1">
                  <from>
                    <xdr:col>25</xdr:col>
                    <xdr:colOff>323850</xdr:colOff>
                    <xdr:row>182</xdr:row>
                    <xdr:rowOff>180975</xdr:rowOff>
                  </from>
                  <to>
                    <xdr:col>25</xdr:col>
                    <xdr:colOff>552450</xdr:colOff>
                    <xdr:row>183</xdr:row>
                    <xdr:rowOff>180975</xdr:rowOff>
                  </to>
                </anchor>
              </controlPr>
            </control>
          </mc:Choice>
        </mc:AlternateContent>
        <mc:AlternateContent xmlns:mc="http://schemas.openxmlformats.org/markup-compatibility/2006">
          <mc:Choice Requires="x14">
            <control shapeId="67734" r:id="rId68" name="Check Box 150">
              <controlPr defaultSize="0" autoFill="0" autoLine="0" autoPict="0">
                <anchor moveWithCells="1">
                  <from>
                    <xdr:col>27</xdr:col>
                    <xdr:colOff>323850</xdr:colOff>
                    <xdr:row>182</xdr:row>
                    <xdr:rowOff>180975</xdr:rowOff>
                  </from>
                  <to>
                    <xdr:col>27</xdr:col>
                    <xdr:colOff>552450</xdr:colOff>
                    <xdr:row>183</xdr:row>
                    <xdr:rowOff>180975</xdr:rowOff>
                  </to>
                </anchor>
              </controlPr>
            </control>
          </mc:Choice>
        </mc:AlternateContent>
        <mc:AlternateContent xmlns:mc="http://schemas.openxmlformats.org/markup-compatibility/2006">
          <mc:Choice Requires="x14">
            <control shapeId="67735" r:id="rId69" name="Check Box 151">
              <controlPr defaultSize="0" autoFill="0" autoLine="0" autoPict="0">
                <anchor moveWithCells="1">
                  <from>
                    <xdr:col>13</xdr:col>
                    <xdr:colOff>323850</xdr:colOff>
                    <xdr:row>206</xdr:row>
                    <xdr:rowOff>171450</xdr:rowOff>
                  </from>
                  <to>
                    <xdr:col>13</xdr:col>
                    <xdr:colOff>552450</xdr:colOff>
                    <xdr:row>207</xdr:row>
                    <xdr:rowOff>171450</xdr:rowOff>
                  </to>
                </anchor>
              </controlPr>
            </control>
          </mc:Choice>
        </mc:AlternateContent>
        <mc:AlternateContent xmlns:mc="http://schemas.openxmlformats.org/markup-compatibility/2006">
          <mc:Choice Requires="x14">
            <control shapeId="67737" r:id="rId70" name="Check Box 153">
              <controlPr defaultSize="0" autoFill="0" autoLine="0" autoPict="0">
                <anchor moveWithCells="1">
                  <from>
                    <xdr:col>15</xdr:col>
                    <xdr:colOff>323850</xdr:colOff>
                    <xdr:row>206</xdr:row>
                    <xdr:rowOff>171450</xdr:rowOff>
                  </from>
                  <to>
                    <xdr:col>15</xdr:col>
                    <xdr:colOff>552450</xdr:colOff>
                    <xdr:row>207</xdr:row>
                    <xdr:rowOff>171450</xdr:rowOff>
                  </to>
                </anchor>
              </controlPr>
            </control>
          </mc:Choice>
        </mc:AlternateContent>
        <mc:AlternateContent xmlns:mc="http://schemas.openxmlformats.org/markup-compatibility/2006">
          <mc:Choice Requires="x14">
            <control shapeId="67738" r:id="rId71" name="Check Box 154">
              <controlPr defaultSize="0" autoFill="0" autoLine="0" autoPict="0">
                <anchor moveWithCells="1">
                  <from>
                    <xdr:col>17</xdr:col>
                    <xdr:colOff>323850</xdr:colOff>
                    <xdr:row>206</xdr:row>
                    <xdr:rowOff>171450</xdr:rowOff>
                  </from>
                  <to>
                    <xdr:col>17</xdr:col>
                    <xdr:colOff>552450</xdr:colOff>
                    <xdr:row>207</xdr:row>
                    <xdr:rowOff>171450</xdr:rowOff>
                  </to>
                </anchor>
              </controlPr>
            </control>
          </mc:Choice>
        </mc:AlternateContent>
        <mc:AlternateContent xmlns:mc="http://schemas.openxmlformats.org/markup-compatibility/2006">
          <mc:Choice Requires="x14">
            <control shapeId="67739" r:id="rId72" name="Check Box 155">
              <controlPr defaultSize="0" autoFill="0" autoLine="0" autoPict="0">
                <anchor moveWithCells="1">
                  <from>
                    <xdr:col>19</xdr:col>
                    <xdr:colOff>323850</xdr:colOff>
                    <xdr:row>206</xdr:row>
                    <xdr:rowOff>171450</xdr:rowOff>
                  </from>
                  <to>
                    <xdr:col>19</xdr:col>
                    <xdr:colOff>552450</xdr:colOff>
                    <xdr:row>207</xdr:row>
                    <xdr:rowOff>171450</xdr:rowOff>
                  </to>
                </anchor>
              </controlPr>
            </control>
          </mc:Choice>
        </mc:AlternateContent>
        <mc:AlternateContent xmlns:mc="http://schemas.openxmlformats.org/markup-compatibility/2006">
          <mc:Choice Requires="x14">
            <control shapeId="67740" r:id="rId73" name="Check Box 156">
              <controlPr defaultSize="0" autoFill="0" autoLine="0" autoPict="0">
                <anchor moveWithCells="1">
                  <from>
                    <xdr:col>21</xdr:col>
                    <xdr:colOff>323850</xdr:colOff>
                    <xdr:row>206</xdr:row>
                    <xdr:rowOff>171450</xdr:rowOff>
                  </from>
                  <to>
                    <xdr:col>21</xdr:col>
                    <xdr:colOff>552450</xdr:colOff>
                    <xdr:row>207</xdr:row>
                    <xdr:rowOff>171450</xdr:rowOff>
                  </to>
                </anchor>
              </controlPr>
            </control>
          </mc:Choice>
        </mc:AlternateContent>
        <mc:AlternateContent xmlns:mc="http://schemas.openxmlformats.org/markup-compatibility/2006">
          <mc:Choice Requires="x14">
            <control shapeId="67741" r:id="rId74" name="Check Box 157">
              <controlPr defaultSize="0" autoFill="0" autoLine="0" autoPict="0">
                <anchor moveWithCells="1">
                  <from>
                    <xdr:col>23</xdr:col>
                    <xdr:colOff>323850</xdr:colOff>
                    <xdr:row>206</xdr:row>
                    <xdr:rowOff>171450</xdr:rowOff>
                  </from>
                  <to>
                    <xdr:col>23</xdr:col>
                    <xdr:colOff>552450</xdr:colOff>
                    <xdr:row>207</xdr:row>
                    <xdr:rowOff>171450</xdr:rowOff>
                  </to>
                </anchor>
              </controlPr>
            </control>
          </mc:Choice>
        </mc:AlternateContent>
        <mc:AlternateContent xmlns:mc="http://schemas.openxmlformats.org/markup-compatibility/2006">
          <mc:Choice Requires="x14">
            <control shapeId="67742" r:id="rId75" name="Check Box 158">
              <controlPr defaultSize="0" autoFill="0" autoLine="0" autoPict="0">
                <anchor moveWithCells="1">
                  <from>
                    <xdr:col>25</xdr:col>
                    <xdr:colOff>323850</xdr:colOff>
                    <xdr:row>206</xdr:row>
                    <xdr:rowOff>171450</xdr:rowOff>
                  </from>
                  <to>
                    <xdr:col>25</xdr:col>
                    <xdr:colOff>552450</xdr:colOff>
                    <xdr:row>207</xdr:row>
                    <xdr:rowOff>171450</xdr:rowOff>
                  </to>
                </anchor>
              </controlPr>
            </control>
          </mc:Choice>
        </mc:AlternateContent>
        <mc:AlternateContent xmlns:mc="http://schemas.openxmlformats.org/markup-compatibility/2006">
          <mc:Choice Requires="x14">
            <control shapeId="67743" r:id="rId76" name="Check Box 159">
              <controlPr defaultSize="0" autoFill="0" autoLine="0" autoPict="0">
                <anchor moveWithCells="1">
                  <from>
                    <xdr:col>27</xdr:col>
                    <xdr:colOff>323850</xdr:colOff>
                    <xdr:row>206</xdr:row>
                    <xdr:rowOff>171450</xdr:rowOff>
                  </from>
                  <to>
                    <xdr:col>27</xdr:col>
                    <xdr:colOff>552450</xdr:colOff>
                    <xdr:row>207</xdr:row>
                    <xdr:rowOff>171450</xdr:rowOff>
                  </to>
                </anchor>
              </controlPr>
            </control>
          </mc:Choice>
        </mc:AlternateContent>
        <mc:AlternateContent xmlns:mc="http://schemas.openxmlformats.org/markup-compatibility/2006">
          <mc:Choice Requires="x14">
            <control shapeId="67744" r:id="rId77" name="Check Box 160">
              <controlPr defaultSize="0" autoFill="0" autoLine="0" autoPict="0">
                <anchor moveWithCells="1">
                  <from>
                    <xdr:col>13</xdr:col>
                    <xdr:colOff>323850</xdr:colOff>
                    <xdr:row>260</xdr:row>
                    <xdr:rowOff>180975</xdr:rowOff>
                  </from>
                  <to>
                    <xdr:col>13</xdr:col>
                    <xdr:colOff>552450</xdr:colOff>
                    <xdr:row>261</xdr:row>
                    <xdr:rowOff>180975</xdr:rowOff>
                  </to>
                </anchor>
              </controlPr>
            </control>
          </mc:Choice>
        </mc:AlternateContent>
        <mc:AlternateContent xmlns:mc="http://schemas.openxmlformats.org/markup-compatibility/2006">
          <mc:Choice Requires="x14">
            <control shapeId="67745" r:id="rId78" name="Check Box 161">
              <controlPr defaultSize="0" autoFill="0" autoLine="0" autoPict="0">
                <anchor moveWithCells="1">
                  <from>
                    <xdr:col>15</xdr:col>
                    <xdr:colOff>323850</xdr:colOff>
                    <xdr:row>260</xdr:row>
                    <xdr:rowOff>171450</xdr:rowOff>
                  </from>
                  <to>
                    <xdr:col>15</xdr:col>
                    <xdr:colOff>552450</xdr:colOff>
                    <xdr:row>261</xdr:row>
                    <xdr:rowOff>171450</xdr:rowOff>
                  </to>
                </anchor>
              </controlPr>
            </control>
          </mc:Choice>
        </mc:AlternateContent>
        <mc:AlternateContent xmlns:mc="http://schemas.openxmlformats.org/markup-compatibility/2006">
          <mc:Choice Requires="x14">
            <control shapeId="67746" r:id="rId79" name="Check Box 162">
              <controlPr defaultSize="0" autoFill="0" autoLine="0" autoPict="0">
                <anchor moveWithCells="1">
                  <from>
                    <xdr:col>17</xdr:col>
                    <xdr:colOff>323850</xdr:colOff>
                    <xdr:row>260</xdr:row>
                    <xdr:rowOff>171450</xdr:rowOff>
                  </from>
                  <to>
                    <xdr:col>17</xdr:col>
                    <xdr:colOff>552450</xdr:colOff>
                    <xdr:row>261</xdr:row>
                    <xdr:rowOff>171450</xdr:rowOff>
                  </to>
                </anchor>
              </controlPr>
            </control>
          </mc:Choice>
        </mc:AlternateContent>
        <mc:AlternateContent xmlns:mc="http://schemas.openxmlformats.org/markup-compatibility/2006">
          <mc:Choice Requires="x14">
            <control shapeId="67747" r:id="rId80" name="Check Box 163">
              <controlPr defaultSize="0" autoFill="0" autoLine="0" autoPict="0">
                <anchor moveWithCells="1">
                  <from>
                    <xdr:col>19</xdr:col>
                    <xdr:colOff>323850</xdr:colOff>
                    <xdr:row>260</xdr:row>
                    <xdr:rowOff>171450</xdr:rowOff>
                  </from>
                  <to>
                    <xdr:col>19</xdr:col>
                    <xdr:colOff>552450</xdr:colOff>
                    <xdr:row>261</xdr:row>
                    <xdr:rowOff>171450</xdr:rowOff>
                  </to>
                </anchor>
              </controlPr>
            </control>
          </mc:Choice>
        </mc:AlternateContent>
        <mc:AlternateContent xmlns:mc="http://schemas.openxmlformats.org/markup-compatibility/2006">
          <mc:Choice Requires="x14">
            <control shapeId="67748" r:id="rId81" name="Check Box 164">
              <controlPr defaultSize="0" autoFill="0" autoLine="0" autoPict="0">
                <anchor moveWithCells="1">
                  <from>
                    <xdr:col>21</xdr:col>
                    <xdr:colOff>323850</xdr:colOff>
                    <xdr:row>260</xdr:row>
                    <xdr:rowOff>171450</xdr:rowOff>
                  </from>
                  <to>
                    <xdr:col>21</xdr:col>
                    <xdr:colOff>552450</xdr:colOff>
                    <xdr:row>261</xdr:row>
                    <xdr:rowOff>171450</xdr:rowOff>
                  </to>
                </anchor>
              </controlPr>
            </control>
          </mc:Choice>
        </mc:AlternateContent>
        <mc:AlternateContent xmlns:mc="http://schemas.openxmlformats.org/markup-compatibility/2006">
          <mc:Choice Requires="x14">
            <control shapeId="67749" r:id="rId82" name="Check Box 165">
              <controlPr defaultSize="0" autoFill="0" autoLine="0" autoPict="0">
                <anchor moveWithCells="1">
                  <from>
                    <xdr:col>23</xdr:col>
                    <xdr:colOff>323850</xdr:colOff>
                    <xdr:row>260</xdr:row>
                    <xdr:rowOff>171450</xdr:rowOff>
                  </from>
                  <to>
                    <xdr:col>23</xdr:col>
                    <xdr:colOff>552450</xdr:colOff>
                    <xdr:row>261</xdr:row>
                    <xdr:rowOff>171450</xdr:rowOff>
                  </to>
                </anchor>
              </controlPr>
            </control>
          </mc:Choice>
        </mc:AlternateContent>
        <mc:AlternateContent xmlns:mc="http://schemas.openxmlformats.org/markup-compatibility/2006">
          <mc:Choice Requires="x14">
            <control shapeId="67750" r:id="rId83" name="Check Box 166">
              <controlPr defaultSize="0" autoFill="0" autoLine="0" autoPict="0">
                <anchor moveWithCells="1">
                  <from>
                    <xdr:col>25</xdr:col>
                    <xdr:colOff>323850</xdr:colOff>
                    <xdr:row>260</xdr:row>
                    <xdr:rowOff>171450</xdr:rowOff>
                  </from>
                  <to>
                    <xdr:col>25</xdr:col>
                    <xdr:colOff>552450</xdr:colOff>
                    <xdr:row>261</xdr:row>
                    <xdr:rowOff>171450</xdr:rowOff>
                  </to>
                </anchor>
              </controlPr>
            </control>
          </mc:Choice>
        </mc:AlternateContent>
        <mc:AlternateContent xmlns:mc="http://schemas.openxmlformats.org/markup-compatibility/2006">
          <mc:Choice Requires="x14">
            <control shapeId="67752" r:id="rId84" name="Check Box 168">
              <controlPr defaultSize="0" autoFill="0" autoLine="0" autoPict="0">
                <anchor moveWithCells="1">
                  <from>
                    <xdr:col>27</xdr:col>
                    <xdr:colOff>323850</xdr:colOff>
                    <xdr:row>260</xdr:row>
                    <xdr:rowOff>171450</xdr:rowOff>
                  </from>
                  <to>
                    <xdr:col>27</xdr:col>
                    <xdr:colOff>552450</xdr:colOff>
                    <xdr:row>261</xdr:row>
                    <xdr:rowOff>171450</xdr:rowOff>
                  </to>
                </anchor>
              </controlPr>
            </control>
          </mc:Choice>
        </mc:AlternateContent>
        <mc:AlternateContent xmlns:mc="http://schemas.openxmlformats.org/markup-compatibility/2006">
          <mc:Choice Requires="x14">
            <control shapeId="67758" r:id="rId85" name="Check Box 174">
              <controlPr defaultSize="0" autoFill="0" autoLine="0" autoPict="0">
                <anchor moveWithCells="1">
                  <from>
                    <xdr:col>15</xdr:col>
                    <xdr:colOff>361950</xdr:colOff>
                    <xdr:row>28</xdr:row>
                    <xdr:rowOff>171450</xdr:rowOff>
                  </from>
                  <to>
                    <xdr:col>15</xdr:col>
                    <xdr:colOff>590550</xdr:colOff>
                    <xdr:row>29</xdr:row>
                    <xdr:rowOff>171450</xdr:rowOff>
                  </to>
                </anchor>
              </controlPr>
            </control>
          </mc:Choice>
        </mc:AlternateContent>
        <mc:AlternateContent xmlns:mc="http://schemas.openxmlformats.org/markup-compatibility/2006">
          <mc:Choice Requires="x14">
            <control shapeId="67760" r:id="rId86" name="Check Box 176">
              <controlPr defaultSize="0" autoFill="0" autoLine="0" autoPict="0">
                <anchor moveWithCells="1">
                  <from>
                    <xdr:col>17</xdr:col>
                    <xdr:colOff>361950</xdr:colOff>
                    <xdr:row>28</xdr:row>
                    <xdr:rowOff>171450</xdr:rowOff>
                  </from>
                  <to>
                    <xdr:col>17</xdr:col>
                    <xdr:colOff>590550</xdr:colOff>
                    <xdr:row>29</xdr:row>
                    <xdr:rowOff>171450</xdr:rowOff>
                  </to>
                </anchor>
              </controlPr>
            </control>
          </mc:Choice>
        </mc:AlternateContent>
        <mc:AlternateContent xmlns:mc="http://schemas.openxmlformats.org/markup-compatibility/2006">
          <mc:Choice Requires="x14">
            <control shapeId="67761" r:id="rId87" name="Check Box 177">
              <controlPr defaultSize="0" autoFill="0" autoLine="0" autoPict="0">
                <anchor moveWithCells="1">
                  <from>
                    <xdr:col>19</xdr:col>
                    <xdr:colOff>361950</xdr:colOff>
                    <xdr:row>28</xdr:row>
                    <xdr:rowOff>171450</xdr:rowOff>
                  </from>
                  <to>
                    <xdr:col>19</xdr:col>
                    <xdr:colOff>590550</xdr:colOff>
                    <xdr:row>29</xdr:row>
                    <xdr:rowOff>171450</xdr:rowOff>
                  </to>
                </anchor>
              </controlPr>
            </control>
          </mc:Choice>
        </mc:AlternateContent>
        <mc:AlternateContent xmlns:mc="http://schemas.openxmlformats.org/markup-compatibility/2006">
          <mc:Choice Requires="x14">
            <control shapeId="67762" r:id="rId88" name="Check Box 178">
              <controlPr defaultSize="0" autoFill="0" autoLine="0" autoPict="0">
                <anchor moveWithCells="1">
                  <from>
                    <xdr:col>21</xdr:col>
                    <xdr:colOff>361950</xdr:colOff>
                    <xdr:row>28</xdr:row>
                    <xdr:rowOff>171450</xdr:rowOff>
                  </from>
                  <to>
                    <xdr:col>21</xdr:col>
                    <xdr:colOff>590550</xdr:colOff>
                    <xdr:row>29</xdr:row>
                    <xdr:rowOff>171450</xdr:rowOff>
                  </to>
                </anchor>
              </controlPr>
            </control>
          </mc:Choice>
        </mc:AlternateContent>
        <mc:AlternateContent xmlns:mc="http://schemas.openxmlformats.org/markup-compatibility/2006">
          <mc:Choice Requires="x14">
            <control shapeId="67763" r:id="rId89" name="Check Box 179">
              <controlPr defaultSize="0" autoFill="0" autoLine="0" autoPict="0">
                <anchor moveWithCells="1">
                  <from>
                    <xdr:col>23</xdr:col>
                    <xdr:colOff>361950</xdr:colOff>
                    <xdr:row>28</xdr:row>
                    <xdr:rowOff>171450</xdr:rowOff>
                  </from>
                  <to>
                    <xdr:col>23</xdr:col>
                    <xdr:colOff>590550</xdr:colOff>
                    <xdr:row>29</xdr:row>
                    <xdr:rowOff>171450</xdr:rowOff>
                  </to>
                </anchor>
              </controlPr>
            </control>
          </mc:Choice>
        </mc:AlternateContent>
        <mc:AlternateContent xmlns:mc="http://schemas.openxmlformats.org/markup-compatibility/2006">
          <mc:Choice Requires="x14">
            <control shapeId="67764" r:id="rId90" name="Check Box 180">
              <controlPr defaultSize="0" autoFill="0" autoLine="0" autoPict="0">
                <anchor moveWithCells="1">
                  <from>
                    <xdr:col>25</xdr:col>
                    <xdr:colOff>361950</xdr:colOff>
                    <xdr:row>28</xdr:row>
                    <xdr:rowOff>171450</xdr:rowOff>
                  </from>
                  <to>
                    <xdr:col>25</xdr:col>
                    <xdr:colOff>590550</xdr:colOff>
                    <xdr:row>29</xdr:row>
                    <xdr:rowOff>171450</xdr:rowOff>
                  </to>
                </anchor>
              </controlPr>
            </control>
          </mc:Choice>
        </mc:AlternateContent>
        <mc:AlternateContent xmlns:mc="http://schemas.openxmlformats.org/markup-compatibility/2006">
          <mc:Choice Requires="x14">
            <control shapeId="67766" r:id="rId91" name="Check Box 182">
              <controlPr defaultSize="0" autoFill="0" autoLine="0" autoPict="0">
                <anchor moveWithCells="1">
                  <from>
                    <xdr:col>27</xdr:col>
                    <xdr:colOff>361950</xdr:colOff>
                    <xdr:row>28</xdr:row>
                    <xdr:rowOff>171450</xdr:rowOff>
                  </from>
                  <to>
                    <xdr:col>27</xdr:col>
                    <xdr:colOff>590550</xdr:colOff>
                    <xdr:row>29</xdr:row>
                    <xdr:rowOff>171450</xdr:rowOff>
                  </to>
                </anchor>
              </controlPr>
            </control>
          </mc:Choice>
        </mc:AlternateContent>
        <mc:AlternateContent xmlns:mc="http://schemas.openxmlformats.org/markup-compatibility/2006">
          <mc:Choice Requires="x14">
            <control shapeId="67767" r:id="rId92" name="Check Box 183">
              <controlPr defaultSize="0" autoFill="0" autoLine="0" autoPict="0">
                <anchor moveWithCells="1">
                  <from>
                    <xdr:col>13</xdr:col>
                    <xdr:colOff>9525</xdr:colOff>
                    <xdr:row>14</xdr:row>
                    <xdr:rowOff>9525</xdr:rowOff>
                  </from>
                  <to>
                    <xdr:col>13</xdr:col>
                    <xdr:colOff>247650</xdr:colOff>
                    <xdr:row>15</xdr:row>
                    <xdr:rowOff>9525</xdr:rowOff>
                  </to>
                </anchor>
              </controlPr>
            </control>
          </mc:Choice>
        </mc:AlternateContent>
        <mc:AlternateContent xmlns:mc="http://schemas.openxmlformats.org/markup-compatibility/2006">
          <mc:Choice Requires="x14">
            <control shapeId="67768" r:id="rId93" name="Check Box 184">
              <controlPr defaultSize="0" autoFill="0" autoLine="0" autoPict="0">
                <anchor moveWithCells="1">
                  <from>
                    <xdr:col>15</xdr:col>
                    <xdr:colOff>9525</xdr:colOff>
                    <xdr:row>14</xdr:row>
                    <xdr:rowOff>0</xdr:rowOff>
                  </from>
                  <to>
                    <xdr:col>15</xdr:col>
                    <xdr:colOff>247650</xdr:colOff>
                    <xdr:row>15</xdr:row>
                    <xdr:rowOff>0</xdr:rowOff>
                  </to>
                </anchor>
              </controlPr>
            </control>
          </mc:Choice>
        </mc:AlternateContent>
        <mc:AlternateContent xmlns:mc="http://schemas.openxmlformats.org/markup-compatibility/2006">
          <mc:Choice Requires="x14">
            <control shapeId="67769" r:id="rId94" name="Check Box 185">
              <controlPr defaultSize="0" autoFill="0" autoLine="0" autoPict="0">
                <anchor moveWithCells="1">
                  <from>
                    <xdr:col>17</xdr:col>
                    <xdr:colOff>9525</xdr:colOff>
                    <xdr:row>14</xdr:row>
                    <xdr:rowOff>0</xdr:rowOff>
                  </from>
                  <to>
                    <xdr:col>17</xdr:col>
                    <xdr:colOff>247650</xdr:colOff>
                    <xdr:row>15</xdr:row>
                    <xdr:rowOff>0</xdr:rowOff>
                  </to>
                </anchor>
              </controlPr>
            </control>
          </mc:Choice>
        </mc:AlternateContent>
        <mc:AlternateContent xmlns:mc="http://schemas.openxmlformats.org/markup-compatibility/2006">
          <mc:Choice Requires="x14">
            <control shapeId="67770" r:id="rId95" name="Check Box 186">
              <controlPr defaultSize="0" autoFill="0" autoLine="0" autoPict="0">
                <anchor moveWithCells="1">
                  <from>
                    <xdr:col>19</xdr:col>
                    <xdr:colOff>9525</xdr:colOff>
                    <xdr:row>14</xdr:row>
                    <xdr:rowOff>0</xdr:rowOff>
                  </from>
                  <to>
                    <xdr:col>19</xdr:col>
                    <xdr:colOff>247650</xdr:colOff>
                    <xdr:row>15</xdr:row>
                    <xdr:rowOff>0</xdr:rowOff>
                  </to>
                </anchor>
              </controlPr>
            </control>
          </mc:Choice>
        </mc:AlternateContent>
        <mc:AlternateContent xmlns:mc="http://schemas.openxmlformats.org/markup-compatibility/2006">
          <mc:Choice Requires="x14">
            <control shapeId="67771" r:id="rId96" name="Check Box 187">
              <controlPr defaultSize="0" autoFill="0" autoLine="0" autoPict="0">
                <anchor moveWithCells="1">
                  <from>
                    <xdr:col>21</xdr:col>
                    <xdr:colOff>9525</xdr:colOff>
                    <xdr:row>14</xdr:row>
                    <xdr:rowOff>0</xdr:rowOff>
                  </from>
                  <to>
                    <xdr:col>21</xdr:col>
                    <xdr:colOff>247650</xdr:colOff>
                    <xdr:row>15</xdr:row>
                    <xdr:rowOff>0</xdr:rowOff>
                  </to>
                </anchor>
              </controlPr>
            </control>
          </mc:Choice>
        </mc:AlternateContent>
        <mc:AlternateContent xmlns:mc="http://schemas.openxmlformats.org/markup-compatibility/2006">
          <mc:Choice Requires="x14">
            <control shapeId="67772" r:id="rId97" name="Check Box 188">
              <controlPr defaultSize="0" autoFill="0" autoLine="0" autoPict="0">
                <anchor moveWithCells="1">
                  <from>
                    <xdr:col>23</xdr:col>
                    <xdr:colOff>9525</xdr:colOff>
                    <xdr:row>14</xdr:row>
                    <xdr:rowOff>0</xdr:rowOff>
                  </from>
                  <to>
                    <xdr:col>23</xdr:col>
                    <xdr:colOff>247650</xdr:colOff>
                    <xdr:row>15</xdr:row>
                    <xdr:rowOff>0</xdr:rowOff>
                  </to>
                </anchor>
              </controlPr>
            </control>
          </mc:Choice>
        </mc:AlternateContent>
        <mc:AlternateContent xmlns:mc="http://schemas.openxmlformats.org/markup-compatibility/2006">
          <mc:Choice Requires="x14">
            <control shapeId="67773" r:id="rId98" name="Check Box 189">
              <controlPr defaultSize="0" autoFill="0" autoLine="0" autoPict="0">
                <anchor moveWithCells="1">
                  <from>
                    <xdr:col>25</xdr:col>
                    <xdr:colOff>9525</xdr:colOff>
                    <xdr:row>14</xdr:row>
                    <xdr:rowOff>0</xdr:rowOff>
                  </from>
                  <to>
                    <xdr:col>25</xdr:col>
                    <xdr:colOff>247650</xdr:colOff>
                    <xdr:row>15</xdr:row>
                    <xdr:rowOff>0</xdr:rowOff>
                  </to>
                </anchor>
              </controlPr>
            </control>
          </mc:Choice>
        </mc:AlternateContent>
        <mc:AlternateContent xmlns:mc="http://schemas.openxmlformats.org/markup-compatibility/2006">
          <mc:Choice Requires="x14">
            <control shapeId="67774" r:id="rId99" name="Check Box 190">
              <controlPr defaultSize="0" autoFill="0" autoLine="0" autoPict="0">
                <anchor moveWithCells="1">
                  <from>
                    <xdr:col>27</xdr:col>
                    <xdr:colOff>9525</xdr:colOff>
                    <xdr:row>14</xdr:row>
                    <xdr:rowOff>0</xdr:rowOff>
                  </from>
                  <to>
                    <xdr:col>27</xdr:col>
                    <xdr:colOff>247650</xdr:colOff>
                    <xdr:row>15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4" tint="0.79998168889431442"/>
  </sheetPr>
  <dimension ref="A1:FU90"/>
  <sheetViews>
    <sheetView showGridLines="0" showRowColHeaders="0" zoomScaleNormal="100" zoomScaleSheetLayoutView="50" workbookViewId="0">
      <pane ySplit="11" topLeftCell="A12" activePane="bottomLeft" state="frozen"/>
      <selection pane="bottomLeft" activeCell="N17" sqref="N17:P17"/>
    </sheetView>
  </sheetViews>
  <sheetFormatPr baseColWidth="10" defaultColWidth="11" defaultRowHeight="13.5" x14ac:dyDescent="0.25"/>
  <cols>
    <col min="1" max="1" width="45.625" style="6" customWidth="1"/>
    <col min="2" max="2" width="2.5" style="65" customWidth="1"/>
    <col min="3" max="3" width="2.125" style="58" customWidth="1"/>
    <col min="4" max="4" width="9.75" style="6" customWidth="1"/>
    <col min="5" max="5" width="7.125" style="6" customWidth="1"/>
    <col min="6" max="6" width="3.75" style="6" customWidth="1"/>
    <col min="7" max="7" width="2.5" style="6" customWidth="1"/>
    <col min="8" max="8" width="8" style="6" customWidth="1"/>
    <col min="9" max="9" width="1.625" style="6" customWidth="1"/>
    <col min="10" max="10" width="7.875" style="6" customWidth="1"/>
    <col min="11" max="11" width="1.625" style="6" customWidth="1"/>
    <col min="12" max="12" width="3.375" style="6" customWidth="1"/>
    <col min="13" max="13" width="3.5" style="6" customWidth="1"/>
    <col min="14" max="14" width="5" style="6" customWidth="1"/>
    <col min="15" max="15" width="0.875" style="6" customWidth="1"/>
    <col min="16" max="16" width="1.5" style="6" customWidth="1"/>
    <col min="17" max="17" width="2.125" style="6" customWidth="1"/>
    <col min="18" max="18" width="1.625" style="6" customWidth="1"/>
    <col min="19" max="19" width="2" style="6" customWidth="1"/>
    <col min="20" max="20" width="2.625" style="6" customWidth="1"/>
    <col min="21" max="21" width="3.625" style="6" customWidth="1"/>
    <col min="22" max="22" width="10.5" style="274" customWidth="1"/>
    <col min="23" max="23" width="12.125" style="56" hidden="1" customWidth="1"/>
    <col min="24" max="24" width="13.875" style="49" hidden="1" customWidth="1"/>
    <col min="25" max="25" width="30.75" style="5" hidden="1" customWidth="1"/>
    <col min="26" max="26" width="8.75" style="1205" hidden="1" customWidth="1"/>
    <col min="27" max="27" width="11.625" style="5" hidden="1" customWidth="1"/>
    <col min="28" max="28" width="2.625" style="5" hidden="1" customWidth="1"/>
    <col min="29" max="29" width="11.625" style="5" hidden="1" customWidth="1"/>
    <col min="30" max="30" width="11.625" style="1540" hidden="1" customWidth="1"/>
    <col min="31" max="31" width="12.625" style="5" hidden="1" customWidth="1"/>
    <col min="32" max="32" width="2.625" style="6" hidden="1" customWidth="1"/>
    <col min="33" max="33" width="12" style="6" hidden="1" customWidth="1"/>
    <col min="34" max="34" width="2.625" style="6" hidden="1" customWidth="1"/>
    <col min="35" max="35" width="5.625" style="6" customWidth="1"/>
    <col min="36" max="36" width="11.375" style="152" customWidth="1"/>
    <col min="37" max="37" width="11.625" style="73" customWidth="1"/>
    <col min="38" max="38" width="11.625" style="125" hidden="1" customWidth="1"/>
    <col min="39" max="39" width="11.625" style="9" customWidth="1"/>
    <col min="40" max="40" width="11.625" style="52" hidden="1" customWidth="1"/>
    <col min="41" max="41" width="11.625" style="9" customWidth="1"/>
    <col min="42" max="42" width="11.625" style="9" hidden="1" customWidth="1"/>
    <col min="43" max="43" width="11.625" style="9" customWidth="1"/>
    <col min="44" max="44" width="11.625" style="9" hidden="1" customWidth="1"/>
    <col min="45" max="45" width="11.625" style="44" customWidth="1"/>
    <col min="46" max="46" width="11.625" style="44" hidden="1" customWidth="1"/>
    <col min="47" max="47" width="11.625" style="44" customWidth="1"/>
    <col min="48" max="48" width="11.625" style="44" hidden="1" customWidth="1"/>
    <col min="49" max="49" width="11.625" style="44" customWidth="1"/>
    <col min="50" max="50" width="11.625" style="44" hidden="1" customWidth="1"/>
    <col min="51" max="51" width="11.625" style="44" customWidth="1"/>
    <col min="52" max="52" width="11.625" style="44" hidden="1" customWidth="1"/>
    <col min="53" max="53" width="11.625" style="44" customWidth="1"/>
    <col min="54" max="54" width="11.625" style="44" hidden="1" customWidth="1"/>
    <col min="55" max="55" width="11.625" style="146" customWidth="1"/>
    <col min="56" max="56" width="9.625" style="143" hidden="1" customWidth="1"/>
    <col min="57" max="57" width="10.625" style="143" customWidth="1"/>
    <col min="58" max="59" width="10.625" style="6" customWidth="1"/>
    <col min="60" max="16384" width="11" style="6"/>
  </cols>
  <sheetData>
    <row r="1" spans="1:177" s="74" customFormat="1" ht="13.15" customHeight="1" x14ac:dyDescent="0.2">
      <c r="A1" s="2"/>
      <c r="B1" s="64"/>
      <c r="C1" s="1763"/>
      <c r="D1" s="1763"/>
      <c r="E1" s="2114" t="str">
        <f>IF('Kostenrahmen und Gesamthonorar'!W2=0,"",'Kostenrahmen und Gesamthonorar'!W2)</f>
        <v>Conakry, Dachsanierung Kanzlei und Residenz</v>
      </c>
      <c r="F1" s="2114"/>
      <c r="G1" s="2114"/>
      <c r="H1" s="2114"/>
      <c r="I1" s="2114"/>
      <c r="J1" s="2114"/>
      <c r="K1" s="2114"/>
      <c r="L1" s="2114"/>
      <c r="M1" s="2114"/>
      <c r="N1" s="2114"/>
      <c r="O1" s="2114"/>
      <c r="P1" s="2114"/>
      <c r="Q1" s="2114"/>
      <c r="R1" s="2114"/>
      <c r="S1" s="2114"/>
      <c r="T1" s="2114"/>
      <c r="U1" s="2114"/>
      <c r="V1" s="272"/>
      <c r="W1" s="22"/>
      <c r="X1" s="48"/>
      <c r="Y1" s="2"/>
      <c r="Z1" s="48"/>
      <c r="AA1" s="2"/>
      <c r="AB1" s="2"/>
      <c r="AC1" s="2"/>
      <c r="AD1" s="2"/>
      <c r="AE1" s="2"/>
      <c r="AF1" s="3"/>
      <c r="AG1" s="3"/>
      <c r="AH1" s="2"/>
      <c r="AI1" s="2"/>
      <c r="AJ1" s="2"/>
      <c r="AK1" s="581"/>
      <c r="AL1" s="2"/>
      <c r="AM1" s="581"/>
      <c r="AN1" s="581"/>
      <c r="AO1" s="581"/>
      <c r="AP1" s="22"/>
      <c r="AQ1" s="22"/>
      <c r="AR1" s="22"/>
      <c r="AS1" s="43"/>
      <c r="AT1" s="43"/>
      <c r="AU1" s="43"/>
      <c r="AV1" s="43"/>
      <c r="AW1" s="43"/>
      <c r="AX1" s="132"/>
      <c r="AY1" s="43"/>
      <c r="AZ1" s="43"/>
      <c r="BA1" s="43"/>
      <c r="BB1" s="132"/>
      <c r="BC1" s="133"/>
      <c r="BD1" s="134"/>
      <c r="BE1" s="134"/>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row>
    <row r="2" spans="1:177" s="74" customFormat="1" ht="13.15" customHeight="1" x14ac:dyDescent="0.2">
      <c r="A2" s="2"/>
      <c r="B2" s="64"/>
      <c r="C2" s="1708"/>
      <c r="D2" s="2115"/>
      <c r="E2" s="2114" t="str">
        <f>IF('Kostenrahmen und Gesamthonorar'!W3=0,"",'Kostenrahmen und Gesamthonorar'!W3)</f>
        <v/>
      </c>
      <c r="F2" s="2114"/>
      <c r="G2" s="2114"/>
      <c r="H2" s="2114"/>
      <c r="I2" s="2114"/>
      <c r="J2" s="2114"/>
      <c r="K2" s="2114"/>
      <c r="L2" s="2114"/>
      <c r="M2" s="2114"/>
      <c r="N2" s="2114"/>
      <c r="O2" s="2114"/>
      <c r="P2" s="2114"/>
      <c r="Q2" s="2114"/>
      <c r="R2" s="2114"/>
      <c r="S2" s="2114"/>
      <c r="T2" s="2114"/>
      <c r="U2" s="2114"/>
      <c r="V2" s="272"/>
      <c r="W2" s="1146" t="str">
        <f>IF('Kostenrahmen und Gesamthonorar'!W4=2,"Kostenberechnung - verbindliche Honorarermittlung",IF('Kostenrahmen und Gesamthonorar'!W4=1,"Kostenschätzung - vorläufige Honorarermittlung "))</f>
        <v xml:space="preserve">Kostenschätzung - vorläufige Honorarermittlung </v>
      </c>
      <c r="X2" s="1170"/>
      <c r="Y2" s="2"/>
      <c r="Z2" s="48"/>
      <c r="AA2" s="2"/>
      <c r="AB2" s="2"/>
      <c r="AC2" s="2"/>
      <c r="AD2" s="2"/>
      <c r="AE2" s="2"/>
      <c r="AF2" s="2"/>
      <c r="AG2" s="23"/>
      <c r="AH2" s="2"/>
      <c r="AI2" s="2"/>
      <c r="AJ2" s="986" t="s">
        <v>428</v>
      </c>
      <c r="AK2" s="581"/>
      <c r="AL2" s="581"/>
      <c r="AM2" s="581"/>
      <c r="AN2" s="581"/>
      <c r="AO2" s="22"/>
      <c r="AP2" s="22"/>
      <c r="AQ2" s="22"/>
      <c r="AR2" s="22"/>
      <c r="AS2" s="43"/>
      <c r="AT2" s="43"/>
      <c r="AU2" s="43"/>
      <c r="AV2" s="43"/>
      <c r="AW2" s="43"/>
      <c r="AX2" s="43"/>
      <c r="AY2" s="43"/>
      <c r="AZ2" s="43"/>
      <c r="BA2" s="43"/>
      <c r="BB2" s="43"/>
      <c r="BC2" s="133"/>
      <c r="BD2" s="134"/>
      <c r="BE2" s="134"/>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row>
    <row r="3" spans="1:177" s="74" customFormat="1" ht="10.15" customHeight="1" x14ac:dyDescent="0.2">
      <c r="A3" s="2"/>
      <c r="B3" s="64"/>
      <c r="C3" s="1763"/>
      <c r="D3" s="1763"/>
      <c r="E3" s="2116"/>
      <c r="F3" s="2116"/>
      <c r="G3" s="2116"/>
      <c r="H3" s="2116"/>
      <c r="I3" s="2116"/>
      <c r="J3" s="2116"/>
      <c r="K3" s="2116"/>
      <c r="L3" s="2116"/>
      <c r="M3" s="2116"/>
      <c r="N3" s="2116"/>
      <c r="O3" s="2116"/>
      <c r="P3" s="2116"/>
      <c r="Q3" s="2116"/>
      <c r="R3" s="2116"/>
      <c r="S3" s="2116"/>
      <c r="T3" s="2116"/>
      <c r="U3" s="2116"/>
      <c r="V3" s="272"/>
      <c r="W3" s="1171" t="b">
        <f>'Kostenrahmen und Gesamthonorar'!W1</f>
        <v>0</v>
      </c>
      <c r="X3" s="1146" t="s">
        <v>429</v>
      </c>
      <c r="Y3" s="2"/>
      <c r="Z3" s="48"/>
      <c r="AA3" s="2"/>
      <c r="AB3" s="2"/>
      <c r="AC3" s="2"/>
      <c r="AD3" s="2"/>
      <c r="AE3" s="2"/>
      <c r="AF3" s="2"/>
      <c r="AG3" s="215"/>
      <c r="AH3" s="2"/>
      <c r="AI3" s="2"/>
      <c r="AJ3" s="988">
        <f>AA16</f>
        <v>396000.00000000006</v>
      </c>
      <c r="AK3" s="581" t="s">
        <v>21</v>
      </c>
      <c r="AL3" s="581"/>
      <c r="AM3" s="581"/>
      <c r="AN3" s="582"/>
      <c r="AO3" s="2"/>
      <c r="AP3" s="22"/>
      <c r="AQ3" s="22"/>
      <c r="AR3" s="22"/>
      <c r="AS3" s="2"/>
      <c r="AT3" s="43"/>
      <c r="AU3" s="43"/>
      <c r="AV3" s="43"/>
      <c r="AW3" s="43"/>
      <c r="AX3" s="43"/>
      <c r="AY3" s="43"/>
      <c r="AZ3" s="43"/>
      <c r="BA3" s="43"/>
      <c r="BB3" s="43"/>
      <c r="BC3" s="133"/>
      <c r="BD3" s="134"/>
      <c r="BE3" s="134"/>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row>
    <row r="4" spans="1:177" s="75" customFormat="1" ht="15" customHeight="1" x14ac:dyDescent="0.2">
      <c r="A4" s="4"/>
      <c r="B4" s="1876" t="s">
        <v>388</v>
      </c>
      <c r="C4" s="1876"/>
      <c r="D4" s="1876"/>
      <c r="E4" s="1876"/>
      <c r="F4" s="1876"/>
      <c r="G4" s="1876"/>
      <c r="H4" s="1876"/>
      <c r="I4" s="1876"/>
      <c r="J4" s="1876"/>
      <c r="K4" s="1876"/>
      <c r="L4" s="1876"/>
      <c r="M4" s="1876"/>
      <c r="N4" s="31"/>
      <c r="O4" s="2115" t="s">
        <v>28</v>
      </c>
      <c r="P4" s="2115"/>
      <c r="Q4" s="2115"/>
      <c r="R4" s="2115"/>
      <c r="S4" s="2143" t="str">
        <f>IF(W3=FALSE,"",W3)</f>
        <v/>
      </c>
      <c r="T4" s="2143"/>
      <c r="U4" s="2143"/>
      <c r="V4" s="272"/>
      <c r="W4" s="4"/>
      <c r="X4" s="4"/>
      <c r="Y4" s="4"/>
      <c r="Z4" s="48"/>
      <c r="AA4" s="4"/>
      <c r="AB4" s="4"/>
      <c r="AC4" s="4"/>
      <c r="AD4" s="4"/>
      <c r="AE4" s="4"/>
      <c r="AF4" s="4"/>
      <c r="AG4" s="41"/>
      <c r="AH4" s="4"/>
      <c r="AI4" s="4"/>
      <c r="AJ4" s="988">
        <f>AA17</f>
        <v>43000</v>
      </c>
      <c r="AK4" s="581" t="s">
        <v>22</v>
      </c>
      <c r="AL4" s="581"/>
      <c r="AM4" s="581"/>
      <c r="AN4" s="232"/>
      <c r="AO4" s="4"/>
      <c r="AP4" s="22"/>
      <c r="AQ4" s="22"/>
      <c r="AR4" s="22"/>
      <c r="AS4" s="4"/>
      <c r="AT4" s="43"/>
      <c r="AU4" s="43"/>
      <c r="AV4" s="43"/>
      <c r="AW4" s="43"/>
      <c r="AX4" s="43"/>
      <c r="AY4" s="43"/>
      <c r="AZ4" s="43"/>
      <c r="BA4" s="43"/>
      <c r="BB4" s="43"/>
      <c r="BC4" s="133"/>
      <c r="BD4" s="136"/>
      <c r="BE4" s="136"/>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row>
    <row r="5" spans="1:177" s="75" customFormat="1" ht="15" customHeight="1" x14ac:dyDescent="0.2">
      <c r="A5" s="4"/>
      <c r="B5" s="2144" t="str">
        <f>IF(AC15=1,"",W2)</f>
        <v xml:space="preserve">Kostenschätzung - vorläufige Honorarermittlung </v>
      </c>
      <c r="C5" s="2145"/>
      <c r="D5" s="2145"/>
      <c r="E5" s="2145"/>
      <c r="F5" s="2145"/>
      <c r="G5" s="2145"/>
      <c r="H5" s="2145"/>
      <c r="I5" s="2145"/>
      <c r="J5" s="2145"/>
      <c r="K5" s="2145"/>
      <c r="L5" s="2145"/>
      <c r="M5" s="2145">
        <v>1</v>
      </c>
      <c r="N5" s="2145"/>
      <c r="O5" s="2145"/>
      <c r="P5" s="2145"/>
      <c r="Q5" s="2145"/>
      <c r="R5" s="2145"/>
      <c r="S5" s="2145"/>
      <c r="T5" s="2145"/>
      <c r="U5" s="2146"/>
      <c r="V5" s="549"/>
      <c r="W5" s="4"/>
      <c r="X5" s="1148"/>
      <c r="Y5" s="4"/>
      <c r="Z5" s="48"/>
      <c r="AA5" s="4"/>
      <c r="AB5" s="4"/>
      <c r="AC5" s="4"/>
      <c r="AD5" s="4"/>
      <c r="AE5" s="4"/>
      <c r="AF5" s="4"/>
      <c r="AG5" s="4"/>
      <c r="AH5" s="4"/>
      <c r="AI5" s="4"/>
      <c r="AJ5" s="987"/>
      <c r="AK5" s="581"/>
      <c r="AL5" s="581"/>
      <c r="AM5" s="581"/>
      <c r="AN5" s="232"/>
      <c r="AO5" s="4"/>
      <c r="AP5" s="78"/>
      <c r="AQ5" s="78"/>
      <c r="AR5" s="78"/>
      <c r="AS5" s="4"/>
      <c r="AT5" s="135"/>
      <c r="AU5" s="135"/>
      <c r="AV5" s="135"/>
      <c r="AW5" s="135"/>
      <c r="AX5" s="135"/>
      <c r="AY5" s="135"/>
      <c r="AZ5" s="135"/>
      <c r="BA5" s="135"/>
      <c r="BB5" s="135"/>
      <c r="BC5" s="135"/>
      <c r="BD5" s="136"/>
      <c r="BE5" s="136"/>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row>
    <row r="6" spans="1:177" s="75" customFormat="1" ht="12" customHeight="1" x14ac:dyDescent="0.2">
      <c r="A6" s="4"/>
      <c r="B6" s="545"/>
      <c r="C6" s="2125" t="s">
        <v>386</v>
      </c>
      <c r="D6" s="2125"/>
      <c r="E6" s="2125"/>
      <c r="F6" s="569"/>
      <c r="G6" s="567"/>
      <c r="H6" s="568"/>
      <c r="I6" s="570"/>
      <c r="J6" s="570"/>
      <c r="K6" s="569"/>
      <c r="L6" s="569"/>
      <c r="M6" s="569"/>
      <c r="N6" s="573"/>
      <c r="O6" s="573"/>
      <c r="P6" s="573"/>
      <c r="Q6" s="573"/>
      <c r="R6" s="546"/>
      <c r="S6" s="546"/>
      <c r="T6" s="546"/>
      <c r="U6" s="547"/>
      <c r="V6" s="4"/>
      <c r="W6" s="4"/>
      <c r="X6" s="2514"/>
      <c r="Y6" s="22"/>
      <c r="Z6" s="22"/>
      <c r="AA6" s="22"/>
      <c r="AB6" s="22"/>
      <c r="AC6" s="22"/>
      <c r="AD6" s="22"/>
      <c r="AE6" s="22"/>
      <c r="AF6" s="4"/>
      <c r="AG6" s="4"/>
      <c r="AH6" s="4"/>
      <c r="AI6" s="4"/>
      <c r="AJ6" s="4"/>
      <c r="AK6" s="4"/>
      <c r="AL6" s="4"/>
      <c r="AM6" s="4"/>
      <c r="AN6" s="117"/>
      <c r="AO6" s="78"/>
      <c r="AP6" s="78"/>
      <c r="AQ6" s="78"/>
      <c r="AR6" s="78"/>
      <c r="AS6" s="135"/>
      <c r="AT6" s="135"/>
      <c r="AU6" s="135"/>
      <c r="AV6" s="135"/>
      <c r="AW6" s="135"/>
      <c r="AX6" s="135"/>
      <c r="AY6" s="135"/>
      <c r="AZ6" s="135"/>
      <c r="BA6" s="135"/>
      <c r="BB6" s="135"/>
      <c r="BC6" s="135"/>
      <c r="BD6" s="136"/>
      <c r="BE6" s="136"/>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row>
    <row r="7" spans="1:177" s="75" customFormat="1" ht="12" customHeight="1" x14ac:dyDescent="0.2">
      <c r="A7" s="4"/>
      <c r="B7" s="545"/>
      <c r="C7" s="2125" t="s">
        <v>387</v>
      </c>
      <c r="D7" s="2125"/>
      <c r="E7" s="2125"/>
      <c r="F7" s="2125"/>
      <c r="G7" s="2125"/>
      <c r="H7" s="568"/>
      <c r="I7" s="570"/>
      <c r="J7" s="570"/>
      <c r="K7" s="574"/>
      <c r="L7" s="574"/>
      <c r="M7" s="574"/>
      <c r="N7" s="575"/>
      <c r="O7" s="573"/>
      <c r="P7" s="573"/>
      <c r="Q7" s="2511">
        <f>IF(AA14=0,"",AA14)</f>
        <v>439000.00000000006</v>
      </c>
      <c r="R7" s="2511"/>
      <c r="S7" s="2511"/>
      <c r="T7" s="2511"/>
      <c r="U7" s="2512"/>
      <c r="V7" s="272"/>
      <c r="W7" s="4"/>
      <c r="X7" s="2514"/>
      <c r="Y7" s="22"/>
      <c r="Z7" s="22"/>
      <c r="AA7" s="22"/>
      <c r="AB7" s="22"/>
      <c r="AC7" s="22"/>
      <c r="AD7" s="22"/>
      <c r="AE7" s="22"/>
      <c r="AF7" s="4"/>
      <c r="AG7" s="4"/>
      <c r="AH7" s="4"/>
      <c r="AI7" s="4"/>
      <c r="AJ7" s="4"/>
      <c r="AK7" s="4"/>
      <c r="AL7" s="4"/>
      <c r="AM7" s="4"/>
      <c r="AN7" s="117"/>
      <c r="AO7" s="78"/>
      <c r="AP7" s="78"/>
      <c r="AQ7" s="78"/>
      <c r="AR7" s="78"/>
      <c r="AS7" s="78"/>
      <c r="AT7" s="78"/>
      <c r="AU7" s="78"/>
      <c r="AV7" s="78"/>
      <c r="AW7" s="78"/>
      <c r="AX7" s="78"/>
      <c r="AY7" s="78"/>
      <c r="AZ7" s="78"/>
      <c r="BA7" s="78"/>
      <c r="BB7" s="78"/>
      <c r="BC7" s="78"/>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row>
    <row r="8" spans="1:177" s="75" customFormat="1" ht="15" customHeight="1" thickBot="1" x14ac:dyDescent="0.25">
      <c r="A8" s="4"/>
      <c r="B8" s="545"/>
      <c r="C8" s="2125" t="s">
        <v>435</v>
      </c>
      <c r="D8" s="2125"/>
      <c r="E8" s="2125"/>
      <c r="F8" s="2125"/>
      <c r="G8" s="2125"/>
      <c r="H8" s="2125"/>
      <c r="I8" s="2125"/>
      <c r="J8" s="2125"/>
      <c r="K8" s="2510"/>
      <c r="L8" s="2510"/>
      <c r="M8" s="2510"/>
      <c r="N8" s="2510"/>
      <c r="O8" s="573"/>
      <c r="P8" s="577"/>
      <c r="Q8" s="2513">
        <v>12560038.16</v>
      </c>
      <c r="R8" s="2513"/>
      <c r="S8" s="2513"/>
      <c r="T8" s="2513"/>
      <c r="U8" s="2513"/>
      <c r="V8" s="272"/>
      <c r="W8" s="4"/>
      <c r="X8" s="38"/>
      <c r="Y8" s="22"/>
      <c r="Z8" s="22"/>
      <c r="AA8" s="22"/>
      <c r="AB8" s="22"/>
      <c r="AC8" s="22"/>
      <c r="AD8" s="22"/>
      <c r="AE8" s="22"/>
      <c r="AF8" s="4"/>
      <c r="AG8" s="4"/>
      <c r="AH8" s="4"/>
      <c r="AI8" s="4"/>
      <c r="AJ8" s="2200"/>
      <c r="AK8" s="2200"/>
      <c r="AL8" s="2200"/>
      <c r="AM8" s="2200"/>
      <c r="AN8" s="117"/>
      <c r="AO8" s="78"/>
      <c r="AP8" s="78"/>
      <c r="AQ8" s="78"/>
      <c r="AR8" s="78"/>
      <c r="AS8" s="78"/>
      <c r="AT8" s="78"/>
      <c r="AU8" s="78"/>
      <c r="AV8" s="78"/>
      <c r="AW8" s="78"/>
      <c r="AX8" s="78"/>
      <c r="AY8" s="78"/>
      <c r="AZ8" s="78"/>
      <c r="BA8" s="78"/>
      <c r="BB8" s="78"/>
      <c r="BC8" s="78"/>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row>
    <row r="9" spans="1:177" s="75" customFormat="1" ht="12" customHeight="1" thickBot="1" x14ac:dyDescent="0.25">
      <c r="A9" s="4"/>
      <c r="B9" s="2502" t="str">
        <f>IF(AC15=1,"","beauftragte Grundleistungen:")</f>
        <v>beauftragte Grundleistungen:</v>
      </c>
      <c r="C9" s="2503"/>
      <c r="D9" s="2503"/>
      <c r="E9" s="2503"/>
      <c r="F9" s="2503"/>
      <c r="G9" s="2503"/>
      <c r="H9" s="2503"/>
      <c r="I9" s="2503"/>
      <c r="J9" s="2503"/>
      <c r="K9" s="2504"/>
      <c r="L9" s="2504"/>
      <c r="M9" s="2504"/>
      <c r="N9" s="2504"/>
      <c r="O9" s="2503"/>
      <c r="P9" s="2126">
        <f>IF(AC15=1,"",AA25)</f>
        <v>100</v>
      </c>
      <c r="Q9" s="2505"/>
      <c r="R9" s="2505"/>
      <c r="S9" s="2505"/>
      <c r="T9" s="2505"/>
      <c r="U9" s="576" t="str">
        <f>IF(AC15=1,"","v.H.")</f>
        <v>v.H.</v>
      </c>
      <c r="V9" s="550"/>
      <c r="W9" s="4"/>
      <c r="X9" s="1149"/>
      <c r="Y9" s="4"/>
      <c r="Z9" s="48"/>
      <c r="AA9" s="4"/>
      <c r="AB9" s="4"/>
      <c r="AC9" s="4"/>
      <c r="AD9" s="4"/>
      <c r="AE9" s="4"/>
      <c r="AF9" s="4"/>
      <c r="AG9" s="4"/>
      <c r="AH9" s="4"/>
      <c r="AI9" s="4"/>
      <c r="AJ9" s="2506" t="s">
        <v>15</v>
      </c>
      <c r="AK9" s="2497"/>
      <c r="AL9" s="2498"/>
      <c r="AM9" s="2499"/>
      <c r="AN9" s="117"/>
      <c r="AO9" s="2497"/>
      <c r="AP9" s="2498"/>
      <c r="AQ9" s="2499"/>
      <c r="AR9" s="78"/>
      <c r="AS9" s="2497"/>
      <c r="AT9" s="2498"/>
      <c r="AU9" s="2499"/>
      <c r="AV9" s="78"/>
      <c r="AW9" s="2497"/>
      <c r="AX9" s="2498"/>
      <c r="AY9" s="2499"/>
      <c r="AZ9" s="202"/>
      <c r="BA9" s="2497"/>
      <c r="BB9" s="2498"/>
      <c r="BC9" s="2499"/>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row>
    <row r="10" spans="1:177" s="74" customFormat="1" ht="15" customHeight="1" x14ac:dyDescent="0.2">
      <c r="A10" s="2"/>
      <c r="B10" s="2120" t="str">
        <f>IF(AC15=1,"","vereinbartes Honorar:")</f>
        <v>vereinbartes Honorar:</v>
      </c>
      <c r="C10" s="2121"/>
      <c r="D10" s="2121"/>
      <c r="E10" s="2121"/>
      <c r="F10" s="2121"/>
      <c r="G10" s="2121"/>
      <c r="H10" s="2121"/>
      <c r="I10" s="2121"/>
      <c r="J10" s="2121"/>
      <c r="K10" s="2121"/>
      <c r="L10" s="2121"/>
      <c r="M10" s="2121"/>
      <c r="N10" s="2121"/>
      <c r="O10" s="2121"/>
      <c r="P10" s="2121"/>
      <c r="Q10" s="2121"/>
      <c r="R10" s="2122" t="str">
        <f>IF(AA26=0,"",AA26)</f>
        <v/>
      </c>
      <c r="S10" s="2122"/>
      <c r="T10" s="2122"/>
      <c r="U10" s="2123"/>
      <c r="V10" s="550" t="s">
        <v>332</v>
      </c>
      <c r="W10" s="2"/>
      <c r="X10" s="1150"/>
      <c r="Y10" s="2"/>
      <c r="Z10" s="48"/>
      <c r="AA10" s="2"/>
      <c r="AB10" s="2"/>
      <c r="AC10" s="2"/>
      <c r="AD10" s="2"/>
      <c r="AE10" s="2"/>
      <c r="AF10" s="2"/>
      <c r="AG10" s="2"/>
      <c r="AH10" s="2"/>
      <c r="AI10" s="2"/>
      <c r="AJ10" s="2507"/>
      <c r="AK10" s="2500" t="s">
        <v>121</v>
      </c>
      <c r="AL10" s="2"/>
      <c r="AM10" s="2501" t="s">
        <v>120</v>
      </c>
      <c r="AN10" s="120"/>
      <c r="AO10" s="2500" t="s">
        <v>121</v>
      </c>
      <c r="AP10" s="2"/>
      <c r="AQ10" s="2501" t="s">
        <v>120</v>
      </c>
      <c r="AR10" s="202"/>
      <c r="AS10" s="2500" t="s">
        <v>121</v>
      </c>
      <c r="AT10" s="2"/>
      <c r="AU10" s="2501" t="s">
        <v>120</v>
      </c>
      <c r="AV10" s="973"/>
      <c r="AW10" s="2500" t="s">
        <v>121</v>
      </c>
      <c r="AX10" s="2"/>
      <c r="AY10" s="2501" t="s">
        <v>120</v>
      </c>
      <c r="AZ10" s="2"/>
      <c r="BA10" s="2500" t="s">
        <v>121</v>
      </c>
      <c r="BB10" s="2"/>
      <c r="BC10" s="2501" t="s">
        <v>120</v>
      </c>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row>
    <row r="11" spans="1:177" s="198" customFormat="1" ht="19.899999999999999" customHeight="1" thickBot="1" x14ac:dyDescent="0.25">
      <c r="A11" s="196"/>
      <c r="B11" s="2129" t="s">
        <v>448</v>
      </c>
      <c r="C11" s="2129"/>
      <c r="D11" s="2129"/>
      <c r="E11" s="2129"/>
      <c r="F11" s="2190" t="s">
        <v>153</v>
      </c>
      <c r="G11" s="2190"/>
      <c r="H11" s="2190"/>
      <c r="I11" s="2190"/>
      <c r="J11" s="2190"/>
      <c r="K11" s="2190"/>
      <c r="L11" s="2190"/>
      <c r="M11" s="2190"/>
      <c r="N11" s="2190"/>
      <c r="O11" s="2190"/>
      <c r="P11" s="2190"/>
      <c r="Q11" s="2190"/>
      <c r="R11" s="2190"/>
      <c r="S11" s="2190"/>
      <c r="T11" s="2190"/>
      <c r="U11" s="2190"/>
      <c r="V11" s="559" t="s">
        <v>175</v>
      </c>
      <c r="W11" s="200"/>
      <c r="X11" s="201"/>
      <c r="Y11" s="196"/>
      <c r="Z11" s="48"/>
      <c r="AA11" s="196"/>
      <c r="AB11" s="196"/>
      <c r="AC11" s="196"/>
      <c r="AD11" s="196"/>
      <c r="AE11" s="196"/>
      <c r="AF11" s="196"/>
      <c r="AG11" s="196"/>
      <c r="AH11" s="196"/>
      <c r="AI11" s="196"/>
      <c r="AJ11" s="2507"/>
      <c r="AK11" s="2500"/>
      <c r="AL11" s="968"/>
      <c r="AM11" s="2501"/>
      <c r="AN11" s="974"/>
      <c r="AO11" s="2500"/>
      <c r="AP11" s="1060"/>
      <c r="AQ11" s="2501"/>
      <c r="AR11" s="203"/>
      <c r="AS11" s="2500"/>
      <c r="AT11" s="1060"/>
      <c r="AU11" s="2501"/>
      <c r="AV11" s="203"/>
      <c r="AW11" s="2500"/>
      <c r="AX11" s="1062"/>
      <c r="AY11" s="2501"/>
      <c r="AZ11" s="975"/>
      <c r="BA11" s="2500"/>
      <c r="BB11" s="1062"/>
      <c r="BC11" s="2501"/>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196"/>
      <c r="CI11" s="196"/>
      <c r="CJ11" s="196"/>
      <c r="CK11" s="196"/>
      <c r="CL11" s="196"/>
      <c r="CM11" s="196"/>
      <c r="CN11" s="196"/>
      <c r="CO11" s="196"/>
      <c r="CP11" s="196"/>
      <c r="CQ11" s="196"/>
      <c r="CR11" s="196"/>
      <c r="CS11" s="196"/>
      <c r="CT11" s="196"/>
      <c r="CU11" s="196"/>
      <c r="CV11" s="196"/>
      <c r="CW11" s="196"/>
      <c r="CX11" s="196"/>
      <c r="CY11" s="196"/>
      <c r="CZ11" s="196"/>
      <c r="DA11" s="196"/>
      <c r="DB11" s="196"/>
      <c r="DC11" s="196"/>
      <c r="DD11" s="196"/>
      <c r="DE11" s="196"/>
      <c r="DF11" s="196"/>
      <c r="DG11" s="196"/>
      <c r="DH11" s="196"/>
      <c r="DI11" s="196"/>
      <c r="DJ11" s="196"/>
      <c r="DK11" s="196"/>
      <c r="DL11" s="196"/>
      <c r="DM11" s="196"/>
      <c r="DN11" s="196"/>
      <c r="DO11" s="196"/>
      <c r="DP11" s="196"/>
      <c r="DQ11" s="196"/>
      <c r="DR11" s="196"/>
      <c r="DS11" s="196"/>
      <c r="DT11" s="196"/>
      <c r="DU11" s="196"/>
      <c r="DV11" s="196"/>
      <c r="DW11" s="196"/>
      <c r="DX11" s="196"/>
      <c r="DY11" s="196"/>
      <c r="DZ11" s="196"/>
      <c r="EA11" s="196"/>
      <c r="EB11" s="196"/>
      <c r="EC11" s="196"/>
      <c r="ED11" s="196"/>
    </row>
    <row r="12" spans="1:177" s="15" customFormat="1" ht="15" customHeight="1" x14ac:dyDescent="0.2">
      <c r="A12" s="14"/>
      <c r="B12" s="1763"/>
      <c r="C12" s="1763"/>
      <c r="D12" s="1763"/>
      <c r="E12" s="1763"/>
      <c r="F12" s="1763"/>
      <c r="G12" s="1763"/>
      <c r="H12" s="1763"/>
      <c r="I12" s="1763"/>
      <c r="J12" s="1763"/>
      <c r="K12" s="1763"/>
      <c r="L12" s="1763"/>
      <c r="M12" s="1763"/>
      <c r="N12" s="1763"/>
      <c r="O12" s="1763"/>
      <c r="P12" s="1763"/>
      <c r="Q12" s="16"/>
      <c r="R12" s="2090"/>
      <c r="S12" s="2090"/>
      <c r="T12" s="2090"/>
      <c r="U12" s="2090"/>
      <c r="V12" s="272"/>
      <c r="W12" s="73"/>
      <c r="X12" s="47"/>
      <c r="Y12" s="14"/>
      <c r="Z12" s="46"/>
      <c r="AA12" s="14"/>
      <c r="AB12" s="14"/>
      <c r="AC12" s="14"/>
      <c r="AD12" s="14"/>
      <c r="AE12" s="14"/>
      <c r="AF12" s="14"/>
      <c r="AG12" s="14"/>
      <c r="AH12" s="14"/>
      <c r="AI12" s="14"/>
      <c r="AJ12" s="1053">
        <v>10000</v>
      </c>
      <c r="AK12" s="1053">
        <v>1461</v>
      </c>
      <c r="AL12" s="920"/>
      <c r="AM12" s="1056">
        <v>1624</v>
      </c>
      <c r="AN12" s="920"/>
      <c r="AO12" s="1053">
        <v>1624</v>
      </c>
      <c r="AP12" s="130"/>
      <c r="AQ12" s="1056">
        <v>2064</v>
      </c>
      <c r="AR12" s="153"/>
      <c r="AS12" s="1053">
        <v>2064</v>
      </c>
      <c r="AT12" s="130"/>
      <c r="AU12" s="1056">
        <v>2575</v>
      </c>
      <c r="AV12" s="153"/>
      <c r="AW12" s="1053">
        <v>2575</v>
      </c>
      <c r="AX12" s="130"/>
      <c r="AY12" s="1056">
        <v>3015</v>
      </c>
      <c r="AZ12" s="153"/>
      <c r="BA12" s="1053">
        <v>3015</v>
      </c>
      <c r="BB12" s="130"/>
      <c r="BC12" s="1065">
        <v>3178</v>
      </c>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row>
    <row r="13" spans="1:177" s="15" customFormat="1" ht="15" customHeight="1" thickBot="1" x14ac:dyDescent="0.25">
      <c r="A13" s="14"/>
      <c r="B13" s="37"/>
      <c r="C13" s="2091"/>
      <c r="D13" s="2091"/>
      <c r="E13" s="2091"/>
      <c r="F13" s="2091"/>
      <c r="G13" s="2091"/>
      <c r="H13" s="2091"/>
      <c r="I13" s="2091"/>
      <c r="J13" s="2091"/>
      <c r="K13" s="2091"/>
      <c r="L13" s="2091"/>
      <c r="M13" s="2091"/>
      <c r="N13" s="2091"/>
      <c r="O13" s="2091"/>
      <c r="P13" s="2091"/>
      <c r="Q13" s="2091"/>
      <c r="R13" s="2091"/>
      <c r="S13" s="2091"/>
      <c r="T13" s="2091"/>
      <c r="U13" s="2091"/>
      <c r="V13" s="551"/>
      <c r="W13" s="53"/>
      <c r="X13" s="47"/>
      <c r="Y13" s="14"/>
      <c r="Z13" s="46"/>
      <c r="AA13" s="14"/>
      <c r="AB13" s="14"/>
      <c r="AC13" s="14"/>
      <c r="AD13" s="14"/>
      <c r="AE13" s="14"/>
      <c r="AF13" s="14"/>
      <c r="AG13" s="14"/>
      <c r="AH13" s="14"/>
      <c r="AI13" s="14"/>
      <c r="AJ13" s="1054" t="str">
        <f>IF((OR(AA$14&lt;AJ12,AA$14&gt;=AJ14)),"",AA$14)</f>
        <v/>
      </c>
      <c r="AK13" s="1054" t="str">
        <f>IF(AL13=0,"",AL13)</f>
        <v/>
      </c>
      <c r="AL13" s="930">
        <f>IF(AG$25=2,(IF(AJ13="",0,((AK14-AK12)/(AJ14-AJ12)*(AA$14-AJ12))+AK12)),0)</f>
        <v>0</v>
      </c>
      <c r="AM13" s="1057" t="str">
        <f>IF(AN13=0,"",AN13)</f>
        <v/>
      </c>
      <c r="AN13" s="184">
        <f>IF(AG$25=2,(IF(AJ13="",0,((AM14-AM12)/(AJ14-AJ12)*(AA$14-AJ12))+AM12)),0)</f>
        <v>0</v>
      </c>
      <c r="AO13" s="1054" t="str">
        <f>IF(AP13=0,"",AP13)</f>
        <v/>
      </c>
      <c r="AP13" s="930">
        <f>IF(AG$25=3,(IF(AJ13="",0,((AO14-AO12)/(AJ14-AJ12)*(AA$14-AJ12))+AO12)),0)</f>
        <v>0</v>
      </c>
      <c r="AQ13" s="1057" t="str">
        <f>IF(AR13=0,"",AR13)</f>
        <v/>
      </c>
      <c r="AR13" s="184">
        <f>IF(AG$25=3,(IF(AJ13="",0,((AQ14-AQ12)/(AJ14-AJ12)*(AA$14-AJ12))+AQ12)),0)</f>
        <v>0</v>
      </c>
      <c r="AS13" s="1054" t="str">
        <f>IF(AT13=0,"",AT13)</f>
        <v/>
      </c>
      <c r="AT13" s="930">
        <f>IF(AG$25=4,(IF(AJ13="",0,((AS14-AS12)/(AJ14-AJ12)*(AA$14-AJ12))+AS12)),0)</f>
        <v>0</v>
      </c>
      <c r="AU13" s="1057" t="str">
        <f>IF(AV13=0,"",AV13)</f>
        <v/>
      </c>
      <c r="AV13" s="184">
        <f>IF(AG$25=4,(IF(AJ13="",0,((AU14-AU12)/(AJ14-AJ12)*(AA$14-AJ12))+AU12)),0)</f>
        <v>0</v>
      </c>
      <c r="AW13" s="1054" t="str">
        <f>IF(AX13=0,"",AX13)</f>
        <v/>
      </c>
      <c r="AX13" s="930">
        <f>IF(AG$25=5,(IF(AJ13="",0,((AW14-AW12)/(AJ14-AJ12)*(AA$14-AJ12))+AW12)),0)</f>
        <v>0</v>
      </c>
      <c r="AY13" s="1057" t="str">
        <f>IF(AZ13=0,"",AZ13)</f>
        <v/>
      </c>
      <c r="AZ13" s="184">
        <f>IF(AG$25=5,(IF(AJ13="",0,((AY14-AY12)/(AJ14-AJ12)*(AA$14-AJ12))+AY12)),0)</f>
        <v>0</v>
      </c>
      <c r="BA13" s="1054" t="str">
        <f>IF(BB13=0,"",BB13)</f>
        <v/>
      </c>
      <c r="BB13" s="930">
        <f>IF(AG$25=6,(IF(AJ13="",0,((BA14-BA12)/(AJ14-AJ12)*(AA$14-AJ12))+BA12)),0)</f>
        <v>0</v>
      </c>
      <c r="BC13" s="1057" t="str">
        <f>IF(BD13=0,"",BD13)</f>
        <v/>
      </c>
      <c r="BD13" s="976">
        <f>IF(AG$25=6,(IF(AJ13="",0,((BC14-BC12)/(AJ14-AJ12)*(AA$14-AJ12))+BC12)),0)</f>
        <v>0</v>
      </c>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row>
    <row r="14" spans="1:177" s="15" customFormat="1" ht="16.899999999999999" customHeight="1" thickTop="1" x14ac:dyDescent="0.2">
      <c r="A14" s="14"/>
      <c r="B14" s="2104" t="s">
        <v>17</v>
      </c>
      <c r="C14" s="2105"/>
      <c r="D14" s="2105"/>
      <c r="E14" s="2105"/>
      <c r="F14" s="2105"/>
      <c r="G14" s="2105"/>
      <c r="H14" s="2105"/>
      <c r="I14" s="2105"/>
      <c r="J14" s="2105"/>
      <c r="K14" s="2105"/>
      <c r="L14" s="2105"/>
      <c r="M14" s="2105"/>
      <c r="N14" s="459" t="s">
        <v>35</v>
      </c>
      <c r="O14" s="458"/>
      <c r="P14" s="458"/>
      <c r="Q14" s="2106"/>
      <c r="R14" s="2106"/>
      <c r="S14" s="2106"/>
      <c r="T14" s="2106"/>
      <c r="U14" s="2107"/>
      <c r="V14" s="272"/>
      <c r="W14" s="54"/>
      <c r="X14" s="19"/>
      <c r="Y14" s="2191" t="s">
        <v>16</v>
      </c>
      <c r="Z14" s="2192"/>
      <c r="AA14" s="1263">
        <f>IF(OR(SUM(AA16:AA18)&lt;10000,SUM(AA16:AA18)&gt;15000000),0,SUM(AA16:AA18))</f>
        <v>439000.00000000006</v>
      </c>
      <c r="AB14" s="1083"/>
      <c r="AC14" s="1106"/>
      <c r="AD14" s="1085"/>
      <c r="AE14" s="1085"/>
      <c r="AF14" s="1085"/>
      <c r="AG14" s="1108"/>
      <c r="AH14" s="1086"/>
      <c r="AI14" s="14"/>
      <c r="AJ14" s="1053">
        <v>15000</v>
      </c>
      <c r="AK14" s="1053">
        <v>2011</v>
      </c>
      <c r="AL14" s="920"/>
      <c r="AM14" s="1056">
        <v>2234</v>
      </c>
      <c r="AN14" s="920"/>
      <c r="AO14" s="1053">
        <v>2234</v>
      </c>
      <c r="AP14" s="130"/>
      <c r="AQ14" s="1056">
        <v>2841</v>
      </c>
      <c r="AR14" s="130"/>
      <c r="AS14" s="1053">
        <v>2841</v>
      </c>
      <c r="AT14" s="130"/>
      <c r="AU14" s="1056">
        <v>3543</v>
      </c>
      <c r="AV14" s="130"/>
      <c r="AW14" s="1053">
        <v>3543</v>
      </c>
      <c r="AX14" s="130"/>
      <c r="AY14" s="1056">
        <v>4149</v>
      </c>
      <c r="AZ14" s="130"/>
      <c r="BA14" s="1053">
        <v>4149</v>
      </c>
      <c r="BB14" s="130"/>
      <c r="BC14" s="1065">
        <v>4373</v>
      </c>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row>
    <row r="15" spans="1:177" s="15" customFormat="1" ht="16.899999999999999" customHeight="1" x14ac:dyDescent="0.2">
      <c r="A15" s="14"/>
      <c r="B15" s="2108" t="s">
        <v>18</v>
      </c>
      <c r="C15" s="2109"/>
      <c r="D15" s="2109"/>
      <c r="E15" s="2109"/>
      <c r="F15" s="2109"/>
      <c r="G15" s="2109"/>
      <c r="H15" s="2109"/>
      <c r="I15" s="2109"/>
      <c r="J15" s="2109"/>
      <c r="K15" s="2109"/>
      <c r="L15" s="2109"/>
      <c r="M15" s="2109"/>
      <c r="N15" s="468" t="s">
        <v>36</v>
      </c>
      <c r="O15" s="456"/>
      <c r="P15" s="457"/>
      <c r="Q15" s="2110" t="str">
        <f>IF(W15=0,"",W15)</f>
        <v/>
      </c>
      <c r="R15" s="2111"/>
      <c r="S15" s="2111"/>
      <c r="T15" s="2111"/>
      <c r="U15" s="2201"/>
      <c r="V15" s="272"/>
      <c r="W15" s="54"/>
      <c r="X15" s="19"/>
      <c r="Y15" s="1162"/>
      <c r="Z15" s="1201" t="s">
        <v>386</v>
      </c>
      <c r="AA15" s="1153"/>
      <c r="AB15" s="1151">
        <v>1</v>
      </c>
      <c r="AC15" s="1555">
        <v>2</v>
      </c>
      <c r="AD15" s="1088"/>
      <c r="AE15" s="1088"/>
      <c r="AF15" s="1088"/>
      <c r="AG15" s="1088"/>
      <c r="AH15" s="1163"/>
      <c r="AI15" s="14"/>
      <c r="AJ15" s="1054" t="str">
        <f>IF((OR(AA$14&lt;AJ14,AA$14&gt;=AJ16)),"",AA$14)</f>
        <v/>
      </c>
      <c r="AK15" s="1054" t="str">
        <f>IF(AL15=0,"",AL15)</f>
        <v/>
      </c>
      <c r="AL15" s="930">
        <f>IF(AG$25=2,(IF(AJ15="",0,((AK16-AK14)/(AJ16-AJ14)*(AA$14-AJ14))+AK14)),0)</f>
        <v>0</v>
      </c>
      <c r="AM15" s="1057" t="str">
        <f>IF(AN15=0,"",AN15)</f>
        <v/>
      </c>
      <c r="AN15" s="184">
        <f>IF(AG$25=2,(IF(AJ15="",0,((AM16-AM14)/(AJ16-AJ14)*(AA$14-AJ14))+AM14)),0)</f>
        <v>0</v>
      </c>
      <c r="AO15" s="1054" t="str">
        <f>IF(AP15=0,"",AP15)</f>
        <v/>
      </c>
      <c r="AP15" s="930">
        <f>IF(AG$25=3,(IF(AJ15="",0,((AO16-AO14)/(AJ16-AJ14)*(AA$14-AJ14))+AO14)),0)</f>
        <v>0</v>
      </c>
      <c r="AQ15" s="1057" t="str">
        <f>IF(AR15=0,"",AR15)</f>
        <v/>
      </c>
      <c r="AR15" s="184">
        <f>IF(AG$25=3,(IF(AJ15="",0,((AQ16-AQ14)/(AJ16-AJ14)*(AA$14-AJ14))+AQ14)),0)</f>
        <v>0</v>
      </c>
      <c r="AS15" s="1054" t="str">
        <f>IF(AT15=0,"",AT15)</f>
        <v/>
      </c>
      <c r="AT15" s="930">
        <f>IF(AG$25=4,(IF(AJ15="",0,((AS16-AS14)/(AJ16-AJ14)*(AA$14-AJ14))+AS14)),0)</f>
        <v>0</v>
      </c>
      <c r="AU15" s="1057" t="str">
        <f>IF(AV15=0,"",AV15)</f>
        <v/>
      </c>
      <c r="AV15" s="184">
        <f>IF(AG$25=4,(IF(AJ15="",0,((AU16-AU14)/(AJ16-AJ14)*(AA$14-AJ14))+AU14)),0)</f>
        <v>0</v>
      </c>
      <c r="AW15" s="1054" t="str">
        <f>IF(AX15=0,"",AX15)</f>
        <v/>
      </c>
      <c r="AX15" s="930">
        <f>IF(AG$25=5,(IF(AJ15="",0,((AW16-AW14)/(AJ16-AJ14)*(AA$14-AJ14))+AW14)),0)</f>
        <v>0</v>
      </c>
      <c r="AY15" s="1057" t="str">
        <f>IF(AZ15=0,"",AZ15)</f>
        <v/>
      </c>
      <c r="AZ15" s="184">
        <f>IF(AG$25=5,(IF(AJ15="",0,((AY16-AY14)/(AJ16-AJ14)*(AA$14-AJ14))+AY14)),0)</f>
        <v>0</v>
      </c>
      <c r="BA15" s="1054" t="str">
        <f>IF(BB15=0,"",BB15)</f>
        <v/>
      </c>
      <c r="BB15" s="930">
        <f>IF(AG$25=6,(IF(AJ15="",0,((BA16-BA14)/(AJ16-AJ14)*(AA$14-AJ14))+BA14)),0)</f>
        <v>0</v>
      </c>
      <c r="BC15" s="1057" t="str">
        <f>IF(BD15=0,"",BD15)</f>
        <v/>
      </c>
      <c r="BD15" s="976">
        <f>IF(AG$25=6,(IF(AJ15="",0,((BC16-BC14)/(AJ16-AJ14)*(AA$14-AJ14))+BC14)),0)</f>
        <v>0</v>
      </c>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row>
    <row r="16" spans="1:177" s="15" customFormat="1" ht="16.899999999999999" customHeight="1" x14ac:dyDescent="0.2">
      <c r="A16" s="14"/>
      <c r="B16" s="2092" t="s">
        <v>138</v>
      </c>
      <c r="C16" s="2093"/>
      <c r="D16" s="2093"/>
      <c r="E16" s="2093"/>
      <c r="F16" s="2093"/>
      <c r="G16" s="2093"/>
      <c r="H16" s="2093"/>
      <c r="I16" s="2093"/>
      <c r="J16" s="2093"/>
      <c r="K16" s="2093"/>
      <c r="L16" s="2093"/>
      <c r="M16" s="2093"/>
      <c r="N16" s="2093"/>
      <c r="O16" s="2093"/>
      <c r="P16" s="2093"/>
      <c r="Q16" s="2094" t="str">
        <f>IF(AA20=0,"",AA20)</f>
        <v/>
      </c>
      <c r="R16" s="2094"/>
      <c r="S16" s="2094"/>
      <c r="T16" s="2094"/>
      <c r="U16" s="2202"/>
      <c r="V16" s="272"/>
      <c r="W16" s="9"/>
      <c r="X16" s="25"/>
      <c r="Y16" s="1164"/>
      <c r="Z16" s="1202" t="s">
        <v>21</v>
      </c>
      <c r="AA16" s="1154">
        <f>IF(AC15=2,'Kostenrahmen und Gesamthonorar'!X9*0.55,0)</f>
        <v>396000.00000000006</v>
      </c>
      <c r="AB16" s="2508">
        <v>2</v>
      </c>
      <c r="AC16" s="1088"/>
      <c r="AD16" s="1088"/>
      <c r="AE16" s="1088"/>
      <c r="AF16" s="1088"/>
      <c r="AG16" s="1088"/>
      <c r="AH16" s="1163"/>
      <c r="AI16" s="14"/>
      <c r="AJ16" s="1053">
        <v>25000</v>
      </c>
      <c r="AK16" s="1053">
        <v>3006</v>
      </c>
      <c r="AL16" s="920"/>
      <c r="AM16" s="1056">
        <v>3340</v>
      </c>
      <c r="AN16" s="920"/>
      <c r="AO16" s="1053">
        <v>3340</v>
      </c>
      <c r="AP16" s="130"/>
      <c r="AQ16" s="1056">
        <v>4247</v>
      </c>
      <c r="AR16" s="130"/>
      <c r="AS16" s="1053">
        <v>4247</v>
      </c>
      <c r="AT16" s="130"/>
      <c r="AU16" s="1056">
        <v>5296</v>
      </c>
      <c r="AV16" s="130"/>
      <c r="AW16" s="1053">
        <v>5296</v>
      </c>
      <c r="AX16" s="130"/>
      <c r="AY16" s="1056">
        <v>6203</v>
      </c>
      <c r="AZ16" s="130"/>
      <c r="BA16" s="1053">
        <v>6203</v>
      </c>
      <c r="BB16" s="130"/>
      <c r="BC16" s="1065">
        <v>6537</v>
      </c>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row>
    <row r="17" spans="1:177" s="15" customFormat="1" ht="16.899999999999999" customHeight="1" x14ac:dyDescent="0.2">
      <c r="A17" s="14"/>
      <c r="B17" s="2095" t="s">
        <v>252</v>
      </c>
      <c r="C17" s="2096"/>
      <c r="D17" s="2096"/>
      <c r="E17" s="2096"/>
      <c r="F17" s="2096"/>
      <c r="G17" s="2096"/>
      <c r="H17" s="2096"/>
      <c r="I17" s="2096"/>
      <c r="J17" s="2096"/>
      <c r="K17" s="2097"/>
      <c r="L17" s="440" t="s">
        <v>36</v>
      </c>
      <c r="M17" s="441"/>
      <c r="N17" s="2098"/>
      <c r="O17" s="2099"/>
      <c r="P17" s="2100"/>
      <c r="Q17" s="2101" t="str">
        <f>IF(AA21=0,"",AA21)</f>
        <v/>
      </c>
      <c r="R17" s="2102"/>
      <c r="S17" s="2102"/>
      <c r="T17" s="2102"/>
      <c r="U17" s="2204"/>
      <c r="V17" s="272"/>
      <c r="W17" s="965"/>
      <c r="X17" s="25"/>
      <c r="Y17" s="1165"/>
      <c r="Z17" s="1201" t="s">
        <v>22</v>
      </c>
      <c r="AA17" s="1155">
        <f>IF(AC15=2,'Kostenrahmen und Gesamthonorar'!W58*0.1,0)</f>
        <v>43000</v>
      </c>
      <c r="AB17" s="2509"/>
      <c r="AC17" s="1088"/>
      <c r="AD17" s="1088"/>
      <c r="AE17" s="1088"/>
      <c r="AF17" s="1088"/>
      <c r="AG17" s="1088"/>
      <c r="AH17" s="1163"/>
      <c r="AI17" s="14"/>
      <c r="AJ17" s="1054" t="str">
        <f>IF((OR(AA$14&lt;AJ16,AA$14&gt;=AJ18)),"",AA$14)</f>
        <v/>
      </c>
      <c r="AK17" s="1054" t="str">
        <f>IF(AL17=0,"",AL17)</f>
        <v/>
      </c>
      <c r="AL17" s="930">
        <f>IF(AG$25=2,(IF(AJ17="",0,((AK18-AK16)/(AJ18-AJ16)*(AA$14-AJ16))+AK16)),0)</f>
        <v>0</v>
      </c>
      <c r="AM17" s="1057" t="str">
        <f>IF(AN17=0,"",AN17)</f>
        <v/>
      </c>
      <c r="AN17" s="184">
        <f>IF(AG$25=2,(IF(AJ17="",0,((AM18-AM16)/(AJ18-AJ16)*(AA$14-AJ16))+AM16)),0)</f>
        <v>0</v>
      </c>
      <c r="AO17" s="1054" t="str">
        <f>IF(AP17=0,"",AP17)</f>
        <v/>
      </c>
      <c r="AP17" s="930">
        <f>IF(AG$25=3,(IF(AJ17="",0,((AO18-AO16)/(AJ18-AJ16)*(AA$14-AJ16))+AO16)),0)</f>
        <v>0</v>
      </c>
      <c r="AQ17" s="1057" t="str">
        <f>IF(AR17=0,"",AR17)</f>
        <v/>
      </c>
      <c r="AR17" s="184">
        <f>IF(AG$25=3,(IF(AJ17="",0,((AQ18-AQ16)/(AJ18-AJ16)*(AA$14-AJ16))+AQ16)),0)</f>
        <v>0</v>
      </c>
      <c r="AS17" s="1054" t="str">
        <f>IF(AT17=0,"",AT17)</f>
        <v/>
      </c>
      <c r="AT17" s="930">
        <f>IF(AG$25=4,(IF(AJ17="",0,((AS18-AS16)/(AJ18-AJ16)*(AA$14-AJ16))+AS16)),0)</f>
        <v>0</v>
      </c>
      <c r="AU17" s="1057" t="str">
        <f>IF(AV17=0,"",AV17)</f>
        <v/>
      </c>
      <c r="AV17" s="184">
        <f>IF(AG$25=4,(IF(AJ17="",0,((AU18-AU16)/(AJ18-AJ16)*(AA$14-AJ16))+AU16)),0)</f>
        <v>0</v>
      </c>
      <c r="AW17" s="1054" t="str">
        <f>IF(AX17=0,"",AX17)</f>
        <v/>
      </c>
      <c r="AX17" s="930">
        <f>IF(AG$25=5,(IF(AJ17="",0,((AW18-AW16)/(AJ18-AJ16)*(AA$14-AJ16))+AW16)),0)</f>
        <v>0</v>
      </c>
      <c r="AY17" s="1057" t="str">
        <f>IF(AZ17=0,"",AZ17)</f>
        <v/>
      </c>
      <c r="AZ17" s="184">
        <f>IF(AG$25=5,(IF(AJ17="",0,((AY18-AY16)/(AJ18-AJ16)*(AA$14-AJ16))+AY16)),0)</f>
        <v>0</v>
      </c>
      <c r="BA17" s="1054" t="str">
        <f>IF(BB17=0,"",BB17)</f>
        <v/>
      </c>
      <c r="BB17" s="930">
        <f>IF(AG$25=6,(IF(AJ17="",0,((BA18-BA16)/(AJ18-AJ16)*(AA$14-AJ16))+BA16)),0)</f>
        <v>0</v>
      </c>
      <c r="BC17" s="1057" t="str">
        <f>IF(BD17=0,"",BD17)</f>
        <v/>
      </c>
      <c r="BD17" s="976">
        <f>IF(AG$25=6,(IF(AJ17="",0,((BC18-BC16)/(AJ18-AJ16)*(AA$14-AJ16))+BC16)),0)</f>
        <v>0</v>
      </c>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row>
    <row r="18" spans="1:177" s="15" customFormat="1" ht="16.899999999999999" customHeight="1" x14ac:dyDescent="0.2">
      <c r="A18" s="14"/>
      <c r="B18" s="2157" t="s">
        <v>139</v>
      </c>
      <c r="C18" s="2158"/>
      <c r="D18" s="2158"/>
      <c r="E18" s="2158"/>
      <c r="F18" s="2158"/>
      <c r="G18" s="2158"/>
      <c r="H18" s="2158"/>
      <c r="I18" s="2158"/>
      <c r="J18" s="2158"/>
      <c r="K18" s="2158"/>
      <c r="L18" s="2158"/>
      <c r="M18" s="2158"/>
      <c r="N18" s="2158"/>
      <c r="O18" s="2158"/>
      <c r="P18" s="2158"/>
      <c r="Q18" s="2094" t="str">
        <f>IF(AA22=0,"",AA22)</f>
        <v/>
      </c>
      <c r="R18" s="2094"/>
      <c r="S18" s="2094"/>
      <c r="T18" s="2094"/>
      <c r="U18" s="2202"/>
      <c r="V18" s="551"/>
      <c r="W18" s="9"/>
      <c r="X18" s="25"/>
      <c r="Y18" s="1166"/>
      <c r="Z18" s="1203" t="s">
        <v>434</v>
      </c>
      <c r="AA18" s="1156">
        <f>IF(AC15=3,Q8,0)</f>
        <v>0</v>
      </c>
      <c r="AB18" s="1152">
        <v>3</v>
      </c>
      <c r="AC18" s="1088"/>
      <c r="AD18" s="1088"/>
      <c r="AE18" s="1088"/>
      <c r="AF18" s="1088"/>
      <c r="AG18" s="1088"/>
      <c r="AH18" s="1163"/>
      <c r="AI18" s="14"/>
      <c r="AJ18" s="1053">
        <v>50000</v>
      </c>
      <c r="AK18" s="1053">
        <v>5187</v>
      </c>
      <c r="AL18" s="920"/>
      <c r="AM18" s="1056">
        <v>5763</v>
      </c>
      <c r="AN18" s="920"/>
      <c r="AO18" s="1053">
        <v>5763</v>
      </c>
      <c r="AP18" s="130"/>
      <c r="AQ18" s="1056">
        <v>7327</v>
      </c>
      <c r="AR18" s="130"/>
      <c r="AS18" s="1053">
        <v>7327</v>
      </c>
      <c r="AT18" s="130"/>
      <c r="AU18" s="1056">
        <v>9139</v>
      </c>
      <c r="AV18" s="130"/>
      <c r="AW18" s="1053">
        <v>9139</v>
      </c>
      <c r="AX18" s="130"/>
      <c r="AY18" s="1056">
        <v>10703</v>
      </c>
      <c r="AZ18" s="130"/>
      <c r="BA18" s="1053">
        <v>10703</v>
      </c>
      <c r="BB18" s="130"/>
      <c r="BC18" s="1065">
        <v>11279</v>
      </c>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row>
    <row r="19" spans="1:177" s="15" customFormat="1" ht="16.899999999999999" customHeight="1" x14ac:dyDescent="0.25">
      <c r="A19" s="14"/>
      <c r="B19" s="2151" t="s">
        <v>251</v>
      </c>
      <c r="C19" s="2152"/>
      <c r="D19" s="2152"/>
      <c r="E19" s="2152"/>
      <c r="F19" s="2152"/>
      <c r="G19" s="2152"/>
      <c r="H19" s="2152"/>
      <c r="I19" s="2152"/>
      <c r="J19" s="2152"/>
      <c r="K19" s="2152"/>
      <c r="L19" s="442" t="s">
        <v>172</v>
      </c>
      <c r="M19" s="441"/>
      <c r="N19" s="2153"/>
      <c r="O19" s="2154"/>
      <c r="P19" s="2155"/>
      <c r="Q19" s="2515" t="str">
        <f>IF(AA23=0,"",AA23)</f>
        <v/>
      </c>
      <c r="R19" s="2515"/>
      <c r="S19" s="2515"/>
      <c r="T19" s="2515"/>
      <c r="U19" s="2516"/>
      <c r="V19" s="552"/>
      <c r="W19" s="966"/>
      <c r="X19" s="25"/>
      <c r="Y19" s="1087"/>
      <c r="Z19" s="1068"/>
      <c r="AA19" s="1088"/>
      <c r="AB19" s="1088"/>
      <c r="AC19" s="1068"/>
      <c r="AD19" s="1157"/>
      <c r="AE19" s="1073"/>
      <c r="AF19" s="1126">
        <v>1</v>
      </c>
      <c r="AG19" s="1159"/>
      <c r="AH19" s="1167">
        <v>1</v>
      </c>
      <c r="AI19" s="14"/>
      <c r="AJ19" s="1054" t="str">
        <f>IF((OR(AA$14&lt;AJ18,AA$14&gt;=AJ20)),"",AA$14)</f>
        <v/>
      </c>
      <c r="AK19" s="1054" t="str">
        <f>IF(AL19=0,"",AL19)</f>
        <v/>
      </c>
      <c r="AL19" s="930">
        <f>IF(AG$25=2,(IF(AJ19="",0,((AK20-AK18)/(AJ20-AJ18)*(AA$14-AJ18))+AK18)),0)</f>
        <v>0</v>
      </c>
      <c r="AM19" s="1057" t="str">
        <f>IF(AN19=0,"",AN19)</f>
        <v/>
      </c>
      <c r="AN19" s="184">
        <f>IF(AG$25=2,(IF(AJ19="",0,((AM20-AM18)/(AJ20-AJ18)*(AA$14-AJ18))+AM18)),0)</f>
        <v>0</v>
      </c>
      <c r="AO19" s="1054" t="str">
        <f>IF(AP19=0,"",AP19)</f>
        <v/>
      </c>
      <c r="AP19" s="930">
        <f>IF(AG$25=3,(IF(AJ19="",0,((AO20-AO18)/(AJ20-AJ18)*(AA$14-AJ18))+AO18)),0)</f>
        <v>0</v>
      </c>
      <c r="AQ19" s="1057" t="str">
        <f>IF(AR19=0,"",AR19)</f>
        <v/>
      </c>
      <c r="AR19" s="184">
        <f>IF(AG$25=3,(IF(AJ19="",0,((AQ20-AQ18)/(AJ20-AJ18)*(AA$14-AJ18))+AQ18)),0)</f>
        <v>0</v>
      </c>
      <c r="AS19" s="1054" t="str">
        <f>IF(AT19=0,"",AT19)</f>
        <v/>
      </c>
      <c r="AT19" s="930">
        <f>IF(AG$25=4,(IF(AJ19="",0,((AS20-AS18)/(AJ20-AJ18)*(AA$14-AJ18))+AS18)),0)</f>
        <v>0</v>
      </c>
      <c r="AU19" s="1057" t="str">
        <f>IF(AV19=0,"",AV19)</f>
        <v/>
      </c>
      <c r="AV19" s="184">
        <f>IF(AG$25=4,(IF(AJ19="",0,((AU20-AU18)/(AJ20-AJ18)*(AA$14-AJ18))+AU18)),0)</f>
        <v>0</v>
      </c>
      <c r="AW19" s="1054" t="str">
        <f>IF(AX19=0,"",AX19)</f>
        <v/>
      </c>
      <c r="AX19" s="930">
        <f>IF(AG$25=5,(IF(AJ19="",0,((AW20-AW18)/(AJ20-AJ18)*(AA$14-AJ18))+AW18)),0)</f>
        <v>0</v>
      </c>
      <c r="AY19" s="1057" t="str">
        <f>IF(AZ19=0,"",AZ19)</f>
        <v/>
      </c>
      <c r="AZ19" s="184">
        <f>IF(AG$25=5,(IF(AJ19="",0,((AY20-AY18)/(AJ20-AJ18)*(AA$14-AJ18))+AY18)),0)</f>
        <v>0</v>
      </c>
      <c r="BA19" s="1054" t="str">
        <f>IF(BB19=0,"",BB19)</f>
        <v/>
      </c>
      <c r="BB19" s="930">
        <f>IF(AG$25=6,(IF(AJ19="",0,((BA20-BA18)/(AJ20-AJ18)*(AA$14-AJ18))+BA18)),0)</f>
        <v>0</v>
      </c>
      <c r="BC19" s="1057" t="str">
        <f>IF(BD19=0,"",BD19)</f>
        <v/>
      </c>
      <c r="BD19" s="976">
        <f>IF(AG$25=6,(IF(AJ19="",0,((BC20-BC18)/(AJ20-AJ18)*(AA$14-AJ18))+BC18)),0)</f>
        <v>0</v>
      </c>
      <c r="BE19" s="14"/>
      <c r="BF19" s="14"/>
      <c r="BG19" s="10"/>
      <c r="BH19" s="10"/>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row>
    <row r="20" spans="1:177" s="15" customFormat="1" ht="15" customHeight="1" x14ac:dyDescent="0.2">
      <c r="A20" s="14"/>
      <c r="B20" s="2184" t="s">
        <v>295</v>
      </c>
      <c r="C20" s="2185"/>
      <c r="D20" s="2185"/>
      <c r="E20" s="2185"/>
      <c r="F20" s="2185"/>
      <c r="G20" s="2185"/>
      <c r="H20" s="2185"/>
      <c r="I20" s="2185"/>
      <c r="J20" s="2185"/>
      <c r="K20" s="2185"/>
      <c r="L20" s="2185"/>
      <c r="M20" s="2185"/>
      <c r="N20" s="2185"/>
      <c r="O20" s="2185"/>
      <c r="P20" s="2185"/>
      <c r="Q20" s="2188" t="str">
        <f>IF(AA24=0,"",AA24)</f>
        <v/>
      </c>
      <c r="R20" s="2188"/>
      <c r="S20" s="2188"/>
      <c r="T20" s="2188"/>
      <c r="U20" s="2209"/>
      <c r="V20" s="553"/>
      <c r="W20" s="55"/>
      <c r="X20" s="2205"/>
      <c r="Y20" s="2197" t="s">
        <v>138</v>
      </c>
      <c r="Z20" s="2198"/>
      <c r="AA20" s="1262">
        <f>SUM(AC20:AC24)</f>
        <v>0</v>
      </c>
      <c r="AB20" s="1028"/>
      <c r="AC20" s="1160">
        <f>IF(AE25=2,AD20,0)</f>
        <v>0</v>
      </c>
      <c r="AD20" s="1079">
        <f>SUM(AL13:AL50,AP13:AP50,AT13:AT50,AX13:AX50,BB13:BB50)</f>
        <v>31632.066666666669</v>
      </c>
      <c r="AE20" s="1024" t="s">
        <v>115</v>
      </c>
      <c r="AF20" s="1100">
        <v>2</v>
      </c>
      <c r="AG20" s="1025" t="s">
        <v>443</v>
      </c>
      <c r="AH20" s="1110">
        <v>2</v>
      </c>
      <c r="AI20" s="14"/>
      <c r="AJ20" s="1053">
        <v>75000</v>
      </c>
      <c r="AK20" s="1053">
        <v>7135</v>
      </c>
      <c r="AL20" s="920"/>
      <c r="AM20" s="1056">
        <v>7928</v>
      </c>
      <c r="AN20" s="920"/>
      <c r="AO20" s="1053">
        <v>7928</v>
      </c>
      <c r="AP20" s="130"/>
      <c r="AQ20" s="1056">
        <v>10080</v>
      </c>
      <c r="AR20" s="130"/>
      <c r="AS20" s="1053">
        <v>10080</v>
      </c>
      <c r="AT20" s="130"/>
      <c r="AU20" s="1056">
        <v>12572</v>
      </c>
      <c r="AV20" s="130"/>
      <c r="AW20" s="1053">
        <v>12572</v>
      </c>
      <c r="AX20" s="130"/>
      <c r="AY20" s="1056">
        <v>14724</v>
      </c>
      <c r="AZ20" s="130"/>
      <c r="BA20" s="1053">
        <v>14724</v>
      </c>
      <c r="BB20" s="130"/>
      <c r="BC20" s="1065">
        <v>15517</v>
      </c>
      <c r="BD20" s="14"/>
      <c r="BE20" s="14"/>
      <c r="BF20" s="14"/>
      <c r="BG20" s="27"/>
      <c r="BH20" s="27"/>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row>
    <row r="21" spans="1:177" s="15" customFormat="1" ht="15" customHeight="1" x14ac:dyDescent="0.2">
      <c r="A21" s="14"/>
      <c r="B21" s="2186"/>
      <c r="C21" s="2187"/>
      <c r="D21" s="2187"/>
      <c r="E21" s="2187"/>
      <c r="F21" s="2187"/>
      <c r="G21" s="2187"/>
      <c r="H21" s="2187"/>
      <c r="I21" s="2187"/>
      <c r="J21" s="2187"/>
      <c r="K21" s="2187"/>
      <c r="L21" s="2187"/>
      <c r="M21" s="2187"/>
      <c r="N21" s="2187"/>
      <c r="O21" s="2187"/>
      <c r="P21" s="2187"/>
      <c r="Q21" s="2189"/>
      <c r="R21" s="2189"/>
      <c r="S21" s="2189"/>
      <c r="T21" s="2189"/>
      <c r="U21" s="2210"/>
      <c r="V21" s="553"/>
      <c r="W21" s="14"/>
      <c r="X21" s="2205"/>
      <c r="Y21" s="1286" t="s">
        <v>424</v>
      </c>
      <c r="Z21" s="1287" t="b">
        <v>1</v>
      </c>
      <c r="AA21" s="1044">
        <f>IF(Z21=FALSE,0,AA20*N17)</f>
        <v>0</v>
      </c>
      <c r="AB21" s="1069"/>
      <c r="AC21" s="1161">
        <f>IF(AE25=3,AD21,0)</f>
        <v>0</v>
      </c>
      <c r="AD21" s="1541">
        <f>((AD24-AD20)*(0.25))+AD20</f>
        <v>33778.505000000005</v>
      </c>
      <c r="AE21" s="1025" t="s">
        <v>52</v>
      </c>
      <c r="AF21" s="1100">
        <v>3</v>
      </c>
      <c r="AG21" s="1025" t="s">
        <v>444</v>
      </c>
      <c r="AH21" s="1110">
        <v>3</v>
      </c>
      <c r="AI21" s="14"/>
      <c r="AJ21" s="1054" t="str">
        <f>IF((OR(AA$14&lt;AJ20,AA$14&gt;=AJ22)),"",AA$14)</f>
        <v/>
      </c>
      <c r="AK21" s="1054" t="str">
        <f>IF(AL21=0,"",AL21)</f>
        <v/>
      </c>
      <c r="AL21" s="930">
        <f>IF(AG$25=2,(IF(AJ21="",0,((AK22-AK20)/(AJ22-AJ20)*(AA$14-AJ20))+AK20)),0)</f>
        <v>0</v>
      </c>
      <c r="AM21" s="1057" t="str">
        <f>IF(AN21=0,"",AN21)</f>
        <v/>
      </c>
      <c r="AN21" s="184">
        <f>IF(AG$25=2,(IF(AJ21="",0,((AM22-AM20)/(AJ22-AJ20)*(AA$14-AJ20))+AM20)),0)</f>
        <v>0</v>
      </c>
      <c r="AO21" s="1054" t="str">
        <f>IF(AP21=0,"",AP21)</f>
        <v/>
      </c>
      <c r="AP21" s="930">
        <f>IF(AG$25=3,(IF(AJ21="",0,((AO22-AO20)/(AJ22-AJ20)*(AA$14-AJ20))+AO20)),0)</f>
        <v>0</v>
      </c>
      <c r="AQ21" s="1057" t="str">
        <f>IF(AR21=0,"",AR21)</f>
        <v/>
      </c>
      <c r="AR21" s="184">
        <f>IF(AG$25=3,(IF(AJ21="",0,((AQ22-AQ20)/(AJ22-AJ20)*(AA$14-AJ20))+AQ20)),0)</f>
        <v>0</v>
      </c>
      <c r="AS21" s="1054" t="str">
        <f>IF(AT21=0,"",AT21)</f>
        <v/>
      </c>
      <c r="AT21" s="930">
        <f>IF(AG$25=4,(IF(AJ21="",0,((AS22-AS20)/(AJ22-AJ20)*(AA$14-AJ20))+AS20)),0)</f>
        <v>0</v>
      </c>
      <c r="AU21" s="1057" t="str">
        <f>IF(AV21=0,"",AV21)</f>
        <v/>
      </c>
      <c r="AV21" s="184">
        <f>IF(AG$25=4,(IF(AJ21="",0,((AU22-AU20)/(AJ22-AJ20)*(AA$14-AJ20))+AU20)),0)</f>
        <v>0</v>
      </c>
      <c r="AW21" s="1054" t="str">
        <f>IF(AX21=0,"",AX21)</f>
        <v/>
      </c>
      <c r="AX21" s="930">
        <f>IF(AG$25=5,(IF(AJ21="",0,((AW22-AW20)/(AJ22-AJ20)*(AA$14-AJ20))+AW20)),0)</f>
        <v>0</v>
      </c>
      <c r="AY21" s="1057" t="str">
        <f>IF(AZ21=0,"",AZ21)</f>
        <v/>
      </c>
      <c r="AZ21" s="184">
        <f>IF(AG$25=5,(IF(AJ21="",0,((AY22-AY20)/(AJ22-AJ20)*(AA$14-AJ20))+AY20)),0)</f>
        <v>0</v>
      </c>
      <c r="BA21" s="1054" t="str">
        <f>IF(BB21=0,"",BB21)</f>
        <v/>
      </c>
      <c r="BB21" s="930">
        <f>IF(AG$25=6,(IF(AJ21="",0,((BA22-BA20)/(AJ22-AJ20)*(AA$14-AJ20))+BA20)),0)</f>
        <v>0</v>
      </c>
      <c r="BC21" s="1057" t="str">
        <f>IF(BD21=0,"",BD21)</f>
        <v/>
      </c>
      <c r="BD21" s="976">
        <f>IF(AG$25=6,(IF(AJ21="",0,((BC22-BC20)/(AJ22-AJ20)*(AA$14-AJ20))+BC20)),0)</f>
        <v>0</v>
      </c>
      <c r="BE21" s="14"/>
      <c r="BF21" s="14"/>
      <c r="BG21" s="27"/>
      <c r="BH21" s="27"/>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row>
    <row r="22" spans="1:177" s="15" customFormat="1" ht="15" customHeight="1" x14ac:dyDescent="0.2">
      <c r="A22" s="14"/>
      <c r="V22" s="272"/>
      <c r="W22" s="14"/>
      <c r="X22" s="194"/>
      <c r="Y22" s="2197" t="s">
        <v>432</v>
      </c>
      <c r="Z22" s="2198"/>
      <c r="AA22" s="804">
        <f>SUM(AA20:AA21)</f>
        <v>0</v>
      </c>
      <c r="AB22" s="1031"/>
      <c r="AC22" s="1161">
        <f>IF(AE25=4,AD22,0)</f>
        <v>0</v>
      </c>
      <c r="AD22" s="1541">
        <f>((AD24-AD20)*(0.5))+AD20</f>
        <v>35924.943333333336</v>
      </c>
      <c r="AE22" s="1025" t="s">
        <v>53</v>
      </c>
      <c r="AF22" s="1100">
        <v>4</v>
      </c>
      <c r="AG22" s="1025" t="s">
        <v>445</v>
      </c>
      <c r="AH22" s="1110">
        <v>4</v>
      </c>
      <c r="AI22" s="14"/>
      <c r="AJ22" s="1053">
        <v>100000</v>
      </c>
      <c r="AK22" s="1053">
        <v>8946</v>
      </c>
      <c r="AL22" s="920"/>
      <c r="AM22" s="1056">
        <v>9940</v>
      </c>
      <c r="AN22" s="920"/>
      <c r="AO22" s="1053">
        <v>9940</v>
      </c>
      <c r="AP22" s="130"/>
      <c r="AQ22" s="1056">
        <v>12639</v>
      </c>
      <c r="AR22" s="130"/>
      <c r="AS22" s="1053">
        <v>12639</v>
      </c>
      <c r="AT22" s="130"/>
      <c r="AU22" s="1056">
        <v>15763</v>
      </c>
      <c r="AV22" s="130"/>
      <c r="AW22" s="1053">
        <v>15763</v>
      </c>
      <c r="AX22" s="130"/>
      <c r="AY22" s="1056">
        <v>18461</v>
      </c>
      <c r="AZ22" s="130"/>
      <c r="BA22" s="1053">
        <v>18461</v>
      </c>
      <c r="BB22" s="130"/>
      <c r="BC22" s="1065">
        <v>19455</v>
      </c>
      <c r="BD22" s="977"/>
      <c r="BE22" s="14"/>
      <c r="BF22" s="10"/>
      <c r="BG22" s="10"/>
      <c r="BH22" s="10"/>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row>
    <row r="23" spans="1:177" s="15" customFormat="1" ht="15" customHeight="1" x14ac:dyDescent="0.2">
      <c r="A23" s="14"/>
      <c r="B23" s="1876" t="s">
        <v>5</v>
      </c>
      <c r="C23" s="1876"/>
      <c r="D23" s="1876"/>
      <c r="E23" s="1876"/>
      <c r="F23" s="1876"/>
      <c r="G23" s="1876"/>
      <c r="H23" s="1876"/>
      <c r="I23" s="1876"/>
      <c r="J23" s="1876"/>
      <c r="K23" s="1876"/>
      <c r="L23" s="1876"/>
      <c r="M23" s="1876"/>
      <c r="N23" s="1876"/>
      <c r="O23" s="1876"/>
      <c r="P23" s="1876"/>
      <c r="Q23" s="1876"/>
      <c r="R23" s="1876"/>
      <c r="S23" s="1876"/>
      <c r="T23" s="1876"/>
      <c r="U23" s="1876"/>
      <c r="V23" s="272"/>
      <c r="W23" s="14"/>
      <c r="X23" s="194"/>
      <c r="Y23" s="2195" t="s">
        <v>426</v>
      </c>
      <c r="Z23" s="2196"/>
      <c r="AA23" s="1072">
        <f>IF(AE25=2,AA22*N19,0)</f>
        <v>0</v>
      </c>
      <c r="AB23" s="1028"/>
      <c r="AC23" s="1161">
        <f>IF(AE25=5,AD23,0)</f>
        <v>0</v>
      </c>
      <c r="AD23" s="1541">
        <f>((AD24-AD20)*(0.75))+AD20</f>
        <v>38071.381666666675</v>
      </c>
      <c r="AE23" s="1101" t="s">
        <v>54</v>
      </c>
      <c r="AF23" s="1100">
        <v>5</v>
      </c>
      <c r="AG23" s="1025" t="s">
        <v>446</v>
      </c>
      <c r="AH23" s="1111">
        <v>5</v>
      </c>
      <c r="AI23" s="14"/>
      <c r="AJ23" s="1054" t="str">
        <f>IF((OR(AA$14&lt;AJ22,AA$14&gt;=AJ24)),"",AA$14)</f>
        <v/>
      </c>
      <c r="AK23" s="1054" t="str">
        <f>IF(AL23=0,"",AL23)</f>
        <v/>
      </c>
      <c r="AL23" s="930">
        <f>IF(AG$25=2,(IF(AJ23="",0,((AK24-AK22)/(AJ24-AJ22)*(AA$14-AJ22))+AK22)),0)</f>
        <v>0</v>
      </c>
      <c r="AM23" s="1057" t="str">
        <f>IF(AN23=0,"",AN23)</f>
        <v/>
      </c>
      <c r="AN23" s="184">
        <f>IF(AG$25=2,(IF(AJ23="",0,((AM24-AM22)/(AJ24-AJ22)*(AA$14-AJ22))+AM22)),0)</f>
        <v>0</v>
      </c>
      <c r="AO23" s="1054" t="str">
        <f>IF(AP23=0,"",AP23)</f>
        <v/>
      </c>
      <c r="AP23" s="930">
        <f>IF(AG$25=3,(IF(AJ23="",0,((AO24-AO22)/(AJ24-AJ22)*(AA$14-AJ22))+AO22)),0)</f>
        <v>0</v>
      </c>
      <c r="AQ23" s="1057" t="str">
        <f>IF(AR23=0,"",AR23)</f>
        <v/>
      </c>
      <c r="AR23" s="184">
        <f>IF(AG$25=3,(IF(AJ23="",0,((AQ24-AQ22)/(AJ24-AJ22)*(AA$14-AJ22))+AQ22)),0)</f>
        <v>0</v>
      </c>
      <c r="AS23" s="1054" t="str">
        <f>IF(AT23=0,"",AT23)</f>
        <v/>
      </c>
      <c r="AT23" s="930">
        <f>IF(AG$25=4,(IF(AJ23="",0,((AS24-AS22)/(AJ24-AJ22)*(AA$14-AJ22))+AS22)),0)</f>
        <v>0</v>
      </c>
      <c r="AU23" s="1057" t="str">
        <f>IF(AV23=0,"",AV23)</f>
        <v/>
      </c>
      <c r="AV23" s="184">
        <f>IF(AG$25=4,(IF(AJ23="",0,((AU24-AU22)/(AJ24-AJ22)*(AA$14-AJ22))+AU22)),0)</f>
        <v>0</v>
      </c>
      <c r="AW23" s="1054" t="str">
        <f>IF(AX23=0,"",AX23)</f>
        <v/>
      </c>
      <c r="AX23" s="930">
        <f>IF(AG$25=5,(IF(AJ23="",0,((AW24-AW22)/(AJ24-AJ22)*(AA$14-AJ22))+AW22)),0)</f>
        <v>0</v>
      </c>
      <c r="AY23" s="1057" t="str">
        <f>IF(AZ23=0,"",AZ23)</f>
        <v/>
      </c>
      <c r="AZ23" s="184">
        <f>IF(AG$25=5,(IF(AJ23="",0,((AY24-AY22)/(AJ24-AJ22)*(AA$14-AJ22))+AY22)),0)</f>
        <v>0</v>
      </c>
      <c r="BA23" s="1054" t="str">
        <f>IF(BB23=0,"",BB23)</f>
        <v/>
      </c>
      <c r="BB23" s="930">
        <f>IF(AG$25=6,(IF(AJ23="",0,((BA24-BA22)/(AJ24-AJ22)*(AA$14-AJ22))+BA22)),0)</f>
        <v>0</v>
      </c>
      <c r="BC23" s="1057" t="str">
        <f>IF(BD23=0,"",BD23)</f>
        <v/>
      </c>
      <c r="BD23" s="976">
        <f>IF(AG$25=6,(IF(AJ23="",0,((BC24-BC22)/(AJ24-AJ22)*(AA$14-AJ22))+BC22)),0)</f>
        <v>0</v>
      </c>
      <c r="BE23" s="10"/>
      <c r="BF23" s="10"/>
      <c r="BG23" s="10"/>
      <c r="BH23" s="10"/>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row>
    <row r="24" spans="1:177" s="10" customFormat="1" ht="15" customHeight="1" x14ac:dyDescent="0.2">
      <c r="B24" s="1876"/>
      <c r="C24" s="1876"/>
      <c r="D24" s="1876"/>
      <c r="E24" s="1876"/>
      <c r="F24" s="1876"/>
      <c r="G24" s="1876"/>
      <c r="H24" s="1876"/>
      <c r="I24" s="1876"/>
      <c r="J24" s="1876"/>
      <c r="K24" s="1876"/>
      <c r="L24" s="1876"/>
      <c r="M24" s="1876"/>
      <c r="N24" s="1876"/>
      <c r="O24" s="1876"/>
      <c r="P24" s="1876"/>
      <c r="Q24" s="1876"/>
      <c r="R24" s="1876"/>
      <c r="S24" s="1876"/>
      <c r="T24" s="1876"/>
      <c r="U24" s="1876"/>
      <c r="V24" s="553"/>
      <c r="W24" s="44"/>
      <c r="X24" s="26"/>
      <c r="Y24" s="2195" t="s">
        <v>427</v>
      </c>
      <c r="Z24" s="2196"/>
      <c r="AA24" s="910">
        <f>AA22-AA23</f>
        <v>0</v>
      </c>
      <c r="AB24" s="1031"/>
      <c r="AC24" s="1160">
        <f>IF(AE25=6,AD24,0)</f>
        <v>0</v>
      </c>
      <c r="AD24" s="1079">
        <f>SUM(AN13:AN50,AR13:AR50,AV13:AV50,AZ13:AZ50,BD13:BD50)</f>
        <v>40217.820000000007</v>
      </c>
      <c r="AE24" s="1101" t="s">
        <v>116</v>
      </c>
      <c r="AF24" s="1100">
        <v>6</v>
      </c>
      <c r="AG24" s="1025" t="s">
        <v>447</v>
      </c>
      <c r="AH24" s="1112">
        <v>6</v>
      </c>
      <c r="AJ24" s="1053">
        <v>150000</v>
      </c>
      <c r="AK24" s="1053">
        <v>12303</v>
      </c>
      <c r="AL24" s="920"/>
      <c r="AM24" s="1056">
        <v>13670</v>
      </c>
      <c r="AN24" s="920"/>
      <c r="AO24" s="1053">
        <v>13670</v>
      </c>
      <c r="AP24" s="130"/>
      <c r="AQ24" s="1056">
        <v>17380</v>
      </c>
      <c r="AR24" s="130"/>
      <c r="AS24" s="1053">
        <v>17380</v>
      </c>
      <c r="AT24" s="130"/>
      <c r="AU24" s="1056">
        <v>21677</v>
      </c>
      <c r="AV24" s="130"/>
      <c r="AW24" s="1053">
        <v>21677</v>
      </c>
      <c r="AX24" s="130"/>
      <c r="AY24" s="1056">
        <v>25387</v>
      </c>
      <c r="AZ24" s="130"/>
      <c r="BA24" s="1053">
        <v>25387</v>
      </c>
      <c r="BB24" s="130"/>
      <c r="BC24" s="1065">
        <v>26754</v>
      </c>
      <c r="BE24" s="27"/>
    </row>
    <row r="25" spans="1:177" s="10" customFormat="1" ht="15" customHeight="1" x14ac:dyDescent="0.2">
      <c r="B25" s="2173" t="s">
        <v>146</v>
      </c>
      <c r="C25" s="2174"/>
      <c r="D25" s="2174"/>
      <c r="E25" s="2174"/>
      <c r="F25" s="2174"/>
      <c r="G25" s="2174"/>
      <c r="H25" s="2174"/>
      <c r="I25" s="2174"/>
      <c r="J25" s="2174"/>
      <c r="K25" s="2174"/>
      <c r="L25" s="2174"/>
      <c r="M25" s="2175"/>
      <c r="N25" s="2176"/>
      <c r="O25" s="2177"/>
      <c r="P25" s="2178"/>
      <c r="Q25" s="2135"/>
      <c r="R25" s="2136"/>
      <c r="S25" s="2136"/>
      <c r="T25" s="2136"/>
      <c r="U25" s="2179"/>
      <c r="V25" s="2138"/>
      <c r="W25" s="2206" t="b">
        <v>1</v>
      </c>
      <c r="Y25" s="1090" t="s">
        <v>431</v>
      </c>
      <c r="Z25" s="1204"/>
      <c r="AA25" s="1284">
        <f>W31+W49+W62+W72+W82+W90</f>
        <v>100</v>
      </c>
      <c r="AB25" s="1070"/>
      <c r="AC25" s="1094"/>
      <c r="AD25" s="1095"/>
      <c r="AE25" s="1096">
        <v>1</v>
      </c>
      <c r="AF25" s="1096"/>
      <c r="AG25" s="1096">
        <v>3</v>
      </c>
      <c r="AH25" s="1097"/>
      <c r="AJ25" s="1054" t="str">
        <f>IF((OR(AA$14&lt;AJ24,AA$14&gt;=AJ26)),"",AA$14)</f>
        <v/>
      </c>
      <c r="AK25" s="1054" t="str">
        <f>IF(AL25=0,"",AL25)</f>
        <v/>
      </c>
      <c r="AL25" s="930">
        <f>IF(AG$25=2,(IF(AJ25="",0,((AK26-AK24)/(AJ26-AJ24)*(AA$14-AJ24))+AK24)),0)</f>
        <v>0</v>
      </c>
      <c r="AM25" s="1057" t="str">
        <f>IF(AN25=0,"",AN25)</f>
        <v/>
      </c>
      <c r="AN25" s="184">
        <f>IF(AG$25=2,(IF(AJ25="",0,((AM26-AM24)/(AJ26-AJ24)*(AA$14-AJ24))+AM24)),0)</f>
        <v>0</v>
      </c>
      <c r="AO25" s="1054" t="str">
        <f>IF(AP25=0,"",AP25)</f>
        <v/>
      </c>
      <c r="AP25" s="930">
        <f>IF(AG$25=3,(IF(AJ25="",0,((AO26-AO24)/(AJ26-AJ24)*(AA$14-AJ24))+AO24)),0)</f>
        <v>0</v>
      </c>
      <c r="AQ25" s="1057" t="str">
        <f>IF(AR25=0,"",AR25)</f>
        <v/>
      </c>
      <c r="AR25" s="184">
        <f>IF(AG$25=3,(IF(AJ25="",0,((AQ26-AQ24)/(AJ26-AJ24)*(AA$14-AJ24))+AQ24)),0)</f>
        <v>0</v>
      </c>
      <c r="AS25" s="1054" t="str">
        <f>IF(AT25=0,"",AT25)</f>
        <v/>
      </c>
      <c r="AT25" s="930">
        <f>IF(AG$25=4,(IF(AJ25="",0,((AS26-AS24)/(AJ26-AJ24)*(AA$14-AJ24))+AS24)),0)</f>
        <v>0</v>
      </c>
      <c r="AU25" s="1057" t="str">
        <f>IF(AV25=0,"",AV25)</f>
        <v/>
      </c>
      <c r="AV25" s="184">
        <f>IF(AG$25=4,(IF(AJ25="",0,((AU26-AU24)/(AJ26-AJ24)*(AA$14-AJ24))+AU24)),0)</f>
        <v>0</v>
      </c>
      <c r="AW25" s="1054" t="str">
        <f>IF(AX25=0,"",AX25)</f>
        <v/>
      </c>
      <c r="AX25" s="930">
        <f>IF(AG$25=5,(IF(AJ25="",0,((AW26-AW24)/(AJ26-AJ24)*(AA$14-AJ24))+AW24)),0)</f>
        <v>0</v>
      </c>
      <c r="AY25" s="1057" t="str">
        <f>IF(AZ25=0,"",AZ25)</f>
        <v/>
      </c>
      <c r="AZ25" s="184">
        <f>IF(AG$25=5,(IF(AJ25="",0,((AY26-AY24)/(AJ26-AJ24)*(AA$14-AJ24))+AY24)),0)</f>
        <v>0</v>
      </c>
      <c r="BA25" s="1054" t="str">
        <f>IF(BB25=0,"",BB25)</f>
        <v/>
      </c>
      <c r="BB25" s="930">
        <f>IF(AG$25=6,(IF(AJ25="",0,((BA26-BA24)/(AJ26-AJ24)*(AA$14-AJ24))+BA24)),0)</f>
        <v>0</v>
      </c>
      <c r="BC25" s="1057" t="str">
        <f>IF(BD25=0,"",BD25)</f>
        <v/>
      </c>
      <c r="BD25" s="976">
        <f>IF(AG$25=6,(IF(AJ25="",0,((BC26-BC24)/(AJ26-AJ24)*(AA$14-AJ24))+BC24)),0)</f>
        <v>0</v>
      </c>
      <c r="BF25" s="6"/>
      <c r="BG25" s="6"/>
      <c r="BH25" s="6"/>
    </row>
    <row r="26" spans="1:177" ht="15" customHeight="1" thickBot="1" x14ac:dyDescent="0.25">
      <c r="B26" s="2180"/>
      <c r="C26" s="2181"/>
      <c r="D26" s="2181"/>
      <c r="E26" s="2181"/>
      <c r="F26" s="2181"/>
      <c r="G26" s="2181"/>
      <c r="H26" s="2181"/>
      <c r="I26" s="2181"/>
      <c r="J26" s="2181"/>
      <c r="K26" s="2181"/>
      <c r="L26" s="2181"/>
      <c r="M26" s="2181"/>
      <c r="N26" s="1992" t="s">
        <v>326</v>
      </c>
      <c r="O26" s="1993"/>
      <c r="P26" s="1994"/>
      <c r="Q26" s="2182"/>
      <c r="R26" s="2182"/>
      <c r="S26" s="2182"/>
      <c r="T26" s="2182"/>
      <c r="U26" s="2183"/>
      <c r="V26" s="2138"/>
      <c r="W26" s="2207"/>
      <c r="Y26" s="2517" t="s">
        <v>430</v>
      </c>
      <c r="Z26" s="2518"/>
      <c r="AA26" s="1291">
        <f>IF(AC15=1,0,X31+X49+X62+X72+X82+X90)</f>
        <v>0</v>
      </c>
      <c r="AB26" s="1092"/>
      <c r="AC26" s="1168"/>
      <c r="AD26" s="1168"/>
      <c r="AE26" s="1168"/>
      <c r="AF26" s="1168"/>
      <c r="AG26" s="1168"/>
      <c r="AH26" s="1169"/>
      <c r="AJ26" s="1053">
        <v>250000</v>
      </c>
      <c r="AK26" s="1053">
        <v>18370</v>
      </c>
      <c r="AL26" s="920"/>
      <c r="AM26" s="1056">
        <v>20411</v>
      </c>
      <c r="AN26" s="920"/>
      <c r="AO26" s="1053">
        <v>20411</v>
      </c>
      <c r="AP26" s="130"/>
      <c r="AQ26" s="1056">
        <v>25951</v>
      </c>
      <c r="AR26" s="130"/>
      <c r="AS26" s="1053">
        <v>25951</v>
      </c>
      <c r="AT26" s="130"/>
      <c r="AU26" s="1056">
        <v>32365</v>
      </c>
      <c r="AV26" s="130"/>
      <c r="AW26" s="1053">
        <v>32365</v>
      </c>
      <c r="AX26" s="130"/>
      <c r="AY26" s="1056">
        <v>37906</v>
      </c>
      <c r="AZ26" s="130"/>
      <c r="BA26" s="1053">
        <v>37906</v>
      </c>
      <c r="BB26" s="130"/>
      <c r="BC26" s="1065">
        <v>39947</v>
      </c>
      <c r="BD26" s="10"/>
      <c r="BE26" s="10"/>
      <c r="BF26" s="10"/>
      <c r="BG26" s="10"/>
      <c r="BH26" s="10"/>
    </row>
    <row r="27" spans="1:177" s="10" customFormat="1" ht="15" customHeight="1" thickTop="1" x14ac:dyDescent="0.2">
      <c r="B27" s="2061" t="s">
        <v>37</v>
      </c>
      <c r="C27" s="2016" t="s">
        <v>395</v>
      </c>
      <c r="D27" s="2016"/>
      <c r="E27" s="2016"/>
      <c r="F27" s="2016"/>
      <c r="G27" s="2016"/>
      <c r="H27" s="2016"/>
      <c r="I27" s="2016"/>
      <c r="J27" s="2016"/>
      <c r="K27" s="2016"/>
      <c r="L27" s="2016"/>
      <c r="M27" s="2017"/>
      <c r="N27" s="2074">
        <v>2.6</v>
      </c>
      <c r="O27" s="2075"/>
      <c r="P27" s="2076"/>
      <c r="Q27" s="2149" t="str">
        <f>IF(X27=0,"",X27)</f>
        <v/>
      </c>
      <c r="R27" s="2149"/>
      <c r="S27" s="2149"/>
      <c r="T27" s="2149"/>
      <c r="U27" s="2150"/>
      <c r="V27" s="2000">
        <v>2.6</v>
      </c>
      <c r="W27" s="2211">
        <f>IF(W$25=FALSE,0,N27)</f>
        <v>2.6</v>
      </c>
      <c r="X27" s="2213">
        <f>AA$24*(W27/100)</f>
        <v>0</v>
      </c>
      <c r="Y27" s="5"/>
      <c r="Z27" s="1205"/>
      <c r="AA27" s="5"/>
      <c r="AF27" s="14"/>
      <c r="AG27" s="6"/>
      <c r="AH27" s="6"/>
      <c r="AJ27" s="1054" t="str">
        <f>IF((OR(AA$14&lt;AJ26,AA$14&gt;=AJ28)),"",AA$14)</f>
        <v/>
      </c>
      <c r="AK27" s="1054" t="str">
        <f>IF(AL27=0,"",AL27)</f>
        <v/>
      </c>
      <c r="AL27" s="930">
        <f>IF(AG$25=2,(IF(AJ27="",0,((AK28-AK26)/(AJ28-AJ26)*(AA$14-AJ26))+AK26)),0)</f>
        <v>0</v>
      </c>
      <c r="AM27" s="1057" t="str">
        <f>IF(AN27=0,"",AN27)</f>
        <v/>
      </c>
      <c r="AN27" s="184">
        <f>IF(AG$25=2,(IF(AJ27="",0,((AM28-AM26)/(AJ28-AJ26)*(AA$14-AJ26))+AM26)),0)</f>
        <v>0</v>
      </c>
      <c r="AO27" s="1054" t="str">
        <f>IF(AP27=0,"",AP27)</f>
        <v/>
      </c>
      <c r="AP27" s="930">
        <f>IF(AG$25=3,(IF(AJ27="",0,((AO28-AO26)/(AJ28-AJ26)*(AA$14-AJ26))+AO26)),0)</f>
        <v>0</v>
      </c>
      <c r="AQ27" s="1057" t="str">
        <f>IF(AR27=0,"",AR27)</f>
        <v/>
      </c>
      <c r="AR27" s="184">
        <f>IF(AG$25=3,(IF(AJ27="",0,((AQ28-AQ26)/(AJ28-AJ26)*(AA$14-AJ26))+AQ26)),0)</f>
        <v>0</v>
      </c>
      <c r="AS27" s="1054" t="str">
        <f>IF(AT27=0,"",AT27)</f>
        <v/>
      </c>
      <c r="AT27" s="930">
        <f>IF(AG$25=4,(IF(AJ27="",0,((AS28-AS26)/(AJ28-AJ26)*(AA$14-AJ26))+AS26)),0)</f>
        <v>0</v>
      </c>
      <c r="AU27" s="1057" t="str">
        <f>IF(AV27=0,"",AV27)</f>
        <v/>
      </c>
      <c r="AV27" s="184">
        <f>IF(AG$25=4,(IF(AJ27="",0,((AU28-AU26)/(AJ28-AJ26)*(AA$14-AJ26))+AU26)),0)</f>
        <v>0</v>
      </c>
      <c r="AW27" s="1054" t="str">
        <f>IF(AX27=0,"",AX27)</f>
        <v/>
      </c>
      <c r="AX27" s="930">
        <f>IF(AG$25=5,(IF(AJ27="",0,((AW28-AW26)/(AJ28-AJ26)*(AA$14-AJ26))+AW26)),0)</f>
        <v>0</v>
      </c>
      <c r="AY27" s="1057" t="str">
        <f>IF(AZ27=0,"",AZ27)</f>
        <v/>
      </c>
      <c r="AZ27" s="184">
        <f>IF(AG$25=5,(IF(AJ27="",0,((AY28-AY26)/(AJ28-AJ26)*(AA$14-AJ26))+AY26)),0)</f>
        <v>0</v>
      </c>
      <c r="BA27" s="1054" t="str">
        <f>IF(BB27=0,"",BB27)</f>
        <v/>
      </c>
      <c r="BB27" s="930">
        <f>IF(AG$25=6,(IF(AJ27="",0,((BA28-BA26)/(AJ28-AJ26)*(AA$14-AJ26))+BA26)),0)</f>
        <v>0</v>
      </c>
      <c r="BC27" s="1057" t="str">
        <f>IF(BD27=0,"",BD27)</f>
        <v/>
      </c>
      <c r="BD27" s="976">
        <f>IF(AG$25=6,(IF(AJ27="",0,((BC28-BC26)/(AJ28-AJ26)*(AA$14-AJ26))+BC26)),0)</f>
        <v>0</v>
      </c>
    </row>
    <row r="28" spans="1:177" s="10" customFormat="1" ht="15" customHeight="1" x14ac:dyDescent="0.2">
      <c r="B28" s="2060"/>
      <c r="C28" s="1895"/>
      <c r="D28" s="1895"/>
      <c r="E28" s="1895"/>
      <c r="F28" s="1895"/>
      <c r="G28" s="1895"/>
      <c r="H28" s="1895"/>
      <c r="I28" s="1895"/>
      <c r="J28" s="1895"/>
      <c r="K28" s="1895"/>
      <c r="L28" s="1895"/>
      <c r="M28" s="1896"/>
      <c r="N28" s="2077"/>
      <c r="O28" s="2078"/>
      <c r="P28" s="2079"/>
      <c r="Q28" s="2069"/>
      <c r="R28" s="2069"/>
      <c r="S28" s="2069"/>
      <c r="T28" s="2069"/>
      <c r="U28" s="2070"/>
      <c r="V28" s="2000"/>
      <c r="W28" s="2212"/>
      <c r="X28" s="2214"/>
      <c r="Z28" s="26"/>
      <c r="AF28" s="6"/>
      <c r="AJ28" s="1053">
        <v>350000</v>
      </c>
      <c r="AK28" s="1053">
        <v>23909</v>
      </c>
      <c r="AL28" s="920"/>
      <c r="AM28" s="1056">
        <v>26565</v>
      </c>
      <c r="AN28" s="920"/>
      <c r="AO28" s="1053">
        <v>26565</v>
      </c>
      <c r="AP28" s="130"/>
      <c r="AQ28" s="1056">
        <v>33776</v>
      </c>
      <c r="AR28" s="130"/>
      <c r="AS28" s="1053">
        <v>33776</v>
      </c>
      <c r="AT28" s="130"/>
      <c r="AU28" s="1056">
        <v>42125</v>
      </c>
      <c r="AV28" s="130"/>
      <c r="AW28" s="1053">
        <v>42125</v>
      </c>
      <c r="AX28" s="130"/>
      <c r="AY28" s="1056">
        <v>49335</v>
      </c>
      <c r="AZ28" s="130"/>
      <c r="BA28" s="1053">
        <v>49335</v>
      </c>
      <c r="BB28" s="130"/>
      <c r="BC28" s="1065">
        <v>51992</v>
      </c>
    </row>
    <row r="29" spans="1:177" s="10" customFormat="1" ht="16.899999999999999" customHeight="1" x14ac:dyDescent="0.2">
      <c r="B29" s="322" t="s">
        <v>38</v>
      </c>
      <c r="C29" s="2147" t="s">
        <v>389</v>
      </c>
      <c r="D29" s="2147"/>
      <c r="E29" s="2147"/>
      <c r="F29" s="2147"/>
      <c r="G29" s="2147"/>
      <c r="H29" s="2147"/>
      <c r="I29" s="2147"/>
      <c r="J29" s="2147"/>
      <c r="K29" s="2147"/>
      <c r="L29" s="2147"/>
      <c r="M29" s="2148"/>
      <c r="N29" s="1868">
        <v>0.25</v>
      </c>
      <c r="O29" s="1869"/>
      <c r="P29" s="1870"/>
      <c r="Q29" s="1863" t="str">
        <f>IF(X29=0,"",X29)</f>
        <v/>
      </c>
      <c r="R29" s="1864"/>
      <c r="S29" s="1864"/>
      <c r="T29" s="1864"/>
      <c r="U29" s="2013"/>
      <c r="V29" s="555">
        <v>0.25</v>
      </c>
      <c r="W29" s="460">
        <f>IF(W$25=FALSE,0,N29)</f>
        <v>0.25</v>
      </c>
      <c r="X29" s="185">
        <f>AA$24*(W29/100)</f>
        <v>0</v>
      </c>
      <c r="Z29" s="26"/>
      <c r="AJ29" s="1054">
        <f>IF((OR(AA$14&lt;AJ28,AA$14&gt;=AJ30)),"",AA$14)</f>
        <v>439000.00000000006</v>
      </c>
      <c r="AK29" s="1054" t="str">
        <f>IF(AL29=0,"",AL29)</f>
        <v/>
      </c>
      <c r="AL29" s="930">
        <f>IF(AG$25=2,(IF(AJ29="",0,((AK30-AK28)/(AJ30-AJ28)*(AA$14-AJ28))+AK28)),0)</f>
        <v>0</v>
      </c>
      <c r="AM29" s="1057" t="str">
        <f>IF(AN29=0,"",AN29)</f>
        <v/>
      </c>
      <c r="AN29" s="184">
        <f>IF(AG$25=2,(IF(AJ29="",0,((AM30-AM28)/(AJ30-AJ28)*(AA$14-AJ28))+AM28)),0)</f>
        <v>0</v>
      </c>
      <c r="AO29" s="1054">
        <f>IF(AP29=0,"",AP29)</f>
        <v>31632.066666666669</v>
      </c>
      <c r="AP29" s="930">
        <f>IF(AG$25=3,(IF(AJ29="",0,((AO30-AO28)/(AJ30-AJ28)*(AA$14-AJ28))+AO28)),0)</f>
        <v>31632.066666666669</v>
      </c>
      <c r="AQ29" s="1057">
        <f>IF(AR29=0,"",AR29)</f>
        <v>40217.820000000007</v>
      </c>
      <c r="AR29" s="184">
        <f>IF(AG$25=3,(IF(AJ29="",0,((AQ30-AQ28)/(AJ30-AJ28)*(AA$14-AJ28))+AQ28)),0)</f>
        <v>40217.820000000007</v>
      </c>
      <c r="AS29" s="1054" t="str">
        <f>IF(AT29=0,"",AT29)</f>
        <v/>
      </c>
      <c r="AT29" s="930">
        <f>IF(AG$25=4,(IF(AJ29="",0,((AS30-AS28)/(AJ30-AJ28)*(AA$14-AJ28))+AS28)),0)</f>
        <v>0</v>
      </c>
      <c r="AU29" s="1057" t="str">
        <f>IF(AV29=0,"",AV29)</f>
        <v/>
      </c>
      <c r="AV29" s="184">
        <f>IF(AG$25=4,(IF(AJ29="",0,((AU30-AU28)/(AJ30-AJ28)*(AA$14-AJ28))+AU28)),0)</f>
        <v>0</v>
      </c>
      <c r="AW29" s="1054" t="str">
        <f>IF(AX29=0,"",AX29)</f>
        <v/>
      </c>
      <c r="AX29" s="930">
        <f>IF(AG$25=5,(IF(AJ29="",0,((AW30-AW28)/(AJ30-AJ28)*(AA$14-AJ28))+AW28)),0)</f>
        <v>0</v>
      </c>
      <c r="AY29" s="1057" t="str">
        <f>IF(AZ29=0,"",AZ29)</f>
        <v/>
      </c>
      <c r="AZ29" s="184">
        <f>IF(AG$25=5,(IF(AJ29="",0,((AY30-AY28)/(AJ30-AJ28)*(AA$14-AJ28))+AY28)),0)</f>
        <v>0</v>
      </c>
      <c r="BA29" s="1054" t="str">
        <f>IF(BB29=0,"",BB29)</f>
        <v/>
      </c>
      <c r="BB29" s="930">
        <f>IF(AG$25=6,(IF(AJ29="",0,((BA30-BA28)/(AJ30-AJ28)*(AA$14-AJ28))+BA28)),0)</f>
        <v>0</v>
      </c>
      <c r="BC29" s="1057" t="str">
        <f>IF(BD29=0,"",BD29)</f>
        <v/>
      </c>
      <c r="BD29" s="976">
        <f>IF(AG$25=6,(IF(AJ29="",0,((BC30-BC28)/(AJ30-AJ28)*(AA$14-AJ28))+BC28)),0)</f>
        <v>0</v>
      </c>
    </row>
    <row r="30" spans="1:177" s="10" customFormat="1" ht="16.899999999999999" customHeight="1" x14ac:dyDescent="0.2">
      <c r="B30" s="322" t="s">
        <v>39</v>
      </c>
      <c r="C30" s="1866" t="s">
        <v>81</v>
      </c>
      <c r="D30" s="1866"/>
      <c r="E30" s="1866"/>
      <c r="F30" s="1866"/>
      <c r="G30" s="1866"/>
      <c r="H30" s="1866"/>
      <c r="I30" s="1866"/>
      <c r="J30" s="1866"/>
      <c r="K30" s="1866"/>
      <c r="L30" s="1866"/>
      <c r="M30" s="1867"/>
      <c r="N30" s="1880">
        <v>0.15</v>
      </c>
      <c r="O30" s="1881"/>
      <c r="P30" s="1882"/>
      <c r="Q30" s="1863" t="str">
        <f>IF(X30=0,"",X30)</f>
        <v/>
      </c>
      <c r="R30" s="1864"/>
      <c r="S30" s="1864"/>
      <c r="T30" s="1864"/>
      <c r="U30" s="2013"/>
      <c r="V30" s="555">
        <v>0.15</v>
      </c>
      <c r="W30" s="460">
        <f>IF(W$25=FALSE,0,N30)</f>
        <v>0.15</v>
      </c>
      <c r="X30" s="185">
        <f>AA$24*(W30/100)</f>
        <v>0</v>
      </c>
      <c r="Z30" s="26"/>
      <c r="AG30" s="14"/>
      <c r="AH30" s="957"/>
      <c r="AI30" s="957"/>
      <c r="AJ30" s="1053">
        <v>500000</v>
      </c>
      <c r="AK30" s="1053">
        <v>31594</v>
      </c>
      <c r="AL30" s="920"/>
      <c r="AM30" s="1056">
        <v>35105</v>
      </c>
      <c r="AN30" s="920"/>
      <c r="AO30" s="1053">
        <v>35105</v>
      </c>
      <c r="AP30" s="130"/>
      <c r="AQ30" s="1056">
        <v>44633</v>
      </c>
      <c r="AR30" s="130"/>
      <c r="AS30" s="1053">
        <v>44633</v>
      </c>
      <c r="AT30" s="130"/>
      <c r="AU30" s="1056">
        <v>55666</v>
      </c>
      <c r="AV30" s="130"/>
      <c r="AW30" s="1053">
        <v>55666</v>
      </c>
      <c r="AX30" s="130"/>
      <c r="AY30" s="1056">
        <v>65194</v>
      </c>
      <c r="AZ30" s="130"/>
      <c r="BA30" s="1053">
        <v>65194</v>
      </c>
      <c r="BB30" s="130"/>
      <c r="BC30" s="1065">
        <v>68705</v>
      </c>
    </row>
    <row r="31" spans="1:177" s="10" customFormat="1" ht="19.899999999999999" customHeight="1" x14ac:dyDescent="0.2">
      <c r="B31" s="2162" t="s">
        <v>390</v>
      </c>
      <c r="C31" s="1951"/>
      <c r="D31" s="1951"/>
      <c r="E31" s="1951"/>
      <c r="F31" s="1951"/>
      <c r="G31" s="1951"/>
      <c r="H31" s="1951"/>
      <c r="I31" s="1951"/>
      <c r="J31" s="1951"/>
      <c r="K31" s="1951"/>
      <c r="L31" s="1951"/>
      <c r="M31" s="1952"/>
      <c r="N31" s="2163">
        <f>IF(W31=0,"",W31)</f>
        <v>3</v>
      </c>
      <c r="O31" s="2164"/>
      <c r="P31" s="2165"/>
      <c r="Q31" s="2166" t="str">
        <f>IF(X31=0,"",X31)</f>
        <v/>
      </c>
      <c r="R31" s="2166"/>
      <c r="S31" s="2166"/>
      <c r="T31" s="2166"/>
      <c r="U31" s="2167"/>
      <c r="V31" s="551"/>
      <c r="W31" s="461">
        <f>SUM(W27:W30)</f>
        <v>3</v>
      </c>
      <c r="X31" s="307">
        <f>SUM(X27:X30)</f>
        <v>0</v>
      </c>
      <c r="Z31" s="26"/>
      <c r="AG31" s="59"/>
      <c r="AH31" s="22"/>
      <c r="AI31" s="22"/>
      <c r="AJ31" s="1054" t="str">
        <f>IF((OR(AA$14&lt;AJ30,AA$14&gt;=AJ32)),"",AA$14)</f>
        <v/>
      </c>
      <c r="AK31" s="1054" t="str">
        <f>IF(AL31=0,"",AL31)</f>
        <v/>
      </c>
      <c r="AL31" s="930">
        <f>IF(AG$25=2,(IF(AJ31="",0,((AK32-AK30)/(AJ32-AJ30)*(AA$14-AJ30))+AK30)),0)</f>
        <v>0</v>
      </c>
      <c r="AM31" s="1057" t="str">
        <f>IF(AN31=0,"",AN31)</f>
        <v/>
      </c>
      <c r="AN31" s="184">
        <f>IF(AG$25=2,(IF(AJ31="",0,((AM32-AM30)/(AJ32-AJ30)*(AA$14-AJ30))+AM30)),0)</f>
        <v>0</v>
      </c>
      <c r="AO31" s="1054" t="str">
        <f>IF(AP31=0,"",AP31)</f>
        <v/>
      </c>
      <c r="AP31" s="930">
        <f>IF(AG$25=3,(IF(AJ31="",0,((AO32-AO30)/(AJ32-AJ30)*(AA$14-AJ30))+AO30)),0)</f>
        <v>0</v>
      </c>
      <c r="AQ31" s="1057" t="str">
        <f>IF(AR31=0,"",AR31)</f>
        <v/>
      </c>
      <c r="AR31" s="184">
        <f>IF(AG$25=3,(IF(AJ31="",0,((AQ32-AQ30)/(AJ32-AJ30)*(AA$14-AJ30))+AQ30)),0)</f>
        <v>0</v>
      </c>
      <c r="AS31" s="1054" t="str">
        <f>IF(AT31=0,"",AT31)</f>
        <v/>
      </c>
      <c r="AT31" s="930">
        <f>IF(AG$25=4,(IF(AJ31="",0,((AS32-AS30)/(AJ32-AJ30)*(AA$14-AJ30))+AS30)),0)</f>
        <v>0</v>
      </c>
      <c r="AU31" s="1057" t="str">
        <f>IF(AV31=0,"",AV31)</f>
        <v/>
      </c>
      <c r="AV31" s="184">
        <f>IF(AG$25=4,(IF(AJ31="",0,((AU32-AU30)/(AJ32-AJ30)*(AA$14-AJ30))+AU30)),0)</f>
        <v>0</v>
      </c>
      <c r="AW31" s="1054" t="str">
        <f>IF(AX31=0,"",AX31)</f>
        <v/>
      </c>
      <c r="AX31" s="930">
        <f>IF(AG$25=5,(IF(AJ31="",0,((AW32-AW30)/(AJ32-AJ30)*(AA$14-AJ30))+AW30)),0)</f>
        <v>0</v>
      </c>
      <c r="AY31" s="1057" t="str">
        <f>IF(AZ31=0,"",AZ31)</f>
        <v/>
      </c>
      <c r="AZ31" s="184">
        <f>IF(AG$25=5,(IF(AJ31="",0,((AY32-AY30)/(AJ32-AJ30)*(AA$14-AJ30))+AY30)),0)</f>
        <v>0</v>
      </c>
      <c r="BA31" s="1054" t="str">
        <f>IF(BB31=0,"",BB31)</f>
        <v/>
      </c>
      <c r="BB31" s="930">
        <f>IF(AG$25=6,(IF(AJ31="",0,((BA32-BA30)/(AJ32-AJ30)*(AA$14-AJ30))+BA30)),0)</f>
        <v>0</v>
      </c>
      <c r="BC31" s="1057" t="str">
        <f>IF(BD31=0,"",BD31)</f>
        <v/>
      </c>
      <c r="BD31" s="976">
        <f>IF(AG$25=6,(IF(AJ31="",0,((BC32-BC30)/(AJ32-AJ30)*(AA$14-AJ30))+BC30)),0)</f>
        <v>0</v>
      </c>
    </row>
    <row r="32" spans="1:177" s="10" customFormat="1" ht="15" customHeight="1" x14ac:dyDescent="0.2">
      <c r="B32" s="319"/>
      <c r="C32" s="319"/>
      <c r="D32" s="319"/>
      <c r="E32" s="319"/>
      <c r="F32" s="319"/>
      <c r="G32" s="319"/>
      <c r="H32" s="319"/>
      <c r="I32" s="319"/>
      <c r="J32" s="319"/>
      <c r="K32" s="319"/>
      <c r="L32" s="320"/>
      <c r="M32" s="320"/>
      <c r="N32" s="321"/>
      <c r="O32" s="321"/>
      <c r="P32" s="321"/>
      <c r="Q32" s="305"/>
      <c r="R32" s="305"/>
      <c r="S32" s="305"/>
      <c r="T32" s="305"/>
      <c r="U32" s="305"/>
      <c r="V32" s="551"/>
      <c r="W32" s="310"/>
      <c r="X32" s="311"/>
      <c r="Z32" s="26"/>
      <c r="AG32" s="27"/>
      <c r="AH32" s="22"/>
      <c r="AI32" s="22"/>
      <c r="AJ32" s="1053">
        <v>750000</v>
      </c>
      <c r="AK32" s="1053">
        <v>43463</v>
      </c>
      <c r="AL32" s="920"/>
      <c r="AM32" s="1056">
        <v>48293</v>
      </c>
      <c r="AN32" s="920"/>
      <c r="AO32" s="1053">
        <v>48293</v>
      </c>
      <c r="AP32" s="130"/>
      <c r="AQ32" s="1056">
        <v>61401</v>
      </c>
      <c r="AR32" s="130"/>
      <c r="AS32" s="1053">
        <v>61401</v>
      </c>
      <c r="AT32" s="130"/>
      <c r="AU32" s="1056">
        <v>76578</v>
      </c>
      <c r="AV32" s="130"/>
      <c r="AW32" s="1053">
        <v>76578</v>
      </c>
      <c r="AX32" s="130"/>
      <c r="AY32" s="1056">
        <v>89686</v>
      </c>
      <c r="AZ32" s="130"/>
      <c r="BA32" s="1053">
        <v>89686</v>
      </c>
      <c r="BB32" s="130"/>
      <c r="BC32" s="1066">
        <v>94515</v>
      </c>
    </row>
    <row r="33" spans="2:61" s="10" customFormat="1" ht="15" customHeight="1" x14ac:dyDescent="0.2">
      <c r="B33" s="2199"/>
      <c r="C33" s="2199"/>
      <c r="D33" s="2199"/>
      <c r="E33" s="2199"/>
      <c r="F33" s="2199"/>
      <c r="G33" s="2199"/>
      <c r="H33" s="2199"/>
      <c r="I33" s="2199"/>
      <c r="J33" s="2199"/>
      <c r="K33" s="2199"/>
      <c r="L33" s="2199"/>
      <c r="M33" s="2199"/>
      <c r="N33" s="2199"/>
      <c r="O33" s="2199"/>
      <c r="P33" s="2199"/>
      <c r="Q33" s="2199"/>
      <c r="R33" s="2199"/>
      <c r="S33" s="2199"/>
      <c r="T33" s="2199"/>
      <c r="U33" s="2199"/>
      <c r="V33" s="556"/>
      <c r="W33" s="20"/>
      <c r="X33" s="19"/>
      <c r="Z33" s="26"/>
      <c r="AH33" s="22"/>
      <c r="AI33" s="22"/>
      <c r="AJ33" s="1054" t="str">
        <f>IF((OR(AA$14&lt;AJ32,AA$14&gt;=AJ34)),"",AA$14)</f>
        <v/>
      </c>
      <c r="AK33" s="1054" t="str">
        <f>IF(AL33=0,"",AL33)</f>
        <v/>
      </c>
      <c r="AL33" s="930">
        <f>IF(AG$25=2,(IF(AJ33="",0,((AK34-AK32)/(AJ34-AJ32)*(AA$14-AJ32))+AK32)),0)</f>
        <v>0</v>
      </c>
      <c r="AM33" s="1057" t="str">
        <f>IF(AN33=0,"",AN33)</f>
        <v/>
      </c>
      <c r="AN33" s="184">
        <f>IF(AG$25=2,(IF(AJ33="",0,((AM34-AM32)/(AJ34-AJ32)*(AA$14-AJ32))+AM32)),0)</f>
        <v>0</v>
      </c>
      <c r="AO33" s="1054" t="str">
        <f>IF(AP33=0,"",AP33)</f>
        <v/>
      </c>
      <c r="AP33" s="930">
        <f>IF(AG$25=3,(IF(AJ33="",0,((AO34-AO32)/(AJ34-AJ32)*(AA$14-AJ32))+AO32)),0)</f>
        <v>0</v>
      </c>
      <c r="AQ33" s="1057" t="str">
        <f>IF(AR33=0,"",AR33)</f>
        <v/>
      </c>
      <c r="AR33" s="184">
        <f>IF(AG$25=3,(IF(AJ33="",0,((AQ34-AQ32)/(AJ34-AJ32)*(AA$14-AJ32))+AQ32)),0)</f>
        <v>0</v>
      </c>
      <c r="AS33" s="1054" t="str">
        <f>IF(AT33=0,"",AT33)</f>
        <v/>
      </c>
      <c r="AT33" s="930">
        <f>IF(AG$25=4,(IF(AJ33="",0,((AS34-AS32)/(AJ34-AJ32)*(AA$14-AJ32))+AS32)),0)</f>
        <v>0</v>
      </c>
      <c r="AU33" s="1057" t="str">
        <f>IF(AV33=0,"",AV33)</f>
        <v/>
      </c>
      <c r="AV33" s="184">
        <f>IF(AG$25=4,(IF(AJ33="",0,((AU34-AU32)/(AJ34-AJ32)*(AA$14-AJ32))+AU32)),0)</f>
        <v>0</v>
      </c>
      <c r="AW33" s="1054" t="str">
        <f>IF(AX33=0,"",AX33)</f>
        <v/>
      </c>
      <c r="AX33" s="930">
        <f>IF(AG$25=5,(IF(AJ33="",0,((AW34-AW32)/(AJ34-AJ32)*(AA$14-AJ32))+AW32)),0)</f>
        <v>0</v>
      </c>
      <c r="AY33" s="1057" t="str">
        <f>IF(AZ33=0,"",AZ33)</f>
        <v/>
      </c>
      <c r="AZ33" s="184">
        <f>IF(AG$25=5,(IF(AJ33="",0,((AY34-AY32)/(AJ34-AJ32)*(AA$14-AJ32))+AY32)),0)</f>
        <v>0</v>
      </c>
      <c r="BA33" s="1054" t="str">
        <f>IF(BB33=0,"",BB33)</f>
        <v/>
      </c>
      <c r="BB33" s="930">
        <f>IF(AG$25=6,(IF(AJ33="",0,((BA34-BA32)/(AJ34-AJ32)*(AA$14-AJ32))+BA32)),0)</f>
        <v>0</v>
      </c>
      <c r="BC33" s="1057" t="str">
        <f>IF(BD33=0,"",BD33)</f>
        <v/>
      </c>
      <c r="BD33" s="976">
        <f>IF(AG$25=6,(IF(AJ33="",0,((BC34-BC32)/(AJ34-AJ32)*(AA$14-AJ32))+BC32)),0)</f>
        <v>0</v>
      </c>
    </row>
    <row r="34" spans="2:61" s="10" customFormat="1" ht="15" customHeight="1" x14ac:dyDescent="0.2">
      <c r="B34" s="2130" t="s">
        <v>147</v>
      </c>
      <c r="C34" s="2131"/>
      <c r="D34" s="2131"/>
      <c r="E34" s="2131"/>
      <c r="F34" s="2131"/>
      <c r="G34" s="2131"/>
      <c r="H34" s="2131"/>
      <c r="I34" s="2131"/>
      <c r="J34" s="2131"/>
      <c r="K34" s="2131"/>
      <c r="L34" s="2131"/>
      <c r="M34" s="443"/>
      <c r="N34" s="2132"/>
      <c r="O34" s="2133"/>
      <c r="P34" s="2134"/>
      <c r="Q34" s="2135"/>
      <c r="R34" s="2136"/>
      <c r="S34" s="2136"/>
      <c r="T34" s="2136"/>
      <c r="U34" s="2137"/>
      <c r="V34" s="2138"/>
      <c r="X34" s="19"/>
      <c r="Z34" s="26"/>
      <c r="AG34" s="42"/>
      <c r="AH34" s="22"/>
      <c r="AI34" s="22"/>
      <c r="AJ34" s="1053">
        <v>1000000</v>
      </c>
      <c r="AK34" s="1053">
        <v>54495</v>
      </c>
      <c r="AL34" s="920"/>
      <c r="AM34" s="1056">
        <v>60550</v>
      </c>
      <c r="AN34" s="920"/>
      <c r="AO34" s="1053">
        <v>60550</v>
      </c>
      <c r="AP34" s="130"/>
      <c r="AQ34" s="1056">
        <v>76984</v>
      </c>
      <c r="AR34" s="130"/>
      <c r="AS34" s="1053">
        <v>76984</v>
      </c>
      <c r="AT34" s="130"/>
      <c r="AU34" s="1056">
        <v>96014</v>
      </c>
      <c r="AV34" s="130"/>
      <c r="AW34" s="1053">
        <v>96014</v>
      </c>
      <c r="AX34" s="130"/>
      <c r="AY34" s="1056">
        <v>112449</v>
      </c>
      <c r="AZ34" s="130"/>
      <c r="BA34" s="1053">
        <v>112449</v>
      </c>
      <c r="BB34" s="130"/>
      <c r="BC34" s="1066">
        <v>118504</v>
      </c>
    </row>
    <row r="35" spans="2:61" ht="15.75" x14ac:dyDescent="0.2">
      <c r="B35" s="2139"/>
      <c r="C35" s="2140"/>
      <c r="D35" s="2140"/>
      <c r="E35" s="2140"/>
      <c r="F35" s="2140"/>
      <c r="G35" s="2140"/>
      <c r="H35" s="2140"/>
      <c r="I35" s="2140"/>
      <c r="J35" s="2140"/>
      <c r="K35" s="2140"/>
      <c r="L35" s="2140"/>
      <c r="M35" s="2140"/>
      <c r="N35" s="1992" t="s">
        <v>248</v>
      </c>
      <c r="O35" s="1993"/>
      <c r="P35" s="1994"/>
      <c r="Q35" s="2141"/>
      <c r="R35" s="2141"/>
      <c r="S35" s="2141"/>
      <c r="T35" s="2141"/>
      <c r="U35" s="2142"/>
      <c r="V35" s="2138"/>
      <c r="W35" s="462" t="b">
        <v>1</v>
      </c>
      <c r="Y35" s="10"/>
      <c r="Z35" s="26"/>
      <c r="AA35" s="10"/>
      <c r="AB35" s="10"/>
      <c r="AC35" s="10"/>
      <c r="AD35" s="10"/>
      <c r="AE35" s="10"/>
      <c r="AF35" s="10"/>
      <c r="AG35" s="42"/>
      <c r="AH35" s="22"/>
      <c r="AI35" s="22"/>
      <c r="AJ35" s="1054" t="str">
        <f>IF((OR(AA$14&lt;AJ34,AA$14&gt;=AJ36)),"",AA$14)</f>
        <v/>
      </c>
      <c r="AK35" s="1054" t="str">
        <f>IF(AL35=0,"",AL35)</f>
        <v/>
      </c>
      <c r="AL35" s="930">
        <f>IF(AG$25=2,(IF(AJ35="",0,((AK36-AK34)/(AJ36-AJ34)*(AA$14-AJ34))+AK34)),0)</f>
        <v>0</v>
      </c>
      <c r="AM35" s="1057" t="str">
        <f>IF(AN35=0,"",AN35)</f>
        <v/>
      </c>
      <c r="AN35" s="184">
        <f>IF(AG$25=2,(IF(AJ35="",0,((AM36-AM34)/(AJ36-AJ34)*(AA$14-AJ34))+AM34)),0)</f>
        <v>0</v>
      </c>
      <c r="AO35" s="1054" t="str">
        <f>IF(AP35=0,"",AP35)</f>
        <v/>
      </c>
      <c r="AP35" s="930">
        <f>IF(AG$25=3,(IF(AJ35="",0,((AO36-AO34)/(AJ36-AJ34)*(AA$14-AJ34))+AO34)),0)</f>
        <v>0</v>
      </c>
      <c r="AQ35" s="1057" t="str">
        <f>IF(AR35=0,"",AR35)</f>
        <v/>
      </c>
      <c r="AR35" s="184">
        <f>IF(AG$25=3,(IF(AJ35="",0,((AQ36-AQ34)/(AJ36-AJ34)*(AA$14-AJ34))+AQ34)),0)</f>
        <v>0</v>
      </c>
      <c r="AS35" s="1054" t="str">
        <f>IF(AT35=0,"",AT35)</f>
        <v/>
      </c>
      <c r="AT35" s="930">
        <f>IF(AG$25=4,(IF(AJ35="",0,((AS36-AS34)/(AJ36-AJ34)*(AA$14-AJ34))+AS34)),0)</f>
        <v>0</v>
      </c>
      <c r="AU35" s="1057" t="str">
        <f>IF(AV35=0,"",AV35)</f>
        <v/>
      </c>
      <c r="AV35" s="184">
        <f>IF(AG$25=4,(IF(AJ35="",0,((AU36-AU34)/(AJ36-AJ34)*(AA$14-AJ34))+AU34)),0)</f>
        <v>0</v>
      </c>
      <c r="AW35" s="1054" t="str">
        <f>IF(AX35=0,"",AX35)</f>
        <v/>
      </c>
      <c r="AX35" s="930">
        <f>IF(AG$25=5,(IF(AJ35="",0,((AW36-AW34)/(AJ36-AJ34)*(AA$14-AJ34))+AW34)),0)</f>
        <v>0</v>
      </c>
      <c r="AY35" s="1057" t="str">
        <f>IF(AZ35=0,"",AZ35)</f>
        <v/>
      </c>
      <c r="AZ35" s="184">
        <f>IF(AG$25=5,(IF(AJ35="",0,((AY36-AY34)/(AJ36-AJ34)*(AA$14-AJ34))+AY34)),0)</f>
        <v>0</v>
      </c>
      <c r="BA35" s="1054" t="str">
        <f>IF(BB35=0,"",BB35)</f>
        <v/>
      </c>
      <c r="BB35" s="930">
        <f>IF(AG$25=6,(IF(AJ35="",0,((BA36-BA34)/(AJ36-AJ34)*(AA$14-AJ34))+BA34)),0)</f>
        <v>0</v>
      </c>
      <c r="BC35" s="1057" t="str">
        <f>IF(BD35=0,"",BD35)</f>
        <v/>
      </c>
      <c r="BD35" s="976">
        <f>IF(AG$25=6,(IF(AJ35="",0,((BC36-BC34)/(AJ36-AJ34)*(AA$14-AJ34))+BC34)),0)</f>
        <v>0</v>
      </c>
      <c r="BE35" s="10"/>
      <c r="BF35" s="10"/>
      <c r="BI35" s="10"/>
    </row>
    <row r="36" spans="2:61" s="10" customFormat="1" ht="16.899999999999999" customHeight="1" x14ac:dyDescent="0.2">
      <c r="B36" s="571" t="s">
        <v>37</v>
      </c>
      <c r="C36" s="2016" t="s">
        <v>391</v>
      </c>
      <c r="D36" s="2016"/>
      <c r="E36" s="2016"/>
      <c r="F36" s="2016"/>
      <c r="G36" s="2016"/>
      <c r="H36" s="2016"/>
      <c r="I36" s="2016"/>
      <c r="J36" s="2016"/>
      <c r="K36" s="2016"/>
      <c r="L36" s="2016"/>
      <c r="M36" s="2017"/>
      <c r="N36" s="2062">
        <v>0.1</v>
      </c>
      <c r="O36" s="2063"/>
      <c r="P36" s="2064"/>
      <c r="Q36" s="2043" t="str">
        <f>IF(X36=0,"",X36)</f>
        <v/>
      </c>
      <c r="R36" s="2044"/>
      <c r="S36" s="2044"/>
      <c r="T36" s="2044"/>
      <c r="U36" s="2045"/>
      <c r="V36" s="555">
        <v>0.1</v>
      </c>
      <c r="W36" s="460">
        <f>IF(W$35=FALSE,0,N36)</f>
        <v>0.1</v>
      </c>
      <c r="X36" s="572">
        <f>AA$24*(W36/100)</f>
        <v>0</v>
      </c>
      <c r="Z36" s="26"/>
      <c r="AG36" s="42"/>
      <c r="AH36" s="22"/>
      <c r="AI36" s="22"/>
      <c r="AJ36" s="1053">
        <v>1250000</v>
      </c>
      <c r="AK36" s="1053">
        <v>64940</v>
      </c>
      <c r="AL36" s="920"/>
      <c r="AM36" s="1056">
        <v>72155</v>
      </c>
      <c r="AN36" s="920"/>
      <c r="AO36" s="1053">
        <v>72155</v>
      </c>
      <c r="AP36" s="130"/>
      <c r="AQ36" s="1056">
        <v>91740</v>
      </c>
      <c r="AR36" s="130"/>
      <c r="AS36" s="1053">
        <v>91740</v>
      </c>
      <c r="AT36" s="130"/>
      <c r="AU36" s="1056">
        <v>114418</v>
      </c>
      <c r="AV36" s="130"/>
      <c r="AW36" s="1053">
        <v>114418</v>
      </c>
      <c r="AX36" s="130"/>
      <c r="AY36" s="1056">
        <v>134003</v>
      </c>
      <c r="AZ36" s="130"/>
      <c r="BA36" s="1053">
        <v>134003</v>
      </c>
      <c r="BB36" s="130"/>
      <c r="BC36" s="1066">
        <v>141218</v>
      </c>
      <c r="BI36" s="6"/>
    </row>
    <row r="37" spans="2:61" s="10" customFormat="1" ht="15" customHeight="1" x14ac:dyDescent="0.2">
      <c r="B37" s="2059" t="s">
        <v>38</v>
      </c>
      <c r="C37" s="2021" t="s">
        <v>392</v>
      </c>
      <c r="D37" s="2021"/>
      <c r="E37" s="2021"/>
      <c r="F37" s="2021"/>
      <c r="G37" s="2021"/>
      <c r="H37" s="2021"/>
      <c r="I37" s="2021"/>
      <c r="J37" s="2021"/>
      <c r="K37" s="2021"/>
      <c r="L37" s="2021"/>
      <c r="M37" s="2021"/>
      <c r="N37" s="2051">
        <v>0.5</v>
      </c>
      <c r="O37" s="2052"/>
      <c r="P37" s="2053"/>
      <c r="Q37" s="1874" t="str">
        <f>IF(X37=0,"",X37)</f>
        <v/>
      </c>
      <c r="R37" s="1874"/>
      <c r="S37" s="1874"/>
      <c r="T37" s="1874"/>
      <c r="U37" s="2012"/>
      <c r="V37" s="2001">
        <v>0.5</v>
      </c>
      <c r="W37" s="2018">
        <f>IF(W$35=FALSE,0,N37)</f>
        <v>0.5</v>
      </c>
      <c r="X37" s="2218">
        <f>AA$24*(W37/100)</f>
        <v>0</v>
      </c>
      <c r="Z37" s="26"/>
      <c r="AG37" s="183"/>
      <c r="AI37" s="958"/>
      <c r="AJ37" s="1054" t="str">
        <f>IF((OR(AA$14&lt;AJ36,AA$14&gt;=AJ38)),"",AA$14)</f>
        <v/>
      </c>
      <c r="AK37" s="1054" t="str">
        <f>IF(AL37=0,"",AL37)</f>
        <v/>
      </c>
      <c r="AL37" s="930">
        <f>IF(AG$25=2,(IF(AJ37="",0,((AK38-AK36)/(AJ38-AJ36)*(AA$14-AJ36))+AK36)),0)</f>
        <v>0</v>
      </c>
      <c r="AM37" s="1057" t="str">
        <f>IF(AN37=0,"",AN37)</f>
        <v/>
      </c>
      <c r="AN37" s="184">
        <f>IF(AG$25=2,(IF(AJ37="",0,((AM38-AM36)/(AJ38-AJ36)*(AA$14-AJ36))+AM36)),0)</f>
        <v>0</v>
      </c>
      <c r="AO37" s="1054" t="str">
        <f>IF(AP37=0,"",AP37)</f>
        <v/>
      </c>
      <c r="AP37" s="930">
        <f>IF(AG$25=3,(IF(AJ37="",0,((AO38-AO36)/(AJ38-AJ36)*(AA$14-AJ36))+AO36)),0)</f>
        <v>0</v>
      </c>
      <c r="AQ37" s="1057" t="str">
        <f>IF(AR37=0,"",AR37)</f>
        <v/>
      </c>
      <c r="AR37" s="184">
        <f>IF(AG$25=3,(IF(AJ37="",0,((AQ38-AQ36)/(AJ38-AJ36)*(AA$14-AJ36))+AQ36)),0)</f>
        <v>0</v>
      </c>
      <c r="AS37" s="1054" t="str">
        <f>IF(AT37=0,"",AT37)</f>
        <v/>
      </c>
      <c r="AT37" s="930">
        <f>IF(AG$25=4,(IF(AJ37="",0,((AS38-AS36)/(AJ38-AJ36)*(AA$14-AJ36))+AS36)),0)</f>
        <v>0</v>
      </c>
      <c r="AU37" s="1057" t="str">
        <f>IF(AV37=0,"",AV37)</f>
        <v/>
      </c>
      <c r="AV37" s="184">
        <f>IF(AG$25=4,(IF(AJ37="",0,((AU38-AU36)/(AJ38-AJ36)*(AA$14-AJ36))+AU36)),0)</f>
        <v>0</v>
      </c>
      <c r="AW37" s="1054" t="str">
        <f>IF(AX37=0,"",AX37)</f>
        <v/>
      </c>
      <c r="AX37" s="930">
        <f>IF(AG$25=5,(IF(AJ37="",0,((AW38-AW36)/(AJ38-AJ36)*(AA$14-AJ36))+AW36)),0)</f>
        <v>0</v>
      </c>
      <c r="AY37" s="1057" t="str">
        <f>IF(AZ37=0,"",AZ37)</f>
        <v/>
      </c>
      <c r="AZ37" s="184">
        <f>IF(AG$25=5,(IF(AJ37="",0,((AY38-AY36)/(AJ38-AJ36)*(AA$14-AJ36))+AY36)),0)</f>
        <v>0</v>
      </c>
      <c r="BA37" s="1054" t="str">
        <f>IF(BB37=0,"",BB37)</f>
        <v/>
      </c>
      <c r="BB37" s="930">
        <f>IF(AG$25=6,(IF(AJ37="",0,((BA38-BA36)/(AJ38-AJ36)*(AA$14-AJ36))+BA36)),0)</f>
        <v>0</v>
      </c>
      <c r="BC37" s="1057" t="str">
        <f>IF(BD37=0,"",BD37)</f>
        <v/>
      </c>
      <c r="BD37" s="976">
        <f>IF(AG$25=6,(IF(AJ37="",0,((BC38-BC36)/(AJ38-AJ36)*(AA$14-AJ36))+BC36)),0)</f>
        <v>0</v>
      </c>
    </row>
    <row r="38" spans="2:61" s="10" customFormat="1" ht="15" customHeight="1" x14ac:dyDescent="0.2">
      <c r="B38" s="2060"/>
      <c r="C38" s="1895"/>
      <c r="D38" s="1895"/>
      <c r="E38" s="1895"/>
      <c r="F38" s="1895"/>
      <c r="G38" s="1895"/>
      <c r="H38" s="1895"/>
      <c r="I38" s="1895"/>
      <c r="J38" s="1895"/>
      <c r="K38" s="1895"/>
      <c r="L38" s="1895"/>
      <c r="M38" s="1895"/>
      <c r="N38" s="2054"/>
      <c r="O38" s="2010"/>
      <c r="P38" s="2055"/>
      <c r="Q38" s="1884"/>
      <c r="R38" s="1884"/>
      <c r="S38" s="1884"/>
      <c r="T38" s="1884"/>
      <c r="U38" s="2008"/>
      <c r="V38" s="2001"/>
      <c r="W38" s="2020"/>
      <c r="X38" s="2219"/>
      <c r="Y38" s="5"/>
      <c r="Z38" s="1205"/>
      <c r="AA38" s="5"/>
      <c r="AB38" s="5"/>
      <c r="AC38" s="5"/>
      <c r="AD38" s="1540"/>
      <c r="AE38" s="5"/>
      <c r="AG38" s="959"/>
      <c r="AH38" s="959"/>
      <c r="AI38" s="959"/>
      <c r="AJ38" s="1053">
        <v>1500000</v>
      </c>
      <c r="AK38" s="1053">
        <v>74938</v>
      </c>
      <c r="AL38" s="920"/>
      <c r="AM38" s="1056">
        <v>83265</v>
      </c>
      <c r="AN38" s="920"/>
      <c r="AO38" s="1053">
        <v>83265</v>
      </c>
      <c r="AP38" s="130"/>
      <c r="AQ38" s="1056">
        <v>105865</v>
      </c>
      <c r="AR38" s="130"/>
      <c r="AS38" s="1053">
        <v>105865</v>
      </c>
      <c r="AT38" s="130"/>
      <c r="AU38" s="1056">
        <v>132034</v>
      </c>
      <c r="AV38" s="130"/>
      <c r="AW38" s="1053">
        <v>132034</v>
      </c>
      <c r="AX38" s="130"/>
      <c r="AY38" s="1056">
        <v>154635</v>
      </c>
      <c r="AZ38" s="130"/>
      <c r="BA38" s="1053">
        <v>154635</v>
      </c>
      <c r="BB38" s="130"/>
      <c r="BC38" s="1066">
        <v>162961</v>
      </c>
    </row>
    <row r="39" spans="2:61" s="10" customFormat="1" ht="15" customHeight="1" x14ac:dyDescent="0.2">
      <c r="B39" s="2046" t="s">
        <v>39</v>
      </c>
      <c r="C39" s="2021" t="s">
        <v>394</v>
      </c>
      <c r="D39" s="2021"/>
      <c r="E39" s="2021"/>
      <c r="F39" s="2021"/>
      <c r="G39" s="2021"/>
      <c r="H39" s="2021"/>
      <c r="I39" s="2021"/>
      <c r="J39" s="2021"/>
      <c r="K39" s="2021"/>
      <c r="L39" s="2021"/>
      <c r="M39" s="2021"/>
      <c r="N39" s="2492">
        <v>8</v>
      </c>
      <c r="O39" s="2493"/>
      <c r="P39" s="2494"/>
      <c r="Q39" s="1874" t="str">
        <f>IF(X39=0,"",X39)</f>
        <v/>
      </c>
      <c r="R39" s="1874"/>
      <c r="S39" s="1874"/>
      <c r="T39" s="1874"/>
      <c r="U39" s="1874"/>
      <c r="V39" s="2000">
        <v>8</v>
      </c>
      <c r="W39" s="2071">
        <f>IF(W35=FALSE,0,N39)</f>
        <v>8</v>
      </c>
      <c r="X39" s="2483">
        <f>AA$24*(W39/100)</f>
        <v>0</v>
      </c>
      <c r="Z39" s="26"/>
      <c r="AG39" s="960"/>
      <c r="AH39" s="69"/>
      <c r="AI39" s="69"/>
      <c r="AJ39" s="1054" t="str">
        <f>IF((OR(AA$14&lt;AJ38,AA$14&gt;=AJ40)),"",AA$14)</f>
        <v/>
      </c>
      <c r="AK39" s="1054" t="str">
        <f>IF(AL39=0,"",AL39)</f>
        <v/>
      </c>
      <c r="AL39" s="930">
        <f>IF(AG$25=2,(IF(AJ39="",0,((AK40-AK38)/(AJ40-AJ38)*(AA$14-AJ38))+AK38)),0)</f>
        <v>0</v>
      </c>
      <c r="AM39" s="1057" t="str">
        <f>IF(AN39=0,"",AN39)</f>
        <v/>
      </c>
      <c r="AN39" s="184">
        <f>IF(AG$25=2,(IF(AJ39="",0,((AM40-AM38)/(AJ40-AJ38)*(AA$14-AJ38))+AM38)),0)</f>
        <v>0</v>
      </c>
      <c r="AO39" s="1054" t="str">
        <f>IF(AP39=0,"",AP39)</f>
        <v/>
      </c>
      <c r="AP39" s="930">
        <f>IF(AG$25=3,(IF(AJ39="",0,((AO40-AO38)/(AJ40-AJ38)*(AA$14-AJ38))+AO38)),0)</f>
        <v>0</v>
      </c>
      <c r="AQ39" s="1057" t="str">
        <f>IF(AR39=0,"",AR39)</f>
        <v/>
      </c>
      <c r="AR39" s="184">
        <f>IF(AG$25=3,(IF(AJ39="",0,((AQ40-AQ38)/(AJ40-AJ38)*(AA$14-AJ38))+AQ38)),0)</f>
        <v>0</v>
      </c>
      <c r="AS39" s="1054" t="str">
        <f>IF(AT39=0,"",AT39)</f>
        <v/>
      </c>
      <c r="AT39" s="930">
        <f>IF(AG$25=4,(IF(AJ39="",0,((AS40-AS38)/(AJ40-AJ38)*(AA$14-AJ38))+AS38)),0)</f>
        <v>0</v>
      </c>
      <c r="AU39" s="1057" t="str">
        <f>IF(AV39=0,"",AV39)</f>
        <v/>
      </c>
      <c r="AV39" s="184">
        <f>IF(AG$25=4,(IF(AJ39="",0,((AU40-AU38)/(AJ40-AJ38)*(AA$14-AJ38))+AU38)),0)</f>
        <v>0</v>
      </c>
      <c r="AW39" s="1054" t="str">
        <f>IF(AX39=0,"",AX39)</f>
        <v/>
      </c>
      <c r="AX39" s="930">
        <f>IF(AG$25=5,(IF(AJ39="",0,((AW40-AW38)/(AJ40-AJ38)*(AA$14-AJ38))+AW38)),0)</f>
        <v>0</v>
      </c>
      <c r="AY39" s="1057" t="str">
        <f>IF(AZ39=0,"",AZ39)</f>
        <v/>
      </c>
      <c r="AZ39" s="184">
        <f>IF(AG$25=5,(IF(AJ39="",0,((AY40-AY38)/(AJ40-AJ38)*(AA$14-AJ38))+AY38)),0)</f>
        <v>0</v>
      </c>
      <c r="BA39" s="1054" t="str">
        <f>IF(BB39=0,"",BB39)</f>
        <v/>
      </c>
      <c r="BB39" s="930">
        <f>IF(AG$25=6,(IF(AJ39="",0,((BA40-BA38)/(AJ40-AJ38)*(AA$14-AJ38))+BA38)),0)</f>
        <v>0</v>
      </c>
      <c r="BC39" s="1057" t="str">
        <f>IF(BD39=0,"",BD39)</f>
        <v/>
      </c>
      <c r="BD39" s="976">
        <f>IF(AG$25=6,(IF(AJ39="",0,((BC40-BC38)/(AJ40-AJ38)*(AA$14-AJ38))+BC38)),0)</f>
        <v>0</v>
      </c>
    </row>
    <row r="40" spans="2:61" s="10" customFormat="1" ht="15" customHeight="1" x14ac:dyDescent="0.2">
      <c r="B40" s="2047"/>
      <c r="C40" s="2016"/>
      <c r="D40" s="2016"/>
      <c r="E40" s="2016"/>
      <c r="F40" s="2016"/>
      <c r="G40" s="2016"/>
      <c r="H40" s="2016"/>
      <c r="I40" s="2016"/>
      <c r="J40" s="2016"/>
      <c r="K40" s="2016"/>
      <c r="L40" s="2016"/>
      <c r="M40" s="2016"/>
      <c r="N40" s="2495"/>
      <c r="O40" s="2010"/>
      <c r="P40" s="2496"/>
      <c r="Q40" s="2006"/>
      <c r="R40" s="2006"/>
      <c r="S40" s="2006"/>
      <c r="T40" s="2006"/>
      <c r="U40" s="2006"/>
      <c r="V40" s="2000"/>
      <c r="W40" s="2072"/>
      <c r="X40" s="2484"/>
      <c r="Z40" s="26"/>
      <c r="AG40" s="22"/>
      <c r="AH40" s="62"/>
      <c r="AI40" s="62"/>
      <c r="AJ40" s="1053">
        <v>2000000</v>
      </c>
      <c r="AK40" s="1053">
        <v>93923</v>
      </c>
      <c r="AL40" s="920"/>
      <c r="AM40" s="1056">
        <v>104358</v>
      </c>
      <c r="AN40" s="920"/>
      <c r="AO40" s="1053">
        <v>104358</v>
      </c>
      <c r="AP40" s="130"/>
      <c r="AQ40" s="1056">
        <v>132684</v>
      </c>
      <c r="AR40" s="130"/>
      <c r="AS40" s="1053">
        <v>132684</v>
      </c>
      <c r="AT40" s="130"/>
      <c r="AU40" s="1056">
        <v>165483</v>
      </c>
      <c r="AV40" s="130"/>
      <c r="AW40" s="1053">
        <v>165483</v>
      </c>
      <c r="AX40" s="130"/>
      <c r="AY40" s="1056">
        <v>193808</v>
      </c>
      <c r="AZ40" s="130"/>
      <c r="BA40" s="1053">
        <v>193808</v>
      </c>
      <c r="BB40" s="130"/>
      <c r="BC40" s="1066">
        <v>204244</v>
      </c>
    </row>
    <row r="41" spans="2:61" s="10" customFormat="1" ht="15" customHeight="1" x14ac:dyDescent="0.2">
      <c r="B41" s="2047"/>
      <c r="C41" s="2016"/>
      <c r="D41" s="2016"/>
      <c r="E41" s="2016"/>
      <c r="F41" s="2016"/>
      <c r="G41" s="2016"/>
      <c r="H41" s="2016"/>
      <c r="I41" s="2016"/>
      <c r="J41" s="2016"/>
      <c r="K41" s="2016"/>
      <c r="L41" s="2016"/>
      <c r="M41" s="2016"/>
      <c r="N41" s="2495"/>
      <c r="O41" s="2010"/>
      <c r="P41" s="2496"/>
      <c r="Q41" s="2006"/>
      <c r="R41" s="2006"/>
      <c r="S41" s="2006"/>
      <c r="T41" s="2006"/>
      <c r="U41" s="2006"/>
      <c r="V41" s="2000"/>
      <c r="W41" s="2072"/>
      <c r="X41" s="2484"/>
      <c r="Z41" s="26"/>
      <c r="AG41" s="22"/>
      <c r="AH41" s="62"/>
      <c r="AI41" s="62"/>
      <c r="AJ41" s="1054" t="str">
        <f>IF((OR(AA$14&lt;AJ40,AA$14&gt;=AJ42)),"",AA$14)</f>
        <v/>
      </c>
      <c r="AK41" s="1054" t="str">
        <f>IF(AL41=0,"",AL41)</f>
        <v/>
      </c>
      <c r="AL41" s="930">
        <f>IF(AG$25=2,(IF(AJ41="",0,((AK42-AK40)/(AJ42-AJ40)*(AA$14-AJ40))+AK40)),0)</f>
        <v>0</v>
      </c>
      <c r="AM41" s="1057" t="str">
        <f>IF(AN41=0,"",AN41)</f>
        <v/>
      </c>
      <c r="AN41" s="184">
        <f>IF(AG$25=2,(IF(AJ41="",0,((AM42-AM40)/(AJ42-AJ40)*(AA$14-AJ40))+AM40)),0)</f>
        <v>0</v>
      </c>
      <c r="AO41" s="1054" t="str">
        <f>IF(AP41=0,"",AP41)</f>
        <v/>
      </c>
      <c r="AP41" s="930">
        <f>IF(AG$25=3,(IF(AJ41="",0,((AO42-AO40)/(AJ42-AJ40)*(AA$14-AJ40))+AO40)),0)</f>
        <v>0</v>
      </c>
      <c r="AQ41" s="1057" t="str">
        <f>IF(AR41=0,"",AR41)</f>
        <v/>
      </c>
      <c r="AR41" s="184">
        <f>IF(AG$25=3,(IF(AJ41="",0,((AQ42-AQ40)/(AJ42-AJ40)*(AA$14-AJ40))+AQ40)),0)</f>
        <v>0</v>
      </c>
      <c r="AS41" s="1054" t="str">
        <f>IF(AT41=0,"",AT41)</f>
        <v/>
      </c>
      <c r="AT41" s="930">
        <f>IF(AG$25=4,(IF(AJ41="",0,((AS42-AS40)/(AJ42-AJ40)*(AA$14-AJ40))+AS40)),0)</f>
        <v>0</v>
      </c>
      <c r="AU41" s="1057" t="str">
        <f>IF(AV41=0,"",AV41)</f>
        <v/>
      </c>
      <c r="AV41" s="184">
        <f>IF(AG$25=4,(IF(AJ41="",0,((AU42-AU40)/(AJ42-AJ40)*(AA$14-AJ40))+AU40)),0)</f>
        <v>0</v>
      </c>
      <c r="AW41" s="1054" t="str">
        <f>IF(AX41=0,"",AX41)</f>
        <v/>
      </c>
      <c r="AX41" s="930">
        <f>IF(AG$25=5,(IF(AJ41="",0,((AW42-AW40)/(AJ42-AJ40)*(AA$14-AJ40))+AW40)),0)</f>
        <v>0</v>
      </c>
      <c r="AY41" s="1057" t="str">
        <f>IF(AZ41=0,"",AZ41)</f>
        <v/>
      </c>
      <c r="AZ41" s="184">
        <f>IF(AG$25=5,(IF(AJ41="",0,((AY42-AY40)/(AJ42-AJ40)*(AA$14-AJ40))+AY40)),0)</f>
        <v>0</v>
      </c>
      <c r="BA41" s="1054" t="str">
        <f>IF(BB41=0,"",BB41)</f>
        <v/>
      </c>
      <c r="BB41" s="930">
        <f>IF(AG$25=6,(IF(AJ41="",0,((BA42-BA40)/(AJ42-AJ40)*(AA$14-AJ40))+BA40)),0)</f>
        <v>0</v>
      </c>
      <c r="BC41" s="1057" t="str">
        <f>IF(BD41=0,"",BD41)</f>
        <v/>
      </c>
      <c r="BD41" s="976">
        <f>IF(AG$25=6,(IF(AJ41="",0,((BC42-BC40)/(AJ42-AJ40)*(AA$14-AJ40))+BC40)),0)</f>
        <v>0</v>
      </c>
    </row>
    <row r="42" spans="2:61" s="10" customFormat="1" ht="15" customHeight="1" x14ac:dyDescent="0.2">
      <c r="B42" s="2047"/>
      <c r="C42" s="2016"/>
      <c r="D42" s="2016"/>
      <c r="E42" s="2016"/>
      <c r="F42" s="2016"/>
      <c r="G42" s="2016"/>
      <c r="H42" s="2016"/>
      <c r="I42" s="2016"/>
      <c r="J42" s="2016"/>
      <c r="K42" s="2016"/>
      <c r="L42" s="2016"/>
      <c r="M42" s="2016"/>
      <c r="N42" s="2495"/>
      <c r="O42" s="2010"/>
      <c r="P42" s="2496"/>
      <c r="Q42" s="2006"/>
      <c r="R42" s="2006"/>
      <c r="S42" s="2006"/>
      <c r="T42" s="2006"/>
      <c r="U42" s="2006"/>
      <c r="V42" s="2000"/>
      <c r="W42" s="2072"/>
      <c r="X42" s="2484"/>
      <c r="Z42" s="26"/>
      <c r="AF42" s="14"/>
      <c r="AG42" s="959"/>
      <c r="AH42" s="62"/>
      <c r="AI42" s="62"/>
      <c r="AJ42" s="1053">
        <v>3000000</v>
      </c>
      <c r="AK42" s="1053">
        <v>129059</v>
      </c>
      <c r="AL42" s="920"/>
      <c r="AM42" s="1056">
        <v>143398</v>
      </c>
      <c r="AN42" s="920"/>
      <c r="AO42" s="1053">
        <v>143398</v>
      </c>
      <c r="AP42" s="130"/>
      <c r="AQ42" s="1056">
        <v>182321</v>
      </c>
      <c r="AR42" s="130"/>
      <c r="AS42" s="1053">
        <v>182321</v>
      </c>
      <c r="AT42" s="130"/>
      <c r="AU42" s="1056">
        <v>227389</v>
      </c>
      <c r="AV42" s="130"/>
      <c r="AW42" s="1053">
        <v>227389</v>
      </c>
      <c r="AX42" s="130"/>
      <c r="AY42" s="1056">
        <v>266311</v>
      </c>
      <c r="AZ42" s="130"/>
      <c r="BA42" s="1053">
        <v>266311</v>
      </c>
      <c r="BB42" s="130"/>
      <c r="BC42" s="1066">
        <v>280651</v>
      </c>
    </row>
    <row r="43" spans="2:61" s="10" customFormat="1" ht="15" customHeight="1" x14ac:dyDescent="0.2">
      <c r="B43" s="2047"/>
      <c r="C43" s="2016"/>
      <c r="D43" s="2016"/>
      <c r="E43" s="2016"/>
      <c r="F43" s="2016"/>
      <c r="G43" s="2016"/>
      <c r="H43" s="2016"/>
      <c r="I43" s="2016"/>
      <c r="J43" s="2016"/>
      <c r="K43" s="2016"/>
      <c r="L43" s="2016"/>
      <c r="M43" s="2016"/>
      <c r="N43" s="2495"/>
      <c r="O43" s="2010"/>
      <c r="P43" s="2496"/>
      <c r="Q43" s="2006"/>
      <c r="R43" s="2006"/>
      <c r="S43" s="2006"/>
      <c r="T43" s="2006"/>
      <c r="U43" s="2006"/>
      <c r="V43" s="2000"/>
      <c r="W43" s="2072"/>
      <c r="X43" s="2484"/>
      <c r="Z43" s="26"/>
      <c r="AF43" s="6"/>
      <c r="AG43" s="959"/>
      <c r="AH43" s="961"/>
      <c r="AI43" s="961"/>
      <c r="AJ43" s="1054" t="str">
        <f>IF((OR(AA$14&lt;AJ42,AA$14&gt;=AJ44)),"",AA$14)</f>
        <v/>
      </c>
      <c r="AK43" s="1054" t="str">
        <f>IF(AL43=0,"",AL43)</f>
        <v/>
      </c>
      <c r="AL43" s="930">
        <f>IF(AG$25=2,(IF(AJ43="",0,((AK44-AK42)/(AJ44-AJ42)*(AA$14-AJ42))+AK42)),0)</f>
        <v>0</v>
      </c>
      <c r="AM43" s="1057" t="str">
        <f>IF(AN43=0,"",AN43)</f>
        <v/>
      </c>
      <c r="AN43" s="184">
        <f>IF(AG$25=2,(IF(AJ43="",0,((AM44-AM42)/(AJ44-AJ42)*(AA$14-AJ42))+AM42)),0)</f>
        <v>0</v>
      </c>
      <c r="AO43" s="1054" t="str">
        <f>IF(AP43=0,"",AP43)</f>
        <v/>
      </c>
      <c r="AP43" s="930">
        <f>IF(AG$25=3,(IF(AJ43="",0,((AO44-AO42)/(AJ44-AJ42)*(AA$14-AJ42))+AO42)),0)</f>
        <v>0</v>
      </c>
      <c r="AQ43" s="1057" t="str">
        <f>IF(AR43=0,"",AR43)</f>
        <v/>
      </c>
      <c r="AR43" s="184">
        <f>IF(AG$25=3,(IF(AJ43="",0,((AQ44-AQ42)/(AJ44-AJ42)*(AA$14-AJ42))+AQ42)),0)</f>
        <v>0</v>
      </c>
      <c r="AS43" s="1054" t="str">
        <f>IF(AT43=0,"",AT43)</f>
        <v/>
      </c>
      <c r="AT43" s="930">
        <f>IF(AG$25=4,(IF(AJ43="",0,((AS44-AS42)/(AJ44-AJ42)*(AA$14-AJ42))+AS42)),0)</f>
        <v>0</v>
      </c>
      <c r="AU43" s="1057" t="str">
        <f>IF(AV43=0,"",AV43)</f>
        <v/>
      </c>
      <c r="AV43" s="184">
        <f>IF(AG$25=4,(IF(AJ43="",0,((AU44-AU42)/(AJ44-AJ42)*(AA$14-AJ42))+AU42)),0)</f>
        <v>0</v>
      </c>
      <c r="AW43" s="1054" t="str">
        <f>IF(AX43=0,"",AX43)</f>
        <v/>
      </c>
      <c r="AX43" s="930">
        <f>IF(AG$25=5,(IF(AJ43="",0,((AW44-AW42)/(AJ44-AJ42)*(AA$14-AJ42))+AW42)),0)</f>
        <v>0</v>
      </c>
      <c r="AY43" s="1057" t="str">
        <f>IF(AZ43=0,"",AZ43)</f>
        <v/>
      </c>
      <c r="AZ43" s="184">
        <f>IF(AG$25=5,(IF(AJ43="",0,((AY44-AY42)/(AJ44-AJ42)*(AA$14-AJ42))+AY42)),0)</f>
        <v>0</v>
      </c>
      <c r="BA43" s="1054" t="str">
        <f>IF(BB43=0,"",BB43)</f>
        <v/>
      </c>
      <c r="BB43" s="930">
        <f>IF(AG$25=6,(IF(AJ43="",0,((BA44-BA42)/(AJ44-AJ42)*(AA$14-AJ42))+BA42)),0)</f>
        <v>0</v>
      </c>
      <c r="BC43" s="1057" t="str">
        <f>IF(BD43=0,"",BD43)</f>
        <v/>
      </c>
      <c r="BD43" s="976">
        <f>IF(AG$25=6,(IF(AJ43="",0,((BC44-BC42)/(AJ44-AJ42)*(AA$14-AJ42))+BC42)),0)</f>
        <v>0</v>
      </c>
    </row>
    <row r="44" spans="2:61" s="10" customFormat="1" ht="15" customHeight="1" x14ac:dyDescent="0.2">
      <c r="B44" s="2487" t="s">
        <v>40</v>
      </c>
      <c r="C44" s="2485" t="s">
        <v>396</v>
      </c>
      <c r="D44" s="2485"/>
      <c r="E44" s="2485"/>
      <c r="F44" s="2485"/>
      <c r="G44" s="2485"/>
      <c r="H44" s="2485"/>
      <c r="I44" s="2485"/>
      <c r="J44" s="2485"/>
      <c r="K44" s="2485"/>
      <c r="L44" s="2485"/>
      <c r="M44" s="2485"/>
      <c r="N44" s="1900">
        <v>0.5</v>
      </c>
      <c r="O44" s="1901"/>
      <c r="P44" s="1902"/>
      <c r="Q44" s="1873" t="str">
        <f>IF(X44=0,"",X44)</f>
        <v/>
      </c>
      <c r="R44" s="1874"/>
      <c r="S44" s="1874"/>
      <c r="T44" s="1874"/>
      <c r="U44" s="1875"/>
      <c r="V44" s="2000">
        <v>0.5</v>
      </c>
      <c r="W44" s="2018">
        <f>IF(W35=FALSE,0,N44)</f>
        <v>0.5</v>
      </c>
      <c r="X44" s="2218">
        <f>AA$24*(W44/100)</f>
        <v>0</v>
      </c>
      <c r="Z44" s="26"/>
      <c r="AF44" s="14"/>
      <c r="AG44" s="962"/>
      <c r="AH44" s="62"/>
      <c r="AI44" s="62"/>
      <c r="AJ44" s="1053">
        <v>5000000</v>
      </c>
      <c r="AK44" s="1053">
        <v>192384</v>
      </c>
      <c r="AL44" s="920"/>
      <c r="AM44" s="1056">
        <v>213760</v>
      </c>
      <c r="AN44" s="920"/>
      <c r="AO44" s="1053">
        <v>213760</v>
      </c>
      <c r="AP44" s="130"/>
      <c r="AQ44" s="1056">
        <v>271781</v>
      </c>
      <c r="AR44" s="130"/>
      <c r="AS44" s="1053">
        <v>271781</v>
      </c>
      <c r="AT44" s="130"/>
      <c r="AU44" s="1056">
        <v>338962</v>
      </c>
      <c r="AV44" s="130"/>
      <c r="AW44" s="1053">
        <v>338962</v>
      </c>
      <c r="AX44" s="130"/>
      <c r="AY44" s="1056">
        <v>396983</v>
      </c>
      <c r="AZ44" s="130"/>
      <c r="BA44" s="1053">
        <v>396983</v>
      </c>
      <c r="BB44" s="130"/>
      <c r="BC44" s="1066">
        <v>418359</v>
      </c>
    </row>
    <row r="45" spans="2:61" s="10" customFormat="1" ht="15" customHeight="1" x14ac:dyDescent="0.2">
      <c r="B45" s="2488"/>
      <c r="C45" s="2016"/>
      <c r="D45" s="2016"/>
      <c r="E45" s="2016"/>
      <c r="F45" s="2016"/>
      <c r="G45" s="2016"/>
      <c r="H45" s="2016"/>
      <c r="I45" s="2016"/>
      <c r="J45" s="2016"/>
      <c r="K45" s="2016"/>
      <c r="L45" s="2016"/>
      <c r="M45" s="2016"/>
      <c r="N45" s="2009"/>
      <c r="O45" s="2010"/>
      <c r="P45" s="2011"/>
      <c r="Q45" s="2005"/>
      <c r="R45" s="2006"/>
      <c r="S45" s="2006"/>
      <c r="T45" s="2006"/>
      <c r="U45" s="2491"/>
      <c r="V45" s="2000"/>
      <c r="W45" s="2019"/>
      <c r="X45" s="2490"/>
      <c r="Z45" s="26"/>
      <c r="AF45" s="14"/>
      <c r="AG45" s="61"/>
      <c r="AH45" s="62"/>
      <c r="AI45" s="62"/>
      <c r="AJ45" s="1054" t="str">
        <f>IF((OR(AA$14&lt;AJ44,AA$14&gt;=AJ46)),"",AA$14)</f>
        <v/>
      </c>
      <c r="AK45" s="1054" t="str">
        <f>IF(AL45=0,"",AL45)</f>
        <v/>
      </c>
      <c r="AL45" s="930">
        <f>IF(AG$25=2,(IF(AJ45="",0,((AK46-AK44)/(AJ46-AJ44)*(AA$14-AJ44))+AK44)),0)</f>
        <v>0</v>
      </c>
      <c r="AM45" s="1057" t="str">
        <f>IF(AN45=0,"",AN45)</f>
        <v/>
      </c>
      <c r="AN45" s="184">
        <f>IF(AG$25=2,(IF(AJ45="",0,((AM46-AM44)/(AJ46-AJ44)*(AA$14-AJ44))+AM44)),0)</f>
        <v>0</v>
      </c>
      <c r="AO45" s="1054" t="str">
        <f>IF(AP45=0,"",AP45)</f>
        <v/>
      </c>
      <c r="AP45" s="930">
        <f>IF(AG$25=3,(IF(AJ45="",0,((AO46-AO44)/(AJ46-AJ44)*(AA$14-AJ44))+AO44)),0)</f>
        <v>0</v>
      </c>
      <c r="AQ45" s="1057" t="str">
        <f>IF(AR45=0,"",AR45)</f>
        <v/>
      </c>
      <c r="AR45" s="184">
        <f>IF(AG$25=3,(IF(AJ45="",0,((AQ46-AQ44)/(AJ46-AJ44)*(AA$14-AJ44))+AQ44)),0)</f>
        <v>0</v>
      </c>
      <c r="AS45" s="1054" t="str">
        <f>IF(AT45=0,"",AT45)</f>
        <v/>
      </c>
      <c r="AT45" s="930">
        <f>IF(AG$25=4,(IF(AJ45="",0,((AS46-AS44)/(AJ46-AJ44)*(AA$14-AJ44))+AS44)),0)</f>
        <v>0</v>
      </c>
      <c r="AU45" s="1057" t="str">
        <f>IF(AV45=0,"",AV45)</f>
        <v/>
      </c>
      <c r="AV45" s="184">
        <f>IF(AG$25=4,(IF(AJ45="",0,((AU46-AU44)/(AJ46-AJ44)*(AA$14-AJ44))+AU44)),0)</f>
        <v>0</v>
      </c>
      <c r="AW45" s="1054" t="str">
        <f>IF(AX45=0,"",AX45)</f>
        <v/>
      </c>
      <c r="AX45" s="930">
        <f>IF(AG$25=5,(IF(AJ45="",0,((AW46-AW44)/(AJ46-AJ44)*(AA$14-AJ44))+AW44)),0)</f>
        <v>0</v>
      </c>
      <c r="AY45" s="1057" t="str">
        <f>IF(AZ45=0,"",AZ45)</f>
        <v/>
      </c>
      <c r="AZ45" s="184">
        <f>IF(AG$25=5,(IF(AJ45="",0,((AY46-AY44)/(AJ46-AJ44)*(AA$14-AJ44))+AY44)),0)</f>
        <v>0</v>
      </c>
      <c r="BA45" s="1054" t="str">
        <f>IF(BB45=0,"",BB45)</f>
        <v/>
      </c>
      <c r="BB45" s="930">
        <f>IF(AG$25=6,(IF(AJ45="",0,((BA46-BA44)/(AJ46-AJ44)*(AA$14-AJ44))+BA44)),0)</f>
        <v>0</v>
      </c>
      <c r="BC45" s="1057" t="str">
        <f>IF(BD45=0,"",BD45)</f>
        <v/>
      </c>
      <c r="BD45" s="976">
        <f>IF(AG$25=6,(IF(AJ45="",0,((BC46-BC44)/(AJ46-AJ44)*(AA$14-AJ44))+BC44)),0)</f>
        <v>0</v>
      </c>
    </row>
    <row r="46" spans="2:61" s="10" customFormat="1" ht="15" customHeight="1" x14ac:dyDescent="0.2">
      <c r="B46" s="2489"/>
      <c r="C46" s="2486"/>
      <c r="D46" s="2486"/>
      <c r="E46" s="2486"/>
      <c r="F46" s="2486"/>
      <c r="G46" s="2486"/>
      <c r="H46" s="2486"/>
      <c r="I46" s="2486"/>
      <c r="J46" s="2486"/>
      <c r="K46" s="2486"/>
      <c r="L46" s="2486"/>
      <c r="M46" s="2486"/>
      <c r="N46" s="1897"/>
      <c r="O46" s="1898"/>
      <c r="P46" s="1899"/>
      <c r="Q46" s="1883"/>
      <c r="R46" s="1884"/>
      <c r="S46" s="1884"/>
      <c r="T46" s="1884"/>
      <c r="U46" s="1885"/>
      <c r="V46" s="2000"/>
      <c r="W46" s="2019"/>
      <c r="X46" s="2490"/>
      <c r="Z46" s="26"/>
      <c r="AF46" s="14"/>
      <c r="AG46" s="963"/>
      <c r="AH46" s="73"/>
      <c r="AI46" s="73"/>
      <c r="AJ46" s="1053">
        <v>7500000</v>
      </c>
      <c r="AK46" s="1053">
        <v>264487</v>
      </c>
      <c r="AL46" s="920"/>
      <c r="AM46" s="1056">
        <v>293874</v>
      </c>
      <c r="AN46" s="920"/>
      <c r="AO46" s="1053">
        <v>293874</v>
      </c>
      <c r="AP46" s="130"/>
      <c r="AQ46" s="1056">
        <v>373640</v>
      </c>
      <c r="AR46" s="130"/>
      <c r="AS46" s="1053">
        <v>373640</v>
      </c>
      <c r="AT46" s="130"/>
      <c r="AU46" s="1056">
        <v>466001</v>
      </c>
      <c r="AV46" s="130"/>
      <c r="AW46" s="1053">
        <v>466001</v>
      </c>
      <c r="AX46" s="130"/>
      <c r="AY46" s="1056">
        <v>545767</v>
      </c>
      <c r="AZ46" s="130"/>
      <c r="BA46" s="1053">
        <v>545767</v>
      </c>
      <c r="BB46" s="130"/>
      <c r="BC46" s="1066">
        <v>575154</v>
      </c>
    </row>
    <row r="47" spans="2:61" s="10" customFormat="1" ht="16.899999999999999" customHeight="1" x14ac:dyDescent="0.2">
      <c r="B47" s="543" t="s">
        <v>41</v>
      </c>
      <c r="C47" s="2021" t="s">
        <v>393</v>
      </c>
      <c r="D47" s="2021"/>
      <c r="E47" s="2021"/>
      <c r="F47" s="2021"/>
      <c r="G47" s="2021"/>
      <c r="H47" s="2021"/>
      <c r="I47" s="2021"/>
      <c r="J47" s="2021"/>
      <c r="K47" s="2021"/>
      <c r="L47" s="2021"/>
      <c r="M47" s="2022"/>
      <c r="N47" s="2040">
        <v>0.65</v>
      </c>
      <c r="O47" s="2041"/>
      <c r="P47" s="2042"/>
      <c r="Q47" s="2043" t="str">
        <f>IF(X47=0,"",X47)</f>
        <v/>
      </c>
      <c r="R47" s="2044"/>
      <c r="S47" s="2044"/>
      <c r="T47" s="2044"/>
      <c r="U47" s="2045"/>
      <c r="V47" s="555">
        <v>0.65</v>
      </c>
      <c r="W47" s="544">
        <f>IF(W35=FALSE,0,N47)</f>
        <v>0.65</v>
      </c>
      <c r="X47" s="185">
        <f>AA$24*(W47/100)</f>
        <v>0</v>
      </c>
      <c r="Z47" s="26"/>
      <c r="AF47" s="14"/>
      <c r="AG47" s="963"/>
      <c r="AH47" s="73"/>
      <c r="AI47" s="73"/>
      <c r="AJ47" s="1054" t="str">
        <f>IF((OR(AA$14&lt;AJ46,AA$14&gt;=AJ48)),"",AA$14)</f>
        <v/>
      </c>
      <c r="AK47" s="1054" t="str">
        <f>IF(AL47=0,"",AL47)</f>
        <v/>
      </c>
      <c r="AL47" s="935">
        <f>IF(AG$25=2,(IF(AJ47="",0,((AK48-AK46)/(AJ48-AJ46)*(AA$14-AJ46))+AK46)),0)</f>
        <v>0</v>
      </c>
      <c r="AM47" s="1057" t="str">
        <f>IF(AN47=0,"",AN47)</f>
        <v/>
      </c>
      <c r="AN47" s="184">
        <f>IF(AG$25=2,(IF(AJ47="",0,((AM48-AM46)/(AJ48-AJ46)*(AA$14-AJ46))+AM46)),0)</f>
        <v>0</v>
      </c>
      <c r="AO47" s="1054" t="str">
        <f>IF(AP47=0,"",AP47)</f>
        <v/>
      </c>
      <c r="AP47" s="930">
        <f>IF(AG$25=3,(IF(AJ47="",0,((AO48-AO46)/(AJ48-AJ46)*(AA$14-AJ46))+AO46)),0)</f>
        <v>0</v>
      </c>
      <c r="AQ47" s="1057" t="str">
        <f>IF(AR47=0,"",AR47)</f>
        <v/>
      </c>
      <c r="AR47" s="184">
        <f>IF(AG$25=3,(IF(AJ47="",0,((AQ48-AQ46)/(AJ48-AJ46)*(AA$14-AJ46))+AQ46)),0)</f>
        <v>0</v>
      </c>
      <c r="AS47" s="1054" t="str">
        <f>IF(AT47=0,"",AT47)</f>
        <v/>
      </c>
      <c r="AT47" s="930">
        <f>IF(AG$25=4,(IF(AJ47="",0,((AS48-AS46)/(AJ48-AJ46)*(AA$14-AJ46))+AS46)),0)</f>
        <v>0</v>
      </c>
      <c r="AU47" s="1057" t="str">
        <f>IF(AV47=0,"",AV47)</f>
        <v/>
      </c>
      <c r="AV47" s="184">
        <f>IF(AG$25=4,(IF(AJ47="",0,((AU48-AU46)/(AJ48-AJ46)*(AA$14-AJ46))+AU46)),0)</f>
        <v>0</v>
      </c>
      <c r="AW47" s="1054" t="str">
        <f>IF(AX47=0,"",AX47)</f>
        <v/>
      </c>
      <c r="AX47" s="930">
        <f>IF(AG$25=5,(IF(AJ47="",0,((AW48-AW46)/(AJ48-AJ46)*(AA$14-AJ46))+AW46)),0)</f>
        <v>0</v>
      </c>
      <c r="AY47" s="1057" t="str">
        <f>IF(AZ47=0,"",AZ47)</f>
        <v/>
      </c>
      <c r="AZ47" s="184">
        <f>IF(AG$25=5,(IF(AJ47="",0,((AY48-AY46)/(AJ48-AJ46)*(AA$14-AJ46))+AY46)),0)</f>
        <v>0</v>
      </c>
      <c r="BA47" s="1054" t="str">
        <f>IF(BB47=0,"",BB47)</f>
        <v/>
      </c>
      <c r="BB47" s="930">
        <f>IF(AG$25=6,(IF(AJ47="",0,((BA48-BA46)/(AJ48-AJ46)*(AA$14-AJ46))+BA46)),0)</f>
        <v>0</v>
      </c>
      <c r="BC47" s="1057" t="str">
        <f>IF(BD47=0,"",BD47)</f>
        <v/>
      </c>
      <c r="BD47" s="976">
        <f>IF(AG$25=6,(IF(AJ47="",0,((BC48-BC46)/(AJ48-AJ46)*(AA$14-AJ46))+BC46)),0)</f>
        <v>0</v>
      </c>
    </row>
    <row r="48" spans="2:61" s="10" customFormat="1" ht="16.899999999999999" customHeight="1" x14ac:dyDescent="0.2">
      <c r="B48" s="454" t="s">
        <v>42</v>
      </c>
      <c r="C48" s="1866" t="s">
        <v>81</v>
      </c>
      <c r="D48" s="1866"/>
      <c r="E48" s="1866"/>
      <c r="F48" s="1866"/>
      <c r="G48" s="1866"/>
      <c r="H48" s="1866"/>
      <c r="I48" s="1866"/>
      <c r="J48" s="1866"/>
      <c r="K48" s="1866"/>
      <c r="L48" s="1866"/>
      <c r="M48" s="1867"/>
      <c r="N48" s="1880">
        <v>0.25</v>
      </c>
      <c r="O48" s="1881"/>
      <c r="P48" s="1882"/>
      <c r="Q48" s="1863" t="str">
        <f>IF(X48=0,"",X48)</f>
        <v/>
      </c>
      <c r="R48" s="1864"/>
      <c r="S48" s="1864"/>
      <c r="T48" s="1864"/>
      <c r="U48" s="2013"/>
      <c r="V48" s="555">
        <v>0.25</v>
      </c>
      <c r="W48" s="460">
        <f>IF(W35=FALSE,0,N48)</f>
        <v>0.25</v>
      </c>
      <c r="X48" s="185">
        <f>AA$24*(W48/100)</f>
        <v>0</v>
      </c>
      <c r="Z48" s="26"/>
      <c r="AF48" s="14"/>
      <c r="AG48" s="963"/>
      <c r="AH48" s="73"/>
      <c r="AI48" s="73"/>
      <c r="AJ48" s="1053">
        <v>10000000</v>
      </c>
      <c r="AK48" s="1053">
        <v>331398</v>
      </c>
      <c r="AL48" s="920"/>
      <c r="AM48" s="1056">
        <v>368220</v>
      </c>
      <c r="AN48" s="920"/>
      <c r="AO48" s="1053">
        <v>368220</v>
      </c>
      <c r="AP48" s="130"/>
      <c r="AQ48" s="1056">
        <v>468166</v>
      </c>
      <c r="AR48" s="130"/>
      <c r="AS48" s="1053">
        <v>468166</v>
      </c>
      <c r="AT48" s="130"/>
      <c r="AU48" s="1056">
        <v>583892</v>
      </c>
      <c r="AV48" s="130"/>
      <c r="AW48" s="1053">
        <v>583892</v>
      </c>
      <c r="AX48" s="130"/>
      <c r="AY48" s="1056">
        <v>683838</v>
      </c>
      <c r="AZ48" s="130"/>
      <c r="BA48" s="1053">
        <v>683838</v>
      </c>
      <c r="BB48" s="130"/>
      <c r="BC48" s="1066">
        <v>720660</v>
      </c>
    </row>
    <row r="49" spans="2:60" s="10" customFormat="1" ht="19.899999999999999" customHeight="1" x14ac:dyDescent="0.2">
      <c r="B49" s="2023" t="s">
        <v>241</v>
      </c>
      <c r="C49" s="2024"/>
      <c r="D49" s="2024"/>
      <c r="E49" s="2024"/>
      <c r="F49" s="2024"/>
      <c r="G49" s="2024"/>
      <c r="H49" s="2024"/>
      <c r="I49" s="2024"/>
      <c r="J49" s="2024"/>
      <c r="K49" s="2024"/>
      <c r="L49" s="2024"/>
      <c r="M49" s="2024"/>
      <c r="N49" s="2232">
        <f>IF(W49=0,"",W49)</f>
        <v>10</v>
      </c>
      <c r="O49" s="2233"/>
      <c r="P49" s="2234"/>
      <c r="Q49" s="2028" t="str">
        <f>IF(X49=0,"",X49)</f>
        <v/>
      </c>
      <c r="R49" s="2028"/>
      <c r="S49" s="2028"/>
      <c r="T49" s="2028"/>
      <c r="U49" s="2029"/>
      <c r="V49" s="551"/>
      <c r="W49" s="453">
        <f>SUM(W36:W48)</f>
        <v>10</v>
      </c>
      <c r="X49" s="247">
        <f>SUM(X36:X48)</f>
        <v>0</v>
      </c>
      <c r="Z49" s="26"/>
      <c r="AF49" s="14"/>
      <c r="AG49" s="964"/>
      <c r="AH49" s="617"/>
      <c r="AI49" s="617"/>
      <c r="AJ49" s="1054" t="str">
        <f>IF((OR(AA$14&lt;AJ48,AA$14&gt;=AJ50)),"",AA$14)</f>
        <v/>
      </c>
      <c r="AK49" s="1054" t="str">
        <f>IF(AL49=0,"",AL49)</f>
        <v/>
      </c>
      <c r="AL49" s="930">
        <f>IF(AG$25=2,(IF(AJ49="",0,((AK50-AK48)/(AJ50-AJ48)*(AA$14-AJ48))+AK48)),0)</f>
        <v>0</v>
      </c>
      <c r="AM49" s="1057" t="str">
        <f>IF(AN49=0,"",AN49)</f>
        <v/>
      </c>
      <c r="AN49" s="184">
        <f>IF(AG$25=2,(IF(AJ49="",0,((AM50-AM48)/(AJ50-AJ48)*(AA$14-AJ48))+AM48)),0)</f>
        <v>0</v>
      </c>
      <c r="AO49" s="1054" t="str">
        <f>IF(AP49=0,"",AP49)</f>
        <v/>
      </c>
      <c r="AP49" s="930">
        <f>IF(AG$25=3,(IF(AJ49="",0,((AO50-AO48)/(AJ50-AJ48)*(AA$14-AJ48))+AO48)),0)</f>
        <v>0</v>
      </c>
      <c r="AQ49" s="1057" t="str">
        <f>IF(AR49=0,"",AR49)</f>
        <v/>
      </c>
      <c r="AR49" s="184">
        <f>IF(AG$25=3,(IF(AJ49="",0,((AQ50-AQ48)/(AJ50-AJ48)*(AA$14-AJ48))+AQ48)),0)</f>
        <v>0</v>
      </c>
      <c r="AS49" s="1054" t="str">
        <f>IF(AT49=0,"",AT49)</f>
        <v/>
      </c>
      <c r="AT49" s="930">
        <f>IF(AG$25=4,(IF(AJ49="",0,((AS50-AS48)/(AJ50-AJ48)*(AA$14-AJ48))+AS48)),0)</f>
        <v>0</v>
      </c>
      <c r="AU49" s="1057" t="str">
        <f>IF(AV49=0,"",AV49)</f>
        <v/>
      </c>
      <c r="AV49" s="184">
        <f>IF(AG$25=4,(IF(AJ49="",0,((AU50-AU48)/(AJ50-AJ48)*(AA$14-AJ48))+AU48)),0)</f>
        <v>0</v>
      </c>
      <c r="AW49" s="1054" t="str">
        <f>IF(AX49=0,"",AX49)</f>
        <v/>
      </c>
      <c r="AX49" s="930">
        <f>IF(AG$25=5,(IF(AJ49="",0,((AW50-AW48)/(AJ50-AJ48)*(AA$14-AJ48))+AW48)),0)</f>
        <v>0</v>
      </c>
      <c r="AY49" s="1057" t="str">
        <f>IF(AZ49=0,"",AZ49)</f>
        <v/>
      </c>
      <c r="AZ49" s="184">
        <f>IF(AG$25=5,(IF(AJ49="",0,((AY50-AY48)/(AJ50-AJ48)*(AA$14-AJ48))+AY48)),0)</f>
        <v>0</v>
      </c>
      <c r="BA49" s="1054" t="str">
        <f>IF(BB49=0,"",BB49)</f>
        <v/>
      </c>
      <c r="BB49" s="930">
        <f>IF(AG$25=6,(IF(AJ49="",0,((BA50-BA48)/(AJ50-AJ48)*(AA$14-AJ48))+BA48)),0)</f>
        <v>0</v>
      </c>
      <c r="BC49" s="1057" t="str">
        <f>IF(BD49=0,"",BD49)</f>
        <v/>
      </c>
      <c r="BD49" s="976">
        <f>IF(AG$25=6,(IF(AJ49="",0,((BC50-BC48)/(AJ50-AJ48)*(AA$14-AJ48))+BC48)),0)</f>
        <v>0</v>
      </c>
      <c r="BH49" s="11"/>
    </row>
    <row r="50" spans="2:60" s="10" customFormat="1" ht="21.6" customHeight="1" thickBot="1" x14ac:dyDescent="0.25">
      <c r="B50" s="181"/>
      <c r="C50" s="2030"/>
      <c r="D50" s="2030"/>
      <c r="E50" s="2030"/>
      <c r="F50" s="2030"/>
      <c r="G50" s="2030"/>
      <c r="H50" s="2030"/>
      <c r="I50" s="2030"/>
      <c r="J50" s="2030"/>
      <c r="K50" s="2030"/>
      <c r="L50" s="2030"/>
      <c r="M50" s="2030"/>
      <c r="N50" s="2030"/>
      <c r="O50" s="2030"/>
      <c r="P50" s="2030"/>
      <c r="Q50" s="182"/>
      <c r="R50" s="182"/>
      <c r="S50" s="182"/>
      <c r="T50" s="182"/>
      <c r="U50" s="182"/>
      <c r="V50" s="272"/>
      <c r="Z50" s="26"/>
      <c r="AF50" s="14"/>
      <c r="AG50" s="631"/>
      <c r="AH50" s="83"/>
      <c r="AI50" s="83"/>
      <c r="AJ50" s="1055">
        <v>15000000</v>
      </c>
      <c r="AK50" s="1055">
        <v>455117</v>
      </c>
      <c r="AL50" s="1058"/>
      <c r="AM50" s="1059">
        <v>505686</v>
      </c>
      <c r="AN50" s="978"/>
      <c r="AO50" s="1055">
        <v>505686</v>
      </c>
      <c r="AP50" s="1061"/>
      <c r="AQ50" s="1059">
        <v>642943</v>
      </c>
      <c r="AR50" s="154"/>
      <c r="AS50" s="1055">
        <v>642943</v>
      </c>
      <c r="AT50" s="1061"/>
      <c r="AU50" s="1059">
        <v>801873</v>
      </c>
      <c r="AV50" s="154"/>
      <c r="AW50" s="1063">
        <v>801873</v>
      </c>
      <c r="AX50" s="1061"/>
      <c r="AY50" s="1064">
        <v>939131</v>
      </c>
      <c r="AZ50" s="154"/>
      <c r="BA50" s="1063">
        <v>939131</v>
      </c>
      <c r="BB50" s="1067"/>
      <c r="BC50" s="1064">
        <v>989699</v>
      </c>
      <c r="BG50" s="11"/>
      <c r="BH50" s="11"/>
    </row>
    <row r="51" spans="2:60" s="10" customFormat="1" ht="15" customHeight="1" x14ac:dyDescent="0.2">
      <c r="B51" s="2031" t="s">
        <v>148</v>
      </c>
      <c r="C51" s="2032"/>
      <c r="D51" s="2032"/>
      <c r="E51" s="2032"/>
      <c r="F51" s="2032"/>
      <c r="G51" s="2032"/>
      <c r="H51" s="2032"/>
      <c r="I51" s="2032"/>
      <c r="J51" s="2032"/>
      <c r="K51" s="2032"/>
      <c r="L51" s="2032"/>
      <c r="M51" s="2033"/>
      <c r="N51" s="2034"/>
      <c r="O51" s="2035"/>
      <c r="P51" s="2036"/>
      <c r="Q51" s="2037"/>
      <c r="R51" s="2038"/>
      <c r="S51" s="2038"/>
      <c r="T51" s="2038"/>
      <c r="U51" s="2039"/>
      <c r="V51" s="272"/>
      <c r="Z51" s="26"/>
      <c r="AF51" s="14"/>
      <c r="BG51" s="11"/>
    </row>
    <row r="52" spans="2:60" s="10" customFormat="1" ht="15" customHeight="1" x14ac:dyDescent="0.25">
      <c r="B52" s="1990"/>
      <c r="C52" s="1963"/>
      <c r="D52" s="1963"/>
      <c r="E52" s="1963"/>
      <c r="F52" s="1963"/>
      <c r="G52" s="1963"/>
      <c r="H52" s="1963"/>
      <c r="I52" s="1963"/>
      <c r="J52" s="1963"/>
      <c r="K52" s="1963"/>
      <c r="L52" s="1963"/>
      <c r="M52" s="1991"/>
      <c r="N52" s="1992" t="s">
        <v>248</v>
      </c>
      <c r="O52" s="1993"/>
      <c r="P52" s="1994"/>
      <c r="Q52" s="1995"/>
      <c r="R52" s="1995"/>
      <c r="S52" s="1995"/>
      <c r="T52" s="1995"/>
      <c r="U52" s="1996"/>
      <c r="V52" s="554"/>
      <c r="W52" s="465" t="b">
        <v>1</v>
      </c>
      <c r="X52" s="26"/>
      <c r="Z52" s="26"/>
      <c r="AF52" s="14"/>
    </row>
    <row r="53" spans="2:60" s="10" customFormat="1" ht="41.45" customHeight="1" x14ac:dyDescent="0.2">
      <c r="B53" s="341" t="s">
        <v>37</v>
      </c>
      <c r="C53" s="1866" t="s">
        <v>400</v>
      </c>
      <c r="D53" s="1866"/>
      <c r="E53" s="1866"/>
      <c r="F53" s="1866"/>
      <c r="G53" s="1866"/>
      <c r="H53" s="1866"/>
      <c r="I53" s="1866"/>
      <c r="J53" s="1866"/>
      <c r="K53" s="1866"/>
      <c r="L53" s="1866"/>
      <c r="M53" s="1867"/>
      <c r="N53" s="1880">
        <v>8.5</v>
      </c>
      <c r="O53" s="1881"/>
      <c r="P53" s="1882"/>
      <c r="Q53" s="1863" t="str">
        <f t="shared" ref="Q53:Q58" si="0">IF(X53=0,"",X53)</f>
        <v/>
      </c>
      <c r="R53" s="1864"/>
      <c r="S53" s="1864"/>
      <c r="T53" s="1864"/>
      <c r="U53" s="1989"/>
      <c r="V53" s="555">
        <v>8.5</v>
      </c>
      <c r="W53" s="460">
        <f>IF(W52=FALSE,0,N53)</f>
        <v>8.5</v>
      </c>
      <c r="X53" s="180">
        <f t="shared" ref="X53:X61" si="1">AA$24*(W53/100)</f>
        <v>0</v>
      </c>
      <c r="Z53" s="26"/>
      <c r="AF53" s="14"/>
    </row>
    <row r="54" spans="2:60" s="10" customFormat="1" ht="19.899999999999999" customHeight="1" x14ac:dyDescent="0.2">
      <c r="B54" s="341" t="s">
        <v>38</v>
      </c>
      <c r="C54" s="1866" t="s">
        <v>397</v>
      </c>
      <c r="D54" s="1866"/>
      <c r="E54" s="1866"/>
      <c r="F54" s="1866"/>
      <c r="G54" s="1866"/>
      <c r="H54" s="1866"/>
      <c r="I54" s="1866"/>
      <c r="J54" s="1866"/>
      <c r="K54" s="1866"/>
      <c r="L54" s="1866"/>
      <c r="M54" s="1867"/>
      <c r="N54" s="1880">
        <v>1.5</v>
      </c>
      <c r="O54" s="1881"/>
      <c r="P54" s="1882"/>
      <c r="Q54" s="1863" t="str">
        <f t="shared" si="0"/>
        <v/>
      </c>
      <c r="R54" s="1864"/>
      <c r="S54" s="1864"/>
      <c r="T54" s="1864"/>
      <c r="U54" s="1989"/>
      <c r="V54" s="555">
        <v>1.5</v>
      </c>
      <c r="W54" s="460">
        <f>IF(W52=FALSE,0,N54)</f>
        <v>1.5</v>
      </c>
      <c r="X54" s="180">
        <f t="shared" si="1"/>
        <v>0</v>
      </c>
      <c r="Z54" s="26"/>
    </row>
    <row r="55" spans="2:60" s="10" customFormat="1" ht="54" customHeight="1" x14ac:dyDescent="0.2">
      <c r="B55" s="341" t="s">
        <v>39</v>
      </c>
      <c r="C55" s="1866" t="s">
        <v>401</v>
      </c>
      <c r="D55" s="1866"/>
      <c r="E55" s="1866"/>
      <c r="F55" s="1866"/>
      <c r="G55" s="1866"/>
      <c r="H55" s="1866"/>
      <c r="I55" s="1866"/>
      <c r="J55" s="1866"/>
      <c r="K55" s="1866"/>
      <c r="L55" s="1866"/>
      <c r="M55" s="1867"/>
      <c r="N55" s="1880">
        <v>2.25</v>
      </c>
      <c r="O55" s="1881"/>
      <c r="P55" s="1882"/>
      <c r="Q55" s="1863" t="str">
        <f t="shared" si="0"/>
        <v/>
      </c>
      <c r="R55" s="1864"/>
      <c r="S55" s="1864"/>
      <c r="T55" s="1864"/>
      <c r="U55" s="1989"/>
      <c r="V55" s="555">
        <v>2.25</v>
      </c>
      <c r="W55" s="460">
        <f>IF(W52=FALSE,0,N55)</f>
        <v>2.25</v>
      </c>
      <c r="X55" s="180">
        <f t="shared" si="1"/>
        <v>0</v>
      </c>
      <c r="Z55" s="26"/>
      <c r="AF55" s="14"/>
    </row>
    <row r="56" spans="2:60" s="10" customFormat="1" ht="34.9" customHeight="1" x14ac:dyDescent="0.2">
      <c r="B56" s="341" t="s">
        <v>40</v>
      </c>
      <c r="C56" s="1866" t="s">
        <v>402</v>
      </c>
      <c r="D56" s="1866"/>
      <c r="E56" s="1866"/>
      <c r="F56" s="1866"/>
      <c r="G56" s="1866"/>
      <c r="H56" s="1866"/>
      <c r="I56" s="1866"/>
      <c r="J56" s="1866"/>
      <c r="K56" s="1866"/>
      <c r="L56" s="1866"/>
      <c r="M56" s="1867"/>
      <c r="N56" s="1880">
        <v>1</v>
      </c>
      <c r="O56" s="1881"/>
      <c r="P56" s="1882"/>
      <c r="Q56" s="1863" t="str">
        <f t="shared" si="0"/>
        <v/>
      </c>
      <c r="R56" s="1864"/>
      <c r="S56" s="1864"/>
      <c r="T56" s="1864"/>
      <c r="U56" s="1989"/>
      <c r="V56" s="555">
        <v>1</v>
      </c>
      <c r="W56" s="460">
        <f>IF(W52=FALSE,0,N56)</f>
        <v>1</v>
      </c>
      <c r="X56" s="180">
        <f t="shared" si="1"/>
        <v>0</v>
      </c>
      <c r="Z56" s="26"/>
      <c r="AF56" s="14"/>
    </row>
    <row r="57" spans="2:60" s="10" customFormat="1" ht="31.9" customHeight="1" x14ac:dyDescent="0.2">
      <c r="B57" s="341" t="s">
        <v>41</v>
      </c>
      <c r="C57" s="1866" t="s">
        <v>403</v>
      </c>
      <c r="D57" s="1866"/>
      <c r="E57" s="1866"/>
      <c r="F57" s="1866"/>
      <c r="G57" s="1866"/>
      <c r="H57" s="1866"/>
      <c r="I57" s="1866"/>
      <c r="J57" s="1866"/>
      <c r="K57" s="1866"/>
      <c r="L57" s="1866"/>
      <c r="M57" s="1867"/>
      <c r="N57" s="1880">
        <v>0.5</v>
      </c>
      <c r="O57" s="1881"/>
      <c r="P57" s="1882"/>
      <c r="Q57" s="1863" t="str">
        <f t="shared" si="0"/>
        <v/>
      </c>
      <c r="R57" s="1864"/>
      <c r="S57" s="1864"/>
      <c r="T57" s="1864"/>
      <c r="U57" s="1989"/>
      <c r="V57" s="555">
        <v>0.5</v>
      </c>
      <c r="W57" s="460">
        <f>IF(W52=FALSE,0,N57)</f>
        <v>0.5</v>
      </c>
      <c r="X57" s="180">
        <f t="shared" si="1"/>
        <v>0</v>
      </c>
      <c r="Z57" s="26"/>
    </row>
    <row r="58" spans="2:60" s="10" customFormat="1" ht="32.450000000000003" customHeight="1" x14ac:dyDescent="0.2">
      <c r="B58" s="341" t="s">
        <v>42</v>
      </c>
      <c r="C58" s="1866" t="s">
        <v>404</v>
      </c>
      <c r="D58" s="1866"/>
      <c r="E58" s="1866"/>
      <c r="F58" s="1866"/>
      <c r="G58" s="1866"/>
      <c r="H58" s="1866"/>
      <c r="I58" s="1866"/>
      <c r="J58" s="1866"/>
      <c r="K58" s="1866"/>
      <c r="L58" s="1866"/>
      <c r="M58" s="1867"/>
      <c r="N58" s="1880">
        <v>0.25</v>
      </c>
      <c r="O58" s="1881"/>
      <c r="P58" s="1882"/>
      <c r="Q58" s="1863" t="str">
        <f t="shared" si="0"/>
        <v/>
      </c>
      <c r="R58" s="1864"/>
      <c r="S58" s="1864"/>
      <c r="T58" s="1864"/>
      <c r="U58" s="1989"/>
      <c r="V58" s="555">
        <v>0.25</v>
      </c>
      <c r="W58" s="460">
        <f>IF(W52=FALSE,0,N58)</f>
        <v>0.25</v>
      </c>
      <c r="X58" s="180">
        <f t="shared" si="1"/>
        <v>0</v>
      </c>
      <c r="Z58" s="26"/>
      <c r="AF58" s="42"/>
    </row>
    <row r="59" spans="2:60" s="10" customFormat="1" ht="28.15" customHeight="1" x14ac:dyDescent="0.2">
      <c r="B59" s="578" t="s">
        <v>43</v>
      </c>
      <c r="C59" s="2021" t="s">
        <v>405</v>
      </c>
      <c r="D59" s="2021"/>
      <c r="E59" s="2021"/>
      <c r="F59" s="2021"/>
      <c r="G59" s="2021"/>
      <c r="H59" s="2021"/>
      <c r="I59" s="2021"/>
      <c r="J59" s="2021"/>
      <c r="K59" s="2021"/>
      <c r="L59" s="2021"/>
      <c r="M59" s="2022"/>
      <c r="N59" s="1900">
        <v>0.5</v>
      </c>
      <c r="O59" s="1901"/>
      <c r="P59" s="1902"/>
      <c r="Q59" s="1873" t="str">
        <f>IF(X59=0,"",X59)</f>
        <v/>
      </c>
      <c r="R59" s="1874"/>
      <c r="S59" s="1874"/>
      <c r="T59" s="1874"/>
      <c r="U59" s="2482"/>
      <c r="V59" s="555">
        <v>0.5</v>
      </c>
      <c r="W59" s="464">
        <f>IF(W$52=FALSE,0,N59)</f>
        <v>0.5</v>
      </c>
      <c r="X59" s="180">
        <f t="shared" si="1"/>
        <v>0</v>
      </c>
      <c r="Z59" s="26"/>
    </row>
    <row r="60" spans="2:60" s="10" customFormat="1" ht="21" customHeight="1" x14ac:dyDescent="0.2">
      <c r="B60" s="579" t="s">
        <v>55</v>
      </c>
      <c r="C60" s="1866" t="s">
        <v>398</v>
      </c>
      <c r="D60" s="1866"/>
      <c r="E60" s="1866"/>
      <c r="F60" s="1866"/>
      <c r="G60" s="1866"/>
      <c r="H60" s="1866"/>
      <c r="I60" s="1866"/>
      <c r="J60" s="1866"/>
      <c r="K60" s="1866"/>
      <c r="L60" s="1866"/>
      <c r="M60" s="1867"/>
      <c r="N60" s="1880">
        <v>0.25</v>
      </c>
      <c r="O60" s="1881"/>
      <c r="P60" s="1882"/>
      <c r="Q60" s="1873" t="str">
        <f>IF(X60=0,"",X60)</f>
        <v/>
      </c>
      <c r="R60" s="1874"/>
      <c r="S60" s="1874"/>
      <c r="T60" s="1874"/>
      <c r="U60" s="2482"/>
      <c r="V60" s="555">
        <v>0.25</v>
      </c>
      <c r="W60" s="464">
        <f>IF(W$52=FALSE,0,N60)</f>
        <v>0.25</v>
      </c>
      <c r="X60" s="180">
        <f t="shared" si="1"/>
        <v>0</v>
      </c>
      <c r="Z60" s="26"/>
    </row>
    <row r="61" spans="2:60" s="10" customFormat="1" ht="61.15" customHeight="1" x14ac:dyDescent="0.2">
      <c r="B61" s="579" t="s">
        <v>56</v>
      </c>
      <c r="C61" s="1866" t="s">
        <v>406</v>
      </c>
      <c r="D61" s="1866"/>
      <c r="E61" s="1866"/>
      <c r="F61" s="1866"/>
      <c r="G61" s="1866"/>
      <c r="H61" s="1866"/>
      <c r="I61" s="1866"/>
      <c r="J61" s="1866"/>
      <c r="K61" s="1866"/>
      <c r="L61" s="1866"/>
      <c r="M61" s="1867"/>
      <c r="N61" s="1880">
        <v>0.25</v>
      </c>
      <c r="O61" s="1881"/>
      <c r="P61" s="1882"/>
      <c r="Q61" s="1873" t="str">
        <f>IF(X61=0,"",X61)</f>
        <v/>
      </c>
      <c r="R61" s="1874"/>
      <c r="S61" s="1874"/>
      <c r="T61" s="1874"/>
      <c r="U61" s="2482"/>
      <c r="V61" s="555">
        <v>0.25</v>
      </c>
      <c r="W61" s="464">
        <f>IF(W$52=FALSE,0,N61)</f>
        <v>0.25</v>
      </c>
      <c r="X61" s="180">
        <f t="shared" si="1"/>
        <v>0</v>
      </c>
      <c r="Z61" s="26"/>
    </row>
    <row r="62" spans="2:60" s="11" customFormat="1" ht="19.899999999999999" customHeight="1" x14ac:dyDescent="0.2">
      <c r="B62" s="1977" t="s">
        <v>399</v>
      </c>
      <c r="C62" s="1978"/>
      <c r="D62" s="1978"/>
      <c r="E62" s="1978"/>
      <c r="F62" s="1978"/>
      <c r="G62" s="1978"/>
      <c r="H62" s="1978"/>
      <c r="I62" s="1978"/>
      <c r="J62" s="1978"/>
      <c r="K62" s="1978"/>
      <c r="L62" s="1978"/>
      <c r="M62" s="1978"/>
      <c r="N62" s="2479">
        <f>IF(W62=0,"",W62)</f>
        <v>15</v>
      </c>
      <c r="O62" s="2480"/>
      <c r="P62" s="2481"/>
      <c r="Q62" s="1982" t="str">
        <f>IF(X62=0,"",X62)</f>
        <v/>
      </c>
      <c r="R62" s="1982"/>
      <c r="S62" s="1982"/>
      <c r="T62" s="1982"/>
      <c r="U62" s="1983"/>
      <c r="V62" s="551"/>
      <c r="W62" s="453">
        <f>SUM(W53:W61)</f>
        <v>15</v>
      </c>
      <c r="X62" s="247">
        <f>SUM(X53:X61)</f>
        <v>0</v>
      </c>
      <c r="Y62" s="10"/>
      <c r="Z62" s="26"/>
      <c r="AA62" s="10"/>
      <c r="AB62" s="10"/>
      <c r="AC62" s="10"/>
      <c r="AD62" s="10"/>
      <c r="AE62" s="10"/>
      <c r="AF62" s="14"/>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row>
    <row r="63" spans="2:60" s="10" customFormat="1" ht="30" customHeight="1" x14ac:dyDescent="0.2">
      <c r="B63" s="63"/>
      <c r="C63" s="251"/>
      <c r="D63" s="251"/>
      <c r="E63" s="251"/>
      <c r="F63" s="251"/>
      <c r="G63" s="251"/>
      <c r="H63" s="251"/>
      <c r="I63" s="251"/>
      <c r="J63" s="251"/>
      <c r="K63" s="251"/>
      <c r="L63" s="251"/>
      <c r="M63" s="251"/>
      <c r="N63" s="33"/>
      <c r="O63" s="33"/>
      <c r="P63" s="33"/>
      <c r="Q63" s="33"/>
      <c r="R63" s="33"/>
      <c r="S63" s="33"/>
      <c r="T63" s="33"/>
      <c r="U63" s="33"/>
      <c r="V63" s="272"/>
      <c r="Z63" s="26"/>
      <c r="AF63" s="14"/>
    </row>
    <row r="64" spans="2:60" s="10" customFormat="1" ht="15" customHeight="1" x14ac:dyDescent="0.2">
      <c r="B64" s="1955" t="s">
        <v>149</v>
      </c>
      <c r="C64" s="1956"/>
      <c r="D64" s="1956"/>
      <c r="E64" s="1956"/>
      <c r="F64" s="1956"/>
      <c r="G64" s="1956"/>
      <c r="H64" s="1956"/>
      <c r="I64" s="1956"/>
      <c r="J64" s="1956"/>
      <c r="K64" s="1956"/>
      <c r="L64" s="1956"/>
      <c r="M64" s="1984"/>
      <c r="N64" s="444"/>
      <c r="O64" s="445"/>
      <c r="P64" s="446"/>
      <c r="Q64" s="1985"/>
      <c r="R64" s="1960"/>
      <c r="S64" s="1960"/>
      <c r="T64" s="1960"/>
      <c r="U64" s="1961"/>
      <c r="V64" s="272"/>
      <c r="Y64" s="11"/>
      <c r="Z64" s="26"/>
      <c r="AA64" s="11"/>
      <c r="AB64" s="11"/>
      <c r="AC64" s="11"/>
      <c r="AD64" s="11"/>
      <c r="AE64" s="11"/>
      <c r="AF64" s="42"/>
    </row>
    <row r="65" spans="2:60" s="10" customFormat="1" ht="15" customHeight="1" x14ac:dyDescent="0.25">
      <c r="B65" s="1962"/>
      <c r="C65" s="1963"/>
      <c r="D65" s="1963"/>
      <c r="E65" s="1963"/>
      <c r="F65" s="1963"/>
      <c r="G65" s="1963"/>
      <c r="H65" s="1963"/>
      <c r="I65" s="1963"/>
      <c r="J65" s="1963"/>
      <c r="K65" s="1963"/>
      <c r="L65" s="1963"/>
      <c r="M65" s="1963"/>
      <c r="N65" s="1986" t="s">
        <v>243</v>
      </c>
      <c r="O65" s="1987"/>
      <c r="P65" s="1988"/>
      <c r="Q65" s="1967"/>
      <c r="R65" s="1967"/>
      <c r="S65" s="1967"/>
      <c r="T65" s="1967"/>
      <c r="U65" s="1968"/>
      <c r="V65" s="554" t="s">
        <v>155</v>
      </c>
      <c r="W65" s="462" t="b">
        <v>1</v>
      </c>
      <c r="X65" s="19"/>
      <c r="Z65" s="26"/>
      <c r="AF65" s="42"/>
    </row>
    <row r="66" spans="2:60" s="10" customFormat="1" ht="40.9" customHeight="1" x14ac:dyDescent="0.2">
      <c r="B66" s="340" t="s">
        <v>37</v>
      </c>
      <c r="C66" s="1866" t="s">
        <v>407</v>
      </c>
      <c r="D66" s="1866"/>
      <c r="E66" s="1866"/>
      <c r="F66" s="1866"/>
      <c r="G66" s="1866"/>
      <c r="H66" s="1866"/>
      <c r="I66" s="1866"/>
      <c r="J66" s="1866"/>
      <c r="K66" s="1866"/>
      <c r="L66" s="1866"/>
      <c r="M66" s="1867"/>
      <c r="N66" s="1897">
        <v>21</v>
      </c>
      <c r="O66" s="1898"/>
      <c r="P66" s="1899"/>
      <c r="Q66" s="1863" t="str">
        <f t="shared" ref="Q66:Q72" si="2">IF(X66=0,"",X66)</f>
        <v/>
      </c>
      <c r="R66" s="1864"/>
      <c r="S66" s="1864"/>
      <c r="T66" s="1864"/>
      <c r="U66" s="1948"/>
      <c r="V66" s="555">
        <v>21</v>
      </c>
      <c r="W66" s="460">
        <f>IF(W65=FALSE,0,N66)</f>
        <v>21</v>
      </c>
      <c r="X66" s="180">
        <f t="shared" ref="X66:X71" si="3">AA$24*(W66/100)</f>
        <v>0</v>
      </c>
      <c r="Z66" s="26"/>
      <c r="AF66" s="42"/>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row>
    <row r="67" spans="2:60" s="10" customFormat="1" ht="20.45" customHeight="1" x14ac:dyDescent="0.2">
      <c r="B67" s="340" t="s">
        <v>38</v>
      </c>
      <c r="C67" s="1866" t="s">
        <v>408</v>
      </c>
      <c r="D67" s="1866"/>
      <c r="E67" s="1866"/>
      <c r="F67" s="1866"/>
      <c r="G67" s="1866"/>
      <c r="H67" s="1866"/>
      <c r="I67" s="1866"/>
      <c r="J67" s="1866"/>
      <c r="K67" s="1866"/>
      <c r="L67" s="1866"/>
      <c r="M67" s="1867"/>
      <c r="N67" s="1880">
        <v>1</v>
      </c>
      <c r="O67" s="1881"/>
      <c r="P67" s="1882"/>
      <c r="Q67" s="1863" t="str">
        <f t="shared" si="2"/>
        <v/>
      </c>
      <c r="R67" s="1864"/>
      <c r="S67" s="1864"/>
      <c r="T67" s="1864"/>
      <c r="U67" s="1948"/>
      <c r="V67" s="555">
        <v>1</v>
      </c>
      <c r="W67" s="460">
        <f>IF(W65=FALSE,0,N67)</f>
        <v>1</v>
      </c>
      <c r="X67" s="180">
        <f t="shared" si="3"/>
        <v>0</v>
      </c>
      <c r="Z67" s="26"/>
      <c r="AF67" s="42"/>
    </row>
    <row r="68" spans="2:60" s="10" customFormat="1" ht="61.15" customHeight="1" x14ac:dyDescent="0.2">
      <c r="B68" s="580" t="s">
        <v>39</v>
      </c>
      <c r="C68" s="2021" t="s">
        <v>413</v>
      </c>
      <c r="D68" s="2021"/>
      <c r="E68" s="2021"/>
      <c r="F68" s="2021"/>
      <c r="G68" s="2021"/>
      <c r="H68" s="2021"/>
      <c r="I68" s="2021"/>
      <c r="J68" s="2021"/>
      <c r="K68" s="2021"/>
      <c r="L68" s="2021"/>
      <c r="M68" s="2022"/>
      <c r="N68" s="1900">
        <v>7</v>
      </c>
      <c r="O68" s="1901"/>
      <c r="P68" s="1902"/>
      <c r="Q68" s="1873" t="str">
        <f t="shared" si="2"/>
        <v/>
      </c>
      <c r="R68" s="1874"/>
      <c r="S68" s="1874"/>
      <c r="T68" s="1874"/>
      <c r="U68" s="2475"/>
      <c r="V68" s="555">
        <v>7</v>
      </c>
      <c r="W68" s="464">
        <f>IF(W$65=FALSE,0,N68)</f>
        <v>7</v>
      </c>
      <c r="X68" s="180">
        <f t="shared" si="3"/>
        <v>0</v>
      </c>
      <c r="Z68" s="26"/>
      <c r="BF68" s="11"/>
    </row>
    <row r="69" spans="2:60" s="10" customFormat="1" ht="30.6" customHeight="1" x14ac:dyDescent="0.2">
      <c r="B69" s="339" t="s">
        <v>40</v>
      </c>
      <c r="C69" s="1866" t="s">
        <v>409</v>
      </c>
      <c r="D69" s="1866"/>
      <c r="E69" s="1866"/>
      <c r="F69" s="1866"/>
      <c r="G69" s="1866"/>
      <c r="H69" s="1866"/>
      <c r="I69" s="1866"/>
      <c r="J69" s="1866"/>
      <c r="K69" s="1866"/>
      <c r="L69" s="1866"/>
      <c r="M69" s="1867"/>
      <c r="N69" s="1880">
        <v>0.25</v>
      </c>
      <c r="O69" s="1881"/>
      <c r="P69" s="1882"/>
      <c r="Q69" s="1873" t="str">
        <f t="shared" si="2"/>
        <v/>
      </c>
      <c r="R69" s="1874"/>
      <c r="S69" s="1874"/>
      <c r="T69" s="1874"/>
      <c r="U69" s="2475"/>
      <c r="V69" s="555">
        <v>0.25</v>
      </c>
      <c r="W69" s="464">
        <f>IF(W$65=FALSE,0,N69)</f>
        <v>0.25</v>
      </c>
      <c r="X69" s="180">
        <f t="shared" si="3"/>
        <v>0</v>
      </c>
      <c r="Z69" s="26"/>
      <c r="BF69" s="11"/>
    </row>
    <row r="70" spans="2:60" s="10" customFormat="1" ht="30.6" customHeight="1" x14ac:dyDescent="0.2">
      <c r="B70" s="339" t="s">
        <v>41</v>
      </c>
      <c r="C70" s="1866" t="s">
        <v>410</v>
      </c>
      <c r="D70" s="1866"/>
      <c r="E70" s="1866"/>
      <c r="F70" s="1866"/>
      <c r="G70" s="1866"/>
      <c r="H70" s="1866"/>
      <c r="I70" s="1866"/>
      <c r="J70" s="1866"/>
      <c r="K70" s="1866"/>
      <c r="L70" s="1866"/>
      <c r="M70" s="1867"/>
      <c r="N70" s="1880">
        <v>0.5</v>
      </c>
      <c r="O70" s="1881"/>
      <c r="P70" s="1882"/>
      <c r="Q70" s="1873" t="str">
        <f t="shared" si="2"/>
        <v/>
      </c>
      <c r="R70" s="1874"/>
      <c r="S70" s="1874"/>
      <c r="T70" s="1874"/>
      <c r="U70" s="2475"/>
      <c r="V70" s="555">
        <v>0.5</v>
      </c>
      <c r="W70" s="464">
        <f>IF(W$65=FALSE,0,N70)</f>
        <v>0.5</v>
      </c>
      <c r="X70" s="180">
        <f t="shared" si="3"/>
        <v>0</v>
      </c>
      <c r="Z70" s="26"/>
      <c r="BF70" s="11"/>
    </row>
    <row r="71" spans="2:60" s="10" customFormat="1" ht="30.6" customHeight="1" x14ac:dyDescent="0.2">
      <c r="B71" s="339" t="s">
        <v>42</v>
      </c>
      <c r="C71" s="1866" t="s">
        <v>411</v>
      </c>
      <c r="D71" s="1866"/>
      <c r="E71" s="1866"/>
      <c r="F71" s="1866"/>
      <c r="G71" s="1866"/>
      <c r="H71" s="1866"/>
      <c r="I71" s="1866"/>
      <c r="J71" s="1866"/>
      <c r="K71" s="1866"/>
      <c r="L71" s="1866"/>
      <c r="M71" s="1867"/>
      <c r="N71" s="1880">
        <v>0.25</v>
      </c>
      <c r="O71" s="1881"/>
      <c r="P71" s="1882"/>
      <c r="Q71" s="1873" t="str">
        <f t="shared" si="2"/>
        <v/>
      </c>
      <c r="R71" s="1874"/>
      <c r="S71" s="1874"/>
      <c r="T71" s="1874"/>
      <c r="U71" s="2475"/>
      <c r="V71" s="555">
        <v>0.25</v>
      </c>
      <c r="W71" s="464">
        <f>IF(W$65=FALSE,0,N71)</f>
        <v>0.25</v>
      </c>
      <c r="X71" s="180">
        <f t="shared" si="3"/>
        <v>0</v>
      </c>
      <c r="Z71" s="26"/>
      <c r="BF71" s="11"/>
    </row>
    <row r="72" spans="2:60" s="10" customFormat="1" ht="19.899999999999999" customHeight="1" x14ac:dyDescent="0.2">
      <c r="B72" s="2235" t="s">
        <v>412</v>
      </c>
      <c r="C72" s="2236"/>
      <c r="D72" s="2236"/>
      <c r="E72" s="2236"/>
      <c r="F72" s="2236"/>
      <c r="G72" s="2236"/>
      <c r="H72" s="2236"/>
      <c r="I72" s="2236"/>
      <c r="J72" s="2236"/>
      <c r="K72" s="2236"/>
      <c r="L72" s="2236"/>
      <c r="M72" s="2236"/>
      <c r="N72" s="2476">
        <f>IF(W72=0,"",W72)</f>
        <v>30</v>
      </c>
      <c r="O72" s="2477"/>
      <c r="P72" s="2478"/>
      <c r="Q72" s="1915" t="str">
        <f t="shared" si="2"/>
        <v/>
      </c>
      <c r="R72" s="1915"/>
      <c r="S72" s="1915"/>
      <c r="T72" s="1915"/>
      <c r="U72" s="1916"/>
      <c r="V72" s="551"/>
      <c r="W72" s="453">
        <f>SUM(W66:W71)</f>
        <v>30</v>
      </c>
      <c r="X72" s="247">
        <f>SUM(X66:X71)</f>
        <v>0</v>
      </c>
      <c r="Z72" s="26"/>
      <c r="AF72" s="42"/>
    </row>
    <row r="73" spans="2:60" s="10" customFormat="1" ht="19.899999999999999" customHeight="1" x14ac:dyDescent="0.2">
      <c r="B73" s="63"/>
      <c r="C73" s="252"/>
      <c r="D73" s="252"/>
      <c r="E73" s="252"/>
      <c r="F73" s="252"/>
      <c r="G73" s="252"/>
      <c r="H73" s="252"/>
      <c r="I73" s="252"/>
      <c r="J73" s="252"/>
      <c r="K73" s="252"/>
      <c r="L73" s="252"/>
      <c r="M73" s="252"/>
      <c r="N73" s="187"/>
      <c r="O73" s="187"/>
      <c r="P73" s="187"/>
      <c r="Q73" s="33"/>
      <c r="R73" s="33"/>
      <c r="S73" s="33"/>
      <c r="T73" s="33"/>
      <c r="U73" s="33"/>
      <c r="V73" s="272"/>
      <c r="Z73" s="26"/>
      <c r="AF73" s="42"/>
    </row>
    <row r="74" spans="2:60" s="10" customFormat="1" ht="30" customHeight="1" x14ac:dyDescent="0.2">
      <c r="B74" s="1917" t="s">
        <v>6</v>
      </c>
      <c r="C74" s="1917"/>
      <c r="D74" s="1917"/>
      <c r="E74" s="1917"/>
      <c r="F74" s="1917"/>
      <c r="G74" s="1917"/>
      <c r="H74" s="1917"/>
      <c r="I74" s="1917"/>
      <c r="J74" s="1917"/>
      <c r="K74" s="1917"/>
      <c r="L74" s="1917"/>
      <c r="M74" s="51"/>
      <c r="N74" s="188"/>
      <c r="O74" s="188"/>
      <c r="P74" s="188"/>
      <c r="Q74" s="50"/>
      <c r="R74" s="50"/>
      <c r="S74" s="50"/>
      <c r="T74" s="50"/>
      <c r="U74" s="50"/>
      <c r="V74" s="556"/>
      <c r="W74" s="25"/>
      <c r="X74" s="19"/>
      <c r="Z74" s="26"/>
      <c r="AF74" s="42"/>
    </row>
    <row r="75" spans="2:60" s="10" customFormat="1" ht="15" customHeight="1" x14ac:dyDescent="0.2">
      <c r="B75" s="1955" t="s">
        <v>150</v>
      </c>
      <c r="C75" s="1956"/>
      <c r="D75" s="1956"/>
      <c r="E75" s="1956"/>
      <c r="F75" s="1956"/>
      <c r="G75" s="1956"/>
      <c r="H75" s="1956"/>
      <c r="I75" s="1956"/>
      <c r="J75" s="1956"/>
      <c r="K75" s="1956"/>
      <c r="L75" s="1956"/>
      <c r="M75" s="1956"/>
      <c r="N75" s="1957"/>
      <c r="O75" s="1958"/>
      <c r="P75" s="1959"/>
      <c r="Q75" s="1960"/>
      <c r="R75" s="1960"/>
      <c r="S75" s="1960"/>
      <c r="T75" s="1960"/>
      <c r="U75" s="1961"/>
      <c r="V75" s="556"/>
      <c r="W75" s="25"/>
      <c r="X75" s="19"/>
      <c r="Y75" s="67"/>
      <c r="Z75" s="692"/>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row>
    <row r="76" spans="2:60" s="67" customFormat="1" ht="15" customHeight="1" x14ac:dyDescent="0.25">
      <c r="B76" s="1962"/>
      <c r="C76" s="1963"/>
      <c r="D76" s="1963"/>
      <c r="E76" s="1963"/>
      <c r="F76" s="1963"/>
      <c r="G76" s="1963"/>
      <c r="H76" s="1963"/>
      <c r="I76" s="1963"/>
      <c r="J76" s="1963"/>
      <c r="K76" s="1963"/>
      <c r="L76" s="1963"/>
      <c r="M76" s="447"/>
      <c r="N76" s="1964" t="s">
        <v>247</v>
      </c>
      <c r="O76" s="1965"/>
      <c r="P76" s="1966"/>
      <c r="Q76" s="1967"/>
      <c r="R76" s="1967"/>
      <c r="S76" s="1967"/>
      <c r="T76" s="1967"/>
      <c r="U76" s="1968"/>
      <c r="V76" s="557"/>
      <c r="W76" s="462" t="b">
        <v>1</v>
      </c>
      <c r="X76" s="68"/>
      <c r="Y76" s="10"/>
      <c r="Z76" s="26"/>
      <c r="AA76" s="10"/>
      <c r="AB76" s="10"/>
      <c r="AC76" s="10"/>
      <c r="AD76" s="10"/>
      <c r="AE76" s="10"/>
      <c r="AF76" s="62"/>
      <c r="AG76" s="10"/>
      <c r="AH76" s="10"/>
      <c r="AI76" s="10"/>
      <c r="AJ76" s="131"/>
      <c r="AK76" s="111"/>
      <c r="AL76" s="72"/>
      <c r="AM76" s="111"/>
      <c r="AN76" s="121"/>
      <c r="AO76" s="110"/>
      <c r="AP76" s="110"/>
      <c r="AQ76" s="111"/>
      <c r="AR76" s="111"/>
      <c r="AS76" s="140"/>
      <c r="AT76" s="140"/>
      <c r="AU76" s="139"/>
      <c r="AV76" s="139"/>
      <c r="AW76" s="142"/>
      <c r="AX76" s="141"/>
      <c r="AY76" s="141"/>
      <c r="AZ76" s="141"/>
      <c r="BA76" s="54"/>
      <c r="BB76" s="44"/>
      <c r="BC76" s="143"/>
      <c r="BD76" s="138"/>
      <c r="BE76" s="138"/>
      <c r="BF76" s="10"/>
      <c r="BG76" s="10"/>
      <c r="BH76" s="10"/>
    </row>
    <row r="77" spans="2:60" s="10" customFormat="1" ht="30.6" customHeight="1" x14ac:dyDescent="0.2">
      <c r="B77" s="340" t="s">
        <v>37</v>
      </c>
      <c r="C77" s="1866" t="s">
        <v>414</v>
      </c>
      <c r="D77" s="1866"/>
      <c r="E77" s="1866"/>
      <c r="F77" s="1866"/>
      <c r="G77" s="1866"/>
      <c r="H77" s="1866"/>
      <c r="I77" s="1866"/>
      <c r="J77" s="1866"/>
      <c r="K77" s="1866"/>
      <c r="L77" s="1866"/>
      <c r="M77" s="1866"/>
      <c r="N77" s="1953">
        <v>7</v>
      </c>
      <c r="O77" s="1898"/>
      <c r="P77" s="1954"/>
      <c r="Q77" s="1864" t="str">
        <f t="shared" ref="Q77:Q82" si="4">IF(X77=0,"",X77)</f>
        <v/>
      </c>
      <c r="R77" s="1864"/>
      <c r="S77" s="1864"/>
      <c r="T77" s="1864"/>
      <c r="U77" s="1948"/>
      <c r="V77" s="555">
        <v>7</v>
      </c>
      <c r="W77" s="464">
        <f>IF(W76=FALSE,0,N77)</f>
        <v>7</v>
      </c>
      <c r="X77" s="180">
        <f>AA$24*(W77/100)</f>
        <v>0</v>
      </c>
      <c r="Z77" s="26"/>
      <c r="AF77" s="34"/>
      <c r="AG77" s="34"/>
      <c r="AJ77" s="138"/>
      <c r="AL77" s="72"/>
      <c r="AN77" s="72"/>
      <c r="AS77" s="138"/>
      <c r="AT77" s="138"/>
      <c r="AU77" s="138"/>
      <c r="AV77" s="138"/>
      <c r="AW77" s="138"/>
      <c r="AX77" s="138"/>
      <c r="AY77" s="138"/>
      <c r="AZ77" s="138"/>
      <c r="BA77" s="138"/>
      <c r="BB77" s="138"/>
      <c r="BC77" s="138"/>
      <c r="BD77" s="138"/>
      <c r="BE77" s="138"/>
    </row>
    <row r="78" spans="2:60" s="10" customFormat="1" ht="31.9" customHeight="1" x14ac:dyDescent="0.2">
      <c r="B78" s="340" t="s">
        <v>38</v>
      </c>
      <c r="C78" s="1866" t="s">
        <v>415</v>
      </c>
      <c r="D78" s="1866"/>
      <c r="E78" s="1866"/>
      <c r="F78" s="1866"/>
      <c r="G78" s="1866"/>
      <c r="H78" s="1866"/>
      <c r="I78" s="1866"/>
      <c r="J78" s="1866"/>
      <c r="K78" s="1866"/>
      <c r="L78" s="1866"/>
      <c r="M78" s="1866"/>
      <c r="N78" s="1946">
        <v>12</v>
      </c>
      <c r="O78" s="1881"/>
      <c r="P78" s="1947"/>
      <c r="Q78" s="1864" t="str">
        <f t="shared" si="4"/>
        <v/>
      </c>
      <c r="R78" s="1864"/>
      <c r="S78" s="1864"/>
      <c r="T78" s="1864"/>
      <c r="U78" s="1948"/>
      <c r="V78" s="555">
        <v>12</v>
      </c>
      <c r="W78" s="464">
        <f>IF(W76=FALSE,0,N78)</f>
        <v>12</v>
      </c>
      <c r="X78" s="180">
        <f>AA$24*(W78/100)</f>
        <v>0</v>
      </c>
      <c r="Z78" s="26"/>
      <c r="AF78" s="34"/>
      <c r="AG78" s="34"/>
      <c r="AJ78" s="138"/>
      <c r="AL78" s="72"/>
      <c r="AN78" s="72"/>
      <c r="AS78" s="138"/>
      <c r="AT78" s="138"/>
      <c r="AU78" s="138"/>
      <c r="AV78" s="138"/>
      <c r="AW78" s="138"/>
      <c r="AX78" s="138"/>
      <c r="AY78" s="138"/>
      <c r="AZ78" s="138"/>
      <c r="BA78" s="138"/>
      <c r="BB78" s="138"/>
      <c r="BC78" s="138"/>
      <c r="BD78" s="138"/>
      <c r="BE78" s="138"/>
    </row>
    <row r="79" spans="2:60" s="10" customFormat="1" ht="52.15" customHeight="1" x14ac:dyDescent="0.2">
      <c r="B79" s="340" t="s">
        <v>39</v>
      </c>
      <c r="C79" s="1866" t="s">
        <v>416</v>
      </c>
      <c r="D79" s="1866"/>
      <c r="E79" s="1866"/>
      <c r="F79" s="1866"/>
      <c r="G79" s="1866"/>
      <c r="H79" s="1866"/>
      <c r="I79" s="1866"/>
      <c r="J79" s="1866"/>
      <c r="K79" s="1866"/>
      <c r="L79" s="1866"/>
      <c r="M79" s="1866"/>
      <c r="N79" s="1946">
        <v>18</v>
      </c>
      <c r="O79" s="1881"/>
      <c r="P79" s="1947"/>
      <c r="Q79" s="1864" t="str">
        <f t="shared" si="4"/>
        <v/>
      </c>
      <c r="R79" s="1864"/>
      <c r="S79" s="1864"/>
      <c r="T79" s="1864"/>
      <c r="U79" s="1948"/>
      <c r="V79" s="555">
        <v>18</v>
      </c>
      <c r="W79" s="464">
        <f>IF(W76=FALSE,0,N79)</f>
        <v>18</v>
      </c>
      <c r="X79" s="180">
        <f>AA$24*(W79/100)</f>
        <v>0</v>
      </c>
      <c r="Z79" s="26"/>
      <c r="AF79" s="34"/>
      <c r="AG79" s="34"/>
      <c r="AJ79" s="138"/>
      <c r="AL79" s="72"/>
      <c r="AN79" s="72"/>
      <c r="AS79" s="138"/>
      <c r="AT79" s="138"/>
      <c r="AU79" s="138"/>
      <c r="AV79" s="138"/>
      <c r="AW79" s="138"/>
      <c r="AX79" s="138"/>
      <c r="AY79" s="138"/>
      <c r="AZ79" s="138"/>
      <c r="BA79" s="138"/>
      <c r="BB79" s="138"/>
      <c r="BC79" s="138"/>
      <c r="BD79" s="138"/>
      <c r="BE79" s="138"/>
    </row>
    <row r="80" spans="2:60" s="10" customFormat="1" ht="45.6" customHeight="1" x14ac:dyDescent="0.2">
      <c r="B80" s="340" t="s">
        <v>40</v>
      </c>
      <c r="C80" s="1866" t="s">
        <v>417</v>
      </c>
      <c r="D80" s="1866"/>
      <c r="E80" s="1866"/>
      <c r="F80" s="1866"/>
      <c r="G80" s="1866"/>
      <c r="H80" s="1866"/>
      <c r="I80" s="1866"/>
      <c r="J80" s="1866"/>
      <c r="K80" s="1866"/>
      <c r="L80" s="1866"/>
      <c r="M80" s="1866"/>
      <c r="N80" s="1946">
        <v>2.5</v>
      </c>
      <c r="O80" s="1881"/>
      <c r="P80" s="1947"/>
      <c r="Q80" s="1864" t="str">
        <f t="shared" si="4"/>
        <v/>
      </c>
      <c r="R80" s="1864"/>
      <c r="S80" s="1864"/>
      <c r="T80" s="1864"/>
      <c r="U80" s="1948"/>
      <c r="V80" s="555">
        <v>2.5</v>
      </c>
      <c r="W80" s="464">
        <f>IF(W76=FALSE,0,N80)</f>
        <v>2.5</v>
      </c>
      <c r="X80" s="180">
        <f>AA$24*(W80/100)</f>
        <v>0</v>
      </c>
      <c r="Z80" s="26"/>
      <c r="AF80" s="34"/>
      <c r="AG80" s="34"/>
      <c r="AJ80" s="138"/>
      <c r="AL80" s="72"/>
      <c r="AN80" s="72"/>
      <c r="AS80" s="138"/>
      <c r="AT80" s="138"/>
      <c r="AU80" s="138"/>
      <c r="AV80" s="138"/>
      <c r="AW80" s="138"/>
      <c r="AX80" s="138"/>
      <c r="AY80" s="138"/>
      <c r="AZ80" s="138"/>
      <c r="BA80" s="138"/>
      <c r="BB80" s="138"/>
      <c r="BC80" s="138"/>
      <c r="BD80" s="138"/>
      <c r="BE80" s="138"/>
    </row>
    <row r="81" spans="2:60" s="10" customFormat="1" ht="34.9" customHeight="1" x14ac:dyDescent="0.2">
      <c r="B81" s="340" t="s">
        <v>41</v>
      </c>
      <c r="C81" s="1866" t="s">
        <v>418</v>
      </c>
      <c r="D81" s="1866"/>
      <c r="E81" s="1866"/>
      <c r="F81" s="1866"/>
      <c r="G81" s="1866"/>
      <c r="H81" s="1866"/>
      <c r="I81" s="1866"/>
      <c r="J81" s="1866"/>
      <c r="K81" s="1866"/>
      <c r="L81" s="1866"/>
      <c r="M81" s="1866"/>
      <c r="N81" s="1946">
        <v>0.5</v>
      </c>
      <c r="O81" s="1881"/>
      <c r="P81" s="1947"/>
      <c r="Q81" s="1864" t="str">
        <f t="shared" si="4"/>
        <v/>
      </c>
      <c r="R81" s="1864"/>
      <c r="S81" s="1864"/>
      <c r="T81" s="1864"/>
      <c r="U81" s="1948"/>
      <c r="V81" s="555">
        <v>0.5</v>
      </c>
      <c r="W81" s="464">
        <f>IF(W76=FALSE,0,N81)</f>
        <v>0.5</v>
      </c>
      <c r="X81" s="180">
        <f>AA$24*(W81/100)</f>
        <v>0</v>
      </c>
      <c r="Z81" s="26"/>
      <c r="AF81" s="34"/>
      <c r="AG81" s="34"/>
      <c r="AJ81" s="138"/>
      <c r="AL81" s="72"/>
      <c r="AN81" s="72"/>
      <c r="AS81" s="138"/>
      <c r="AT81" s="138"/>
      <c r="AU81" s="138"/>
      <c r="AV81" s="138"/>
      <c r="AW81" s="138"/>
      <c r="AX81" s="138"/>
      <c r="AY81" s="138"/>
      <c r="AZ81" s="138"/>
      <c r="BA81" s="138"/>
      <c r="BB81" s="138"/>
      <c r="BC81" s="138"/>
      <c r="BD81" s="138"/>
      <c r="BE81" s="138"/>
    </row>
    <row r="82" spans="2:60" s="10" customFormat="1" ht="48" customHeight="1" x14ac:dyDescent="0.2">
      <c r="B82" s="1921" t="s">
        <v>358</v>
      </c>
      <c r="C82" s="1922"/>
      <c r="D82" s="1922"/>
      <c r="E82" s="1923" t="s">
        <v>419</v>
      </c>
      <c r="F82" s="1923"/>
      <c r="G82" s="1923"/>
      <c r="H82" s="1923"/>
      <c r="I82" s="1923"/>
      <c r="J82" s="1923"/>
      <c r="K82" s="1923"/>
      <c r="L82" s="1923"/>
      <c r="M82" s="1924"/>
      <c r="N82" s="1936">
        <f>IF(W82=0,"",W82)</f>
        <v>40</v>
      </c>
      <c r="O82" s="1937"/>
      <c r="P82" s="1938"/>
      <c r="Q82" s="1915" t="str">
        <f t="shared" si="4"/>
        <v/>
      </c>
      <c r="R82" s="1915"/>
      <c r="S82" s="1915"/>
      <c r="T82" s="1915"/>
      <c r="U82" s="1916"/>
      <c r="V82" s="551"/>
      <c r="W82" s="453">
        <f>SUM(W77:W81)</f>
        <v>40</v>
      </c>
      <c r="X82" s="249">
        <f>SUM(X77:X81)</f>
        <v>0</v>
      </c>
      <c r="Z82" s="26"/>
    </row>
    <row r="83" spans="2:60" s="10" customFormat="1" ht="19.899999999999999" customHeight="1" x14ac:dyDescent="0.2">
      <c r="B83" s="40"/>
      <c r="C83" s="40"/>
      <c r="D83" s="40"/>
      <c r="E83" s="40"/>
      <c r="F83" s="40"/>
      <c r="G83" s="40"/>
      <c r="H83" s="40"/>
      <c r="I83" s="40"/>
      <c r="J83" s="40"/>
      <c r="K83" s="40"/>
      <c r="L83" s="40"/>
      <c r="M83" s="40"/>
      <c r="N83" s="204"/>
      <c r="O83" s="204"/>
      <c r="P83" s="204"/>
      <c r="Q83" s="118"/>
      <c r="R83" s="118"/>
      <c r="S83" s="118"/>
      <c r="T83" s="118"/>
      <c r="U83" s="118"/>
      <c r="V83" s="272"/>
      <c r="W83" s="20"/>
      <c r="X83" s="19"/>
      <c r="Z83" s="26"/>
      <c r="AF83" s="34"/>
      <c r="AG83" s="34"/>
      <c r="AJ83" s="138"/>
      <c r="AL83" s="72"/>
      <c r="AN83" s="72"/>
      <c r="AS83" s="138"/>
      <c r="AT83" s="138"/>
      <c r="AU83" s="138"/>
      <c r="AV83" s="138"/>
      <c r="AW83" s="138"/>
      <c r="AX83" s="138"/>
      <c r="AY83" s="138"/>
      <c r="AZ83" s="138"/>
      <c r="BA83" s="138"/>
      <c r="BB83" s="138"/>
      <c r="BC83" s="138"/>
      <c r="BD83" s="138"/>
      <c r="BE83" s="138"/>
    </row>
    <row r="84" spans="2:60" s="10" customFormat="1" ht="19.899999999999999" customHeight="1" x14ac:dyDescent="0.2">
      <c r="B84" s="1876" t="s">
        <v>7</v>
      </c>
      <c r="C84" s="1876"/>
      <c r="D84" s="1876"/>
      <c r="E84" s="1876"/>
      <c r="F84" s="1876"/>
      <c r="G84" s="1876"/>
      <c r="H84" s="1876"/>
      <c r="I84" s="1876"/>
      <c r="J84" s="1876"/>
      <c r="K84" s="1876"/>
      <c r="L84" s="1876"/>
      <c r="M84" s="1876"/>
      <c r="N84" s="1876"/>
      <c r="O84" s="1876"/>
      <c r="P84" s="1876"/>
      <c r="Q84" s="1876"/>
      <c r="R84" s="1876"/>
      <c r="S84" s="1876"/>
      <c r="T84" s="1876"/>
      <c r="U84" s="1876"/>
      <c r="V84" s="553"/>
      <c r="W84" s="55"/>
      <c r="X84" s="19"/>
      <c r="Y84" s="11"/>
      <c r="Z84" s="26"/>
      <c r="AA84" s="11"/>
      <c r="AB84" s="11"/>
      <c r="AC84" s="11"/>
      <c r="AD84" s="11"/>
      <c r="AE84" s="11"/>
      <c r="AF84" s="66"/>
      <c r="AG84" s="66"/>
      <c r="AH84" s="11"/>
      <c r="AI84" s="11"/>
      <c r="AJ84" s="144"/>
      <c r="AK84" s="11"/>
      <c r="AL84" s="186"/>
      <c r="AM84" s="11"/>
      <c r="AN84" s="186"/>
      <c r="AO84" s="11"/>
      <c r="AP84" s="11"/>
      <c r="AQ84" s="11"/>
      <c r="AR84" s="11"/>
      <c r="AS84" s="144"/>
      <c r="AT84" s="144"/>
      <c r="AU84" s="144"/>
      <c r="AV84" s="144"/>
      <c r="AW84" s="144"/>
      <c r="AX84" s="144"/>
      <c r="AY84" s="144"/>
      <c r="AZ84" s="144"/>
      <c r="BA84" s="144"/>
      <c r="BB84" s="144"/>
      <c r="BC84" s="144"/>
      <c r="BD84" s="144"/>
      <c r="BE84" s="144"/>
      <c r="BF84" s="11"/>
      <c r="BG84" s="11"/>
      <c r="BH84" s="11"/>
    </row>
    <row r="85" spans="2:60" s="11" customFormat="1" ht="15" customHeight="1" x14ac:dyDescent="0.2">
      <c r="B85" s="1939" t="s">
        <v>151</v>
      </c>
      <c r="C85" s="1940"/>
      <c r="D85" s="1940"/>
      <c r="E85" s="1940"/>
      <c r="F85" s="1940"/>
      <c r="G85" s="1940"/>
      <c r="H85" s="1940"/>
      <c r="I85" s="1940"/>
      <c r="J85" s="1940"/>
      <c r="K85" s="1940"/>
      <c r="L85" s="1940"/>
      <c r="M85" s="1940"/>
      <c r="N85" s="1941"/>
      <c r="O85" s="1942"/>
      <c r="P85" s="1943"/>
      <c r="Q85" s="1944"/>
      <c r="R85" s="1944"/>
      <c r="S85" s="1944"/>
      <c r="T85" s="1944"/>
      <c r="U85" s="1945"/>
      <c r="V85" s="558"/>
      <c r="W85" s="342"/>
      <c r="X85" s="343"/>
      <c r="Y85" s="10"/>
      <c r="Z85" s="26"/>
      <c r="AA85" s="10"/>
      <c r="AB85" s="10"/>
      <c r="AC85" s="10"/>
      <c r="AD85" s="10"/>
      <c r="AE85" s="10"/>
      <c r="AF85" s="34"/>
      <c r="AG85" s="34"/>
      <c r="AH85" s="10"/>
      <c r="AI85" s="10"/>
      <c r="AJ85" s="138"/>
      <c r="AK85" s="10"/>
      <c r="AL85" s="72"/>
      <c r="AM85" s="10"/>
      <c r="AN85" s="72"/>
      <c r="AO85" s="10"/>
      <c r="AP85" s="10"/>
      <c r="AQ85" s="10"/>
      <c r="AR85" s="10"/>
      <c r="AS85" s="138"/>
      <c r="AT85" s="138"/>
      <c r="AU85" s="138"/>
      <c r="AV85" s="138"/>
      <c r="AW85" s="138"/>
      <c r="AX85" s="138"/>
      <c r="AY85" s="138"/>
      <c r="AZ85" s="138"/>
      <c r="BA85" s="138"/>
      <c r="BB85" s="138"/>
      <c r="BC85" s="138"/>
      <c r="BD85" s="138"/>
      <c r="BE85" s="138"/>
      <c r="BF85" s="10"/>
      <c r="BG85" s="10"/>
      <c r="BH85" s="10"/>
    </row>
    <row r="86" spans="2:60" s="10" customFormat="1" ht="15" customHeight="1" x14ac:dyDescent="0.25">
      <c r="B86" s="450"/>
      <c r="C86" s="451"/>
      <c r="D86" s="451"/>
      <c r="E86" s="451"/>
      <c r="F86" s="451"/>
      <c r="G86" s="451"/>
      <c r="H86" s="451"/>
      <c r="I86" s="451"/>
      <c r="J86" s="451"/>
      <c r="K86" s="451"/>
      <c r="L86" s="451"/>
      <c r="M86" s="452"/>
      <c r="N86" s="1935" t="s">
        <v>247</v>
      </c>
      <c r="O86" s="1935"/>
      <c r="P86" s="1935"/>
      <c r="Q86" s="450"/>
      <c r="R86" s="451"/>
      <c r="S86" s="451"/>
      <c r="T86" s="451"/>
      <c r="U86" s="452"/>
      <c r="V86" s="554"/>
      <c r="W86" s="462" t="b">
        <v>1</v>
      </c>
      <c r="X86" s="19"/>
      <c r="Z86" s="26"/>
      <c r="AF86" s="34"/>
      <c r="AG86" s="34"/>
      <c r="AJ86" s="138"/>
      <c r="AL86" s="72"/>
      <c r="AN86" s="72"/>
      <c r="AS86" s="138"/>
      <c r="AT86" s="138"/>
      <c r="AU86" s="138"/>
      <c r="AV86" s="138"/>
      <c r="AW86" s="138"/>
      <c r="AX86" s="138"/>
      <c r="AY86" s="138"/>
      <c r="AZ86" s="138"/>
      <c r="BA86" s="138"/>
      <c r="BB86" s="138"/>
      <c r="BC86" s="138"/>
      <c r="BD86" s="138"/>
      <c r="BE86" s="138"/>
    </row>
    <row r="87" spans="2:60" s="10" customFormat="1" ht="52.15" customHeight="1" x14ac:dyDescent="0.2">
      <c r="B87" s="449" t="s">
        <v>37</v>
      </c>
      <c r="C87" s="1895" t="s">
        <v>420</v>
      </c>
      <c r="D87" s="1895"/>
      <c r="E87" s="1895"/>
      <c r="F87" s="1895"/>
      <c r="G87" s="1895"/>
      <c r="H87" s="1895"/>
      <c r="I87" s="1895"/>
      <c r="J87" s="1895"/>
      <c r="K87" s="1895"/>
      <c r="L87" s="1895"/>
      <c r="M87" s="1896"/>
      <c r="N87" s="1880">
        <v>1</v>
      </c>
      <c r="O87" s="1881"/>
      <c r="P87" s="1882"/>
      <c r="Q87" s="1883" t="str">
        <f>IF(X87=0,"",X87)</f>
        <v/>
      </c>
      <c r="R87" s="1884"/>
      <c r="S87" s="1884"/>
      <c r="T87" s="1884"/>
      <c r="U87" s="1885"/>
      <c r="V87" s="555">
        <v>1</v>
      </c>
      <c r="W87" s="460">
        <f>IF(W86=FALSE,0,N87)</f>
        <v>1</v>
      </c>
      <c r="X87" s="180">
        <f>AA$24*(W87/100)</f>
        <v>0</v>
      </c>
      <c r="Z87" s="26"/>
      <c r="AF87" s="34"/>
      <c r="AG87" s="34"/>
      <c r="AJ87" s="138"/>
      <c r="AL87" s="72"/>
      <c r="AN87" s="72"/>
      <c r="AS87" s="138"/>
      <c r="AT87" s="138"/>
      <c r="AU87" s="138"/>
      <c r="AV87" s="138"/>
      <c r="AW87" s="138"/>
      <c r="AX87" s="138"/>
      <c r="AY87" s="138"/>
      <c r="AZ87" s="138"/>
      <c r="BA87" s="138"/>
      <c r="BB87" s="138"/>
      <c r="BC87" s="138"/>
      <c r="BD87" s="138"/>
      <c r="BE87" s="138"/>
    </row>
    <row r="88" spans="2:60" s="10" customFormat="1" ht="40.15" customHeight="1" x14ac:dyDescent="0.2">
      <c r="B88" s="339" t="s">
        <v>38</v>
      </c>
      <c r="C88" s="1866" t="s">
        <v>421</v>
      </c>
      <c r="D88" s="1866"/>
      <c r="E88" s="1866"/>
      <c r="F88" s="1866"/>
      <c r="G88" s="1866"/>
      <c r="H88" s="1866"/>
      <c r="I88" s="1866"/>
      <c r="J88" s="1866"/>
      <c r="K88" s="1866"/>
      <c r="L88" s="1866"/>
      <c r="M88" s="1867"/>
      <c r="N88" s="1880">
        <v>0.5</v>
      </c>
      <c r="O88" s="1881"/>
      <c r="P88" s="1882"/>
      <c r="Q88" s="1863" t="str">
        <f>IF(X88=0,"",X88)</f>
        <v/>
      </c>
      <c r="R88" s="1864"/>
      <c r="S88" s="1864"/>
      <c r="T88" s="1864"/>
      <c r="U88" s="1865"/>
      <c r="V88" s="555">
        <v>0.5</v>
      </c>
      <c r="W88" s="460">
        <f>IF(W86=FALSE,0,N88)</f>
        <v>0.5</v>
      </c>
      <c r="X88" s="180">
        <f>AA$24*(W88/100)</f>
        <v>0</v>
      </c>
      <c r="Z88" s="26"/>
      <c r="AF88" s="34"/>
      <c r="AG88" s="34"/>
      <c r="AJ88" s="138"/>
      <c r="AL88" s="72"/>
      <c r="AN88" s="72"/>
      <c r="AS88" s="138"/>
      <c r="AT88" s="138"/>
      <c r="AU88" s="138"/>
      <c r="AV88" s="138"/>
      <c r="AW88" s="138"/>
      <c r="AX88" s="138"/>
      <c r="AY88" s="138"/>
      <c r="AZ88" s="138"/>
      <c r="BA88" s="138"/>
      <c r="BB88" s="138"/>
      <c r="BC88" s="138"/>
      <c r="BD88" s="138"/>
      <c r="BE88" s="138"/>
    </row>
    <row r="89" spans="2:60" s="10" customFormat="1" ht="36" customHeight="1" x14ac:dyDescent="0.2">
      <c r="B89" s="339" t="s">
        <v>39</v>
      </c>
      <c r="C89" s="1866" t="s">
        <v>422</v>
      </c>
      <c r="D89" s="1866"/>
      <c r="E89" s="1866"/>
      <c r="F89" s="1866"/>
      <c r="G89" s="1866"/>
      <c r="H89" s="1866"/>
      <c r="I89" s="1866"/>
      <c r="J89" s="1866"/>
      <c r="K89" s="1866"/>
      <c r="L89" s="1866"/>
      <c r="M89" s="1867"/>
      <c r="N89" s="1880">
        <v>0.5</v>
      </c>
      <c r="O89" s="1881"/>
      <c r="P89" s="1882"/>
      <c r="Q89" s="1863" t="str">
        <f>IF(X89=0,"",X89)</f>
        <v/>
      </c>
      <c r="R89" s="1864"/>
      <c r="S89" s="1864"/>
      <c r="T89" s="1864"/>
      <c r="U89" s="1865"/>
      <c r="V89" s="555">
        <v>0.5</v>
      </c>
      <c r="W89" s="460">
        <f>IF(W86=FALSE,0,N89)</f>
        <v>0.5</v>
      </c>
      <c r="X89" s="180">
        <f>AA$24*(W89/100)</f>
        <v>0</v>
      </c>
      <c r="Z89" s="26"/>
      <c r="AF89" s="34"/>
      <c r="AG89" s="34"/>
      <c r="AJ89" s="138"/>
      <c r="AL89" s="72"/>
      <c r="AN89" s="72"/>
      <c r="AS89" s="138"/>
      <c r="AT89" s="138"/>
      <c r="AU89" s="138"/>
      <c r="AV89" s="138"/>
      <c r="AW89" s="138"/>
      <c r="AX89" s="138"/>
      <c r="AY89" s="138"/>
      <c r="AZ89" s="138"/>
      <c r="BA89" s="138"/>
      <c r="BB89" s="138"/>
      <c r="BC89" s="138"/>
      <c r="BD89" s="138"/>
      <c r="BE89" s="138"/>
    </row>
    <row r="90" spans="2:60" s="10" customFormat="1" ht="19.899999999999999" customHeight="1" x14ac:dyDescent="0.2">
      <c r="B90" s="1854" t="s">
        <v>423</v>
      </c>
      <c r="C90" s="1871"/>
      <c r="D90" s="1871"/>
      <c r="E90" s="1871"/>
      <c r="F90" s="1871"/>
      <c r="G90" s="1871"/>
      <c r="H90" s="1871"/>
      <c r="I90" s="1871"/>
      <c r="J90" s="1871"/>
      <c r="K90" s="1871"/>
      <c r="L90" s="1871"/>
      <c r="M90" s="1872"/>
      <c r="N90" s="1857">
        <f>IF(W90=0,"",W90)</f>
        <v>2</v>
      </c>
      <c r="O90" s="1858"/>
      <c r="P90" s="1859"/>
      <c r="Q90" s="1860" t="str">
        <f>IF(X90=0,"",X90)</f>
        <v/>
      </c>
      <c r="R90" s="1861"/>
      <c r="S90" s="1861"/>
      <c r="T90" s="1861"/>
      <c r="U90" s="1862"/>
      <c r="V90" s="551"/>
      <c r="W90" s="453">
        <f>SUM(W87:W89)</f>
        <v>2</v>
      </c>
      <c r="X90" s="248">
        <f>SUM(X87:X89)</f>
        <v>0</v>
      </c>
      <c r="Z90" s="26"/>
      <c r="AF90" s="34"/>
      <c r="AG90" s="34"/>
      <c r="AJ90" s="138"/>
      <c r="AL90" s="72"/>
      <c r="AN90" s="72"/>
      <c r="AS90" s="138"/>
      <c r="AT90" s="138"/>
      <c r="AU90" s="138"/>
      <c r="AV90" s="138"/>
      <c r="AW90" s="138"/>
      <c r="AX90" s="138"/>
      <c r="AY90" s="138"/>
      <c r="AZ90" s="138"/>
      <c r="BA90" s="138"/>
      <c r="BB90" s="138"/>
      <c r="BC90" s="138"/>
      <c r="BD90" s="138"/>
      <c r="BE90" s="138"/>
    </row>
  </sheetData>
  <sheetProtection password="8962" sheet="1" objects="1" scenarios="1" selectLockedCells="1"/>
  <mergeCells count="240">
    <mergeCell ref="X27:X28"/>
    <mergeCell ref="C29:M29"/>
    <mergeCell ref="N29:P29"/>
    <mergeCell ref="Q29:U29"/>
    <mergeCell ref="B27:B28"/>
    <mergeCell ref="C30:M30"/>
    <mergeCell ref="N30:P30"/>
    <mergeCell ref="Q30:U30"/>
    <mergeCell ref="C36:M36"/>
    <mergeCell ref="C27:M28"/>
    <mergeCell ref="N27:P28"/>
    <mergeCell ref="Q27:U28"/>
    <mergeCell ref="V27:V28"/>
    <mergeCell ref="W27:W28"/>
    <mergeCell ref="N36:P36"/>
    <mergeCell ref="Q36:U36"/>
    <mergeCell ref="N31:P31"/>
    <mergeCell ref="Q31:U31"/>
    <mergeCell ref="B33:U33"/>
    <mergeCell ref="B34:L34"/>
    <mergeCell ref="N34:P34"/>
    <mergeCell ref="Q34:U34"/>
    <mergeCell ref="V34:V35"/>
    <mergeCell ref="B35:M35"/>
    <mergeCell ref="B18:P18"/>
    <mergeCell ref="Q18:U18"/>
    <mergeCell ref="V25:V26"/>
    <mergeCell ref="W25:W26"/>
    <mergeCell ref="Y26:Z26"/>
    <mergeCell ref="Y24:Z24"/>
    <mergeCell ref="Y23:Z23"/>
    <mergeCell ref="Y22:Z22"/>
    <mergeCell ref="Y20:Z20"/>
    <mergeCell ref="B26:M26"/>
    <mergeCell ref="N26:P26"/>
    <mergeCell ref="Q26:U26"/>
    <mergeCell ref="B20:P21"/>
    <mergeCell ref="Q20:U21"/>
    <mergeCell ref="B23:U23"/>
    <mergeCell ref="B24:U24"/>
    <mergeCell ref="B25:M25"/>
    <mergeCell ref="N25:P25"/>
    <mergeCell ref="Q25:U25"/>
    <mergeCell ref="B5:U5"/>
    <mergeCell ref="AJ8:AM8"/>
    <mergeCell ref="C8:J8"/>
    <mergeCell ref="K8:N8"/>
    <mergeCell ref="Q7:U7"/>
    <mergeCell ref="Q8:U8"/>
    <mergeCell ref="X6:X7"/>
    <mergeCell ref="Q61:U61"/>
    <mergeCell ref="Q60:U60"/>
    <mergeCell ref="N61:P61"/>
    <mergeCell ref="N60:P60"/>
    <mergeCell ref="C61:M61"/>
    <mergeCell ref="C60:M60"/>
    <mergeCell ref="B12:P12"/>
    <mergeCell ref="R12:U12"/>
    <mergeCell ref="C13:U13"/>
    <mergeCell ref="B14:M14"/>
    <mergeCell ref="Q14:U14"/>
    <mergeCell ref="B15:M15"/>
    <mergeCell ref="Q15:U15"/>
    <mergeCell ref="B19:K19"/>
    <mergeCell ref="N19:P19"/>
    <mergeCell ref="Q19:U19"/>
    <mergeCell ref="X20:X21"/>
    <mergeCell ref="Y14:Z14"/>
    <mergeCell ref="AB16:AB17"/>
    <mergeCell ref="BC10:BC11"/>
    <mergeCell ref="B11:E11"/>
    <mergeCell ref="F11:U11"/>
    <mergeCell ref="AU10:AU11"/>
    <mergeCell ref="AW10:AW11"/>
    <mergeCell ref="AY10:AY11"/>
    <mergeCell ref="BA10:BA11"/>
    <mergeCell ref="AS10:AS11"/>
    <mergeCell ref="B17:K17"/>
    <mergeCell ref="N17:P17"/>
    <mergeCell ref="Q17:U17"/>
    <mergeCell ref="AQ10:AQ11"/>
    <mergeCell ref="B16:P16"/>
    <mergeCell ref="Q16:U16"/>
    <mergeCell ref="C1:D1"/>
    <mergeCell ref="E1:U1"/>
    <mergeCell ref="C2:D2"/>
    <mergeCell ref="E2:U2"/>
    <mergeCell ref="C3:D3"/>
    <mergeCell ref="E3:U3"/>
    <mergeCell ref="AW9:AY9"/>
    <mergeCell ref="BA9:BC9"/>
    <mergeCell ref="B10:Q10"/>
    <mergeCell ref="R10:U10"/>
    <mergeCell ref="AK10:AK11"/>
    <mergeCell ref="AM10:AM11"/>
    <mergeCell ref="AO10:AO11"/>
    <mergeCell ref="B9:O9"/>
    <mergeCell ref="P9:T9"/>
    <mergeCell ref="AJ9:AJ11"/>
    <mergeCell ref="AK9:AM9"/>
    <mergeCell ref="AO9:AQ9"/>
    <mergeCell ref="AS9:AU9"/>
    <mergeCell ref="C6:E6"/>
    <mergeCell ref="C7:G7"/>
    <mergeCell ref="B4:M4"/>
    <mergeCell ref="O4:R4"/>
    <mergeCell ref="S4:U4"/>
    <mergeCell ref="N35:P35"/>
    <mergeCell ref="Q35:U35"/>
    <mergeCell ref="B31:M31"/>
    <mergeCell ref="X37:X38"/>
    <mergeCell ref="X39:X43"/>
    <mergeCell ref="C44:M46"/>
    <mergeCell ref="B44:B46"/>
    <mergeCell ref="X44:X46"/>
    <mergeCell ref="W44:W46"/>
    <mergeCell ref="V44:V46"/>
    <mergeCell ref="Q44:U46"/>
    <mergeCell ref="N44:P46"/>
    <mergeCell ref="C39:M43"/>
    <mergeCell ref="B39:B43"/>
    <mergeCell ref="W37:W38"/>
    <mergeCell ref="W39:W43"/>
    <mergeCell ref="V39:V43"/>
    <mergeCell ref="Q39:U43"/>
    <mergeCell ref="N39:P43"/>
    <mergeCell ref="V37:V38"/>
    <mergeCell ref="C47:M47"/>
    <mergeCell ref="N47:P47"/>
    <mergeCell ref="Q47:U47"/>
    <mergeCell ref="B52:M52"/>
    <mergeCell ref="N52:P52"/>
    <mergeCell ref="Q52:U52"/>
    <mergeCell ref="B37:B38"/>
    <mergeCell ref="C37:M38"/>
    <mergeCell ref="N37:P38"/>
    <mergeCell ref="Q37:U38"/>
    <mergeCell ref="B49:M49"/>
    <mergeCell ref="N49:P49"/>
    <mergeCell ref="Q49:U49"/>
    <mergeCell ref="C50:P50"/>
    <mergeCell ref="B51:M51"/>
    <mergeCell ref="N51:P51"/>
    <mergeCell ref="Q51:U51"/>
    <mergeCell ref="C48:M48"/>
    <mergeCell ref="N48:P48"/>
    <mergeCell ref="Q48:U48"/>
    <mergeCell ref="C54:M54"/>
    <mergeCell ref="N54:P54"/>
    <mergeCell ref="Q54:U54"/>
    <mergeCell ref="C55:M55"/>
    <mergeCell ref="N55:P55"/>
    <mergeCell ref="Q55:U55"/>
    <mergeCell ref="C53:M53"/>
    <mergeCell ref="N53:P53"/>
    <mergeCell ref="Q53:U53"/>
    <mergeCell ref="C58:M58"/>
    <mergeCell ref="N58:P58"/>
    <mergeCell ref="Q58:U58"/>
    <mergeCell ref="C59:M59"/>
    <mergeCell ref="N59:P59"/>
    <mergeCell ref="Q59:U59"/>
    <mergeCell ref="C56:M56"/>
    <mergeCell ref="N56:P56"/>
    <mergeCell ref="Q56:U56"/>
    <mergeCell ref="C57:M57"/>
    <mergeCell ref="N57:P57"/>
    <mergeCell ref="Q57:U57"/>
    <mergeCell ref="C66:M66"/>
    <mergeCell ref="N66:P66"/>
    <mergeCell ref="Q66:U66"/>
    <mergeCell ref="C67:M67"/>
    <mergeCell ref="N67:P67"/>
    <mergeCell ref="Q67:U67"/>
    <mergeCell ref="B62:M62"/>
    <mergeCell ref="N62:P62"/>
    <mergeCell ref="Q62:U62"/>
    <mergeCell ref="B64:M64"/>
    <mergeCell ref="Q64:U64"/>
    <mergeCell ref="B65:M65"/>
    <mergeCell ref="N65:P65"/>
    <mergeCell ref="Q65:U65"/>
    <mergeCell ref="B74:L74"/>
    <mergeCell ref="B75:M75"/>
    <mergeCell ref="N75:P75"/>
    <mergeCell ref="Q75:U75"/>
    <mergeCell ref="B76:L76"/>
    <mergeCell ref="N76:P76"/>
    <mergeCell ref="Q76:U76"/>
    <mergeCell ref="C68:M68"/>
    <mergeCell ref="N68:P68"/>
    <mergeCell ref="Q68:U68"/>
    <mergeCell ref="B72:M72"/>
    <mergeCell ref="N72:P72"/>
    <mergeCell ref="Q72:U72"/>
    <mergeCell ref="C71:M71"/>
    <mergeCell ref="C70:M70"/>
    <mergeCell ref="C69:M69"/>
    <mergeCell ref="Q71:U71"/>
    <mergeCell ref="Q70:U70"/>
    <mergeCell ref="Q69:U69"/>
    <mergeCell ref="N71:P71"/>
    <mergeCell ref="N70:P70"/>
    <mergeCell ref="N69:P69"/>
    <mergeCell ref="C79:M79"/>
    <mergeCell ref="N79:P79"/>
    <mergeCell ref="Q79:U79"/>
    <mergeCell ref="C80:M80"/>
    <mergeCell ref="N80:P80"/>
    <mergeCell ref="Q80:U80"/>
    <mergeCell ref="C77:M77"/>
    <mergeCell ref="N77:P77"/>
    <mergeCell ref="Q77:U77"/>
    <mergeCell ref="C78:M78"/>
    <mergeCell ref="N78:P78"/>
    <mergeCell ref="Q78:U78"/>
    <mergeCell ref="N82:P82"/>
    <mergeCell ref="Q82:U82"/>
    <mergeCell ref="B84:U84"/>
    <mergeCell ref="B85:M85"/>
    <mergeCell ref="N85:P85"/>
    <mergeCell ref="Q85:U85"/>
    <mergeCell ref="B82:D82"/>
    <mergeCell ref="E82:M82"/>
    <mergeCell ref="C81:M81"/>
    <mergeCell ref="N81:P81"/>
    <mergeCell ref="Q81:U81"/>
    <mergeCell ref="B90:M90"/>
    <mergeCell ref="N90:P90"/>
    <mergeCell ref="Q90:U90"/>
    <mergeCell ref="C89:M89"/>
    <mergeCell ref="N89:P89"/>
    <mergeCell ref="Q89:U89"/>
    <mergeCell ref="N86:P86"/>
    <mergeCell ref="C87:M87"/>
    <mergeCell ref="N87:P87"/>
    <mergeCell ref="Q87:U87"/>
    <mergeCell ref="C88:M88"/>
    <mergeCell ref="N88:P88"/>
    <mergeCell ref="Q88:U88"/>
  </mergeCells>
  <conditionalFormatting sqref="B31">
    <cfRule type="expression" dxfId="82" priority="118">
      <formula>$W$31=0</formula>
    </cfRule>
  </conditionalFormatting>
  <conditionalFormatting sqref="B82 E82">
    <cfRule type="expression" dxfId="81" priority="90">
      <formula>$W$82=0</formula>
    </cfRule>
  </conditionalFormatting>
  <conditionalFormatting sqref="B27:C27 B28">
    <cfRule type="expression" dxfId="80" priority="119">
      <formula>$W$27=0</formula>
    </cfRule>
  </conditionalFormatting>
  <conditionalFormatting sqref="B37:C37">
    <cfRule type="expression" dxfId="79" priority="146">
      <formula>$W$37=0</formula>
    </cfRule>
  </conditionalFormatting>
  <conditionalFormatting sqref="B39:C39">
    <cfRule type="expression" dxfId="78" priority="8333">
      <formula>$W$39=0</formula>
    </cfRule>
  </conditionalFormatting>
  <conditionalFormatting sqref="B44:C44">
    <cfRule type="expression" dxfId="77" priority="8332">
      <formula>$W$44=0</formula>
    </cfRule>
  </conditionalFormatting>
  <conditionalFormatting sqref="B29:M29">
    <cfRule type="expression" dxfId="76" priority="117">
      <formula>$W$29=0</formula>
    </cfRule>
  </conditionalFormatting>
  <conditionalFormatting sqref="B30:M30">
    <cfRule type="expression" dxfId="75" priority="116">
      <formula>$W$30=0</formula>
    </cfRule>
  </conditionalFormatting>
  <conditionalFormatting sqref="B36:M36">
    <cfRule type="expression" dxfId="74" priority="147">
      <formula>$W$36=0</formula>
    </cfRule>
  </conditionalFormatting>
  <conditionalFormatting sqref="B47:M47">
    <cfRule type="expression" dxfId="73" priority="111">
      <formula>$W$47=0</formula>
    </cfRule>
  </conditionalFormatting>
  <conditionalFormatting sqref="B48:M48">
    <cfRule type="expression" dxfId="72" priority="110">
      <formula>$W$48=0</formula>
    </cfRule>
  </conditionalFormatting>
  <conditionalFormatting sqref="B49:M49">
    <cfRule type="expression" dxfId="71" priority="107">
      <formula>$W$49=0</formula>
    </cfRule>
  </conditionalFormatting>
  <conditionalFormatting sqref="B53:M53">
    <cfRule type="expression" dxfId="70" priority="106">
      <formula>$W$53=0</formula>
    </cfRule>
  </conditionalFormatting>
  <conditionalFormatting sqref="B54:M54">
    <cfRule type="expression" dxfId="69" priority="105">
      <formula>$W$54=0</formula>
    </cfRule>
  </conditionalFormatting>
  <conditionalFormatting sqref="B55:M55">
    <cfRule type="expression" dxfId="68" priority="104">
      <formula>$W$55=0</formula>
    </cfRule>
  </conditionalFormatting>
  <conditionalFormatting sqref="B56:M56">
    <cfRule type="expression" dxfId="67" priority="103">
      <formula>$W$56=0</formula>
    </cfRule>
  </conditionalFormatting>
  <conditionalFormatting sqref="B57:M57">
    <cfRule type="expression" dxfId="66" priority="102">
      <formula>$W$57=0</formula>
    </cfRule>
  </conditionalFormatting>
  <conditionalFormatting sqref="B58:M58">
    <cfRule type="expression" dxfId="65" priority="101">
      <formula>$W$58=0</formula>
    </cfRule>
  </conditionalFormatting>
  <conditionalFormatting sqref="B60:M60">
    <cfRule type="expression" dxfId="64" priority="100">
      <formula>$W$60=0</formula>
    </cfRule>
  </conditionalFormatting>
  <conditionalFormatting sqref="B61:M61">
    <cfRule type="expression" dxfId="63" priority="99">
      <formula>$W$61=0</formula>
    </cfRule>
  </conditionalFormatting>
  <conditionalFormatting sqref="B62:M62">
    <cfRule type="expression" dxfId="62" priority="98">
      <formula>$W$62=0</formula>
    </cfRule>
  </conditionalFormatting>
  <conditionalFormatting sqref="B66:M66">
    <cfRule type="expression" dxfId="61" priority="96">
      <formula>$W$66=0</formula>
    </cfRule>
  </conditionalFormatting>
  <conditionalFormatting sqref="B67:M67">
    <cfRule type="expression" dxfId="60" priority="95">
      <formula>$W$67=0</formula>
    </cfRule>
  </conditionalFormatting>
  <conditionalFormatting sqref="B68:M68 B69:C71">
    <cfRule type="expression" dxfId="59" priority="94">
      <formula>$W$68=0</formula>
    </cfRule>
  </conditionalFormatting>
  <conditionalFormatting sqref="B72:M72">
    <cfRule type="expression" dxfId="58" priority="97">
      <formula>$W$72=0</formula>
    </cfRule>
  </conditionalFormatting>
  <conditionalFormatting sqref="B77:M77">
    <cfRule type="expression" dxfId="57" priority="92">
      <formula>$W$77=0</formula>
    </cfRule>
  </conditionalFormatting>
  <conditionalFormatting sqref="B78:M78">
    <cfRule type="expression" dxfId="56" priority="91">
      <formula>$W$78=0</formula>
    </cfRule>
  </conditionalFormatting>
  <conditionalFormatting sqref="B79:M79">
    <cfRule type="expression" dxfId="55" priority="89">
      <formula>$W$79=0</formula>
    </cfRule>
  </conditionalFormatting>
  <conditionalFormatting sqref="B80:M80">
    <cfRule type="expression" dxfId="54" priority="88">
      <formula>$W$80=0</formula>
    </cfRule>
  </conditionalFormatting>
  <conditionalFormatting sqref="B81:M81">
    <cfRule type="expression" dxfId="53" priority="87">
      <formula>$W$81=0</formula>
    </cfRule>
  </conditionalFormatting>
  <conditionalFormatting sqref="B87:M87">
    <cfRule type="expression" dxfId="52" priority="83">
      <formula>$W$87=0</formula>
    </cfRule>
  </conditionalFormatting>
  <conditionalFormatting sqref="B88:M88">
    <cfRule type="expression" dxfId="51" priority="82">
      <formula>$W$88=0</formula>
    </cfRule>
  </conditionalFormatting>
  <conditionalFormatting sqref="B89:M89">
    <cfRule type="expression" dxfId="50" priority="81">
      <formula>$W$89=0</formula>
    </cfRule>
  </conditionalFormatting>
  <conditionalFormatting sqref="B90:M90">
    <cfRule type="expression" dxfId="49" priority="84">
      <formula>$W$90=0</formula>
    </cfRule>
  </conditionalFormatting>
  <conditionalFormatting sqref="B27:P30">
    <cfRule type="expression" dxfId="48" priority="112">
      <formula>$W$25=FALSE</formula>
    </cfRule>
  </conditionalFormatting>
  <conditionalFormatting sqref="B36:P36 B37:C37 N37 B39:C39 N39 B44:C44 N44 B47:P48">
    <cfRule type="expression" dxfId="47" priority="108">
      <formula>$W$35=FALSE</formula>
    </cfRule>
  </conditionalFormatting>
  <conditionalFormatting sqref="B53:P61">
    <cfRule type="expression" dxfId="46" priority="1">
      <formula>$W$52=FALSE</formula>
    </cfRule>
  </conditionalFormatting>
  <conditionalFormatting sqref="B66:P71">
    <cfRule type="expression" dxfId="45" priority="93">
      <formula>$W$65=FALSE</formula>
    </cfRule>
  </conditionalFormatting>
  <conditionalFormatting sqref="B77:P81">
    <cfRule type="expression" dxfId="44" priority="85">
      <formula>$W$76=FALSE</formula>
    </cfRule>
  </conditionalFormatting>
  <conditionalFormatting sqref="B87:P89">
    <cfRule type="expression" dxfId="43" priority="41">
      <formula>$W$86=FALSE</formula>
    </cfRule>
  </conditionalFormatting>
  <conditionalFormatting sqref="C59:M59">
    <cfRule type="expression" dxfId="42" priority="17">
      <formula>$W$59=0</formula>
    </cfRule>
  </conditionalFormatting>
  <conditionalFormatting sqref="N17:P17">
    <cfRule type="expression" dxfId="41" priority="9460">
      <formula>$AA$20=0</formula>
    </cfRule>
    <cfRule type="expression" dxfId="40" priority="9459">
      <formula>$Z$21=FALSE</formula>
    </cfRule>
  </conditionalFormatting>
  <conditionalFormatting sqref="N19:P19">
    <cfRule type="expression" dxfId="39" priority="9458">
      <formula>$AE$25=2</formula>
    </cfRule>
  </conditionalFormatting>
  <conditionalFormatting sqref="N26:P26">
    <cfRule type="expression" dxfId="38" priority="37">
      <formula>$W$25=FALSE</formula>
    </cfRule>
  </conditionalFormatting>
  <conditionalFormatting sqref="N35:P35">
    <cfRule type="expression" dxfId="37" priority="39">
      <formula>$W$35=FALSE</formula>
    </cfRule>
  </conditionalFormatting>
  <conditionalFormatting sqref="N52:P52">
    <cfRule type="expression" dxfId="36" priority="36">
      <formula>$W$52=FALSE</formula>
    </cfRule>
  </conditionalFormatting>
  <conditionalFormatting sqref="N65:P65">
    <cfRule type="expression" dxfId="35" priority="34">
      <formula>$W$65=FALSE</formula>
    </cfRule>
  </conditionalFormatting>
  <conditionalFormatting sqref="N76:P76">
    <cfRule type="expression" dxfId="34" priority="32">
      <formula>$W$76=FALSE</formula>
    </cfRule>
  </conditionalFormatting>
  <conditionalFormatting sqref="N86:P86">
    <cfRule type="expression" dxfId="33" priority="30">
      <formula>$W$86=FALSE</formula>
    </cfRule>
  </conditionalFormatting>
  <conditionalFormatting sqref="Q7:U7">
    <cfRule type="expression" dxfId="32" priority="9451">
      <formula>$AC$15=2</formula>
    </cfRule>
  </conditionalFormatting>
  <conditionalFormatting sqref="Q8:U8">
    <cfRule type="expression" dxfId="31" priority="9452">
      <formula>$AC$15=3</formula>
    </cfRule>
  </conditionalFormatting>
  <conditionalFormatting sqref="Q25:U25">
    <cfRule type="expression" dxfId="30" priority="24">
      <formula>$W$25=TRUE</formula>
    </cfRule>
  </conditionalFormatting>
  <conditionalFormatting sqref="Q27:U28">
    <cfRule type="expression" dxfId="29" priority="124">
      <formula>$X$27=0</formula>
    </cfRule>
  </conditionalFormatting>
  <conditionalFormatting sqref="Q29:U29">
    <cfRule type="expression" dxfId="28" priority="123">
      <formula>$X$29=0</formula>
    </cfRule>
  </conditionalFormatting>
  <conditionalFormatting sqref="Q30:U30">
    <cfRule type="expression" dxfId="27" priority="122">
      <formula>$X$30=0</formula>
    </cfRule>
  </conditionalFormatting>
  <conditionalFormatting sqref="Q34:U34">
    <cfRule type="expression" dxfId="26" priority="22">
      <formula>$W$35=TRUE</formula>
    </cfRule>
  </conditionalFormatting>
  <conditionalFormatting sqref="AA14 AA18">
    <cfRule type="expression" dxfId="25" priority="8698" stopIfTrue="1">
      <formula>$AA$14=0</formula>
    </cfRule>
  </conditionalFormatting>
  <conditionalFormatting sqref="AE19">
    <cfRule type="expression" dxfId="24" priority="7">
      <formula>$AE$25=1</formula>
    </cfRule>
  </conditionalFormatting>
  <conditionalFormatting sqref="AE20">
    <cfRule type="expression" dxfId="23" priority="6">
      <formula>$AE$25=2</formula>
    </cfRule>
  </conditionalFormatting>
  <conditionalFormatting sqref="AE21">
    <cfRule type="expression" dxfId="22" priority="5">
      <formula>$AE$25=3</formula>
    </cfRule>
  </conditionalFormatting>
  <conditionalFormatting sqref="AE22">
    <cfRule type="expression" dxfId="21" priority="4">
      <formula>$AE$25=4</formula>
    </cfRule>
  </conditionalFormatting>
  <conditionalFormatting sqref="AE23">
    <cfRule type="expression" dxfId="20" priority="3">
      <formula>$AE$25=5</formula>
    </cfRule>
  </conditionalFormatting>
  <conditionalFormatting sqref="AE24">
    <cfRule type="expression" dxfId="19" priority="2">
      <formula>$AE$25=6</formula>
    </cfRule>
  </conditionalFormatting>
  <conditionalFormatting sqref="AG19">
    <cfRule type="expression" dxfId="18" priority="13">
      <formula>$AG$25=1</formula>
    </cfRule>
  </conditionalFormatting>
  <conditionalFormatting sqref="AG20">
    <cfRule type="expression" dxfId="17" priority="12">
      <formula>$AG$25=2</formula>
    </cfRule>
  </conditionalFormatting>
  <conditionalFormatting sqref="AG21">
    <cfRule type="expression" dxfId="16" priority="11">
      <formula>$AG$25=3</formula>
    </cfRule>
  </conditionalFormatting>
  <conditionalFormatting sqref="AG22">
    <cfRule type="expression" dxfId="15" priority="10">
      <formula>$AG$25=4</formula>
    </cfRule>
  </conditionalFormatting>
  <conditionalFormatting sqref="AG23">
    <cfRule type="expression" dxfId="14" priority="9">
      <formula>$AG$25=5</formula>
    </cfRule>
  </conditionalFormatting>
  <conditionalFormatting sqref="AG24">
    <cfRule type="expression" dxfId="13" priority="8">
      <formula>$AG$25=6</formula>
    </cfRule>
  </conditionalFormatting>
  <conditionalFormatting sqref="AK1 AM1:AO1 AJ2:AN2 AJ3:AK5 AN3:AN5">
    <cfRule type="expression" dxfId="12" priority="9453">
      <formula>$AC$15=2</formula>
    </cfRule>
  </conditionalFormatting>
  <pageMargins left="0.98425196850393704" right="0.59055118110236227" top="0.59055118110236227" bottom="0.39370078740157483" header="0.31496062992125984" footer="0.31496062992125984"/>
  <pageSetup paperSize="9" orientation="portrait" r:id="rId1"/>
  <headerFooter>
    <oddFooter>&amp;C&amp;"Arial,Standard"Seite &amp;P von &amp;N&amp;R&amp;"Arial,Standard"&amp;A</oddFooter>
  </headerFooter>
  <rowBreaks count="4" manualBreakCount="4">
    <brk id="31" min="1" max="20" man="1"/>
    <brk id="49" min="1" max="20" man="1"/>
    <brk id="62" min="1" max="20" man="1"/>
    <brk id="72" min="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84993" r:id="rId4" name="Drop Down 1">
              <controlPr defaultSize="0" autoLine="0" autoPict="0">
                <anchor moveWithCells="1">
                  <from>
                    <xdr:col>15</xdr:col>
                    <xdr:colOff>28575</xdr:colOff>
                    <xdr:row>14</xdr:row>
                    <xdr:rowOff>19050</xdr:rowOff>
                  </from>
                  <to>
                    <xdr:col>20</xdr:col>
                    <xdr:colOff>266700</xdr:colOff>
                    <xdr:row>14</xdr:row>
                    <xdr:rowOff>190500</xdr:rowOff>
                  </to>
                </anchor>
              </controlPr>
            </control>
          </mc:Choice>
        </mc:AlternateContent>
        <mc:AlternateContent xmlns:mc="http://schemas.openxmlformats.org/markup-compatibility/2006">
          <mc:Choice Requires="x14">
            <control shapeId="84994" r:id="rId5" name="Drop Down 2">
              <controlPr defaultSize="0" autoLine="0" autoPict="0">
                <anchor moveWithCells="1">
                  <from>
                    <xdr:col>15</xdr:col>
                    <xdr:colOff>28575</xdr:colOff>
                    <xdr:row>13</xdr:row>
                    <xdr:rowOff>19050</xdr:rowOff>
                  </from>
                  <to>
                    <xdr:col>20</xdr:col>
                    <xdr:colOff>266700</xdr:colOff>
                    <xdr:row>13</xdr:row>
                    <xdr:rowOff>200025</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13</xdr:col>
                    <xdr:colOff>219075</xdr:colOff>
                    <xdr:row>32</xdr:row>
                    <xdr:rowOff>171450</xdr:rowOff>
                  </from>
                  <to>
                    <xdr:col>14</xdr:col>
                    <xdr:colOff>57150</xdr:colOff>
                    <xdr:row>34</xdr:row>
                    <xdr:rowOff>19050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13</xdr:col>
                    <xdr:colOff>209550</xdr:colOff>
                    <xdr:row>23</xdr:row>
                    <xdr:rowOff>171450</xdr:rowOff>
                  </from>
                  <to>
                    <xdr:col>14</xdr:col>
                    <xdr:colOff>38100</xdr:colOff>
                    <xdr:row>24</xdr:row>
                    <xdr:rowOff>171450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13</xdr:col>
                    <xdr:colOff>228600</xdr:colOff>
                    <xdr:row>50</xdr:row>
                    <xdr:rowOff>0</xdr:rowOff>
                  </from>
                  <to>
                    <xdr:col>14</xdr:col>
                    <xdr:colOff>57150</xdr:colOff>
                    <xdr:row>50</xdr:row>
                    <xdr:rowOff>180975</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13</xdr:col>
                    <xdr:colOff>209550</xdr:colOff>
                    <xdr:row>62</xdr:row>
                    <xdr:rowOff>371475</xdr:rowOff>
                  </from>
                  <to>
                    <xdr:col>14</xdr:col>
                    <xdr:colOff>38100</xdr:colOff>
                    <xdr:row>63</xdr:row>
                    <xdr:rowOff>180975</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13</xdr:col>
                    <xdr:colOff>200025</xdr:colOff>
                    <xdr:row>73</xdr:row>
                    <xdr:rowOff>361950</xdr:rowOff>
                  </from>
                  <to>
                    <xdr:col>14</xdr:col>
                    <xdr:colOff>28575</xdr:colOff>
                    <xdr:row>74</xdr:row>
                    <xdr:rowOff>171450</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13</xdr:col>
                    <xdr:colOff>209550</xdr:colOff>
                    <xdr:row>83</xdr:row>
                    <xdr:rowOff>361950</xdr:rowOff>
                  </from>
                  <to>
                    <xdr:col>14</xdr:col>
                    <xdr:colOff>38100</xdr:colOff>
                    <xdr:row>85</xdr:row>
                    <xdr:rowOff>0</xdr:rowOff>
                  </to>
                </anchor>
              </controlPr>
            </control>
          </mc:Choice>
        </mc:AlternateContent>
        <mc:AlternateContent xmlns:mc="http://schemas.openxmlformats.org/markup-compatibility/2006">
          <mc:Choice Requires="x14">
            <control shapeId="85004" r:id="rId12" name="Check Box 12">
              <controlPr defaultSize="0" autoFill="0" autoLine="0" autoPict="0">
                <anchor moveWithCells="1">
                  <from>
                    <xdr:col>12</xdr:col>
                    <xdr:colOff>0</xdr:colOff>
                    <xdr:row>16</xdr:row>
                    <xdr:rowOff>9525</xdr:rowOff>
                  </from>
                  <to>
                    <xdr:col>12</xdr:col>
                    <xdr:colOff>247650</xdr:colOff>
                    <xdr:row>16</xdr:row>
                    <xdr:rowOff>200025</xdr:rowOff>
                  </to>
                </anchor>
              </controlPr>
            </control>
          </mc:Choice>
        </mc:AlternateContent>
        <mc:AlternateContent xmlns:mc="http://schemas.openxmlformats.org/markup-compatibility/2006">
          <mc:Choice Requires="x14">
            <control shapeId="85010" r:id="rId13" name="Option Button 18">
              <controlPr defaultSize="0" autoFill="0" autoLine="0" autoPict="0">
                <anchor moveWithCells="1" sizeWithCells="1">
                  <from>
                    <xdr:col>1</xdr:col>
                    <xdr:colOff>0</xdr:colOff>
                    <xdr:row>5</xdr:row>
                    <xdr:rowOff>0</xdr:rowOff>
                  </from>
                  <to>
                    <xdr:col>2</xdr:col>
                    <xdr:colOff>28575</xdr:colOff>
                    <xdr:row>6</xdr:row>
                    <xdr:rowOff>47625</xdr:rowOff>
                  </to>
                </anchor>
              </controlPr>
            </control>
          </mc:Choice>
        </mc:AlternateContent>
        <mc:AlternateContent xmlns:mc="http://schemas.openxmlformats.org/markup-compatibility/2006">
          <mc:Choice Requires="x14">
            <control shapeId="85011" r:id="rId14" name="Option Button 19">
              <controlPr defaultSize="0" autoFill="0" autoLine="0" autoPict="0">
                <anchor moveWithCells="1" sizeWithCells="1">
                  <from>
                    <xdr:col>1</xdr:col>
                    <xdr:colOff>0</xdr:colOff>
                    <xdr:row>5</xdr:row>
                    <xdr:rowOff>123825</xdr:rowOff>
                  </from>
                  <to>
                    <xdr:col>2</xdr:col>
                    <xdr:colOff>28575</xdr:colOff>
                    <xdr:row>7</xdr:row>
                    <xdr:rowOff>47625</xdr:rowOff>
                  </to>
                </anchor>
              </controlPr>
            </control>
          </mc:Choice>
        </mc:AlternateContent>
        <mc:AlternateContent xmlns:mc="http://schemas.openxmlformats.org/markup-compatibility/2006">
          <mc:Choice Requires="x14">
            <control shapeId="85012" r:id="rId15" name="Option Button 20">
              <controlPr defaultSize="0" autoFill="0" autoLine="0" autoPict="0">
                <anchor moveWithCells="1" sizeWithCells="1">
                  <from>
                    <xdr:col>1</xdr:col>
                    <xdr:colOff>0</xdr:colOff>
                    <xdr:row>6</xdr:row>
                    <xdr:rowOff>114300</xdr:rowOff>
                  </from>
                  <to>
                    <xdr:col>2</xdr:col>
                    <xdr:colOff>28575</xdr:colOff>
                    <xdr:row>8</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theme="4" tint="0.79998168889431442"/>
  </sheetPr>
  <dimension ref="A1:EX83"/>
  <sheetViews>
    <sheetView showGridLines="0" showRowColHeaders="0" tabSelected="1" zoomScaleNormal="100" zoomScaleSheetLayoutView="50" workbookViewId="0">
      <pane ySplit="7" topLeftCell="A13" activePane="bottomLeft" state="frozen"/>
      <selection activeCell="B18" sqref="B18:AG18"/>
      <selection pane="bottomLeft" activeCell="AC28" sqref="AC28:AG28"/>
    </sheetView>
  </sheetViews>
  <sheetFormatPr baseColWidth="10" defaultColWidth="11" defaultRowHeight="13.5" x14ac:dyDescent="0.25"/>
  <cols>
    <col min="1" max="1" width="45.625" style="1636" customWidth="1"/>
    <col min="2" max="2" width="2.25" style="1637" customWidth="1"/>
    <col min="3" max="3" width="2.625" style="1638" customWidth="1"/>
    <col min="4" max="8" width="2.625" style="1636" customWidth="1"/>
    <col min="9" max="9" width="3.375" style="1636" customWidth="1"/>
    <col min="10" max="11" width="1.875" style="1636" customWidth="1"/>
    <col min="12" max="13" width="2.625" style="1636" customWidth="1"/>
    <col min="14" max="14" width="3.5" style="1636" customWidth="1"/>
    <col min="15" max="15" width="1.875" style="1636" customWidth="1"/>
    <col min="16" max="16" width="2" style="1636" customWidth="1"/>
    <col min="17" max="17" width="3.75" style="1636" customWidth="1"/>
    <col min="18" max="18" width="1.875" style="1636" customWidth="1"/>
    <col min="19" max="19" width="2.625" style="1636" customWidth="1"/>
    <col min="20" max="20" width="3.5" style="1636" customWidth="1"/>
    <col min="21" max="21" width="2.625" style="1636" customWidth="1"/>
    <col min="22" max="22" width="1.25" style="1636" customWidth="1"/>
    <col min="23" max="23" width="0.875" style="1636" customWidth="1"/>
    <col min="24" max="24" width="1.75" style="1636" customWidth="1"/>
    <col min="25" max="25" width="1.375" style="1636" customWidth="1"/>
    <col min="26" max="28" width="1.625" style="1636" customWidth="1"/>
    <col min="29" max="29" width="2.125" style="1636" customWidth="1"/>
    <col min="30" max="30" width="1.75" style="1636" customWidth="1"/>
    <col min="31" max="31" width="2.625" style="1636" customWidth="1"/>
    <col min="32" max="32" width="2.125" style="1636" customWidth="1"/>
    <col min="33" max="33" width="2.625" style="1636" customWidth="1"/>
    <col min="34" max="34" width="10.25" style="1639" hidden="1" customWidth="1"/>
    <col min="35" max="35" width="12.125" style="1640" hidden="1" customWidth="1"/>
    <col min="36" max="36" width="12.375" style="1641" hidden="1" customWidth="1"/>
    <col min="37" max="16384" width="11" style="1636"/>
  </cols>
  <sheetData>
    <row r="1" spans="1:154" s="1581" customFormat="1" ht="13.15" customHeight="1" x14ac:dyDescent="0.2">
      <c r="A1" s="1575"/>
      <c r="B1" s="1576"/>
      <c r="C1" s="2531"/>
      <c r="D1" s="2531"/>
      <c r="E1" s="1577"/>
      <c r="F1" s="1577"/>
      <c r="G1" s="2532" t="str">
        <f>IF('Kostenrahmen und Gesamthonorar'!W2=0,"",'Kostenrahmen und Gesamthonorar'!W2)</f>
        <v>Conakry, Dachsanierung Kanzlei und Residenz</v>
      </c>
      <c r="H1" s="2532"/>
      <c r="I1" s="2532"/>
      <c r="J1" s="2532"/>
      <c r="K1" s="2532"/>
      <c r="L1" s="2532"/>
      <c r="M1" s="2532"/>
      <c r="N1" s="2532"/>
      <c r="O1" s="2532"/>
      <c r="P1" s="2532"/>
      <c r="Q1" s="2532"/>
      <c r="R1" s="2532"/>
      <c r="S1" s="2532"/>
      <c r="T1" s="2532"/>
      <c r="U1" s="2532"/>
      <c r="V1" s="2532"/>
      <c r="W1" s="2532"/>
      <c r="X1" s="2532"/>
      <c r="Y1" s="2532"/>
      <c r="Z1" s="2532"/>
      <c r="AA1" s="2532"/>
      <c r="AB1" s="2532"/>
      <c r="AC1" s="2532"/>
      <c r="AD1" s="2532"/>
      <c r="AE1" s="2532"/>
      <c r="AF1" s="2532"/>
      <c r="AG1" s="2532"/>
      <c r="AH1" s="1578"/>
      <c r="AI1" s="1579"/>
      <c r="AJ1" s="1580"/>
      <c r="AK1" s="1575"/>
      <c r="AL1" s="1575"/>
      <c r="AM1" s="1575"/>
      <c r="AN1" s="1575"/>
      <c r="AO1" s="1575"/>
      <c r="AP1" s="1575"/>
      <c r="AQ1" s="1575"/>
      <c r="AR1" s="1575"/>
      <c r="AS1" s="1575"/>
      <c r="AT1" s="1575"/>
      <c r="AU1" s="1575"/>
      <c r="AV1" s="1575"/>
      <c r="AW1" s="1575"/>
      <c r="AX1" s="1575"/>
      <c r="AY1" s="1575"/>
      <c r="AZ1" s="1575"/>
      <c r="BA1" s="1575"/>
      <c r="BB1" s="1575"/>
      <c r="BC1" s="1575"/>
      <c r="BD1" s="1575"/>
      <c r="BE1" s="1575"/>
      <c r="BF1" s="1575"/>
      <c r="BG1" s="1575"/>
      <c r="BH1" s="1575"/>
      <c r="BI1" s="1575"/>
      <c r="BJ1" s="1575"/>
      <c r="BK1" s="1575"/>
      <c r="BL1" s="1575"/>
      <c r="BM1" s="1575"/>
      <c r="BN1" s="1575"/>
      <c r="BO1" s="1575"/>
      <c r="BP1" s="1575"/>
      <c r="BQ1" s="1575"/>
      <c r="BR1" s="1575"/>
      <c r="BS1" s="1575"/>
      <c r="BT1" s="1575"/>
      <c r="BU1" s="1575"/>
      <c r="BV1" s="1575"/>
      <c r="BW1" s="1575"/>
      <c r="BX1" s="1575"/>
      <c r="BY1" s="1575"/>
      <c r="BZ1" s="1575"/>
      <c r="CA1" s="1575"/>
      <c r="CB1" s="1575"/>
      <c r="CC1" s="1575"/>
      <c r="CD1" s="1575"/>
      <c r="CE1" s="1575"/>
      <c r="CF1" s="1575"/>
      <c r="CG1" s="1575"/>
      <c r="CH1" s="1575"/>
      <c r="CI1" s="1575"/>
      <c r="CJ1" s="1575"/>
      <c r="CK1" s="1575"/>
      <c r="CL1" s="1575"/>
      <c r="CM1" s="1575"/>
      <c r="CN1" s="1575"/>
      <c r="CO1" s="1575"/>
      <c r="CP1" s="1575"/>
      <c r="CQ1" s="1575"/>
      <c r="CR1" s="1575"/>
      <c r="CS1" s="1575"/>
      <c r="CT1" s="1575"/>
      <c r="CU1" s="1575"/>
      <c r="CV1" s="1575"/>
      <c r="CW1" s="1575"/>
      <c r="CX1" s="1575"/>
      <c r="CY1" s="1575"/>
      <c r="CZ1" s="1575"/>
      <c r="DA1" s="1575"/>
      <c r="DB1" s="1575"/>
      <c r="DC1" s="1575"/>
      <c r="DD1" s="1575"/>
      <c r="DE1" s="1575"/>
      <c r="DF1" s="1575"/>
      <c r="DG1" s="1575"/>
    </row>
    <row r="2" spans="1:154" s="1581" customFormat="1" ht="13.15" customHeight="1" x14ac:dyDescent="0.2">
      <c r="A2" s="1575"/>
      <c r="B2" s="1576"/>
      <c r="C2" s="2533"/>
      <c r="D2" s="2520"/>
      <c r="E2" s="1577"/>
      <c r="F2" s="1577"/>
      <c r="G2" s="2532" t="str">
        <f>IF('Kostenrahmen und Gesamthonorar'!W3=0,"",'Kostenrahmen und Gesamthonorar'!W3)</f>
        <v/>
      </c>
      <c r="H2" s="2532"/>
      <c r="I2" s="2532"/>
      <c r="J2" s="2532"/>
      <c r="K2" s="2532"/>
      <c r="L2" s="2532"/>
      <c r="M2" s="2532"/>
      <c r="N2" s="2532"/>
      <c r="O2" s="2532"/>
      <c r="P2" s="2532"/>
      <c r="Q2" s="2532"/>
      <c r="R2" s="2532"/>
      <c r="S2" s="2532"/>
      <c r="T2" s="2532"/>
      <c r="U2" s="2532"/>
      <c r="V2" s="2532"/>
      <c r="W2" s="2532"/>
      <c r="X2" s="2532"/>
      <c r="Y2" s="2532"/>
      <c r="Z2" s="2532"/>
      <c r="AA2" s="2532"/>
      <c r="AB2" s="2532"/>
      <c r="AC2" s="2532"/>
      <c r="AD2" s="2532"/>
      <c r="AE2" s="2532"/>
      <c r="AF2" s="2532"/>
      <c r="AG2" s="2532"/>
      <c r="AH2" s="1578"/>
      <c r="AI2" s="1579"/>
      <c r="AJ2" s="1580"/>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75"/>
      <c r="BN2" s="1575"/>
      <c r="BO2" s="1575"/>
      <c r="BP2" s="1575"/>
      <c r="BQ2" s="1575"/>
      <c r="BR2" s="1575"/>
      <c r="BS2" s="1575"/>
      <c r="BT2" s="1575"/>
      <c r="BU2" s="1575"/>
      <c r="BV2" s="1575"/>
      <c r="BW2" s="1575"/>
      <c r="BX2" s="1575"/>
      <c r="BY2" s="1575"/>
      <c r="BZ2" s="1575"/>
      <c r="CA2" s="1575"/>
      <c r="CB2" s="1575"/>
      <c r="CC2" s="1575"/>
      <c r="CD2" s="1575"/>
      <c r="CE2" s="1575"/>
      <c r="CF2" s="1575"/>
      <c r="CG2" s="1575"/>
      <c r="CH2" s="1575"/>
      <c r="CI2" s="1575"/>
      <c r="CJ2" s="1575"/>
      <c r="CK2" s="1575"/>
      <c r="CL2" s="1575"/>
      <c r="CM2" s="1575"/>
      <c r="CN2" s="1575"/>
      <c r="CO2" s="1575"/>
      <c r="CP2" s="1575"/>
      <c r="CQ2" s="1575"/>
      <c r="CR2" s="1575"/>
      <c r="CS2" s="1575"/>
      <c r="CT2" s="1575"/>
      <c r="CU2" s="1575"/>
      <c r="CV2" s="1575"/>
      <c r="CW2" s="1575"/>
      <c r="CX2" s="1575"/>
      <c r="CY2" s="1575"/>
      <c r="CZ2" s="1575"/>
      <c r="DA2" s="1575"/>
      <c r="DB2" s="1575"/>
      <c r="DC2" s="1575"/>
      <c r="DD2" s="1575"/>
      <c r="DE2" s="1575"/>
      <c r="DF2" s="1575"/>
      <c r="DG2" s="1575"/>
    </row>
    <row r="3" spans="1:154" s="1581" customFormat="1" ht="10.15" customHeight="1" x14ac:dyDescent="0.2">
      <c r="A3" s="1575"/>
      <c r="B3" s="1576"/>
      <c r="C3" s="2531"/>
      <c r="D3" s="2531"/>
      <c r="E3" s="2534"/>
      <c r="F3" s="2534"/>
      <c r="G3" s="2534"/>
      <c r="H3" s="2534"/>
      <c r="I3" s="2534"/>
      <c r="J3" s="2534"/>
      <c r="K3" s="2534"/>
      <c r="L3" s="2534"/>
      <c r="M3" s="2534"/>
      <c r="N3" s="2534"/>
      <c r="O3" s="2534"/>
      <c r="P3" s="2534"/>
      <c r="Q3" s="2534"/>
      <c r="R3" s="2534"/>
      <c r="S3" s="2534"/>
      <c r="T3" s="2534"/>
      <c r="U3" s="2534"/>
      <c r="V3" s="2534"/>
      <c r="W3" s="2534"/>
      <c r="X3" s="2534"/>
      <c r="Y3" s="2534"/>
      <c r="Z3" s="2534"/>
      <c r="AA3" s="2534"/>
      <c r="AB3" s="2534"/>
      <c r="AC3" s="2534"/>
      <c r="AD3" s="2534"/>
      <c r="AE3" s="2534"/>
      <c r="AF3" s="2534"/>
      <c r="AG3" s="2534"/>
      <c r="AH3" s="1578"/>
      <c r="AI3" s="1582" t="str">
        <f>IF('Kostenrahmen und Gesamthonorar'!W4=2,"Kostenberechnung - verbindliche Honorarermittlung",IF('Kostenrahmen und Gesamthonorar'!W4=1,"Kostenschätzung - vorläufige Honorarermittlung "))</f>
        <v xml:space="preserve">Kostenschätzung - vorläufige Honorarermittlung </v>
      </c>
      <c r="AJ3" s="1583"/>
      <c r="AK3" s="1575"/>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75"/>
      <c r="BN3" s="1575"/>
      <c r="BO3" s="1575"/>
      <c r="BP3" s="1575"/>
      <c r="BQ3" s="1575"/>
      <c r="BR3" s="1575"/>
      <c r="BS3" s="1575"/>
      <c r="BT3" s="1575"/>
      <c r="BU3" s="1575"/>
      <c r="BV3" s="1575"/>
      <c r="BW3" s="1575"/>
      <c r="BX3" s="1575"/>
      <c r="BY3" s="1575"/>
      <c r="BZ3" s="1575"/>
      <c r="CA3" s="1575"/>
      <c r="CB3" s="1575"/>
      <c r="CC3" s="1575"/>
      <c r="CD3" s="1575"/>
      <c r="CE3" s="1575"/>
      <c r="CF3" s="1575"/>
      <c r="CG3" s="1575"/>
      <c r="CH3" s="1575"/>
      <c r="CI3" s="1575"/>
      <c r="CJ3" s="1575"/>
      <c r="CK3" s="1575"/>
      <c r="CL3" s="1575"/>
      <c r="CM3" s="1575"/>
      <c r="CN3" s="1575"/>
      <c r="CO3" s="1575"/>
      <c r="CP3" s="1575"/>
      <c r="CQ3" s="1575"/>
      <c r="CR3" s="1575"/>
      <c r="CS3" s="1575"/>
      <c r="CT3" s="1575"/>
      <c r="CU3" s="1575"/>
      <c r="CV3" s="1575"/>
      <c r="CW3" s="1575"/>
      <c r="CX3" s="1575"/>
      <c r="CY3" s="1575"/>
      <c r="CZ3" s="1575"/>
      <c r="DA3" s="1575"/>
      <c r="DB3" s="1575"/>
      <c r="DC3" s="1575"/>
      <c r="DD3" s="1575"/>
      <c r="DE3" s="1575"/>
      <c r="DF3" s="1575"/>
      <c r="DG3" s="1575"/>
    </row>
    <row r="4" spans="1:154" s="1586" customFormat="1" ht="14.45" customHeight="1" x14ac:dyDescent="0.2">
      <c r="A4" s="1584"/>
      <c r="B4" s="2519" t="s">
        <v>475</v>
      </c>
      <c r="C4" s="2519"/>
      <c r="D4" s="2519"/>
      <c r="E4" s="2519"/>
      <c r="F4" s="2519"/>
      <c r="G4" s="2519"/>
      <c r="H4" s="2519"/>
      <c r="I4" s="2519"/>
      <c r="J4" s="2519"/>
      <c r="K4" s="2519"/>
      <c r="L4" s="2519"/>
      <c r="M4" s="2519"/>
      <c r="N4" s="2519"/>
      <c r="O4" s="2519"/>
      <c r="P4" s="2519"/>
      <c r="Q4" s="2519"/>
      <c r="R4" s="2519"/>
      <c r="S4" s="1585"/>
      <c r="T4" s="1585"/>
      <c r="U4" s="1585"/>
      <c r="V4" s="1585"/>
      <c r="W4" s="1585"/>
      <c r="X4" s="1585"/>
      <c r="Y4" s="2520" t="s">
        <v>28</v>
      </c>
      <c r="Z4" s="2520"/>
      <c r="AA4" s="2520"/>
      <c r="AB4" s="2520"/>
      <c r="AC4" s="2520"/>
      <c r="AD4" s="2520"/>
      <c r="AE4" s="2521" t="str">
        <f>IF(AI4=FALSE,"",AI4)</f>
        <v/>
      </c>
      <c r="AF4" s="2521"/>
      <c r="AG4" s="2521"/>
      <c r="AH4" s="1578"/>
      <c r="AI4" s="1642" t="b">
        <f>'Kostenrahmen und Gesamthonorar'!W1</f>
        <v>0</v>
      </c>
      <c r="AJ4" s="1582" t="s">
        <v>429</v>
      </c>
      <c r="AK4" s="1584"/>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1584"/>
      <c r="BN4" s="1584"/>
      <c r="BO4" s="1584"/>
      <c r="BP4" s="1584"/>
      <c r="BQ4" s="1584"/>
      <c r="BR4" s="1584"/>
      <c r="BS4" s="1584"/>
      <c r="BT4" s="1584"/>
      <c r="BU4" s="1584"/>
      <c r="BV4" s="1584"/>
      <c r="BW4" s="1584"/>
      <c r="BX4" s="1584"/>
      <c r="BY4" s="1584"/>
      <c r="BZ4" s="1584"/>
      <c r="CA4" s="1584"/>
      <c r="CB4" s="1584"/>
      <c r="CC4" s="1584"/>
      <c r="CD4" s="1584"/>
      <c r="CE4" s="1584"/>
      <c r="CF4" s="1584"/>
      <c r="CG4" s="1584"/>
      <c r="CH4" s="1584"/>
      <c r="CI4" s="1584"/>
      <c r="CJ4" s="1584"/>
      <c r="CK4" s="1584"/>
      <c r="CL4" s="1584"/>
      <c r="CM4" s="1584"/>
      <c r="CN4" s="1584"/>
      <c r="CO4" s="1584"/>
      <c r="CP4" s="1584"/>
      <c r="CQ4" s="1584"/>
      <c r="CR4" s="1584"/>
      <c r="CS4" s="1584"/>
      <c r="CT4" s="1584"/>
      <c r="CU4" s="1584"/>
      <c r="CV4" s="1584"/>
      <c r="CW4" s="1584"/>
      <c r="CX4" s="1584"/>
      <c r="CY4" s="1584"/>
      <c r="CZ4" s="1584"/>
      <c r="DA4" s="1584"/>
      <c r="DB4" s="1584"/>
      <c r="DC4" s="1584"/>
      <c r="DD4" s="1584"/>
      <c r="DE4" s="1584"/>
      <c r="DF4" s="1584"/>
      <c r="DG4" s="1584"/>
    </row>
    <row r="5" spans="1:154" s="1586" customFormat="1" ht="15" customHeight="1" x14ac:dyDescent="0.2">
      <c r="A5" s="1584"/>
      <c r="B5" s="2522" t="str">
        <f>IF(AI3=0,"nicht beauftragt",AI3)</f>
        <v xml:space="preserve">Kostenschätzung - vorläufige Honorarermittlung </v>
      </c>
      <c r="C5" s="2523"/>
      <c r="D5" s="2523"/>
      <c r="E5" s="2523"/>
      <c r="F5" s="2523"/>
      <c r="G5" s="2523"/>
      <c r="H5" s="2523"/>
      <c r="I5" s="2523"/>
      <c r="J5" s="2523"/>
      <c r="K5" s="2523"/>
      <c r="L5" s="2523"/>
      <c r="M5" s="2523"/>
      <c r="N5" s="2523"/>
      <c r="O5" s="2523"/>
      <c r="P5" s="2523"/>
      <c r="Q5" s="2523"/>
      <c r="R5" s="2523"/>
      <c r="S5" s="2523"/>
      <c r="T5" s="2523"/>
      <c r="U5" s="2523"/>
      <c r="V5" s="2523"/>
      <c r="W5" s="2523"/>
      <c r="X5" s="2523"/>
      <c r="Y5" s="2523"/>
      <c r="Z5" s="2523"/>
      <c r="AA5" s="2523"/>
      <c r="AB5" s="2523"/>
      <c r="AC5" s="2523"/>
      <c r="AD5" s="2523"/>
      <c r="AE5" s="2523"/>
      <c r="AF5" s="2523"/>
      <c r="AG5" s="2524"/>
      <c r="AH5" s="1587"/>
      <c r="AI5" s="1584"/>
      <c r="AJ5" s="1584"/>
      <c r="AK5" s="1584"/>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584"/>
      <c r="BN5" s="1584"/>
      <c r="BO5" s="1584"/>
      <c r="BP5" s="1584"/>
      <c r="BQ5" s="1584"/>
      <c r="BR5" s="1584"/>
      <c r="BS5" s="1584"/>
      <c r="BT5" s="1584"/>
      <c r="BU5" s="1584"/>
      <c r="BV5" s="1584"/>
      <c r="BW5" s="1584"/>
      <c r="BX5" s="1584"/>
      <c r="BY5" s="1584"/>
      <c r="BZ5" s="1584"/>
      <c r="CA5" s="1584"/>
      <c r="CB5" s="1584"/>
      <c r="CC5" s="1584"/>
      <c r="CD5" s="1584"/>
      <c r="CE5" s="1584"/>
      <c r="CF5" s="1584"/>
      <c r="CG5" s="1584"/>
      <c r="CH5" s="1584"/>
      <c r="CI5" s="1584"/>
      <c r="CJ5" s="1584"/>
      <c r="CK5" s="1584"/>
      <c r="CL5" s="1584"/>
      <c r="CM5" s="1584"/>
      <c r="CN5" s="1584"/>
      <c r="CO5" s="1584"/>
      <c r="CP5" s="1584"/>
      <c r="CQ5" s="1584"/>
      <c r="CR5" s="1584"/>
      <c r="CS5" s="1584"/>
      <c r="CT5" s="1584"/>
      <c r="CU5" s="1584"/>
      <c r="CV5" s="1584"/>
      <c r="CW5" s="1584"/>
      <c r="CX5" s="1584"/>
      <c r="CY5" s="1584"/>
      <c r="CZ5" s="1584"/>
      <c r="DA5" s="1584"/>
      <c r="DB5" s="1584"/>
      <c r="DC5" s="1584"/>
      <c r="DD5" s="1584"/>
      <c r="DE5" s="1584"/>
      <c r="DF5" s="1584"/>
      <c r="DG5" s="1584"/>
    </row>
    <row r="6" spans="1:154" s="1586" customFormat="1" ht="15" customHeight="1" x14ac:dyDescent="0.2">
      <c r="A6" s="1584"/>
      <c r="B6" s="2525" t="s">
        <v>452</v>
      </c>
      <c r="C6" s="2526"/>
      <c r="D6" s="2526"/>
      <c r="E6" s="2526"/>
      <c r="F6" s="2526"/>
      <c r="G6" s="2526"/>
      <c r="H6" s="2526"/>
      <c r="I6" s="2526"/>
      <c r="J6" s="2526"/>
      <c r="K6" s="2526"/>
      <c r="L6" s="2526"/>
      <c r="M6" s="2526"/>
      <c r="N6" s="2526"/>
      <c r="O6" s="2526"/>
      <c r="P6" s="2526"/>
      <c r="Q6" s="2526"/>
      <c r="R6" s="2526"/>
      <c r="S6" s="2526"/>
      <c r="T6" s="2526"/>
      <c r="U6" s="2526"/>
      <c r="V6" s="2526"/>
      <c r="W6" s="2526"/>
      <c r="X6" s="2526"/>
      <c r="Y6" s="2526"/>
      <c r="Z6" s="1588"/>
      <c r="AA6" s="1588"/>
      <c r="AB6" s="1588"/>
      <c r="AC6" s="2527" t="str">
        <f>IF(AI6=0,"",AI6)</f>
        <v/>
      </c>
      <c r="AD6" s="2527"/>
      <c r="AE6" s="2527"/>
      <c r="AF6" s="2527"/>
      <c r="AG6" s="2528"/>
      <c r="AH6" s="1584"/>
      <c r="AI6" s="1589">
        <f>SUM(AI10:AI34)</f>
        <v>0</v>
      </c>
      <c r="AJ6" s="1584"/>
      <c r="AK6" s="1584"/>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1584"/>
      <c r="BN6" s="1584"/>
      <c r="BO6" s="1584"/>
      <c r="BP6" s="1584"/>
      <c r="BQ6" s="1584"/>
      <c r="BR6" s="1584"/>
      <c r="BS6" s="1584"/>
      <c r="BT6" s="1584"/>
      <c r="BU6" s="1584"/>
      <c r="BV6" s="1584"/>
      <c r="BW6" s="1584"/>
      <c r="BX6" s="1584"/>
      <c r="BY6" s="1584"/>
      <c r="BZ6" s="1584"/>
      <c r="CA6" s="1584"/>
      <c r="CB6" s="1584"/>
      <c r="CC6" s="1584"/>
      <c r="CD6" s="1584"/>
      <c r="CE6" s="1584"/>
      <c r="CF6" s="1584"/>
      <c r="CG6" s="1584"/>
      <c r="CH6" s="1584"/>
      <c r="CI6" s="1584"/>
      <c r="CJ6" s="1584"/>
      <c r="CK6" s="1584"/>
      <c r="CL6" s="1584"/>
      <c r="CM6" s="1584"/>
      <c r="CN6" s="1584"/>
      <c r="CO6" s="1584"/>
      <c r="CP6" s="1584"/>
      <c r="CQ6" s="1584"/>
      <c r="CR6" s="1584"/>
      <c r="CS6" s="1584"/>
      <c r="CT6" s="1584"/>
      <c r="CU6" s="1584"/>
      <c r="CV6" s="1584"/>
      <c r="CW6" s="1584"/>
      <c r="CX6" s="1584"/>
      <c r="CY6" s="1584"/>
      <c r="CZ6" s="1584"/>
      <c r="DA6" s="1584"/>
      <c r="DB6" s="1584"/>
      <c r="DC6" s="1584"/>
      <c r="DD6" s="1584"/>
      <c r="DE6" s="1584"/>
      <c r="DF6" s="1584"/>
      <c r="DG6" s="1584"/>
    </row>
    <row r="7" spans="1:154" s="1597" customFormat="1" ht="33" customHeight="1" x14ac:dyDescent="0.2">
      <c r="A7" s="1590"/>
      <c r="B7" s="1591"/>
      <c r="C7" s="1592"/>
      <c r="D7" s="1592"/>
      <c r="E7" s="1592"/>
      <c r="F7" s="2535" t="s">
        <v>448</v>
      </c>
      <c r="G7" s="2535"/>
      <c r="H7" s="2535"/>
      <c r="I7" s="2535"/>
      <c r="J7" s="2535"/>
      <c r="K7" s="2535"/>
      <c r="L7" s="2535"/>
      <c r="M7" s="2535"/>
      <c r="N7" s="2535"/>
      <c r="O7" s="2535"/>
      <c r="P7" s="1593"/>
      <c r="Q7" s="2536" t="s">
        <v>153</v>
      </c>
      <c r="R7" s="2536"/>
      <c r="S7" s="2536"/>
      <c r="T7" s="2536"/>
      <c r="U7" s="2536"/>
      <c r="V7" s="2536"/>
      <c r="W7" s="2536"/>
      <c r="X7" s="2536"/>
      <c r="Y7" s="2536"/>
      <c r="Z7" s="2536"/>
      <c r="AA7" s="2536"/>
      <c r="AB7" s="2536"/>
      <c r="AC7" s="2536"/>
      <c r="AD7" s="2536"/>
      <c r="AE7" s="2536"/>
      <c r="AF7" s="2536"/>
      <c r="AG7" s="2536"/>
      <c r="AH7" s="1594"/>
      <c r="AI7" s="1595"/>
      <c r="AJ7" s="1596"/>
      <c r="AK7" s="1590"/>
      <c r="AL7" s="1590"/>
      <c r="AM7" s="1590"/>
      <c r="AN7" s="1590"/>
      <c r="AO7" s="1590"/>
      <c r="AP7" s="1590"/>
      <c r="AQ7" s="1590"/>
      <c r="AR7" s="1590"/>
      <c r="AS7" s="1590"/>
      <c r="AT7" s="1590"/>
      <c r="AU7" s="1590"/>
      <c r="AV7" s="1590"/>
      <c r="AW7" s="1590"/>
      <c r="AX7" s="1590"/>
      <c r="AY7" s="1590"/>
      <c r="AZ7" s="1590"/>
      <c r="BA7" s="1590"/>
      <c r="BB7" s="1590"/>
      <c r="BC7" s="1590"/>
      <c r="BD7" s="1590"/>
      <c r="BE7" s="1590"/>
      <c r="BF7" s="1590"/>
      <c r="BG7" s="1590"/>
      <c r="BH7" s="1590"/>
      <c r="BI7" s="1590"/>
      <c r="BJ7" s="1590"/>
      <c r="BK7" s="1590"/>
      <c r="BL7" s="1590"/>
      <c r="BM7" s="1590"/>
      <c r="BN7" s="1590"/>
      <c r="BO7" s="1590"/>
      <c r="BP7" s="1590"/>
      <c r="BQ7" s="1590"/>
      <c r="BR7" s="1590"/>
      <c r="BS7" s="1590"/>
      <c r="BT7" s="1590"/>
      <c r="BU7" s="1590"/>
      <c r="BV7" s="1590"/>
      <c r="BW7" s="1590"/>
      <c r="BX7" s="1590"/>
      <c r="BY7" s="1590"/>
      <c r="BZ7" s="1590"/>
      <c r="CA7" s="1590"/>
      <c r="CB7" s="1590"/>
      <c r="CC7" s="1590"/>
      <c r="CD7" s="1590"/>
      <c r="CE7" s="1590"/>
      <c r="CF7" s="1590"/>
      <c r="CG7" s="1590"/>
      <c r="CH7" s="1590"/>
      <c r="CI7" s="1590"/>
      <c r="CJ7" s="1590"/>
      <c r="CK7" s="1590"/>
      <c r="CL7" s="1590"/>
      <c r="CM7" s="1590"/>
      <c r="CN7" s="1590"/>
      <c r="CO7" s="1590"/>
      <c r="CP7" s="1590"/>
      <c r="CQ7" s="1590"/>
      <c r="CR7" s="1590"/>
      <c r="CS7" s="1590"/>
      <c r="CT7" s="1590"/>
      <c r="CU7" s="1590"/>
      <c r="CV7" s="1590"/>
      <c r="CW7" s="1590"/>
      <c r="CX7" s="1590"/>
      <c r="CY7" s="1590"/>
      <c r="CZ7" s="1590"/>
      <c r="DA7" s="1590"/>
      <c r="DB7" s="1590"/>
      <c r="DC7" s="1590"/>
      <c r="DD7" s="1590"/>
      <c r="DE7" s="1590"/>
      <c r="DF7" s="1590"/>
      <c r="DG7" s="1590"/>
    </row>
    <row r="8" spans="1:154" s="1602" customFormat="1" ht="17.100000000000001" customHeight="1" x14ac:dyDescent="0.2">
      <c r="A8" s="1598"/>
      <c r="B8" s="2530" t="s">
        <v>476</v>
      </c>
      <c r="C8" s="2530"/>
      <c r="D8" s="2530"/>
      <c r="E8" s="2530"/>
      <c r="F8" s="2530"/>
      <c r="G8" s="2530"/>
      <c r="H8" s="2530"/>
      <c r="I8" s="2530"/>
      <c r="J8" s="2530"/>
      <c r="K8" s="2530"/>
      <c r="L8" s="2530"/>
      <c r="M8" s="2530"/>
      <c r="N8" s="2530"/>
      <c r="O8" s="2530"/>
      <c r="P8" s="2530"/>
      <c r="Q8" s="2530"/>
      <c r="R8" s="2530"/>
      <c r="S8" s="2530"/>
      <c r="T8" s="2530"/>
      <c r="U8" s="2530"/>
      <c r="V8" s="2530"/>
      <c r="W8" s="2530"/>
      <c r="X8" s="2530"/>
      <c r="Y8" s="2530"/>
      <c r="Z8" s="2530"/>
      <c r="AA8" s="2530"/>
      <c r="AB8" s="2530"/>
      <c r="AC8" s="2530"/>
      <c r="AD8" s="2530"/>
      <c r="AE8" s="2530"/>
      <c r="AF8" s="2530"/>
      <c r="AG8" s="2530"/>
      <c r="AH8" s="1599"/>
      <c r="AI8" s="1600"/>
      <c r="AJ8" s="1601"/>
      <c r="AK8" s="1598"/>
      <c r="AL8" s="1598"/>
      <c r="AM8" s="1598"/>
      <c r="AN8" s="1598"/>
      <c r="AO8" s="1598"/>
      <c r="AP8" s="1598"/>
      <c r="AQ8" s="1598"/>
      <c r="AR8" s="1598"/>
      <c r="AS8" s="1598"/>
      <c r="AT8" s="1598"/>
      <c r="AU8" s="1598"/>
      <c r="AV8" s="1598"/>
      <c r="AW8" s="1598"/>
      <c r="AX8" s="1598"/>
      <c r="AY8" s="1598"/>
      <c r="AZ8" s="1598"/>
      <c r="BA8" s="1598"/>
      <c r="BB8" s="1598"/>
      <c r="BC8" s="1598"/>
      <c r="BD8" s="1598"/>
      <c r="BE8" s="1598"/>
      <c r="BF8" s="1598"/>
      <c r="BG8" s="1598"/>
      <c r="BH8" s="1598"/>
      <c r="BI8" s="1598"/>
      <c r="BJ8" s="1598"/>
      <c r="BK8" s="1598"/>
      <c r="BL8" s="1598"/>
      <c r="BM8" s="1598"/>
      <c r="BN8" s="1598"/>
      <c r="BO8" s="1598"/>
      <c r="BP8" s="1598"/>
      <c r="BQ8" s="1598"/>
      <c r="BR8" s="1598"/>
      <c r="BS8" s="1598"/>
      <c r="BT8" s="1598"/>
      <c r="BU8" s="1598"/>
      <c r="BV8" s="1598"/>
      <c r="BW8" s="1598"/>
      <c r="BX8" s="1598"/>
      <c r="BY8" s="1598"/>
      <c r="BZ8" s="1598"/>
      <c r="CA8" s="1598"/>
      <c r="CB8" s="1598"/>
      <c r="CC8" s="1598"/>
      <c r="CD8" s="1598"/>
      <c r="CE8" s="1598"/>
      <c r="CF8" s="1598"/>
      <c r="CG8" s="1598"/>
      <c r="CH8" s="1598"/>
      <c r="CI8" s="1598"/>
      <c r="CJ8" s="1598"/>
      <c r="CK8" s="1598"/>
      <c r="CL8" s="1598"/>
      <c r="CM8" s="1598"/>
      <c r="CN8" s="1598"/>
      <c r="CO8" s="1598"/>
      <c r="CP8" s="1598"/>
      <c r="CQ8" s="1598"/>
      <c r="CR8" s="1598"/>
      <c r="CS8" s="1598"/>
      <c r="CT8" s="1598"/>
      <c r="CU8" s="1598"/>
      <c r="CV8" s="1598"/>
      <c r="CW8" s="1598"/>
      <c r="CX8" s="1598"/>
      <c r="CY8" s="1598"/>
      <c r="CZ8" s="1598"/>
      <c r="DA8" s="1598"/>
      <c r="DB8" s="1598"/>
      <c r="DC8" s="1598"/>
      <c r="DD8" s="1598"/>
      <c r="DE8" s="1598"/>
      <c r="DF8" s="1598"/>
      <c r="DG8" s="1598"/>
      <c r="DH8" s="1598"/>
      <c r="DI8" s="1598"/>
      <c r="DJ8" s="1598"/>
      <c r="DK8" s="1598"/>
      <c r="DL8" s="1598"/>
      <c r="DM8" s="1598"/>
      <c r="DN8" s="1598"/>
      <c r="DO8" s="1598"/>
      <c r="DP8" s="1598"/>
      <c r="DQ8" s="1598"/>
      <c r="DR8" s="1598"/>
      <c r="DS8" s="1598"/>
      <c r="DT8" s="1598"/>
      <c r="DU8" s="1598"/>
      <c r="DV8" s="1598"/>
      <c r="DW8" s="1598"/>
      <c r="DX8" s="1598"/>
      <c r="DY8" s="1598"/>
      <c r="DZ8" s="1598"/>
      <c r="EA8" s="1598"/>
      <c r="EB8" s="1598"/>
      <c r="EC8" s="1598"/>
      <c r="ED8" s="1598"/>
      <c r="EE8" s="1598"/>
      <c r="EF8" s="1598"/>
      <c r="EG8" s="1598"/>
      <c r="EH8" s="1598"/>
      <c r="EI8" s="1598"/>
      <c r="EJ8" s="1598"/>
      <c r="EK8" s="1598"/>
      <c r="EL8" s="1598"/>
      <c r="EM8" s="1598"/>
      <c r="EN8" s="1598"/>
      <c r="EO8" s="1598"/>
      <c r="EP8" s="1598"/>
      <c r="EQ8" s="1598"/>
      <c r="ER8" s="1598"/>
      <c r="ES8" s="1598"/>
      <c r="ET8" s="1598"/>
      <c r="EU8" s="1598"/>
      <c r="EV8" s="1598"/>
      <c r="EW8" s="1598"/>
      <c r="EX8" s="1598"/>
    </row>
    <row r="9" spans="1:154" s="1602" customFormat="1" ht="50.1" customHeight="1" x14ac:dyDescent="0.2">
      <c r="A9" s="1598"/>
      <c r="B9" s="2541" t="s">
        <v>484</v>
      </c>
      <c r="C9" s="2542"/>
      <c r="D9" s="2542"/>
      <c r="E9" s="2542"/>
      <c r="F9" s="2542"/>
      <c r="G9" s="2542"/>
      <c r="H9" s="2542"/>
      <c r="I9" s="2542"/>
      <c r="J9" s="2542"/>
      <c r="K9" s="2542"/>
      <c r="L9" s="2542"/>
      <c r="M9" s="2542"/>
      <c r="N9" s="2542"/>
      <c r="O9" s="2542"/>
      <c r="P9" s="2542"/>
      <c r="Q9" s="2542"/>
      <c r="R9" s="2542"/>
      <c r="S9" s="2542"/>
      <c r="T9" s="2542"/>
      <c r="U9" s="2542"/>
      <c r="V9" s="2542"/>
      <c r="W9" s="2542"/>
      <c r="X9" s="2542"/>
      <c r="Y9" s="2542"/>
      <c r="Z9" s="2542"/>
      <c r="AA9" s="2542"/>
      <c r="AB9" s="2542"/>
      <c r="AC9" s="2542"/>
      <c r="AD9" s="2542"/>
      <c r="AE9" s="2542"/>
      <c r="AF9" s="2542"/>
      <c r="AG9" s="2543"/>
      <c r="AH9" s="1578"/>
      <c r="AI9" s="1603"/>
      <c r="AJ9" s="1604"/>
      <c r="AK9" s="1598"/>
      <c r="AL9" s="1598"/>
      <c r="AM9" s="1598"/>
      <c r="AN9" s="1598"/>
      <c r="AO9" s="1598"/>
      <c r="AP9" s="1598"/>
      <c r="AQ9" s="1598"/>
      <c r="AR9" s="1598"/>
      <c r="AS9" s="1598"/>
      <c r="AT9" s="1598"/>
      <c r="AU9" s="1598"/>
      <c r="AV9" s="1598"/>
      <c r="AW9" s="1598"/>
      <c r="AX9" s="1598"/>
      <c r="AY9" s="1598"/>
      <c r="AZ9" s="1598"/>
      <c r="BA9" s="1598"/>
      <c r="BB9" s="1598"/>
      <c r="BC9" s="1598"/>
      <c r="BD9" s="1598"/>
      <c r="BE9" s="1598"/>
      <c r="BF9" s="1598"/>
      <c r="BG9" s="1598"/>
      <c r="BH9" s="1598"/>
      <c r="BI9" s="1598"/>
      <c r="BJ9" s="1598"/>
      <c r="BK9" s="1598"/>
      <c r="BL9" s="1598"/>
      <c r="BM9" s="1598"/>
      <c r="BN9" s="1598"/>
      <c r="BO9" s="1598"/>
      <c r="BP9" s="1598"/>
      <c r="BQ9" s="1598"/>
      <c r="BR9" s="1598"/>
      <c r="BS9" s="1598"/>
      <c r="BT9" s="1598"/>
      <c r="BU9" s="1598"/>
      <c r="BV9" s="1598"/>
      <c r="BW9" s="1598"/>
      <c r="BX9" s="1598"/>
      <c r="BY9" s="1598"/>
      <c r="BZ9" s="1598"/>
      <c r="CA9" s="1598"/>
      <c r="CB9" s="1598"/>
      <c r="CC9" s="1598"/>
      <c r="CD9" s="1598"/>
      <c r="CE9" s="1598"/>
      <c r="CF9" s="1598"/>
      <c r="CG9" s="1598"/>
      <c r="CH9" s="1598"/>
      <c r="CI9" s="1598"/>
      <c r="CJ9" s="1598"/>
      <c r="CK9" s="1598"/>
      <c r="CL9" s="1598"/>
      <c r="CM9" s="1598"/>
      <c r="CN9" s="1598"/>
      <c r="CO9" s="1598"/>
      <c r="CP9" s="1598"/>
      <c r="CQ9" s="1598"/>
      <c r="CR9" s="1598"/>
      <c r="CS9" s="1598"/>
      <c r="CT9" s="1598"/>
      <c r="CU9" s="1598"/>
      <c r="CV9" s="1598"/>
      <c r="CW9" s="1598"/>
      <c r="CX9" s="1598"/>
      <c r="CY9" s="1598"/>
      <c r="CZ9" s="1598"/>
      <c r="DA9" s="1598"/>
      <c r="DB9" s="1598"/>
      <c r="DC9" s="1598"/>
      <c r="DD9" s="1598"/>
      <c r="DE9" s="1598"/>
      <c r="DF9" s="1598"/>
      <c r="DG9" s="1598"/>
      <c r="DH9" s="1598"/>
      <c r="DI9" s="1598"/>
      <c r="DJ9" s="1598"/>
      <c r="DK9" s="1598"/>
      <c r="DL9" s="1598"/>
      <c r="DM9" s="1598"/>
      <c r="DN9" s="1598"/>
      <c r="DO9" s="1598"/>
      <c r="DP9" s="1598"/>
      <c r="DQ9" s="1598"/>
      <c r="DR9" s="1598"/>
      <c r="DS9" s="1598"/>
      <c r="DT9" s="1598"/>
      <c r="DU9" s="1598"/>
      <c r="DV9" s="1598"/>
      <c r="DW9" s="1598"/>
      <c r="DX9" s="1598"/>
      <c r="DY9" s="1598"/>
      <c r="DZ9" s="1598"/>
      <c r="EA9" s="1598"/>
      <c r="EB9" s="1598"/>
      <c r="EC9" s="1598"/>
      <c r="ED9" s="1598"/>
      <c r="EE9" s="1598"/>
      <c r="EF9" s="1598"/>
      <c r="EG9" s="1598"/>
      <c r="EH9" s="1598"/>
      <c r="EI9" s="1598"/>
      <c r="EJ9" s="1598"/>
      <c r="EK9" s="1598"/>
      <c r="EL9" s="1598"/>
      <c r="EM9" s="1598"/>
      <c r="EN9" s="1598"/>
      <c r="EO9" s="1598"/>
      <c r="EP9" s="1598"/>
      <c r="EQ9" s="1598"/>
      <c r="ER9" s="1598"/>
      <c r="ES9" s="1598"/>
      <c r="ET9" s="1598"/>
      <c r="EU9" s="1598"/>
      <c r="EV9" s="1598"/>
      <c r="EW9" s="1598"/>
      <c r="EX9" s="1598"/>
    </row>
    <row r="10" spans="1:154" s="1602" customFormat="1" ht="16.899999999999999" customHeight="1" x14ac:dyDescent="0.2">
      <c r="A10" s="1598"/>
      <c r="B10" s="1605" t="s">
        <v>450</v>
      </c>
      <c r="C10" s="2537" t="s">
        <v>451</v>
      </c>
      <c r="D10" s="2537"/>
      <c r="E10" s="2537"/>
      <c r="F10" s="2537"/>
      <c r="G10" s="2537"/>
      <c r="H10" s="2537"/>
      <c r="I10" s="2537"/>
      <c r="J10" s="2537"/>
      <c r="K10" s="2537"/>
      <c r="L10" s="2537"/>
      <c r="M10" s="2537"/>
      <c r="N10" s="2537"/>
      <c r="O10" s="2537"/>
      <c r="P10" s="2537"/>
      <c r="Q10" s="2537"/>
      <c r="R10" s="2537"/>
      <c r="S10" s="1606"/>
      <c r="T10" s="1606"/>
      <c r="U10" s="1606"/>
      <c r="V10" s="1606"/>
      <c r="W10" s="1606"/>
      <c r="X10" s="1606"/>
      <c r="Y10" s="1606"/>
      <c r="Z10" s="1606"/>
      <c r="AA10" s="1606"/>
      <c r="AB10" s="1607" t="s">
        <v>36</v>
      </c>
      <c r="AC10" s="2538"/>
      <c r="AD10" s="2539"/>
      <c r="AE10" s="2539"/>
      <c r="AF10" s="2539"/>
      <c r="AG10" s="2540"/>
      <c r="AH10" s="1556"/>
      <c r="AI10" s="1608">
        <f>AC10</f>
        <v>0</v>
      </c>
      <c r="AJ10" s="1609"/>
      <c r="AK10" s="1598"/>
      <c r="AL10" s="1598"/>
      <c r="AM10" s="1598"/>
      <c r="AN10" s="1598"/>
      <c r="AO10" s="1598"/>
      <c r="AP10" s="1598"/>
      <c r="AQ10" s="1598"/>
      <c r="AR10" s="1598"/>
      <c r="AS10" s="1598"/>
      <c r="AT10" s="1598"/>
      <c r="AU10" s="1598"/>
      <c r="AV10" s="1598"/>
      <c r="AW10" s="1598"/>
      <c r="AX10" s="1598"/>
      <c r="AY10" s="1598"/>
      <c r="AZ10" s="1598"/>
      <c r="BA10" s="1598"/>
      <c r="BB10" s="1598"/>
      <c r="BC10" s="1598"/>
      <c r="BD10" s="1598"/>
      <c r="BE10" s="1598"/>
      <c r="BF10" s="1598"/>
      <c r="BG10" s="1598"/>
      <c r="BH10" s="1598"/>
      <c r="BI10" s="1598"/>
      <c r="BJ10" s="1598"/>
      <c r="BK10" s="1598"/>
      <c r="BL10" s="1598"/>
      <c r="BM10" s="1598"/>
      <c r="BN10" s="1598"/>
      <c r="BO10" s="1598"/>
      <c r="BP10" s="1598"/>
      <c r="BQ10" s="1598"/>
      <c r="BR10" s="1598"/>
      <c r="BS10" s="1598"/>
      <c r="BT10" s="1598"/>
      <c r="BU10" s="1598"/>
      <c r="BV10" s="1598"/>
      <c r="BW10" s="1598"/>
      <c r="BX10" s="1598"/>
      <c r="BY10" s="1598"/>
      <c r="BZ10" s="1598"/>
      <c r="CA10" s="1598"/>
      <c r="CB10" s="1598"/>
      <c r="CC10" s="1598"/>
      <c r="CD10" s="1598"/>
      <c r="CE10" s="1598"/>
      <c r="CF10" s="1598"/>
      <c r="CG10" s="1598"/>
      <c r="CH10" s="1598"/>
      <c r="CI10" s="1598"/>
      <c r="CJ10" s="1598"/>
      <c r="CK10" s="1598"/>
      <c r="CL10" s="1598"/>
      <c r="CM10" s="1598"/>
      <c r="CN10" s="1598"/>
      <c r="CO10" s="1598"/>
      <c r="CP10" s="1598"/>
      <c r="CQ10" s="1598"/>
      <c r="CR10" s="1598"/>
      <c r="CS10" s="1598"/>
      <c r="CT10" s="1598"/>
      <c r="CU10" s="1598"/>
      <c r="CV10" s="1598"/>
      <c r="CW10" s="1598"/>
      <c r="CX10" s="1598"/>
      <c r="CY10" s="1598"/>
      <c r="CZ10" s="1598"/>
      <c r="DA10" s="1598"/>
      <c r="DB10" s="1598"/>
      <c r="DC10" s="1598"/>
      <c r="DD10" s="1598"/>
      <c r="DE10" s="1598"/>
      <c r="DF10" s="1598"/>
      <c r="DG10" s="1598"/>
      <c r="DH10" s="1598"/>
      <c r="DI10" s="1598"/>
      <c r="DJ10" s="1598"/>
      <c r="DK10" s="1598"/>
      <c r="DL10" s="1598"/>
      <c r="DM10" s="1598"/>
      <c r="DN10" s="1598"/>
      <c r="DO10" s="1598"/>
      <c r="DP10" s="1598"/>
      <c r="DQ10" s="1598"/>
      <c r="DR10" s="1598"/>
      <c r="DS10" s="1598"/>
      <c r="DT10" s="1598"/>
      <c r="DU10" s="1598"/>
      <c r="DV10" s="1598"/>
      <c r="DW10" s="1598"/>
      <c r="DX10" s="1598"/>
      <c r="DY10" s="1598"/>
      <c r="DZ10" s="1598"/>
      <c r="EA10" s="1598"/>
      <c r="EB10" s="1598"/>
      <c r="EC10" s="1598"/>
      <c r="ED10" s="1598"/>
      <c r="EE10" s="1598"/>
      <c r="EF10" s="1598"/>
      <c r="EG10" s="1598"/>
      <c r="EH10" s="1598"/>
      <c r="EI10" s="1598"/>
      <c r="EJ10" s="1598"/>
      <c r="EK10" s="1598"/>
      <c r="EL10" s="1598"/>
      <c r="EM10" s="1598"/>
      <c r="EN10" s="1598"/>
      <c r="EO10" s="1598"/>
      <c r="EP10" s="1598"/>
      <c r="EQ10" s="1598"/>
      <c r="ER10" s="1598"/>
      <c r="ES10" s="1598"/>
      <c r="ET10" s="1598"/>
      <c r="EU10" s="1598"/>
      <c r="EV10" s="1598"/>
      <c r="EW10" s="1598"/>
      <c r="EX10" s="1598"/>
    </row>
    <row r="11" spans="1:154" s="1602" customFormat="1" ht="17.100000000000001" customHeight="1" x14ac:dyDescent="0.2">
      <c r="A11" s="1598"/>
      <c r="B11" s="2530" t="s">
        <v>476</v>
      </c>
      <c r="C11" s="2530"/>
      <c r="D11" s="2530"/>
      <c r="E11" s="2530"/>
      <c r="F11" s="2530"/>
      <c r="G11" s="2530"/>
      <c r="H11" s="2530"/>
      <c r="I11" s="2530"/>
      <c r="J11" s="2530"/>
      <c r="K11" s="2530"/>
      <c r="L11" s="2530"/>
      <c r="M11" s="2530"/>
      <c r="N11" s="2530"/>
      <c r="O11" s="2530"/>
      <c r="P11" s="2530"/>
      <c r="Q11" s="2530"/>
      <c r="R11" s="2530"/>
      <c r="S11" s="2530"/>
      <c r="T11" s="2530"/>
      <c r="U11" s="2530"/>
      <c r="V11" s="2530"/>
      <c r="W11" s="2530"/>
      <c r="X11" s="2530"/>
      <c r="Y11" s="2530"/>
      <c r="Z11" s="2530"/>
      <c r="AA11" s="2530"/>
      <c r="AB11" s="2530"/>
      <c r="AC11" s="2530"/>
      <c r="AD11" s="2530"/>
      <c r="AE11" s="2530"/>
      <c r="AF11" s="2530"/>
      <c r="AG11" s="2530"/>
      <c r="AH11" s="1599"/>
      <c r="AI11" s="1600"/>
      <c r="AJ11" s="1601"/>
      <c r="AK11" s="1598"/>
      <c r="AL11" s="1598"/>
      <c r="AM11" s="1598"/>
      <c r="AN11" s="1598"/>
      <c r="AO11" s="1598"/>
      <c r="AP11" s="1598"/>
      <c r="AQ11" s="1598"/>
      <c r="AR11" s="1598"/>
      <c r="AS11" s="1598"/>
      <c r="AT11" s="1598"/>
      <c r="AU11" s="1598"/>
      <c r="AV11" s="1598"/>
      <c r="AW11" s="1598"/>
      <c r="AX11" s="1598"/>
      <c r="AY11" s="1598"/>
      <c r="AZ11" s="1598"/>
      <c r="BA11" s="1598"/>
      <c r="BB11" s="1598"/>
      <c r="BC11" s="1598"/>
      <c r="BD11" s="1598"/>
      <c r="BE11" s="1598"/>
      <c r="BF11" s="1598"/>
      <c r="BG11" s="1598"/>
      <c r="BH11" s="1598"/>
      <c r="BI11" s="1598"/>
      <c r="BJ11" s="1598"/>
      <c r="BK11" s="1598"/>
      <c r="BL11" s="1598"/>
      <c r="BM11" s="1598"/>
      <c r="BN11" s="1598"/>
      <c r="BO11" s="1598"/>
      <c r="BP11" s="1598"/>
      <c r="BQ11" s="1598"/>
      <c r="BR11" s="1598"/>
      <c r="BS11" s="1598"/>
      <c r="BT11" s="1598"/>
      <c r="BU11" s="1598"/>
      <c r="BV11" s="1598"/>
      <c r="BW11" s="1598"/>
      <c r="BX11" s="1598"/>
      <c r="BY11" s="1598"/>
      <c r="BZ11" s="1598"/>
      <c r="CA11" s="1598"/>
      <c r="CB11" s="1598"/>
      <c r="CC11" s="1598"/>
      <c r="CD11" s="1598"/>
      <c r="CE11" s="1598"/>
      <c r="CF11" s="1598"/>
      <c r="CG11" s="1598"/>
      <c r="CH11" s="1598"/>
      <c r="CI11" s="1598"/>
      <c r="CJ11" s="1598"/>
      <c r="CK11" s="1598"/>
      <c r="CL11" s="1598"/>
      <c r="CM11" s="1598"/>
      <c r="CN11" s="1598"/>
      <c r="CO11" s="1598"/>
      <c r="CP11" s="1598"/>
      <c r="CQ11" s="1598"/>
      <c r="CR11" s="1598"/>
      <c r="CS11" s="1598"/>
      <c r="CT11" s="1598"/>
      <c r="CU11" s="1598"/>
      <c r="CV11" s="1598"/>
      <c r="CW11" s="1598"/>
      <c r="CX11" s="1598"/>
      <c r="CY11" s="1598"/>
      <c r="CZ11" s="1598"/>
      <c r="DA11" s="1598"/>
      <c r="DB11" s="1598"/>
      <c r="DC11" s="1598"/>
      <c r="DD11" s="1598"/>
      <c r="DE11" s="1598"/>
      <c r="DF11" s="1598"/>
      <c r="DG11" s="1598"/>
      <c r="DH11" s="1598"/>
      <c r="DI11" s="1598"/>
      <c r="DJ11" s="1598"/>
      <c r="DK11" s="1598"/>
      <c r="DL11" s="1598"/>
      <c r="DM11" s="1598"/>
      <c r="DN11" s="1598"/>
      <c r="DO11" s="1598"/>
      <c r="DP11" s="1598"/>
      <c r="DQ11" s="1598"/>
      <c r="DR11" s="1598"/>
      <c r="DS11" s="1598"/>
      <c r="DT11" s="1598"/>
      <c r="DU11" s="1598"/>
      <c r="DV11" s="1598"/>
      <c r="DW11" s="1598"/>
      <c r="DX11" s="1598"/>
      <c r="DY11" s="1598"/>
      <c r="DZ11" s="1598"/>
      <c r="EA11" s="1598"/>
      <c r="EB11" s="1598"/>
      <c r="EC11" s="1598"/>
      <c r="ED11" s="1598"/>
      <c r="EE11" s="1598"/>
      <c r="EF11" s="1598"/>
      <c r="EG11" s="1598"/>
      <c r="EH11" s="1598"/>
      <c r="EI11" s="1598"/>
      <c r="EJ11" s="1598"/>
      <c r="EK11" s="1598"/>
      <c r="EL11" s="1598"/>
      <c r="EM11" s="1598"/>
      <c r="EN11" s="1598"/>
      <c r="EO11" s="1598"/>
      <c r="EP11" s="1598"/>
      <c r="EQ11" s="1598"/>
      <c r="ER11" s="1598"/>
      <c r="ES11" s="1598"/>
      <c r="ET11" s="1598"/>
      <c r="EU11" s="1598"/>
      <c r="EV11" s="1598"/>
      <c r="EW11" s="1598"/>
      <c r="EX11" s="1598"/>
    </row>
    <row r="12" spans="1:154" s="1602" customFormat="1" ht="50.1" customHeight="1" x14ac:dyDescent="0.2">
      <c r="A12" s="1598"/>
      <c r="B12" s="2541" t="s">
        <v>483</v>
      </c>
      <c r="C12" s="2542"/>
      <c r="D12" s="2542"/>
      <c r="E12" s="2542"/>
      <c r="F12" s="2542"/>
      <c r="G12" s="2542"/>
      <c r="H12" s="2542"/>
      <c r="I12" s="2542"/>
      <c r="J12" s="2542"/>
      <c r="K12" s="2542"/>
      <c r="L12" s="2542"/>
      <c r="M12" s="2542"/>
      <c r="N12" s="2542"/>
      <c r="O12" s="2542"/>
      <c r="P12" s="2542"/>
      <c r="Q12" s="2542"/>
      <c r="R12" s="2542"/>
      <c r="S12" s="2542"/>
      <c r="T12" s="2542"/>
      <c r="U12" s="2542"/>
      <c r="V12" s="2542"/>
      <c r="W12" s="2542"/>
      <c r="X12" s="2542"/>
      <c r="Y12" s="2542"/>
      <c r="Z12" s="2542"/>
      <c r="AA12" s="2542"/>
      <c r="AB12" s="2542"/>
      <c r="AC12" s="2542"/>
      <c r="AD12" s="2542"/>
      <c r="AE12" s="2542"/>
      <c r="AF12" s="2542"/>
      <c r="AG12" s="2543"/>
      <c r="AH12" s="1578"/>
      <c r="AI12" s="1603"/>
      <c r="AJ12" s="1604"/>
      <c r="AK12" s="1598"/>
      <c r="AL12" s="1598"/>
      <c r="AM12" s="1598"/>
      <c r="AN12" s="1598"/>
      <c r="AO12" s="1598"/>
      <c r="AP12" s="1598"/>
      <c r="AQ12" s="1598"/>
      <c r="AR12" s="1598"/>
      <c r="AS12" s="1598"/>
      <c r="AT12" s="1598"/>
      <c r="AU12" s="1598"/>
      <c r="AV12" s="1598"/>
      <c r="AW12" s="1598"/>
      <c r="AX12" s="1598"/>
      <c r="AY12" s="1598"/>
      <c r="AZ12" s="1598"/>
      <c r="BA12" s="1598"/>
      <c r="BB12" s="1598"/>
      <c r="BC12" s="1598"/>
      <c r="BD12" s="1598"/>
      <c r="BE12" s="1598"/>
      <c r="BF12" s="1598"/>
      <c r="BG12" s="1598"/>
      <c r="BH12" s="1598"/>
      <c r="BI12" s="1598"/>
      <c r="BJ12" s="1598"/>
      <c r="BK12" s="1598"/>
      <c r="BL12" s="1598"/>
      <c r="BM12" s="1598"/>
      <c r="BN12" s="1598"/>
      <c r="BO12" s="1598"/>
      <c r="BP12" s="1598"/>
      <c r="BQ12" s="1598"/>
      <c r="BR12" s="1598"/>
      <c r="BS12" s="1598"/>
      <c r="BT12" s="1598"/>
      <c r="BU12" s="1598"/>
      <c r="BV12" s="1598"/>
      <c r="BW12" s="1598"/>
      <c r="BX12" s="1598"/>
      <c r="BY12" s="1598"/>
      <c r="BZ12" s="1598"/>
      <c r="CA12" s="1598"/>
      <c r="CB12" s="1598"/>
      <c r="CC12" s="1598"/>
      <c r="CD12" s="1598"/>
      <c r="CE12" s="1598"/>
      <c r="CF12" s="1598"/>
      <c r="CG12" s="1598"/>
      <c r="CH12" s="1598"/>
      <c r="CI12" s="1598"/>
      <c r="CJ12" s="1598"/>
      <c r="CK12" s="1598"/>
      <c r="CL12" s="1598"/>
      <c r="CM12" s="1598"/>
      <c r="CN12" s="1598"/>
      <c r="CO12" s="1598"/>
      <c r="CP12" s="1598"/>
      <c r="CQ12" s="1598"/>
      <c r="CR12" s="1598"/>
      <c r="CS12" s="1598"/>
      <c r="CT12" s="1598"/>
      <c r="CU12" s="1598"/>
      <c r="CV12" s="1598"/>
      <c r="CW12" s="1598"/>
      <c r="CX12" s="1598"/>
      <c r="CY12" s="1598"/>
      <c r="CZ12" s="1598"/>
      <c r="DA12" s="1598"/>
      <c r="DB12" s="1598"/>
      <c r="DC12" s="1598"/>
      <c r="DD12" s="1598"/>
      <c r="DE12" s="1598"/>
      <c r="DF12" s="1598"/>
      <c r="DG12" s="1598"/>
      <c r="DH12" s="1598"/>
      <c r="DI12" s="1598"/>
      <c r="DJ12" s="1598"/>
      <c r="DK12" s="1598"/>
      <c r="DL12" s="1598"/>
      <c r="DM12" s="1598"/>
      <c r="DN12" s="1598"/>
      <c r="DO12" s="1598"/>
      <c r="DP12" s="1598"/>
      <c r="DQ12" s="1598"/>
      <c r="DR12" s="1598"/>
      <c r="DS12" s="1598"/>
      <c r="DT12" s="1598"/>
      <c r="DU12" s="1598"/>
      <c r="DV12" s="1598"/>
      <c r="DW12" s="1598"/>
      <c r="DX12" s="1598"/>
      <c r="DY12" s="1598"/>
      <c r="DZ12" s="1598"/>
      <c r="EA12" s="1598"/>
      <c r="EB12" s="1598"/>
      <c r="EC12" s="1598"/>
      <c r="ED12" s="1598"/>
      <c r="EE12" s="1598"/>
      <c r="EF12" s="1598"/>
      <c r="EG12" s="1598"/>
      <c r="EH12" s="1598"/>
      <c r="EI12" s="1598"/>
      <c r="EJ12" s="1598"/>
      <c r="EK12" s="1598"/>
      <c r="EL12" s="1598"/>
      <c r="EM12" s="1598"/>
      <c r="EN12" s="1598"/>
      <c r="EO12" s="1598"/>
      <c r="EP12" s="1598"/>
      <c r="EQ12" s="1598"/>
      <c r="ER12" s="1598"/>
      <c r="ES12" s="1598"/>
      <c r="ET12" s="1598"/>
      <c r="EU12" s="1598"/>
      <c r="EV12" s="1598"/>
      <c r="EW12" s="1598"/>
      <c r="EX12" s="1598"/>
    </row>
    <row r="13" spans="1:154" s="1602" customFormat="1" ht="16.899999999999999" customHeight="1" x14ac:dyDescent="0.2">
      <c r="A13" s="1598"/>
      <c r="B13" s="1605" t="s">
        <v>450</v>
      </c>
      <c r="C13" s="2537" t="s">
        <v>451</v>
      </c>
      <c r="D13" s="2537"/>
      <c r="E13" s="2537"/>
      <c r="F13" s="2537"/>
      <c r="G13" s="2537"/>
      <c r="H13" s="2537"/>
      <c r="I13" s="2537"/>
      <c r="J13" s="2537"/>
      <c r="K13" s="2537"/>
      <c r="L13" s="2537"/>
      <c r="M13" s="2537"/>
      <c r="N13" s="2537"/>
      <c r="O13" s="2537"/>
      <c r="P13" s="2537"/>
      <c r="Q13" s="2537"/>
      <c r="R13" s="2537"/>
      <c r="S13" s="1606"/>
      <c r="T13" s="1606"/>
      <c r="U13" s="1606"/>
      <c r="V13" s="1606"/>
      <c r="W13" s="1606"/>
      <c r="X13" s="1606"/>
      <c r="Y13" s="1606"/>
      <c r="Z13" s="1606"/>
      <c r="AA13" s="1606"/>
      <c r="AB13" s="1607" t="s">
        <v>36</v>
      </c>
      <c r="AC13" s="2538"/>
      <c r="AD13" s="2539"/>
      <c r="AE13" s="2539"/>
      <c r="AF13" s="2539"/>
      <c r="AG13" s="2540"/>
      <c r="AH13" s="1556"/>
      <c r="AI13" s="1608">
        <f>AC13</f>
        <v>0</v>
      </c>
      <c r="AJ13" s="1609"/>
      <c r="AK13" s="1598"/>
      <c r="AL13" s="1598"/>
      <c r="AM13" s="1598"/>
      <c r="AN13" s="1598"/>
      <c r="AO13" s="1598"/>
      <c r="AP13" s="1598"/>
      <c r="AQ13" s="1598"/>
      <c r="AR13" s="1598"/>
      <c r="AS13" s="1598"/>
      <c r="AT13" s="1598"/>
      <c r="AU13" s="1598"/>
      <c r="AV13" s="1598"/>
      <c r="AW13" s="1598"/>
      <c r="AX13" s="1598"/>
      <c r="AY13" s="1598"/>
      <c r="AZ13" s="1598"/>
      <c r="BA13" s="1598"/>
      <c r="BB13" s="1598"/>
      <c r="BC13" s="1598"/>
      <c r="BD13" s="1598"/>
      <c r="BE13" s="1598"/>
      <c r="BF13" s="1598"/>
      <c r="BG13" s="1598"/>
      <c r="BH13" s="1598"/>
      <c r="BI13" s="1598"/>
      <c r="BJ13" s="1598"/>
      <c r="BK13" s="1598"/>
      <c r="BL13" s="1598"/>
      <c r="BM13" s="1598"/>
      <c r="BN13" s="1598"/>
      <c r="BO13" s="1598"/>
      <c r="BP13" s="1598"/>
      <c r="BQ13" s="1598"/>
      <c r="BR13" s="1598"/>
      <c r="BS13" s="1598"/>
      <c r="BT13" s="1598"/>
      <c r="BU13" s="1598"/>
      <c r="BV13" s="1598"/>
      <c r="BW13" s="1598"/>
      <c r="BX13" s="1598"/>
      <c r="BY13" s="1598"/>
      <c r="BZ13" s="1598"/>
      <c r="CA13" s="1598"/>
      <c r="CB13" s="1598"/>
      <c r="CC13" s="1598"/>
      <c r="CD13" s="1598"/>
      <c r="CE13" s="1598"/>
      <c r="CF13" s="1598"/>
      <c r="CG13" s="1598"/>
      <c r="CH13" s="1598"/>
      <c r="CI13" s="1598"/>
      <c r="CJ13" s="1598"/>
      <c r="CK13" s="1598"/>
      <c r="CL13" s="1598"/>
      <c r="CM13" s="1598"/>
      <c r="CN13" s="1598"/>
      <c r="CO13" s="1598"/>
      <c r="CP13" s="1598"/>
      <c r="CQ13" s="1598"/>
      <c r="CR13" s="1598"/>
      <c r="CS13" s="1598"/>
      <c r="CT13" s="1598"/>
      <c r="CU13" s="1598"/>
      <c r="CV13" s="1598"/>
      <c r="CW13" s="1598"/>
      <c r="CX13" s="1598"/>
      <c r="CY13" s="1598"/>
      <c r="CZ13" s="1598"/>
      <c r="DA13" s="1598"/>
      <c r="DB13" s="1598"/>
      <c r="DC13" s="1598"/>
      <c r="DD13" s="1598"/>
      <c r="DE13" s="1598"/>
      <c r="DF13" s="1598"/>
      <c r="DG13" s="1598"/>
      <c r="DH13" s="1598"/>
      <c r="DI13" s="1598"/>
      <c r="DJ13" s="1598"/>
      <c r="DK13" s="1598"/>
      <c r="DL13" s="1598"/>
      <c r="DM13" s="1598"/>
      <c r="DN13" s="1598"/>
      <c r="DO13" s="1598"/>
      <c r="DP13" s="1598"/>
      <c r="DQ13" s="1598"/>
      <c r="DR13" s="1598"/>
      <c r="DS13" s="1598"/>
      <c r="DT13" s="1598"/>
      <c r="DU13" s="1598"/>
      <c r="DV13" s="1598"/>
      <c r="DW13" s="1598"/>
      <c r="DX13" s="1598"/>
      <c r="DY13" s="1598"/>
      <c r="DZ13" s="1598"/>
      <c r="EA13" s="1598"/>
      <c r="EB13" s="1598"/>
      <c r="EC13" s="1598"/>
      <c r="ED13" s="1598"/>
      <c r="EE13" s="1598"/>
      <c r="EF13" s="1598"/>
      <c r="EG13" s="1598"/>
      <c r="EH13" s="1598"/>
      <c r="EI13" s="1598"/>
      <c r="EJ13" s="1598"/>
      <c r="EK13" s="1598"/>
      <c r="EL13" s="1598"/>
      <c r="EM13" s="1598"/>
      <c r="EN13" s="1598"/>
      <c r="EO13" s="1598"/>
      <c r="EP13" s="1598"/>
      <c r="EQ13" s="1598"/>
      <c r="ER13" s="1598"/>
      <c r="ES13" s="1598"/>
      <c r="ET13" s="1598"/>
      <c r="EU13" s="1598"/>
      <c r="EV13" s="1598"/>
      <c r="EW13" s="1598"/>
      <c r="EX13" s="1598"/>
    </row>
    <row r="14" spans="1:154" s="1602" customFormat="1" ht="17.100000000000001" customHeight="1" x14ac:dyDescent="0.2">
      <c r="A14" s="1598"/>
      <c r="B14" s="2530" t="s">
        <v>476</v>
      </c>
      <c r="C14" s="2530"/>
      <c r="D14" s="2530"/>
      <c r="E14" s="2530"/>
      <c r="F14" s="2530"/>
      <c r="G14" s="2530"/>
      <c r="H14" s="2530"/>
      <c r="I14" s="2530"/>
      <c r="J14" s="2530"/>
      <c r="K14" s="2530"/>
      <c r="L14" s="2530"/>
      <c r="M14" s="2530"/>
      <c r="N14" s="2530"/>
      <c r="O14" s="2530"/>
      <c r="P14" s="2530"/>
      <c r="Q14" s="2530"/>
      <c r="R14" s="2530"/>
      <c r="S14" s="2530"/>
      <c r="T14" s="2530"/>
      <c r="U14" s="2530"/>
      <c r="V14" s="2530"/>
      <c r="W14" s="2530"/>
      <c r="X14" s="2530"/>
      <c r="Y14" s="2530"/>
      <c r="Z14" s="2530"/>
      <c r="AA14" s="2530"/>
      <c r="AB14" s="2530"/>
      <c r="AC14" s="2530"/>
      <c r="AD14" s="2530"/>
      <c r="AE14" s="2530"/>
      <c r="AF14" s="2530"/>
      <c r="AG14" s="2530"/>
      <c r="AH14" s="1599"/>
      <c r="AI14" s="1600"/>
      <c r="AJ14" s="1601"/>
      <c r="AK14" s="1598"/>
      <c r="AL14" s="1598"/>
      <c r="AM14" s="1598"/>
      <c r="AN14" s="1598"/>
      <c r="AO14" s="1598"/>
      <c r="AP14" s="1598"/>
      <c r="AQ14" s="1598"/>
      <c r="AR14" s="1598"/>
      <c r="AS14" s="1598"/>
      <c r="AT14" s="1598"/>
      <c r="AU14" s="1598"/>
      <c r="AV14" s="1598"/>
      <c r="AW14" s="1598"/>
      <c r="AX14" s="1598"/>
      <c r="AY14" s="1598"/>
      <c r="AZ14" s="1598"/>
      <c r="BA14" s="1598"/>
      <c r="BB14" s="1598"/>
      <c r="BC14" s="1598"/>
      <c r="BD14" s="1598"/>
      <c r="BE14" s="1598"/>
      <c r="BF14" s="1598"/>
      <c r="BG14" s="1598"/>
      <c r="BH14" s="1598"/>
      <c r="BI14" s="1598"/>
      <c r="BJ14" s="1598"/>
      <c r="BK14" s="1598"/>
      <c r="BL14" s="1598"/>
      <c r="BM14" s="1598"/>
      <c r="BN14" s="1598"/>
      <c r="BO14" s="1598"/>
      <c r="BP14" s="1598"/>
      <c r="BQ14" s="1598"/>
      <c r="BR14" s="1598"/>
      <c r="BS14" s="1598"/>
      <c r="BT14" s="1598"/>
      <c r="BU14" s="1598"/>
      <c r="BV14" s="1598"/>
      <c r="BW14" s="1598"/>
      <c r="BX14" s="1598"/>
      <c r="BY14" s="1598"/>
      <c r="BZ14" s="1598"/>
      <c r="CA14" s="1598"/>
      <c r="CB14" s="1598"/>
      <c r="CC14" s="1598"/>
      <c r="CD14" s="1598"/>
      <c r="CE14" s="1598"/>
      <c r="CF14" s="1598"/>
      <c r="CG14" s="1598"/>
      <c r="CH14" s="1598"/>
      <c r="CI14" s="1598"/>
      <c r="CJ14" s="1598"/>
      <c r="CK14" s="1598"/>
      <c r="CL14" s="1598"/>
      <c r="CM14" s="1598"/>
      <c r="CN14" s="1598"/>
      <c r="CO14" s="1598"/>
      <c r="CP14" s="1598"/>
      <c r="CQ14" s="1598"/>
      <c r="CR14" s="1598"/>
      <c r="CS14" s="1598"/>
      <c r="CT14" s="1598"/>
      <c r="CU14" s="1598"/>
      <c r="CV14" s="1598"/>
      <c r="CW14" s="1598"/>
      <c r="CX14" s="1598"/>
      <c r="CY14" s="1598"/>
      <c r="CZ14" s="1598"/>
      <c r="DA14" s="1598"/>
      <c r="DB14" s="1598"/>
      <c r="DC14" s="1598"/>
      <c r="DD14" s="1598"/>
      <c r="DE14" s="1598"/>
      <c r="DF14" s="1598"/>
      <c r="DG14" s="1598"/>
      <c r="DH14" s="1598"/>
      <c r="DI14" s="1598"/>
      <c r="DJ14" s="1598"/>
      <c r="DK14" s="1598"/>
      <c r="DL14" s="1598"/>
      <c r="DM14" s="1598"/>
      <c r="DN14" s="1598"/>
      <c r="DO14" s="1598"/>
      <c r="DP14" s="1598"/>
      <c r="DQ14" s="1598"/>
      <c r="DR14" s="1598"/>
      <c r="DS14" s="1598"/>
      <c r="DT14" s="1598"/>
      <c r="DU14" s="1598"/>
      <c r="DV14" s="1598"/>
      <c r="DW14" s="1598"/>
      <c r="DX14" s="1598"/>
      <c r="DY14" s="1598"/>
      <c r="DZ14" s="1598"/>
      <c r="EA14" s="1598"/>
      <c r="EB14" s="1598"/>
      <c r="EC14" s="1598"/>
      <c r="ED14" s="1598"/>
      <c r="EE14" s="1598"/>
      <c r="EF14" s="1598"/>
      <c r="EG14" s="1598"/>
      <c r="EH14" s="1598"/>
      <c r="EI14" s="1598"/>
      <c r="EJ14" s="1598"/>
      <c r="EK14" s="1598"/>
      <c r="EL14" s="1598"/>
      <c r="EM14" s="1598"/>
      <c r="EN14" s="1598"/>
      <c r="EO14" s="1598"/>
      <c r="EP14" s="1598"/>
      <c r="EQ14" s="1598"/>
      <c r="ER14" s="1598"/>
      <c r="ES14" s="1598"/>
      <c r="ET14" s="1598"/>
      <c r="EU14" s="1598"/>
      <c r="EV14" s="1598"/>
      <c r="EW14" s="1598"/>
      <c r="EX14" s="1598"/>
    </row>
    <row r="15" spans="1:154" s="1602" customFormat="1" ht="50.1" customHeight="1" x14ac:dyDescent="0.2">
      <c r="A15" s="1598"/>
      <c r="B15" s="2541" t="s">
        <v>485</v>
      </c>
      <c r="C15" s="2542"/>
      <c r="D15" s="2542"/>
      <c r="E15" s="2542"/>
      <c r="F15" s="2542"/>
      <c r="G15" s="2542"/>
      <c r="H15" s="2542"/>
      <c r="I15" s="2542"/>
      <c r="J15" s="2542"/>
      <c r="K15" s="2542"/>
      <c r="L15" s="2542"/>
      <c r="M15" s="2542"/>
      <c r="N15" s="2542"/>
      <c r="O15" s="2542"/>
      <c r="P15" s="2542"/>
      <c r="Q15" s="2542"/>
      <c r="R15" s="2542"/>
      <c r="S15" s="2542"/>
      <c r="T15" s="2542"/>
      <c r="U15" s="2542"/>
      <c r="V15" s="2542"/>
      <c r="W15" s="2542"/>
      <c r="X15" s="2542"/>
      <c r="Y15" s="2542"/>
      <c r="Z15" s="2542"/>
      <c r="AA15" s="2542"/>
      <c r="AB15" s="2542"/>
      <c r="AC15" s="2542"/>
      <c r="AD15" s="2542"/>
      <c r="AE15" s="2542"/>
      <c r="AF15" s="2542"/>
      <c r="AG15" s="2543"/>
      <c r="AH15" s="1578"/>
      <c r="AI15" s="1603"/>
      <c r="AJ15" s="1604"/>
      <c r="AK15" s="1598"/>
      <c r="AL15" s="1598"/>
      <c r="AM15" s="1598"/>
      <c r="AN15" s="1598"/>
      <c r="AO15" s="1598"/>
      <c r="AP15" s="1598"/>
      <c r="AQ15" s="1598"/>
      <c r="AR15" s="1598"/>
      <c r="AS15" s="1598"/>
      <c r="AT15" s="1598"/>
      <c r="AU15" s="1598"/>
      <c r="AV15" s="1598"/>
      <c r="AW15" s="1598"/>
      <c r="AX15" s="1598"/>
      <c r="AY15" s="1598"/>
      <c r="AZ15" s="1598"/>
      <c r="BA15" s="1598"/>
      <c r="BB15" s="1598"/>
      <c r="BC15" s="1598"/>
      <c r="BD15" s="1598"/>
      <c r="BE15" s="1598"/>
      <c r="BF15" s="1598"/>
      <c r="BG15" s="1598"/>
      <c r="BH15" s="1598"/>
      <c r="BI15" s="1598"/>
      <c r="BJ15" s="1598"/>
      <c r="BK15" s="1598"/>
      <c r="BL15" s="1598"/>
      <c r="BM15" s="1598"/>
      <c r="BN15" s="1598"/>
      <c r="BO15" s="1598"/>
      <c r="BP15" s="1598"/>
      <c r="BQ15" s="1598"/>
      <c r="BR15" s="1598"/>
      <c r="BS15" s="1598"/>
      <c r="BT15" s="1598"/>
      <c r="BU15" s="1598"/>
      <c r="BV15" s="1598"/>
      <c r="BW15" s="1598"/>
      <c r="BX15" s="1598"/>
      <c r="BY15" s="1598"/>
      <c r="BZ15" s="1598"/>
      <c r="CA15" s="1598"/>
      <c r="CB15" s="1598"/>
      <c r="CC15" s="1598"/>
      <c r="CD15" s="1598"/>
      <c r="CE15" s="1598"/>
      <c r="CF15" s="1598"/>
      <c r="CG15" s="1598"/>
      <c r="CH15" s="1598"/>
      <c r="CI15" s="1598"/>
      <c r="CJ15" s="1598"/>
      <c r="CK15" s="1598"/>
      <c r="CL15" s="1598"/>
      <c r="CM15" s="1598"/>
      <c r="CN15" s="1598"/>
      <c r="CO15" s="1598"/>
      <c r="CP15" s="1598"/>
      <c r="CQ15" s="1598"/>
      <c r="CR15" s="1598"/>
      <c r="CS15" s="1598"/>
      <c r="CT15" s="1598"/>
      <c r="CU15" s="1598"/>
      <c r="CV15" s="1598"/>
      <c r="CW15" s="1598"/>
      <c r="CX15" s="1598"/>
      <c r="CY15" s="1598"/>
      <c r="CZ15" s="1598"/>
      <c r="DA15" s="1598"/>
      <c r="DB15" s="1598"/>
      <c r="DC15" s="1598"/>
      <c r="DD15" s="1598"/>
      <c r="DE15" s="1598"/>
      <c r="DF15" s="1598"/>
      <c r="DG15" s="1598"/>
      <c r="DH15" s="1598"/>
      <c r="DI15" s="1598"/>
      <c r="DJ15" s="1598"/>
      <c r="DK15" s="1598"/>
      <c r="DL15" s="1598"/>
      <c r="DM15" s="1598"/>
      <c r="DN15" s="1598"/>
      <c r="DO15" s="1598"/>
      <c r="DP15" s="1598"/>
      <c r="DQ15" s="1598"/>
      <c r="DR15" s="1598"/>
      <c r="DS15" s="1598"/>
      <c r="DT15" s="1598"/>
      <c r="DU15" s="1598"/>
      <c r="DV15" s="1598"/>
      <c r="DW15" s="1598"/>
      <c r="DX15" s="1598"/>
      <c r="DY15" s="1598"/>
      <c r="DZ15" s="1598"/>
      <c r="EA15" s="1598"/>
      <c r="EB15" s="1598"/>
      <c r="EC15" s="1598"/>
      <c r="ED15" s="1598"/>
      <c r="EE15" s="1598"/>
      <c r="EF15" s="1598"/>
      <c r="EG15" s="1598"/>
      <c r="EH15" s="1598"/>
      <c r="EI15" s="1598"/>
      <c r="EJ15" s="1598"/>
      <c r="EK15" s="1598"/>
      <c r="EL15" s="1598"/>
      <c r="EM15" s="1598"/>
      <c r="EN15" s="1598"/>
      <c r="EO15" s="1598"/>
      <c r="EP15" s="1598"/>
      <c r="EQ15" s="1598"/>
      <c r="ER15" s="1598"/>
      <c r="ES15" s="1598"/>
      <c r="ET15" s="1598"/>
      <c r="EU15" s="1598"/>
      <c r="EV15" s="1598"/>
      <c r="EW15" s="1598"/>
      <c r="EX15" s="1598"/>
    </row>
    <row r="16" spans="1:154" s="1602" customFormat="1" ht="16.899999999999999" customHeight="1" x14ac:dyDescent="0.2">
      <c r="A16" s="1598"/>
      <c r="B16" s="1605" t="s">
        <v>450</v>
      </c>
      <c r="C16" s="2537" t="s">
        <v>451</v>
      </c>
      <c r="D16" s="2537"/>
      <c r="E16" s="2537"/>
      <c r="F16" s="2537"/>
      <c r="G16" s="2537"/>
      <c r="H16" s="2537"/>
      <c r="I16" s="2537"/>
      <c r="J16" s="2537"/>
      <c r="K16" s="2537"/>
      <c r="L16" s="2537"/>
      <c r="M16" s="2537"/>
      <c r="N16" s="2537"/>
      <c r="O16" s="2537"/>
      <c r="P16" s="2537"/>
      <c r="Q16" s="2537"/>
      <c r="R16" s="2537"/>
      <c r="S16" s="1606"/>
      <c r="T16" s="1606"/>
      <c r="U16" s="1606"/>
      <c r="V16" s="1606"/>
      <c r="W16" s="1606"/>
      <c r="X16" s="1606"/>
      <c r="Y16" s="1606"/>
      <c r="Z16" s="1606"/>
      <c r="AA16" s="1606"/>
      <c r="AB16" s="1607" t="s">
        <v>36</v>
      </c>
      <c r="AC16" s="2538"/>
      <c r="AD16" s="2539"/>
      <c r="AE16" s="2539"/>
      <c r="AF16" s="2539"/>
      <c r="AG16" s="2540"/>
      <c r="AH16" s="1556"/>
      <c r="AI16" s="1608">
        <f>AC16</f>
        <v>0</v>
      </c>
      <c r="AJ16" s="2529"/>
      <c r="AK16" s="1598"/>
      <c r="AL16" s="1598"/>
      <c r="AM16" s="1598"/>
      <c r="AN16" s="1598"/>
      <c r="AO16" s="1598"/>
      <c r="AP16" s="1598"/>
      <c r="AQ16" s="1598"/>
      <c r="AR16" s="1598"/>
      <c r="AS16" s="1598"/>
      <c r="AT16" s="1598"/>
      <c r="AU16" s="1598"/>
      <c r="AV16" s="1598"/>
      <c r="AW16" s="1598"/>
      <c r="AX16" s="1598"/>
      <c r="AY16" s="1598"/>
      <c r="AZ16" s="1598"/>
      <c r="BA16" s="1598"/>
      <c r="BB16" s="1598"/>
      <c r="BC16" s="1598"/>
      <c r="BD16" s="1598"/>
      <c r="BE16" s="1598"/>
      <c r="BF16" s="1598"/>
      <c r="BG16" s="1598"/>
      <c r="BH16" s="1598"/>
      <c r="BI16" s="1598"/>
      <c r="BJ16" s="1598"/>
      <c r="BK16" s="1598"/>
      <c r="BL16" s="1598"/>
      <c r="BM16" s="1598"/>
      <c r="BN16" s="1598"/>
      <c r="BO16" s="1598"/>
      <c r="BP16" s="1598"/>
      <c r="BQ16" s="1598"/>
      <c r="BR16" s="1598"/>
      <c r="BS16" s="1598"/>
      <c r="BT16" s="1598"/>
      <c r="BU16" s="1598"/>
      <c r="BV16" s="1598"/>
      <c r="BW16" s="1598"/>
      <c r="BX16" s="1598"/>
      <c r="BY16" s="1598"/>
      <c r="BZ16" s="1598"/>
      <c r="CA16" s="1598"/>
      <c r="CB16" s="1598"/>
      <c r="CC16" s="1598"/>
      <c r="CD16" s="1598"/>
      <c r="CE16" s="1598"/>
      <c r="CF16" s="1598"/>
      <c r="CG16" s="1598"/>
      <c r="CH16" s="1598"/>
      <c r="CI16" s="1598"/>
      <c r="CJ16" s="1598"/>
      <c r="CK16" s="1598"/>
      <c r="CL16" s="1598"/>
      <c r="CM16" s="1598"/>
      <c r="CN16" s="1598"/>
      <c r="CO16" s="1598"/>
      <c r="CP16" s="1598"/>
      <c r="CQ16" s="1598"/>
      <c r="CR16" s="1598"/>
      <c r="CS16" s="1598"/>
      <c r="CT16" s="1598"/>
      <c r="CU16" s="1598"/>
      <c r="CV16" s="1598"/>
      <c r="CW16" s="1598"/>
      <c r="CX16" s="1598"/>
      <c r="CY16" s="1598"/>
      <c r="CZ16" s="1598"/>
      <c r="DA16" s="1598"/>
      <c r="DB16" s="1598"/>
      <c r="DC16" s="1598"/>
      <c r="DD16" s="1598"/>
      <c r="DE16" s="1598"/>
      <c r="DF16" s="1598"/>
      <c r="DG16" s="1598"/>
      <c r="DH16" s="1598"/>
      <c r="DI16" s="1598"/>
      <c r="DJ16" s="1598"/>
      <c r="DK16" s="1598"/>
      <c r="DL16" s="1598"/>
      <c r="DM16" s="1598"/>
      <c r="DN16" s="1598"/>
      <c r="DO16" s="1598"/>
      <c r="DP16" s="1598"/>
      <c r="DQ16" s="1598"/>
      <c r="DR16" s="1598"/>
      <c r="DS16" s="1598"/>
      <c r="DT16" s="1598"/>
      <c r="DU16" s="1598"/>
      <c r="DV16" s="1598"/>
      <c r="DW16" s="1598"/>
      <c r="DX16" s="1598"/>
      <c r="DY16" s="1598"/>
      <c r="DZ16" s="1598"/>
      <c r="EA16" s="1598"/>
      <c r="EB16" s="1598"/>
      <c r="EC16" s="1598"/>
      <c r="ED16" s="1598"/>
      <c r="EE16" s="1598"/>
      <c r="EF16" s="1598"/>
      <c r="EG16" s="1598"/>
      <c r="EH16" s="1598"/>
      <c r="EI16" s="1598"/>
      <c r="EJ16" s="1598"/>
      <c r="EK16" s="1598"/>
      <c r="EL16" s="1598"/>
      <c r="EM16" s="1598"/>
      <c r="EN16" s="1598"/>
      <c r="EO16" s="1598"/>
      <c r="EP16" s="1598"/>
      <c r="EQ16" s="1598"/>
      <c r="ER16" s="1598"/>
      <c r="ES16" s="1598"/>
      <c r="ET16" s="1598"/>
      <c r="EU16" s="1598"/>
      <c r="EV16" s="1598"/>
      <c r="EW16" s="1598"/>
      <c r="EX16" s="1598"/>
    </row>
    <row r="17" spans="1:154" s="1602" customFormat="1" ht="17.100000000000001" customHeight="1" x14ac:dyDescent="0.2">
      <c r="A17" s="1598"/>
      <c r="B17" s="2530" t="s">
        <v>476</v>
      </c>
      <c r="C17" s="2530"/>
      <c r="D17" s="2530"/>
      <c r="E17" s="2530"/>
      <c r="F17" s="2530"/>
      <c r="G17" s="2530"/>
      <c r="H17" s="2530"/>
      <c r="I17" s="2530"/>
      <c r="J17" s="2530"/>
      <c r="K17" s="2530"/>
      <c r="L17" s="2530"/>
      <c r="M17" s="2530"/>
      <c r="N17" s="2530"/>
      <c r="O17" s="2530"/>
      <c r="P17" s="2530"/>
      <c r="Q17" s="2530"/>
      <c r="R17" s="2530"/>
      <c r="S17" s="2530"/>
      <c r="T17" s="2530"/>
      <c r="U17" s="2530"/>
      <c r="V17" s="2530"/>
      <c r="W17" s="2530"/>
      <c r="X17" s="2530"/>
      <c r="Y17" s="2530"/>
      <c r="Z17" s="2530"/>
      <c r="AA17" s="2530"/>
      <c r="AB17" s="2530"/>
      <c r="AC17" s="2530"/>
      <c r="AD17" s="2530"/>
      <c r="AE17" s="2530"/>
      <c r="AF17" s="2530"/>
      <c r="AG17" s="2530"/>
      <c r="AH17" s="1610"/>
      <c r="AI17" s="1611"/>
      <c r="AJ17" s="2529"/>
      <c r="AK17" s="1598"/>
      <c r="AL17" s="1598"/>
      <c r="AM17" s="1598"/>
      <c r="AN17" s="1598"/>
      <c r="AO17" s="1598"/>
      <c r="AP17" s="1598"/>
      <c r="AQ17" s="1598"/>
      <c r="AR17" s="1598"/>
      <c r="AS17" s="1598"/>
      <c r="AT17" s="1598"/>
      <c r="AU17" s="1598"/>
      <c r="AV17" s="1598"/>
      <c r="AW17" s="1598"/>
      <c r="AX17" s="1598"/>
      <c r="AY17" s="1598"/>
      <c r="AZ17" s="1598"/>
      <c r="BA17" s="1598"/>
      <c r="BB17" s="1598"/>
      <c r="BC17" s="1598"/>
      <c r="BD17" s="1598"/>
      <c r="BE17" s="1598"/>
      <c r="BF17" s="1598"/>
      <c r="BG17" s="1598"/>
      <c r="BH17" s="1598"/>
      <c r="BI17" s="1598"/>
      <c r="BJ17" s="1598"/>
      <c r="BK17" s="1598"/>
      <c r="BL17" s="1598"/>
      <c r="BM17" s="1598"/>
      <c r="BN17" s="1598"/>
      <c r="BO17" s="1598"/>
      <c r="BP17" s="1598"/>
      <c r="BQ17" s="1598"/>
      <c r="BR17" s="1598"/>
      <c r="BS17" s="1598"/>
      <c r="BT17" s="1598"/>
      <c r="BU17" s="1598"/>
      <c r="BV17" s="1598"/>
      <c r="BW17" s="1598"/>
      <c r="BX17" s="1598"/>
      <c r="BY17" s="1598"/>
      <c r="BZ17" s="1598"/>
      <c r="CA17" s="1598"/>
      <c r="CB17" s="1598"/>
      <c r="CC17" s="1598"/>
      <c r="CD17" s="1598"/>
      <c r="CE17" s="1598"/>
      <c r="CF17" s="1598"/>
      <c r="CG17" s="1598"/>
      <c r="CH17" s="1598"/>
      <c r="CI17" s="1598"/>
      <c r="CJ17" s="1598"/>
      <c r="CK17" s="1598"/>
      <c r="CL17" s="1598"/>
      <c r="CM17" s="1598"/>
      <c r="CN17" s="1598"/>
      <c r="CO17" s="1598"/>
      <c r="CP17" s="1598"/>
      <c r="CQ17" s="1598"/>
      <c r="CR17" s="1598"/>
      <c r="CS17" s="1598"/>
      <c r="CT17" s="1598"/>
      <c r="CU17" s="1598"/>
      <c r="CV17" s="1598"/>
      <c r="CW17" s="1598"/>
      <c r="CX17" s="1598"/>
      <c r="CY17" s="1598"/>
      <c r="CZ17" s="1598"/>
      <c r="DA17" s="1598"/>
      <c r="DB17" s="1598"/>
      <c r="DC17" s="1598"/>
      <c r="DD17" s="1598"/>
      <c r="DE17" s="1598"/>
      <c r="DF17" s="1598"/>
      <c r="DG17" s="1598"/>
      <c r="DH17" s="1598"/>
      <c r="DI17" s="1598"/>
      <c r="DJ17" s="1598"/>
      <c r="DK17" s="1598"/>
      <c r="DL17" s="1598"/>
      <c r="DM17" s="1598"/>
      <c r="DN17" s="1598"/>
      <c r="DO17" s="1598"/>
      <c r="DP17" s="1598"/>
      <c r="DQ17" s="1598"/>
      <c r="DR17" s="1598"/>
      <c r="DS17" s="1598"/>
      <c r="DT17" s="1598"/>
      <c r="DU17" s="1598"/>
      <c r="DV17" s="1598"/>
      <c r="DW17" s="1598"/>
      <c r="DX17" s="1598"/>
      <c r="DY17" s="1598"/>
      <c r="DZ17" s="1598"/>
      <c r="EA17" s="1598"/>
      <c r="EB17" s="1598"/>
      <c r="EC17" s="1598"/>
      <c r="ED17" s="1598"/>
      <c r="EE17" s="1598"/>
      <c r="EF17" s="1598"/>
      <c r="EG17" s="1598"/>
      <c r="EH17" s="1598"/>
      <c r="EI17" s="1598"/>
      <c r="EJ17" s="1598"/>
      <c r="EK17" s="1598"/>
      <c r="EL17" s="1598"/>
      <c r="EM17" s="1598"/>
      <c r="EN17" s="1598"/>
      <c r="EO17" s="1598"/>
      <c r="EP17" s="1598"/>
      <c r="EQ17" s="1598"/>
      <c r="ER17" s="1598"/>
      <c r="ES17" s="1598"/>
      <c r="ET17" s="1598"/>
      <c r="EU17" s="1598"/>
      <c r="EV17" s="1598"/>
      <c r="EW17" s="1598"/>
      <c r="EX17" s="1598"/>
    </row>
    <row r="18" spans="1:154" s="1602" customFormat="1" ht="50.1" customHeight="1" x14ac:dyDescent="0.2">
      <c r="A18" s="1598"/>
      <c r="B18" s="2541" t="s">
        <v>486</v>
      </c>
      <c r="C18" s="2542"/>
      <c r="D18" s="2542"/>
      <c r="E18" s="2542"/>
      <c r="F18" s="2542"/>
      <c r="G18" s="2542"/>
      <c r="H18" s="2542"/>
      <c r="I18" s="2542"/>
      <c r="J18" s="2542"/>
      <c r="K18" s="2542"/>
      <c r="L18" s="2542"/>
      <c r="M18" s="2542"/>
      <c r="N18" s="2542"/>
      <c r="O18" s="2542"/>
      <c r="P18" s="2542"/>
      <c r="Q18" s="2542"/>
      <c r="R18" s="2542"/>
      <c r="S18" s="2542"/>
      <c r="T18" s="2542"/>
      <c r="U18" s="2542"/>
      <c r="V18" s="2542"/>
      <c r="W18" s="2542"/>
      <c r="X18" s="2542"/>
      <c r="Y18" s="2542"/>
      <c r="Z18" s="2542"/>
      <c r="AA18" s="2542"/>
      <c r="AB18" s="2542"/>
      <c r="AC18" s="2542"/>
      <c r="AD18" s="2542"/>
      <c r="AE18" s="2542"/>
      <c r="AF18" s="2542"/>
      <c r="AG18" s="2543"/>
      <c r="AH18" s="1578"/>
      <c r="AI18" s="1603"/>
      <c r="AJ18" s="1604"/>
      <c r="AK18" s="1598"/>
      <c r="AL18" s="1598"/>
      <c r="AM18" s="1598"/>
      <c r="AN18" s="1598"/>
      <c r="AO18" s="1598"/>
      <c r="AP18" s="1598"/>
      <c r="AQ18" s="1598"/>
      <c r="AR18" s="1598"/>
      <c r="AS18" s="1598"/>
      <c r="AT18" s="1598"/>
      <c r="AU18" s="1598"/>
      <c r="AV18" s="1598"/>
      <c r="AW18" s="1598"/>
      <c r="AX18" s="1598"/>
      <c r="AY18" s="1598"/>
      <c r="AZ18" s="1598"/>
      <c r="BA18" s="1598"/>
      <c r="BB18" s="1598"/>
      <c r="BC18" s="1598"/>
      <c r="BD18" s="1598"/>
      <c r="BE18" s="1598"/>
      <c r="BF18" s="1598"/>
      <c r="BG18" s="1598"/>
      <c r="BH18" s="1598"/>
      <c r="BI18" s="1598"/>
      <c r="BJ18" s="1598"/>
      <c r="BK18" s="1598"/>
      <c r="BL18" s="1598"/>
      <c r="BM18" s="1598"/>
      <c r="BN18" s="1598"/>
      <c r="BO18" s="1598"/>
      <c r="BP18" s="1598"/>
      <c r="BQ18" s="1598"/>
      <c r="BR18" s="1598"/>
      <c r="BS18" s="1598"/>
      <c r="BT18" s="1598"/>
      <c r="BU18" s="1598"/>
      <c r="BV18" s="1598"/>
      <c r="BW18" s="1598"/>
      <c r="BX18" s="1598"/>
      <c r="BY18" s="1598"/>
      <c r="BZ18" s="1598"/>
      <c r="CA18" s="1598"/>
      <c r="CB18" s="1598"/>
      <c r="CC18" s="1598"/>
      <c r="CD18" s="1598"/>
      <c r="CE18" s="1598"/>
      <c r="CF18" s="1598"/>
      <c r="CG18" s="1598"/>
      <c r="CH18" s="1598"/>
      <c r="CI18" s="1598"/>
      <c r="CJ18" s="1598"/>
      <c r="CK18" s="1598"/>
      <c r="CL18" s="1598"/>
      <c r="CM18" s="1598"/>
      <c r="CN18" s="1598"/>
      <c r="CO18" s="1598"/>
      <c r="CP18" s="1598"/>
      <c r="CQ18" s="1598"/>
      <c r="CR18" s="1598"/>
      <c r="CS18" s="1598"/>
      <c r="CT18" s="1598"/>
      <c r="CU18" s="1598"/>
      <c r="CV18" s="1598"/>
      <c r="CW18" s="1598"/>
      <c r="CX18" s="1598"/>
      <c r="CY18" s="1598"/>
      <c r="CZ18" s="1598"/>
      <c r="DA18" s="1598"/>
      <c r="DB18" s="1598"/>
      <c r="DC18" s="1598"/>
      <c r="DD18" s="1598"/>
      <c r="DE18" s="1598"/>
      <c r="DF18" s="1598"/>
      <c r="DG18" s="1598"/>
      <c r="DH18" s="1598"/>
      <c r="DI18" s="1598"/>
      <c r="DJ18" s="1598"/>
      <c r="DK18" s="1598"/>
      <c r="DL18" s="1598"/>
      <c r="DM18" s="1598"/>
      <c r="DN18" s="1598"/>
      <c r="DO18" s="1598"/>
      <c r="DP18" s="1598"/>
      <c r="DQ18" s="1598"/>
      <c r="DR18" s="1598"/>
      <c r="DS18" s="1598"/>
      <c r="DT18" s="1598"/>
      <c r="DU18" s="1598"/>
      <c r="DV18" s="1598"/>
      <c r="DW18" s="1598"/>
      <c r="DX18" s="1598"/>
      <c r="DY18" s="1598"/>
      <c r="DZ18" s="1598"/>
      <c r="EA18" s="1598"/>
      <c r="EB18" s="1598"/>
      <c r="EC18" s="1598"/>
      <c r="ED18" s="1598"/>
      <c r="EE18" s="1598"/>
      <c r="EF18" s="1598"/>
      <c r="EG18" s="1598"/>
      <c r="EH18" s="1598"/>
      <c r="EI18" s="1598"/>
      <c r="EJ18" s="1598"/>
      <c r="EK18" s="1598"/>
      <c r="EL18" s="1598"/>
      <c r="EM18" s="1598"/>
      <c r="EN18" s="1598"/>
      <c r="EO18" s="1598"/>
      <c r="EP18" s="1598"/>
      <c r="EQ18" s="1598"/>
      <c r="ER18" s="1598"/>
      <c r="ES18" s="1598"/>
      <c r="ET18" s="1598"/>
      <c r="EU18" s="1598"/>
      <c r="EV18" s="1598"/>
      <c r="EW18" s="1598"/>
      <c r="EX18" s="1598"/>
    </row>
    <row r="19" spans="1:154" s="1602" customFormat="1" ht="16.899999999999999" customHeight="1" x14ac:dyDescent="0.2">
      <c r="A19" s="1598"/>
      <c r="B19" s="1605" t="s">
        <v>450</v>
      </c>
      <c r="C19" s="2537" t="s">
        <v>451</v>
      </c>
      <c r="D19" s="2537"/>
      <c r="E19" s="2537"/>
      <c r="F19" s="2537"/>
      <c r="G19" s="2537"/>
      <c r="H19" s="2537"/>
      <c r="I19" s="2537"/>
      <c r="J19" s="2537"/>
      <c r="K19" s="2537"/>
      <c r="L19" s="2537"/>
      <c r="M19" s="2537"/>
      <c r="N19" s="2537"/>
      <c r="O19" s="2537"/>
      <c r="P19" s="2537"/>
      <c r="Q19" s="2537"/>
      <c r="R19" s="2537"/>
      <c r="S19" s="1606"/>
      <c r="T19" s="1606"/>
      <c r="U19" s="1606"/>
      <c r="V19" s="1606"/>
      <c r="W19" s="1606"/>
      <c r="X19" s="1606"/>
      <c r="Y19" s="1606"/>
      <c r="Z19" s="1606"/>
      <c r="AA19" s="1606"/>
      <c r="AB19" s="1607" t="s">
        <v>36</v>
      </c>
      <c r="AC19" s="2538"/>
      <c r="AD19" s="2539"/>
      <c r="AE19" s="2539"/>
      <c r="AF19" s="2539"/>
      <c r="AG19" s="2540"/>
      <c r="AH19" s="1556"/>
      <c r="AI19" s="1608">
        <f>AC19</f>
        <v>0</v>
      </c>
      <c r="AJ19" s="1609"/>
      <c r="AK19" s="1598"/>
      <c r="AL19" s="1598"/>
      <c r="AM19" s="1598"/>
      <c r="AN19" s="1598"/>
      <c r="AO19" s="1598"/>
      <c r="AP19" s="1598"/>
      <c r="AQ19" s="1598"/>
      <c r="AR19" s="1598"/>
      <c r="AS19" s="1598"/>
      <c r="AT19" s="1598"/>
      <c r="AU19" s="1598"/>
      <c r="AV19" s="1598"/>
      <c r="AW19" s="1598"/>
      <c r="AX19" s="1598"/>
      <c r="AY19" s="1598"/>
      <c r="AZ19" s="1598"/>
      <c r="BA19" s="1598"/>
      <c r="BB19" s="1598"/>
      <c r="BC19" s="1598"/>
      <c r="BD19" s="1598"/>
      <c r="BE19" s="1598"/>
      <c r="BF19" s="1598"/>
      <c r="BG19" s="1598"/>
      <c r="BH19" s="1598"/>
      <c r="BI19" s="1598"/>
      <c r="BJ19" s="1598"/>
      <c r="BK19" s="1598"/>
      <c r="BL19" s="1598"/>
      <c r="BM19" s="1598"/>
      <c r="BN19" s="1598"/>
      <c r="BO19" s="1598"/>
      <c r="BP19" s="1598"/>
      <c r="BQ19" s="1598"/>
      <c r="BR19" s="1598"/>
      <c r="BS19" s="1598"/>
      <c r="BT19" s="1598"/>
      <c r="BU19" s="1598"/>
      <c r="BV19" s="1598"/>
      <c r="BW19" s="1598"/>
      <c r="BX19" s="1598"/>
      <c r="BY19" s="1598"/>
      <c r="BZ19" s="1598"/>
      <c r="CA19" s="1598"/>
      <c r="CB19" s="1598"/>
      <c r="CC19" s="1598"/>
      <c r="CD19" s="1598"/>
      <c r="CE19" s="1598"/>
      <c r="CF19" s="1598"/>
      <c r="CG19" s="1598"/>
      <c r="CH19" s="1598"/>
      <c r="CI19" s="1598"/>
      <c r="CJ19" s="1598"/>
      <c r="CK19" s="1598"/>
      <c r="CL19" s="1598"/>
      <c r="CM19" s="1598"/>
      <c r="CN19" s="1598"/>
      <c r="CO19" s="1598"/>
      <c r="CP19" s="1598"/>
      <c r="CQ19" s="1598"/>
      <c r="CR19" s="1598"/>
      <c r="CS19" s="1598"/>
      <c r="CT19" s="1598"/>
      <c r="CU19" s="1598"/>
      <c r="CV19" s="1598"/>
      <c r="CW19" s="1598"/>
      <c r="CX19" s="1598"/>
      <c r="CY19" s="1598"/>
      <c r="CZ19" s="1598"/>
      <c r="DA19" s="1598"/>
      <c r="DB19" s="1598"/>
      <c r="DC19" s="1598"/>
      <c r="DD19" s="1598"/>
      <c r="DE19" s="1598"/>
      <c r="DF19" s="1598"/>
      <c r="DG19" s="1598"/>
      <c r="DH19" s="1598"/>
      <c r="DI19" s="1598"/>
      <c r="DJ19" s="1598"/>
      <c r="DK19" s="1598"/>
      <c r="DL19" s="1598"/>
      <c r="DM19" s="1598"/>
      <c r="DN19" s="1598"/>
      <c r="DO19" s="1598"/>
      <c r="DP19" s="1598"/>
      <c r="DQ19" s="1598"/>
      <c r="DR19" s="1598"/>
      <c r="DS19" s="1598"/>
      <c r="DT19" s="1598"/>
      <c r="DU19" s="1598"/>
      <c r="DV19" s="1598"/>
      <c r="DW19" s="1598"/>
      <c r="DX19" s="1598"/>
      <c r="DY19" s="1598"/>
      <c r="DZ19" s="1598"/>
      <c r="EA19" s="1598"/>
      <c r="EB19" s="1598"/>
      <c r="EC19" s="1598"/>
      <c r="ED19" s="1598"/>
      <c r="EE19" s="1598"/>
      <c r="EF19" s="1598"/>
      <c r="EG19" s="1598"/>
      <c r="EH19" s="1598"/>
      <c r="EI19" s="1598"/>
      <c r="EJ19" s="1598"/>
      <c r="EK19" s="1598"/>
      <c r="EL19" s="1598"/>
      <c r="EM19" s="1598"/>
      <c r="EN19" s="1598"/>
      <c r="EO19" s="1598"/>
      <c r="EP19" s="1598"/>
      <c r="EQ19" s="1598"/>
      <c r="ER19" s="1598"/>
      <c r="ES19" s="1598"/>
      <c r="ET19" s="1598"/>
      <c r="EU19" s="1598"/>
      <c r="EV19" s="1598"/>
      <c r="EW19" s="1598"/>
      <c r="EX19" s="1598"/>
    </row>
    <row r="20" spans="1:154" s="1602" customFormat="1" ht="17.100000000000001" customHeight="1" x14ac:dyDescent="0.2">
      <c r="A20" s="1598"/>
      <c r="B20" s="2530" t="s">
        <v>476</v>
      </c>
      <c r="C20" s="2530"/>
      <c r="D20" s="2530"/>
      <c r="E20" s="2530"/>
      <c r="F20" s="2530"/>
      <c r="G20" s="2530"/>
      <c r="H20" s="2530"/>
      <c r="I20" s="2530"/>
      <c r="J20" s="2530"/>
      <c r="K20" s="2530"/>
      <c r="L20" s="2530"/>
      <c r="M20" s="2530"/>
      <c r="N20" s="2530"/>
      <c r="O20" s="2530"/>
      <c r="P20" s="2530"/>
      <c r="Q20" s="2530"/>
      <c r="R20" s="2530"/>
      <c r="S20" s="2530"/>
      <c r="T20" s="2530"/>
      <c r="U20" s="2530"/>
      <c r="V20" s="2530"/>
      <c r="W20" s="2530"/>
      <c r="X20" s="2530"/>
      <c r="Y20" s="2530"/>
      <c r="Z20" s="2530"/>
      <c r="AA20" s="2530"/>
      <c r="AB20" s="2530"/>
      <c r="AC20" s="2530"/>
      <c r="AD20" s="2530"/>
      <c r="AE20" s="2530"/>
      <c r="AF20" s="2530"/>
      <c r="AG20" s="2530"/>
      <c r="AH20" s="1599"/>
      <c r="AI20" s="1600"/>
      <c r="AJ20" s="1601"/>
      <c r="AK20" s="1598"/>
      <c r="AL20" s="1598"/>
      <c r="AM20" s="1598"/>
      <c r="AN20" s="1598"/>
      <c r="AO20" s="1598"/>
      <c r="AP20" s="1598"/>
      <c r="AQ20" s="1598"/>
      <c r="AR20" s="1598"/>
      <c r="AS20" s="1598"/>
      <c r="AT20" s="1598"/>
      <c r="AU20" s="1598"/>
      <c r="AV20" s="1598"/>
      <c r="AW20" s="1598"/>
      <c r="AX20" s="1598"/>
      <c r="AY20" s="1598"/>
      <c r="AZ20" s="1598"/>
      <c r="BA20" s="1598"/>
      <c r="BB20" s="1598"/>
      <c r="BC20" s="1598"/>
      <c r="BD20" s="1598"/>
      <c r="BE20" s="1598"/>
      <c r="BF20" s="1598"/>
      <c r="BG20" s="1598"/>
      <c r="BH20" s="1598"/>
      <c r="BI20" s="1598"/>
      <c r="BJ20" s="1598"/>
      <c r="BK20" s="1598"/>
      <c r="BL20" s="1598"/>
      <c r="BM20" s="1598"/>
      <c r="BN20" s="1598"/>
      <c r="BO20" s="1598"/>
      <c r="BP20" s="1598"/>
      <c r="BQ20" s="1598"/>
      <c r="BR20" s="1598"/>
      <c r="BS20" s="1598"/>
      <c r="BT20" s="1598"/>
      <c r="BU20" s="1598"/>
      <c r="BV20" s="1598"/>
      <c r="BW20" s="1598"/>
      <c r="BX20" s="1598"/>
      <c r="BY20" s="1598"/>
      <c r="BZ20" s="1598"/>
      <c r="CA20" s="1598"/>
      <c r="CB20" s="1598"/>
      <c r="CC20" s="1598"/>
      <c r="CD20" s="1598"/>
      <c r="CE20" s="1598"/>
      <c r="CF20" s="1598"/>
      <c r="CG20" s="1598"/>
      <c r="CH20" s="1598"/>
      <c r="CI20" s="1598"/>
      <c r="CJ20" s="1598"/>
      <c r="CK20" s="1598"/>
      <c r="CL20" s="1598"/>
      <c r="CM20" s="1598"/>
      <c r="CN20" s="1598"/>
      <c r="CO20" s="1598"/>
      <c r="CP20" s="1598"/>
      <c r="CQ20" s="1598"/>
      <c r="CR20" s="1598"/>
      <c r="CS20" s="1598"/>
      <c r="CT20" s="1598"/>
      <c r="CU20" s="1598"/>
      <c r="CV20" s="1598"/>
      <c r="CW20" s="1598"/>
      <c r="CX20" s="1598"/>
      <c r="CY20" s="1598"/>
      <c r="CZ20" s="1598"/>
      <c r="DA20" s="1598"/>
      <c r="DB20" s="1598"/>
      <c r="DC20" s="1598"/>
      <c r="DD20" s="1598"/>
      <c r="DE20" s="1598"/>
      <c r="DF20" s="1598"/>
      <c r="DG20" s="1598"/>
      <c r="DH20" s="1598"/>
      <c r="DI20" s="1598"/>
      <c r="DJ20" s="1598"/>
      <c r="DK20" s="1598"/>
      <c r="DL20" s="1598"/>
      <c r="DM20" s="1598"/>
      <c r="DN20" s="1598"/>
      <c r="DO20" s="1598"/>
      <c r="DP20" s="1598"/>
      <c r="DQ20" s="1598"/>
      <c r="DR20" s="1598"/>
      <c r="DS20" s="1598"/>
      <c r="DT20" s="1598"/>
      <c r="DU20" s="1598"/>
      <c r="DV20" s="1598"/>
      <c r="DW20" s="1598"/>
      <c r="DX20" s="1598"/>
      <c r="DY20" s="1598"/>
      <c r="DZ20" s="1598"/>
      <c r="EA20" s="1598"/>
      <c r="EB20" s="1598"/>
      <c r="EC20" s="1598"/>
      <c r="ED20" s="1598"/>
      <c r="EE20" s="1598"/>
      <c r="EF20" s="1598"/>
      <c r="EG20" s="1598"/>
      <c r="EH20" s="1598"/>
      <c r="EI20" s="1598"/>
      <c r="EJ20" s="1598"/>
      <c r="EK20" s="1598"/>
      <c r="EL20" s="1598"/>
      <c r="EM20" s="1598"/>
      <c r="EN20" s="1598"/>
      <c r="EO20" s="1598"/>
      <c r="EP20" s="1598"/>
      <c r="EQ20" s="1598"/>
      <c r="ER20" s="1598"/>
      <c r="ES20" s="1598"/>
      <c r="ET20" s="1598"/>
      <c r="EU20" s="1598"/>
      <c r="EV20" s="1598"/>
      <c r="EW20" s="1598"/>
      <c r="EX20" s="1598"/>
    </row>
    <row r="21" spans="1:154" s="1602" customFormat="1" ht="50.1" customHeight="1" x14ac:dyDescent="0.2">
      <c r="A21" s="1598"/>
      <c r="B21" s="2541" t="s">
        <v>490</v>
      </c>
      <c r="C21" s="2542"/>
      <c r="D21" s="2542"/>
      <c r="E21" s="2542"/>
      <c r="F21" s="2542"/>
      <c r="G21" s="2542"/>
      <c r="H21" s="2542"/>
      <c r="I21" s="2542"/>
      <c r="J21" s="2542"/>
      <c r="K21" s="2542"/>
      <c r="L21" s="2542"/>
      <c r="M21" s="2542"/>
      <c r="N21" s="2542"/>
      <c r="O21" s="2542"/>
      <c r="P21" s="2542"/>
      <c r="Q21" s="2542"/>
      <c r="R21" s="2542"/>
      <c r="S21" s="2542"/>
      <c r="T21" s="2542"/>
      <c r="U21" s="2542"/>
      <c r="V21" s="2542"/>
      <c r="W21" s="2542"/>
      <c r="X21" s="2542"/>
      <c r="Y21" s="2542"/>
      <c r="Z21" s="2542"/>
      <c r="AA21" s="2542"/>
      <c r="AB21" s="2542"/>
      <c r="AC21" s="2542"/>
      <c r="AD21" s="2542"/>
      <c r="AE21" s="2542"/>
      <c r="AF21" s="2542"/>
      <c r="AG21" s="2543"/>
      <c r="AH21" s="1578"/>
      <c r="AI21" s="1603"/>
      <c r="AJ21" s="1604"/>
      <c r="AK21" s="1598"/>
      <c r="AL21" s="1598"/>
      <c r="AM21" s="1598"/>
      <c r="AN21" s="1598"/>
      <c r="AO21" s="1598"/>
      <c r="AP21" s="1598"/>
      <c r="AQ21" s="1598"/>
      <c r="AR21" s="1598"/>
      <c r="AS21" s="1598"/>
      <c r="AT21" s="1598"/>
      <c r="AU21" s="1598"/>
      <c r="AV21" s="1598"/>
      <c r="AW21" s="1598"/>
      <c r="AX21" s="1598"/>
      <c r="AY21" s="1598"/>
      <c r="AZ21" s="1598"/>
      <c r="BA21" s="1598"/>
      <c r="BB21" s="1598"/>
      <c r="BC21" s="1598"/>
      <c r="BD21" s="1598"/>
      <c r="BE21" s="1598"/>
      <c r="BF21" s="1598"/>
      <c r="BG21" s="1598"/>
      <c r="BH21" s="1598"/>
      <c r="BI21" s="1598"/>
      <c r="BJ21" s="1598"/>
      <c r="BK21" s="1598"/>
      <c r="BL21" s="1598"/>
      <c r="BM21" s="1598"/>
      <c r="BN21" s="1598"/>
      <c r="BO21" s="1598"/>
      <c r="BP21" s="1598"/>
      <c r="BQ21" s="1598"/>
      <c r="BR21" s="1598"/>
      <c r="BS21" s="1598"/>
      <c r="BT21" s="1598"/>
      <c r="BU21" s="1598"/>
      <c r="BV21" s="1598"/>
      <c r="BW21" s="1598"/>
      <c r="BX21" s="1598"/>
      <c r="BY21" s="1598"/>
      <c r="BZ21" s="1598"/>
      <c r="CA21" s="1598"/>
      <c r="CB21" s="1598"/>
      <c r="CC21" s="1598"/>
      <c r="CD21" s="1598"/>
      <c r="CE21" s="1598"/>
      <c r="CF21" s="1598"/>
      <c r="CG21" s="1598"/>
      <c r="CH21" s="1598"/>
      <c r="CI21" s="1598"/>
      <c r="CJ21" s="1598"/>
      <c r="CK21" s="1598"/>
      <c r="CL21" s="1598"/>
      <c r="CM21" s="1598"/>
      <c r="CN21" s="1598"/>
      <c r="CO21" s="1598"/>
      <c r="CP21" s="1598"/>
      <c r="CQ21" s="1598"/>
      <c r="CR21" s="1598"/>
      <c r="CS21" s="1598"/>
      <c r="CT21" s="1598"/>
      <c r="CU21" s="1598"/>
      <c r="CV21" s="1598"/>
      <c r="CW21" s="1598"/>
      <c r="CX21" s="1598"/>
      <c r="CY21" s="1598"/>
      <c r="CZ21" s="1598"/>
      <c r="DA21" s="1598"/>
      <c r="DB21" s="1598"/>
      <c r="DC21" s="1598"/>
      <c r="DD21" s="1598"/>
      <c r="DE21" s="1598"/>
      <c r="DF21" s="1598"/>
      <c r="DG21" s="1598"/>
      <c r="DH21" s="1598"/>
      <c r="DI21" s="1598"/>
      <c r="DJ21" s="1598"/>
      <c r="DK21" s="1598"/>
      <c r="DL21" s="1598"/>
      <c r="DM21" s="1598"/>
      <c r="DN21" s="1598"/>
      <c r="DO21" s="1598"/>
      <c r="DP21" s="1598"/>
      <c r="DQ21" s="1598"/>
      <c r="DR21" s="1598"/>
      <c r="DS21" s="1598"/>
      <c r="DT21" s="1598"/>
      <c r="DU21" s="1598"/>
      <c r="DV21" s="1598"/>
      <c r="DW21" s="1598"/>
      <c r="DX21" s="1598"/>
      <c r="DY21" s="1598"/>
      <c r="DZ21" s="1598"/>
      <c r="EA21" s="1598"/>
      <c r="EB21" s="1598"/>
      <c r="EC21" s="1598"/>
      <c r="ED21" s="1598"/>
      <c r="EE21" s="1598"/>
      <c r="EF21" s="1598"/>
      <c r="EG21" s="1598"/>
      <c r="EH21" s="1598"/>
      <c r="EI21" s="1598"/>
      <c r="EJ21" s="1598"/>
      <c r="EK21" s="1598"/>
      <c r="EL21" s="1598"/>
      <c r="EM21" s="1598"/>
      <c r="EN21" s="1598"/>
      <c r="EO21" s="1598"/>
      <c r="EP21" s="1598"/>
      <c r="EQ21" s="1598"/>
      <c r="ER21" s="1598"/>
      <c r="ES21" s="1598"/>
      <c r="ET21" s="1598"/>
      <c r="EU21" s="1598"/>
      <c r="EV21" s="1598"/>
      <c r="EW21" s="1598"/>
      <c r="EX21" s="1598"/>
    </row>
    <row r="22" spans="1:154" s="1602" customFormat="1" ht="16.899999999999999" customHeight="1" x14ac:dyDescent="0.2">
      <c r="A22" s="1598"/>
      <c r="B22" s="1605" t="s">
        <v>450</v>
      </c>
      <c r="C22" s="2537" t="s">
        <v>451</v>
      </c>
      <c r="D22" s="2537"/>
      <c r="E22" s="2537"/>
      <c r="F22" s="2537"/>
      <c r="G22" s="2537"/>
      <c r="H22" s="2537"/>
      <c r="I22" s="2537"/>
      <c r="J22" s="2537"/>
      <c r="K22" s="2537"/>
      <c r="L22" s="2537"/>
      <c r="M22" s="2537"/>
      <c r="N22" s="2537"/>
      <c r="O22" s="2537"/>
      <c r="P22" s="2537"/>
      <c r="Q22" s="2537"/>
      <c r="R22" s="2537"/>
      <c r="S22" s="1606"/>
      <c r="T22" s="1606"/>
      <c r="U22" s="1606"/>
      <c r="V22" s="1606"/>
      <c r="W22" s="1606"/>
      <c r="X22" s="1606"/>
      <c r="Y22" s="1606"/>
      <c r="Z22" s="1606"/>
      <c r="AA22" s="1606"/>
      <c r="AB22" s="1607" t="s">
        <v>36</v>
      </c>
      <c r="AC22" s="2538"/>
      <c r="AD22" s="2539"/>
      <c r="AE22" s="2539"/>
      <c r="AF22" s="2539"/>
      <c r="AG22" s="2540"/>
      <c r="AH22" s="1556"/>
      <c r="AI22" s="1608">
        <f>AC22</f>
        <v>0</v>
      </c>
      <c r="AJ22" s="1609"/>
      <c r="AK22" s="1598"/>
      <c r="AL22" s="1598"/>
      <c r="AM22" s="1598"/>
      <c r="AN22" s="1598"/>
      <c r="AO22" s="1598"/>
      <c r="AP22" s="1598"/>
      <c r="AQ22" s="1598"/>
      <c r="AR22" s="1598"/>
      <c r="AS22" s="1598"/>
      <c r="AT22" s="1598"/>
      <c r="AU22" s="1598"/>
      <c r="AV22" s="1598"/>
      <c r="AW22" s="1598"/>
      <c r="AX22" s="1598"/>
      <c r="AY22" s="1598"/>
      <c r="AZ22" s="1598"/>
      <c r="BA22" s="1598"/>
      <c r="BB22" s="1598"/>
      <c r="BC22" s="1598"/>
      <c r="BD22" s="1598"/>
      <c r="BE22" s="1598"/>
      <c r="BF22" s="1598"/>
      <c r="BG22" s="1598"/>
      <c r="BH22" s="1598"/>
      <c r="BI22" s="1598"/>
      <c r="BJ22" s="1598"/>
      <c r="BK22" s="1598"/>
      <c r="BL22" s="1598"/>
      <c r="BM22" s="1598"/>
      <c r="BN22" s="1598"/>
      <c r="BO22" s="1598"/>
      <c r="BP22" s="1598"/>
      <c r="BQ22" s="1598"/>
      <c r="BR22" s="1598"/>
      <c r="BS22" s="1598"/>
      <c r="BT22" s="1598"/>
      <c r="BU22" s="1598"/>
      <c r="BV22" s="1598"/>
      <c r="BW22" s="1598"/>
      <c r="BX22" s="1598"/>
      <c r="BY22" s="1598"/>
      <c r="BZ22" s="1598"/>
      <c r="CA22" s="1598"/>
      <c r="CB22" s="1598"/>
      <c r="CC22" s="1598"/>
      <c r="CD22" s="1598"/>
      <c r="CE22" s="1598"/>
      <c r="CF22" s="1598"/>
      <c r="CG22" s="1598"/>
      <c r="CH22" s="1598"/>
      <c r="CI22" s="1598"/>
      <c r="CJ22" s="1598"/>
      <c r="CK22" s="1598"/>
      <c r="CL22" s="1598"/>
      <c r="CM22" s="1598"/>
      <c r="CN22" s="1598"/>
      <c r="CO22" s="1598"/>
      <c r="CP22" s="1598"/>
      <c r="CQ22" s="1598"/>
      <c r="CR22" s="1598"/>
      <c r="CS22" s="1598"/>
      <c r="CT22" s="1598"/>
      <c r="CU22" s="1598"/>
      <c r="CV22" s="1598"/>
      <c r="CW22" s="1598"/>
      <c r="CX22" s="1598"/>
      <c r="CY22" s="1598"/>
      <c r="CZ22" s="1598"/>
      <c r="DA22" s="1598"/>
      <c r="DB22" s="1598"/>
      <c r="DC22" s="1598"/>
      <c r="DD22" s="1598"/>
      <c r="DE22" s="1598"/>
      <c r="DF22" s="1598"/>
      <c r="DG22" s="1598"/>
      <c r="DH22" s="1598"/>
      <c r="DI22" s="1598"/>
      <c r="DJ22" s="1598"/>
      <c r="DK22" s="1598"/>
      <c r="DL22" s="1598"/>
      <c r="DM22" s="1598"/>
      <c r="DN22" s="1598"/>
      <c r="DO22" s="1598"/>
      <c r="DP22" s="1598"/>
      <c r="DQ22" s="1598"/>
      <c r="DR22" s="1598"/>
      <c r="DS22" s="1598"/>
      <c r="DT22" s="1598"/>
      <c r="DU22" s="1598"/>
      <c r="DV22" s="1598"/>
      <c r="DW22" s="1598"/>
      <c r="DX22" s="1598"/>
      <c r="DY22" s="1598"/>
      <c r="DZ22" s="1598"/>
      <c r="EA22" s="1598"/>
      <c r="EB22" s="1598"/>
      <c r="EC22" s="1598"/>
      <c r="ED22" s="1598"/>
      <c r="EE22" s="1598"/>
      <c r="EF22" s="1598"/>
      <c r="EG22" s="1598"/>
      <c r="EH22" s="1598"/>
      <c r="EI22" s="1598"/>
      <c r="EJ22" s="1598"/>
      <c r="EK22" s="1598"/>
      <c r="EL22" s="1598"/>
      <c r="EM22" s="1598"/>
      <c r="EN22" s="1598"/>
      <c r="EO22" s="1598"/>
      <c r="EP22" s="1598"/>
      <c r="EQ22" s="1598"/>
      <c r="ER22" s="1598"/>
      <c r="ES22" s="1598"/>
      <c r="ET22" s="1598"/>
      <c r="EU22" s="1598"/>
      <c r="EV22" s="1598"/>
      <c r="EW22" s="1598"/>
      <c r="EX22" s="1598"/>
    </row>
    <row r="23" spans="1:154" s="1602" customFormat="1" ht="17.100000000000001" customHeight="1" x14ac:dyDescent="0.2">
      <c r="A23" s="1598"/>
      <c r="B23" s="2530" t="s">
        <v>476</v>
      </c>
      <c r="C23" s="2530"/>
      <c r="D23" s="2530"/>
      <c r="E23" s="2530"/>
      <c r="F23" s="2530"/>
      <c r="G23" s="2530"/>
      <c r="H23" s="2530"/>
      <c r="I23" s="2530"/>
      <c r="J23" s="2530"/>
      <c r="K23" s="2530"/>
      <c r="L23" s="2530"/>
      <c r="M23" s="2530"/>
      <c r="N23" s="2530"/>
      <c r="O23" s="2530"/>
      <c r="P23" s="2530"/>
      <c r="Q23" s="2530"/>
      <c r="R23" s="2530"/>
      <c r="S23" s="2530"/>
      <c r="T23" s="2530"/>
      <c r="U23" s="2530"/>
      <c r="V23" s="2530"/>
      <c r="W23" s="2530"/>
      <c r="X23" s="2530"/>
      <c r="Y23" s="2530"/>
      <c r="Z23" s="2530"/>
      <c r="AA23" s="2530"/>
      <c r="AB23" s="2530"/>
      <c r="AC23" s="2530"/>
      <c r="AD23" s="2530"/>
      <c r="AE23" s="2530"/>
      <c r="AF23" s="2530"/>
      <c r="AG23" s="2530"/>
      <c r="AH23" s="1599"/>
      <c r="AI23" s="1600"/>
      <c r="AJ23" s="1601"/>
      <c r="AK23" s="1598"/>
      <c r="AL23" s="1598"/>
      <c r="AM23" s="1598"/>
      <c r="AN23" s="1598"/>
      <c r="AO23" s="1598"/>
      <c r="AP23" s="1598"/>
      <c r="AQ23" s="1598"/>
      <c r="AR23" s="1598"/>
      <c r="AS23" s="1598"/>
      <c r="AT23" s="1598"/>
      <c r="AU23" s="1598"/>
      <c r="AV23" s="1598"/>
      <c r="AW23" s="1598"/>
      <c r="AX23" s="1598"/>
      <c r="AY23" s="1598"/>
      <c r="AZ23" s="1598"/>
      <c r="BA23" s="1598"/>
      <c r="BB23" s="1598"/>
      <c r="BC23" s="1598"/>
      <c r="BD23" s="1598"/>
      <c r="BE23" s="1598"/>
      <c r="BF23" s="1598"/>
      <c r="BG23" s="1598"/>
      <c r="BH23" s="1598"/>
      <c r="BI23" s="1598"/>
      <c r="BJ23" s="1598"/>
      <c r="BK23" s="1598"/>
      <c r="BL23" s="1598"/>
      <c r="BM23" s="1598"/>
      <c r="BN23" s="1598"/>
      <c r="BO23" s="1598"/>
      <c r="BP23" s="1598"/>
      <c r="BQ23" s="1598"/>
      <c r="BR23" s="1598"/>
      <c r="BS23" s="1598"/>
      <c r="BT23" s="1598"/>
      <c r="BU23" s="1598"/>
      <c r="BV23" s="1598"/>
      <c r="BW23" s="1598"/>
      <c r="BX23" s="1598"/>
      <c r="BY23" s="1598"/>
      <c r="BZ23" s="1598"/>
      <c r="CA23" s="1598"/>
      <c r="CB23" s="1598"/>
      <c r="CC23" s="1598"/>
      <c r="CD23" s="1598"/>
      <c r="CE23" s="1598"/>
      <c r="CF23" s="1598"/>
      <c r="CG23" s="1598"/>
      <c r="CH23" s="1598"/>
      <c r="CI23" s="1598"/>
      <c r="CJ23" s="1598"/>
      <c r="CK23" s="1598"/>
      <c r="CL23" s="1598"/>
      <c r="CM23" s="1598"/>
      <c r="CN23" s="1598"/>
      <c r="CO23" s="1598"/>
      <c r="CP23" s="1598"/>
      <c r="CQ23" s="1598"/>
      <c r="CR23" s="1598"/>
      <c r="CS23" s="1598"/>
      <c r="CT23" s="1598"/>
      <c r="CU23" s="1598"/>
      <c r="CV23" s="1598"/>
      <c r="CW23" s="1598"/>
      <c r="CX23" s="1598"/>
      <c r="CY23" s="1598"/>
      <c r="CZ23" s="1598"/>
      <c r="DA23" s="1598"/>
      <c r="DB23" s="1598"/>
      <c r="DC23" s="1598"/>
      <c r="DD23" s="1598"/>
      <c r="DE23" s="1598"/>
      <c r="DF23" s="1598"/>
      <c r="DG23" s="1598"/>
      <c r="DH23" s="1598"/>
      <c r="DI23" s="1598"/>
      <c r="DJ23" s="1598"/>
      <c r="DK23" s="1598"/>
      <c r="DL23" s="1598"/>
      <c r="DM23" s="1598"/>
      <c r="DN23" s="1598"/>
      <c r="DO23" s="1598"/>
      <c r="DP23" s="1598"/>
      <c r="DQ23" s="1598"/>
      <c r="DR23" s="1598"/>
      <c r="DS23" s="1598"/>
      <c r="DT23" s="1598"/>
      <c r="DU23" s="1598"/>
      <c r="DV23" s="1598"/>
      <c r="DW23" s="1598"/>
      <c r="DX23" s="1598"/>
      <c r="DY23" s="1598"/>
      <c r="DZ23" s="1598"/>
      <c r="EA23" s="1598"/>
      <c r="EB23" s="1598"/>
      <c r="EC23" s="1598"/>
      <c r="ED23" s="1598"/>
      <c r="EE23" s="1598"/>
      <c r="EF23" s="1598"/>
      <c r="EG23" s="1598"/>
      <c r="EH23" s="1598"/>
      <c r="EI23" s="1598"/>
      <c r="EJ23" s="1598"/>
      <c r="EK23" s="1598"/>
      <c r="EL23" s="1598"/>
      <c r="EM23" s="1598"/>
      <c r="EN23" s="1598"/>
      <c r="EO23" s="1598"/>
      <c r="EP23" s="1598"/>
      <c r="EQ23" s="1598"/>
      <c r="ER23" s="1598"/>
      <c r="ES23" s="1598"/>
      <c r="ET23" s="1598"/>
      <c r="EU23" s="1598"/>
      <c r="EV23" s="1598"/>
      <c r="EW23" s="1598"/>
      <c r="EX23" s="1598"/>
    </row>
    <row r="24" spans="1:154" s="1602" customFormat="1" ht="50.1" customHeight="1" x14ac:dyDescent="0.2">
      <c r="A24" s="1598"/>
      <c r="B24" s="2541" t="s">
        <v>491</v>
      </c>
      <c r="C24" s="2542"/>
      <c r="D24" s="2542"/>
      <c r="E24" s="2542"/>
      <c r="F24" s="2542"/>
      <c r="G24" s="2542"/>
      <c r="H24" s="2542"/>
      <c r="I24" s="2542"/>
      <c r="J24" s="2542"/>
      <c r="K24" s="2542"/>
      <c r="L24" s="2542"/>
      <c r="M24" s="2542"/>
      <c r="N24" s="2542"/>
      <c r="O24" s="2542"/>
      <c r="P24" s="2542"/>
      <c r="Q24" s="2542"/>
      <c r="R24" s="2542"/>
      <c r="S24" s="2542"/>
      <c r="T24" s="2542"/>
      <c r="U24" s="2542"/>
      <c r="V24" s="2542"/>
      <c r="W24" s="2542"/>
      <c r="X24" s="2542"/>
      <c r="Y24" s="2542"/>
      <c r="Z24" s="2542"/>
      <c r="AA24" s="2542"/>
      <c r="AB24" s="2542"/>
      <c r="AC24" s="2542"/>
      <c r="AD24" s="2542"/>
      <c r="AE24" s="2542"/>
      <c r="AF24" s="2542"/>
      <c r="AG24" s="2543"/>
      <c r="AH24" s="1578"/>
      <c r="AI24" s="1603"/>
      <c r="AJ24" s="1604"/>
      <c r="AK24" s="1598"/>
      <c r="AL24" s="1598"/>
      <c r="AM24" s="1598"/>
      <c r="AN24" s="1598"/>
      <c r="AO24" s="1598"/>
      <c r="AP24" s="1598"/>
      <c r="AQ24" s="1598"/>
      <c r="AR24" s="1598"/>
      <c r="AS24" s="1598"/>
      <c r="AT24" s="1598"/>
      <c r="AU24" s="1598"/>
      <c r="AV24" s="1598"/>
      <c r="AW24" s="1598"/>
      <c r="AX24" s="1598"/>
      <c r="AY24" s="1598"/>
      <c r="AZ24" s="1598"/>
      <c r="BA24" s="1598"/>
      <c r="BB24" s="1598"/>
      <c r="BC24" s="1598"/>
      <c r="BD24" s="1598"/>
      <c r="BE24" s="1598"/>
      <c r="BF24" s="1598"/>
      <c r="BG24" s="1598"/>
      <c r="BH24" s="1598"/>
      <c r="BI24" s="1598"/>
      <c r="BJ24" s="1598"/>
      <c r="BK24" s="1598"/>
      <c r="BL24" s="1598"/>
      <c r="BM24" s="1598"/>
      <c r="BN24" s="1598"/>
      <c r="BO24" s="1598"/>
      <c r="BP24" s="1598"/>
      <c r="BQ24" s="1598"/>
      <c r="BR24" s="1598"/>
      <c r="BS24" s="1598"/>
      <c r="BT24" s="1598"/>
      <c r="BU24" s="1598"/>
      <c r="BV24" s="1598"/>
      <c r="BW24" s="1598"/>
      <c r="BX24" s="1598"/>
      <c r="BY24" s="1598"/>
      <c r="BZ24" s="1598"/>
      <c r="CA24" s="1598"/>
      <c r="CB24" s="1598"/>
      <c r="CC24" s="1598"/>
      <c r="CD24" s="1598"/>
      <c r="CE24" s="1598"/>
      <c r="CF24" s="1598"/>
      <c r="CG24" s="1598"/>
      <c r="CH24" s="1598"/>
      <c r="CI24" s="1598"/>
      <c r="CJ24" s="1598"/>
      <c r="CK24" s="1598"/>
      <c r="CL24" s="1598"/>
      <c r="CM24" s="1598"/>
      <c r="CN24" s="1598"/>
      <c r="CO24" s="1598"/>
      <c r="CP24" s="1598"/>
      <c r="CQ24" s="1598"/>
      <c r="CR24" s="1598"/>
      <c r="CS24" s="1598"/>
      <c r="CT24" s="1598"/>
      <c r="CU24" s="1598"/>
      <c r="CV24" s="1598"/>
      <c r="CW24" s="1598"/>
      <c r="CX24" s="1598"/>
      <c r="CY24" s="1598"/>
      <c r="CZ24" s="1598"/>
      <c r="DA24" s="1598"/>
      <c r="DB24" s="1598"/>
      <c r="DC24" s="1598"/>
      <c r="DD24" s="1598"/>
      <c r="DE24" s="1598"/>
      <c r="DF24" s="1598"/>
      <c r="DG24" s="1598"/>
      <c r="DH24" s="1598"/>
      <c r="DI24" s="1598"/>
      <c r="DJ24" s="1598"/>
      <c r="DK24" s="1598"/>
      <c r="DL24" s="1598"/>
      <c r="DM24" s="1598"/>
      <c r="DN24" s="1598"/>
      <c r="DO24" s="1598"/>
      <c r="DP24" s="1598"/>
      <c r="DQ24" s="1598"/>
      <c r="DR24" s="1598"/>
      <c r="DS24" s="1598"/>
      <c r="DT24" s="1598"/>
      <c r="DU24" s="1598"/>
      <c r="DV24" s="1598"/>
      <c r="DW24" s="1598"/>
      <c r="DX24" s="1598"/>
      <c r="DY24" s="1598"/>
      <c r="DZ24" s="1598"/>
      <c r="EA24" s="1598"/>
      <c r="EB24" s="1598"/>
      <c r="EC24" s="1598"/>
      <c r="ED24" s="1598"/>
      <c r="EE24" s="1598"/>
      <c r="EF24" s="1598"/>
      <c r="EG24" s="1598"/>
      <c r="EH24" s="1598"/>
      <c r="EI24" s="1598"/>
      <c r="EJ24" s="1598"/>
      <c r="EK24" s="1598"/>
      <c r="EL24" s="1598"/>
      <c r="EM24" s="1598"/>
      <c r="EN24" s="1598"/>
      <c r="EO24" s="1598"/>
      <c r="EP24" s="1598"/>
      <c r="EQ24" s="1598"/>
      <c r="ER24" s="1598"/>
      <c r="ES24" s="1598"/>
      <c r="ET24" s="1598"/>
      <c r="EU24" s="1598"/>
      <c r="EV24" s="1598"/>
      <c r="EW24" s="1598"/>
      <c r="EX24" s="1598"/>
    </row>
    <row r="25" spans="1:154" s="1602" customFormat="1" ht="16.899999999999999" customHeight="1" x14ac:dyDescent="0.2">
      <c r="A25" s="1598"/>
      <c r="B25" s="1605" t="s">
        <v>450</v>
      </c>
      <c r="C25" s="2537" t="s">
        <v>451</v>
      </c>
      <c r="D25" s="2537"/>
      <c r="E25" s="2537"/>
      <c r="F25" s="2537"/>
      <c r="G25" s="2537"/>
      <c r="H25" s="2537"/>
      <c r="I25" s="2537"/>
      <c r="J25" s="2537"/>
      <c r="K25" s="2537"/>
      <c r="L25" s="2537"/>
      <c r="M25" s="2537"/>
      <c r="N25" s="2537"/>
      <c r="O25" s="2537"/>
      <c r="P25" s="2537"/>
      <c r="Q25" s="2537"/>
      <c r="R25" s="2537"/>
      <c r="S25" s="1606"/>
      <c r="T25" s="1606"/>
      <c r="U25" s="1606"/>
      <c r="V25" s="1606"/>
      <c r="W25" s="1606"/>
      <c r="X25" s="1606"/>
      <c r="Y25" s="1606"/>
      <c r="Z25" s="1606"/>
      <c r="AA25" s="1606"/>
      <c r="AB25" s="1607" t="s">
        <v>36</v>
      </c>
      <c r="AC25" s="2538"/>
      <c r="AD25" s="2539"/>
      <c r="AE25" s="2539"/>
      <c r="AF25" s="2539"/>
      <c r="AG25" s="2540"/>
      <c r="AH25" s="1556"/>
      <c r="AI25" s="1608">
        <f>AC25</f>
        <v>0</v>
      </c>
      <c r="AJ25" s="1609"/>
      <c r="AK25" s="1598"/>
      <c r="AL25" s="1598"/>
      <c r="AM25" s="1598"/>
      <c r="AN25" s="1598"/>
      <c r="AO25" s="1598"/>
      <c r="AP25" s="1598"/>
      <c r="AQ25" s="1598"/>
      <c r="AR25" s="1598"/>
      <c r="AS25" s="1598"/>
      <c r="AT25" s="1598"/>
      <c r="AU25" s="1598"/>
      <c r="AV25" s="1598"/>
      <c r="AW25" s="1598"/>
      <c r="AX25" s="1598"/>
      <c r="AY25" s="1598"/>
      <c r="AZ25" s="1598"/>
      <c r="BA25" s="1598"/>
      <c r="BB25" s="1598"/>
      <c r="BC25" s="1598"/>
      <c r="BD25" s="1598"/>
      <c r="BE25" s="1598"/>
      <c r="BF25" s="1598"/>
      <c r="BG25" s="1598"/>
      <c r="BH25" s="1598"/>
      <c r="BI25" s="1598"/>
      <c r="BJ25" s="1598"/>
      <c r="BK25" s="1598"/>
      <c r="BL25" s="1598"/>
      <c r="BM25" s="1598"/>
      <c r="BN25" s="1598"/>
      <c r="BO25" s="1598"/>
      <c r="BP25" s="1598"/>
      <c r="BQ25" s="1598"/>
      <c r="BR25" s="1598"/>
      <c r="BS25" s="1598"/>
      <c r="BT25" s="1598"/>
      <c r="BU25" s="1598"/>
      <c r="BV25" s="1598"/>
      <c r="BW25" s="1598"/>
      <c r="BX25" s="1598"/>
      <c r="BY25" s="1598"/>
      <c r="BZ25" s="1598"/>
      <c r="CA25" s="1598"/>
      <c r="CB25" s="1598"/>
      <c r="CC25" s="1598"/>
      <c r="CD25" s="1598"/>
      <c r="CE25" s="1598"/>
      <c r="CF25" s="1598"/>
      <c r="CG25" s="1598"/>
      <c r="CH25" s="1598"/>
      <c r="CI25" s="1598"/>
      <c r="CJ25" s="1598"/>
      <c r="CK25" s="1598"/>
      <c r="CL25" s="1598"/>
      <c r="CM25" s="1598"/>
      <c r="CN25" s="1598"/>
      <c r="CO25" s="1598"/>
      <c r="CP25" s="1598"/>
      <c r="CQ25" s="1598"/>
      <c r="CR25" s="1598"/>
      <c r="CS25" s="1598"/>
      <c r="CT25" s="1598"/>
      <c r="CU25" s="1598"/>
      <c r="CV25" s="1598"/>
      <c r="CW25" s="1598"/>
      <c r="CX25" s="1598"/>
      <c r="CY25" s="1598"/>
      <c r="CZ25" s="1598"/>
      <c r="DA25" s="1598"/>
      <c r="DB25" s="1598"/>
      <c r="DC25" s="1598"/>
      <c r="DD25" s="1598"/>
      <c r="DE25" s="1598"/>
      <c r="DF25" s="1598"/>
      <c r="DG25" s="1598"/>
      <c r="DH25" s="1598"/>
      <c r="DI25" s="1598"/>
      <c r="DJ25" s="1598"/>
      <c r="DK25" s="1598"/>
      <c r="DL25" s="1598"/>
      <c r="DM25" s="1598"/>
      <c r="DN25" s="1598"/>
      <c r="DO25" s="1598"/>
      <c r="DP25" s="1598"/>
      <c r="DQ25" s="1598"/>
      <c r="DR25" s="1598"/>
      <c r="DS25" s="1598"/>
      <c r="DT25" s="1598"/>
      <c r="DU25" s="1598"/>
      <c r="DV25" s="1598"/>
      <c r="DW25" s="1598"/>
      <c r="DX25" s="1598"/>
      <c r="DY25" s="1598"/>
      <c r="DZ25" s="1598"/>
      <c r="EA25" s="1598"/>
      <c r="EB25" s="1598"/>
      <c r="EC25" s="1598"/>
      <c r="ED25" s="1598"/>
      <c r="EE25" s="1598"/>
      <c r="EF25" s="1598"/>
      <c r="EG25" s="1598"/>
      <c r="EH25" s="1598"/>
      <c r="EI25" s="1598"/>
      <c r="EJ25" s="1598"/>
      <c r="EK25" s="1598"/>
      <c r="EL25" s="1598"/>
      <c r="EM25" s="1598"/>
      <c r="EN25" s="1598"/>
      <c r="EO25" s="1598"/>
      <c r="EP25" s="1598"/>
      <c r="EQ25" s="1598"/>
      <c r="ER25" s="1598"/>
      <c r="ES25" s="1598"/>
      <c r="ET25" s="1598"/>
      <c r="EU25" s="1598"/>
      <c r="EV25" s="1598"/>
      <c r="EW25" s="1598"/>
      <c r="EX25" s="1598"/>
    </row>
    <row r="26" spans="1:154" s="1602" customFormat="1" ht="17.100000000000001" customHeight="1" x14ac:dyDescent="0.2">
      <c r="A26" s="1598"/>
      <c r="B26" s="2530" t="s">
        <v>476</v>
      </c>
      <c r="C26" s="2530"/>
      <c r="D26" s="2530"/>
      <c r="E26" s="2530"/>
      <c r="F26" s="2530"/>
      <c r="G26" s="2530"/>
      <c r="H26" s="2530"/>
      <c r="I26" s="2530"/>
      <c r="J26" s="2530"/>
      <c r="K26" s="2530"/>
      <c r="L26" s="2530"/>
      <c r="M26" s="2530"/>
      <c r="N26" s="2530"/>
      <c r="O26" s="2530"/>
      <c r="P26" s="2530"/>
      <c r="Q26" s="2530"/>
      <c r="R26" s="2530"/>
      <c r="S26" s="2530"/>
      <c r="T26" s="2530"/>
      <c r="U26" s="2530"/>
      <c r="V26" s="2530"/>
      <c r="W26" s="2530"/>
      <c r="X26" s="2530"/>
      <c r="Y26" s="2530"/>
      <c r="Z26" s="2530"/>
      <c r="AA26" s="2530"/>
      <c r="AB26" s="2530"/>
      <c r="AC26" s="2530"/>
      <c r="AD26" s="2530"/>
      <c r="AE26" s="2530"/>
      <c r="AF26" s="2530"/>
      <c r="AG26" s="2530"/>
      <c r="AH26" s="1599"/>
      <c r="AI26" s="1600"/>
      <c r="AJ26" s="1601"/>
      <c r="AK26" s="1598"/>
      <c r="AL26" s="1598"/>
      <c r="AM26" s="1598"/>
      <c r="AN26" s="1598"/>
      <c r="AO26" s="1598"/>
      <c r="AP26" s="1598"/>
      <c r="AQ26" s="1598"/>
      <c r="AR26" s="1598"/>
      <c r="AS26" s="1598"/>
      <c r="AT26" s="1598"/>
      <c r="AU26" s="1598"/>
      <c r="AV26" s="1598"/>
      <c r="AW26" s="1598"/>
      <c r="AX26" s="1598"/>
      <c r="AY26" s="1598"/>
      <c r="AZ26" s="1598"/>
      <c r="BA26" s="1598"/>
      <c r="BB26" s="1598"/>
      <c r="BC26" s="1598"/>
      <c r="BD26" s="1598"/>
      <c r="BE26" s="1598"/>
      <c r="BF26" s="1598"/>
      <c r="BG26" s="1598"/>
      <c r="BH26" s="1598"/>
      <c r="BI26" s="1598"/>
      <c r="BJ26" s="1598"/>
      <c r="BK26" s="1598"/>
      <c r="BL26" s="1598"/>
      <c r="BM26" s="1598"/>
      <c r="BN26" s="1598"/>
      <c r="BO26" s="1598"/>
      <c r="BP26" s="1598"/>
      <c r="BQ26" s="1598"/>
      <c r="BR26" s="1598"/>
      <c r="BS26" s="1598"/>
      <c r="BT26" s="1598"/>
      <c r="BU26" s="1598"/>
      <c r="BV26" s="1598"/>
      <c r="BW26" s="1598"/>
      <c r="BX26" s="1598"/>
      <c r="BY26" s="1598"/>
      <c r="BZ26" s="1598"/>
      <c r="CA26" s="1598"/>
      <c r="CB26" s="1598"/>
      <c r="CC26" s="1598"/>
      <c r="CD26" s="1598"/>
      <c r="CE26" s="1598"/>
      <c r="CF26" s="1598"/>
      <c r="CG26" s="1598"/>
      <c r="CH26" s="1598"/>
      <c r="CI26" s="1598"/>
      <c r="CJ26" s="1598"/>
      <c r="CK26" s="1598"/>
      <c r="CL26" s="1598"/>
      <c r="CM26" s="1598"/>
      <c r="CN26" s="1598"/>
      <c r="CO26" s="1598"/>
      <c r="CP26" s="1598"/>
      <c r="CQ26" s="1598"/>
      <c r="CR26" s="1598"/>
      <c r="CS26" s="1598"/>
      <c r="CT26" s="1598"/>
      <c r="CU26" s="1598"/>
      <c r="CV26" s="1598"/>
      <c r="CW26" s="1598"/>
      <c r="CX26" s="1598"/>
      <c r="CY26" s="1598"/>
      <c r="CZ26" s="1598"/>
      <c r="DA26" s="1598"/>
      <c r="DB26" s="1598"/>
      <c r="DC26" s="1598"/>
      <c r="DD26" s="1598"/>
      <c r="DE26" s="1598"/>
      <c r="DF26" s="1598"/>
      <c r="DG26" s="1598"/>
      <c r="DH26" s="1598"/>
      <c r="DI26" s="1598"/>
      <c r="DJ26" s="1598"/>
      <c r="DK26" s="1598"/>
      <c r="DL26" s="1598"/>
      <c r="DM26" s="1598"/>
      <c r="DN26" s="1598"/>
      <c r="DO26" s="1598"/>
      <c r="DP26" s="1598"/>
      <c r="DQ26" s="1598"/>
      <c r="DR26" s="1598"/>
      <c r="DS26" s="1598"/>
      <c r="DT26" s="1598"/>
      <c r="DU26" s="1598"/>
      <c r="DV26" s="1598"/>
      <c r="DW26" s="1598"/>
      <c r="DX26" s="1598"/>
      <c r="DY26" s="1598"/>
      <c r="DZ26" s="1598"/>
      <c r="EA26" s="1598"/>
      <c r="EB26" s="1598"/>
      <c r="EC26" s="1598"/>
      <c r="ED26" s="1598"/>
      <c r="EE26" s="1598"/>
      <c r="EF26" s="1598"/>
      <c r="EG26" s="1598"/>
      <c r="EH26" s="1598"/>
      <c r="EI26" s="1598"/>
      <c r="EJ26" s="1598"/>
      <c r="EK26" s="1598"/>
      <c r="EL26" s="1598"/>
      <c r="EM26" s="1598"/>
      <c r="EN26" s="1598"/>
      <c r="EO26" s="1598"/>
      <c r="EP26" s="1598"/>
      <c r="EQ26" s="1598"/>
      <c r="ER26" s="1598"/>
      <c r="ES26" s="1598"/>
      <c r="ET26" s="1598"/>
      <c r="EU26" s="1598"/>
      <c r="EV26" s="1598"/>
      <c r="EW26" s="1598"/>
      <c r="EX26" s="1598"/>
    </row>
    <row r="27" spans="1:154" s="1602" customFormat="1" ht="50.1" customHeight="1" x14ac:dyDescent="0.2">
      <c r="A27" s="1598"/>
      <c r="B27" s="2541" t="s">
        <v>492</v>
      </c>
      <c r="C27" s="2542"/>
      <c r="D27" s="2542"/>
      <c r="E27" s="2542"/>
      <c r="F27" s="2542"/>
      <c r="G27" s="2542"/>
      <c r="H27" s="2542"/>
      <c r="I27" s="2542"/>
      <c r="J27" s="2542"/>
      <c r="K27" s="2542"/>
      <c r="L27" s="2542"/>
      <c r="M27" s="2542"/>
      <c r="N27" s="2542"/>
      <c r="O27" s="2542"/>
      <c r="P27" s="2542"/>
      <c r="Q27" s="2542"/>
      <c r="R27" s="2542"/>
      <c r="S27" s="2542"/>
      <c r="T27" s="2542"/>
      <c r="U27" s="2542"/>
      <c r="V27" s="2542"/>
      <c r="W27" s="2542"/>
      <c r="X27" s="2542"/>
      <c r="Y27" s="2542"/>
      <c r="Z27" s="2542"/>
      <c r="AA27" s="2542"/>
      <c r="AB27" s="2542"/>
      <c r="AC27" s="2542"/>
      <c r="AD27" s="2542"/>
      <c r="AE27" s="2542"/>
      <c r="AF27" s="2542"/>
      <c r="AG27" s="2543"/>
      <c r="AH27" s="1578"/>
      <c r="AI27" s="1603"/>
      <c r="AJ27" s="1604"/>
      <c r="AK27" s="1598"/>
      <c r="AL27" s="1598"/>
      <c r="AM27" s="1598"/>
      <c r="AN27" s="1598"/>
      <c r="AO27" s="1598"/>
      <c r="AP27" s="1598"/>
      <c r="AQ27" s="1598"/>
      <c r="AR27" s="1598"/>
      <c r="AS27" s="1598"/>
      <c r="AT27" s="1598"/>
      <c r="AU27" s="1598"/>
      <c r="AV27" s="1598"/>
      <c r="AW27" s="1598"/>
      <c r="AX27" s="1598"/>
      <c r="AY27" s="1598"/>
      <c r="AZ27" s="1598"/>
      <c r="BA27" s="1598"/>
      <c r="BB27" s="1598"/>
      <c r="BC27" s="1598"/>
      <c r="BD27" s="1598"/>
      <c r="BE27" s="1598"/>
      <c r="BF27" s="1598"/>
      <c r="BG27" s="1598"/>
      <c r="BH27" s="1598"/>
      <c r="BI27" s="1598"/>
      <c r="BJ27" s="1598"/>
      <c r="BK27" s="1598"/>
      <c r="BL27" s="1598"/>
      <c r="BM27" s="1598"/>
      <c r="BN27" s="1598"/>
      <c r="BO27" s="1598"/>
      <c r="BP27" s="1598"/>
      <c r="BQ27" s="1598"/>
      <c r="BR27" s="1598"/>
      <c r="BS27" s="1598"/>
      <c r="BT27" s="1598"/>
      <c r="BU27" s="1598"/>
      <c r="BV27" s="1598"/>
      <c r="BW27" s="1598"/>
      <c r="BX27" s="1598"/>
      <c r="BY27" s="1598"/>
      <c r="BZ27" s="1598"/>
      <c r="CA27" s="1598"/>
      <c r="CB27" s="1598"/>
      <c r="CC27" s="1598"/>
      <c r="CD27" s="1598"/>
      <c r="CE27" s="1598"/>
      <c r="CF27" s="1598"/>
      <c r="CG27" s="1598"/>
      <c r="CH27" s="1598"/>
      <c r="CI27" s="1598"/>
      <c r="CJ27" s="1598"/>
      <c r="CK27" s="1598"/>
      <c r="CL27" s="1598"/>
      <c r="CM27" s="1598"/>
      <c r="CN27" s="1598"/>
      <c r="CO27" s="1598"/>
      <c r="CP27" s="1598"/>
      <c r="CQ27" s="1598"/>
      <c r="CR27" s="1598"/>
      <c r="CS27" s="1598"/>
      <c r="CT27" s="1598"/>
      <c r="CU27" s="1598"/>
      <c r="CV27" s="1598"/>
      <c r="CW27" s="1598"/>
      <c r="CX27" s="1598"/>
      <c r="CY27" s="1598"/>
      <c r="CZ27" s="1598"/>
      <c r="DA27" s="1598"/>
      <c r="DB27" s="1598"/>
      <c r="DC27" s="1598"/>
      <c r="DD27" s="1598"/>
      <c r="DE27" s="1598"/>
      <c r="DF27" s="1598"/>
      <c r="DG27" s="1598"/>
      <c r="DH27" s="1598"/>
      <c r="DI27" s="1598"/>
      <c r="DJ27" s="1598"/>
      <c r="DK27" s="1598"/>
      <c r="DL27" s="1598"/>
      <c r="DM27" s="1598"/>
      <c r="DN27" s="1598"/>
      <c r="DO27" s="1598"/>
      <c r="DP27" s="1598"/>
      <c r="DQ27" s="1598"/>
      <c r="DR27" s="1598"/>
      <c r="DS27" s="1598"/>
      <c r="DT27" s="1598"/>
      <c r="DU27" s="1598"/>
      <c r="DV27" s="1598"/>
      <c r="DW27" s="1598"/>
      <c r="DX27" s="1598"/>
      <c r="DY27" s="1598"/>
      <c r="DZ27" s="1598"/>
      <c r="EA27" s="1598"/>
      <c r="EB27" s="1598"/>
      <c r="EC27" s="1598"/>
      <c r="ED27" s="1598"/>
      <c r="EE27" s="1598"/>
      <c r="EF27" s="1598"/>
      <c r="EG27" s="1598"/>
      <c r="EH27" s="1598"/>
      <c r="EI27" s="1598"/>
      <c r="EJ27" s="1598"/>
      <c r="EK27" s="1598"/>
      <c r="EL27" s="1598"/>
      <c r="EM27" s="1598"/>
      <c r="EN27" s="1598"/>
      <c r="EO27" s="1598"/>
      <c r="EP27" s="1598"/>
      <c r="EQ27" s="1598"/>
      <c r="ER27" s="1598"/>
      <c r="ES27" s="1598"/>
      <c r="ET27" s="1598"/>
      <c r="EU27" s="1598"/>
      <c r="EV27" s="1598"/>
      <c r="EW27" s="1598"/>
      <c r="EX27" s="1598"/>
    </row>
    <row r="28" spans="1:154" s="1602" customFormat="1" ht="16.899999999999999" customHeight="1" x14ac:dyDescent="0.2">
      <c r="A28" s="1598"/>
      <c r="B28" s="1605" t="s">
        <v>450</v>
      </c>
      <c r="C28" s="2537" t="s">
        <v>451</v>
      </c>
      <c r="D28" s="2537"/>
      <c r="E28" s="2537"/>
      <c r="F28" s="2537"/>
      <c r="G28" s="2537"/>
      <c r="H28" s="2537"/>
      <c r="I28" s="2537"/>
      <c r="J28" s="2537"/>
      <c r="K28" s="2537"/>
      <c r="L28" s="2537"/>
      <c r="M28" s="2537"/>
      <c r="N28" s="2537"/>
      <c r="O28" s="2537"/>
      <c r="P28" s="2537"/>
      <c r="Q28" s="2537"/>
      <c r="R28" s="2537"/>
      <c r="S28" s="1606"/>
      <c r="T28" s="1606"/>
      <c r="U28" s="1606"/>
      <c r="V28" s="1606"/>
      <c r="W28" s="1606"/>
      <c r="X28" s="1606"/>
      <c r="Y28" s="1606"/>
      <c r="Z28" s="1606"/>
      <c r="AA28" s="1606"/>
      <c r="AB28" s="1607" t="s">
        <v>36</v>
      </c>
      <c r="AC28" s="2538"/>
      <c r="AD28" s="2539"/>
      <c r="AE28" s="2539"/>
      <c r="AF28" s="2539"/>
      <c r="AG28" s="2540"/>
      <c r="AH28" s="1556"/>
      <c r="AI28" s="1608">
        <f>AC28</f>
        <v>0</v>
      </c>
      <c r="AJ28" s="2544"/>
      <c r="AK28" s="1598"/>
      <c r="AL28" s="1598"/>
      <c r="AM28" s="1598"/>
      <c r="AN28" s="1598"/>
      <c r="AO28" s="1598"/>
      <c r="AP28" s="1598"/>
      <c r="AQ28" s="1598"/>
      <c r="AR28" s="1598"/>
      <c r="AS28" s="1598"/>
      <c r="AT28" s="1598"/>
      <c r="AU28" s="1598"/>
      <c r="AV28" s="1598"/>
      <c r="AW28" s="1598"/>
      <c r="AX28" s="1598"/>
      <c r="AY28" s="1598"/>
      <c r="AZ28" s="1598"/>
      <c r="BA28" s="1598"/>
      <c r="BB28" s="1598"/>
      <c r="BC28" s="1598"/>
      <c r="BD28" s="1598"/>
      <c r="BE28" s="1598"/>
      <c r="BF28" s="1598"/>
      <c r="BG28" s="1598"/>
      <c r="BH28" s="1598"/>
      <c r="BI28" s="1598"/>
      <c r="BJ28" s="1598"/>
      <c r="BK28" s="1598"/>
      <c r="BL28" s="1598"/>
      <c r="BM28" s="1598"/>
      <c r="BN28" s="1598"/>
      <c r="BO28" s="1598"/>
      <c r="BP28" s="1598"/>
      <c r="BQ28" s="1598"/>
      <c r="BR28" s="1598"/>
      <c r="BS28" s="1598"/>
      <c r="BT28" s="1598"/>
      <c r="BU28" s="1598"/>
      <c r="BV28" s="1598"/>
      <c r="BW28" s="1598"/>
      <c r="BX28" s="1598"/>
      <c r="BY28" s="1598"/>
      <c r="BZ28" s="1598"/>
      <c r="CA28" s="1598"/>
      <c r="CB28" s="1598"/>
      <c r="CC28" s="1598"/>
      <c r="CD28" s="1598"/>
      <c r="CE28" s="1598"/>
      <c r="CF28" s="1598"/>
      <c r="CG28" s="1598"/>
      <c r="CH28" s="1598"/>
      <c r="CI28" s="1598"/>
      <c r="CJ28" s="1598"/>
      <c r="CK28" s="1598"/>
      <c r="CL28" s="1598"/>
      <c r="CM28" s="1598"/>
      <c r="CN28" s="1598"/>
      <c r="CO28" s="1598"/>
      <c r="CP28" s="1598"/>
      <c r="CQ28" s="1598"/>
      <c r="CR28" s="1598"/>
      <c r="CS28" s="1598"/>
      <c r="CT28" s="1598"/>
      <c r="CU28" s="1598"/>
      <c r="CV28" s="1598"/>
      <c r="CW28" s="1598"/>
      <c r="CX28" s="1598"/>
      <c r="CY28" s="1598"/>
      <c r="CZ28" s="1598"/>
      <c r="DA28" s="1598"/>
      <c r="DB28" s="1598"/>
      <c r="DC28" s="1598"/>
      <c r="DD28" s="1598"/>
      <c r="DE28" s="1598"/>
      <c r="DF28" s="1598"/>
      <c r="DG28" s="1598"/>
      <c r="DH28" s="1598"/>
      <c r="DI28" s="1598"/>
      <c r="DJ28" s="1598"/>
      <c r="DK28" s="1598"/>
      <c r="DL28" s="1598"/>
      <c r="DM28" s="1598"/>
      <c r="DN28" s="1598"/>
      <c r="DO28" s="1598"/>
      <c r="DP28" s="1598"/>
      <c r="DQ28" s="1598"/>
      <c r="DR28" s="1598"/>
      <c r="DS28" s="1598"/>
      <c r="DT28" s="1598"/>
      <c r="DU28" s="1598"/>
      <c r="DV28" s="1598"/>
      <c r="DW28" s="1598"/>
      <c r="DX28" s="1598"/>
      <c r="DY28" s="1598"/>
      <c r="DZ28" s="1598"/>
      <c r="EA28" s="1598"/>
      <c r="EB28" s="1598"/>
      <c r="EC28" s="1598"/>
      <c r="ED28" s="1598"/>
      <c r="EE28" s="1598"/>
      <c r="EF28" s="1598"/>
      <c r="EG28" s="1598"/>
      <c r="EH28" s="1598"/>
      <c r="EI28" s="1598"/>
      <c r="EJ28" s="1598"/>
      <c r="EK28" s="1598"/>
      <c r="EL28" s="1598"/>
      <c r="EM28" s="1598"/>
      <c r="EN28" s="1598"/>
      <c r="EO28" s="1598"/>
      <c r="EP28" s="1598"/>
      <c r="EQ28" s="1598"/>
      <c r="ER28" s="1598"/>
      <c r="ES28" s="1598"/>
      <c r="ET28" s="1598"/>
      <c r="EU28" s="1598"/>
      <c r="EV28" s="1598"/>
      <c r="EW28" s="1598"/>
      <c r="EX28" s="1598"/>
    </row>
    <row r="29" spans="1:154" s="1602" customFormat="1" ht="17.100000000000001" customHeight="1" x14ac:dyDescent="0.2">
      <c r="A29" s="1598"/>
      <c r="B29" s="2530" t="s">
        <v>476</v>
      </c>
      <c r="C29" s="2530"/>
      <c r="D29" s="2530"/>
      <c r="E29" s="2530"/>
      <c r="F29" s="2530"/>
      <c r="G29" s="2530"/>
      <c r="H29" s="2530"/>
      <c r="I29" s="2530"/>
      <c r="J29" s="2530"/>
      <c r="K29" s="2530"/>
      <c r="L29" s="2530"/>
      <c r="M29" s="2530"/>
      <c r="N29" s="2530"/>
      <c r="O29" s="2530"/>
      <c r="P29" s="2530"/>
      <c r="Q29" s="2530"/>
      <c r="R29" s="2530"/>
      <c r="S29" s="2530"/>
      <c r="T29" s="2530"/>
      <c r="U29" s="2530"/>
      <c r="V29" s="2530"/>
      <c r="W29" s="2530"/>
      <c r="X29" s="2530"/>
      <c r="Y29" s="2530"/>
      <c r="Z29" s="2530"/>
      <c r="AA29" s="2530"/>
      <c r="AB29" s="2530"/>
      <c r="AC29" s="2530"/>
      <c r="AD29" s="2530"/>
      <c r="AE29" s="2530"/>
      <c r="AF29" s="2530"/>
      <c r="AG29" s="2530"/>
      <c r="AH29" s="1599"/>
      <c r="AI29" s="1600"/>
      <c r="AJ29" s="2544"/>
      <c r="AK29" s="1598"/>
      <c r="AL29" s="1598"/>
      <c r="AM29" s="1598"/>
      <c r="AN29" s="1598"/>
      <c r="AO29" s="1598"/>
      <c r="AP29" s="1598"/>
      <c r="AQ29" s="1598"/>
      <c r="AR29" s="1598"/>
      <c r="AS29" s="1598"/>
      <c r="AT29" s="1598"/>
      <c r="AU29" s="1598"/>
      <c r="AV29" s="1598"/>
      <c r="AW29" s="1598"/>
      <c r="AX29" s="1598"/>
      <c r="AY29" s="1598"/>
      <c r="AZ29" s="1598"/>
      <c r="BA29" s="1598"/>
      <c r="BB29" s="1598"/>
      <c r="BC29" s="1598"/>
      <c r="BD29" s="1598"/>
      <c r="BE29" s="1598"/>
      <c r="BF29" s="1598"/>
      <c r="BG29" s="1598"/>
      <c r="BH29" s="1598"/>
      <c r="BI29" s="1598"/>
      <c r="BJ29" s="1598"/>
      <c r="BK29" s="1598"/>
      <c r="BL29" s="1598"/>
      <c r="BM29" s="1598"/>
      <c r="BN29" s="1598"/>
      <c r="BO29" s="1598"/>
      <c r="BP29" s="1598"/>
      <c r="BQ29" s="1598"/>
      <c r="BR29" s="1598"/>
      <c r="BS29" s="1598"/>
      <c r="BT29" s="1598"/>
      <c r="BU29" s="1598"/>
      <c r="BV29" s="1598"/>
      <c r="BW29" s="1598"/>
      <c r="BX29" s="1598"/>
      <c r="BY29" s="1598"/>
      <c r="BZ29" s="1598"/>
      <c r="CA29" s="1598"/>
      <c r="CB29" s="1598"/>
      <c r="CC29" s="1598"/>
      <c r="CD29" s="1598"/>
      <c r="CE29" s="1598"/>
      <c r="CF29" s="1598"/>
      <c r="CG29" s="1598"/>
      <c r="CH29" s="1598"/>
      <c r="CI29" s="1598"/>
      <c r="CJ29" s="1598"/>
      <c r="CK29" s="1598"/>
      <c r="CL29" s="1598"/>
      <c r="CM29" s="1598"/>
      <c r="CN29" s="1598"/>
      <c r="CO29" s="1598"/>
      <c r="CP29" s="1598"/>
      <c r="CQ29" s="1598"/>
      <c r="CR29" s="1598"/>
      <c r="CS29" s="1598"/>
      <c r="CT29" s="1598"/>
      <c r="CU29" s="1598"/>
      <c r="CV29" s="1598"/>
      <c r="CW29" s="1598"/>
      <c r="CX29" s="1598"/>
      <c r="CY29" s="1598"/>
      <c r="CZ29" s="1598"/>
      <c r="DA29" s="1598"/>
      <c r="DB29" s="1598"/>
      <c r="DC29" s="1598"/>
      <c r="DD29" s="1598"/>
      <c r="DE29" s="1598"/>
      <c r="DF29" s="1598"/>
      <c r="DG29" s="1598"/>
      <c r="DH29" s="1598"/>
      <c r="DI29" s="1598"/>
      <c r="DJ29" s="1598"/>
      <c r="DK29" s="1598"/>
      <c r="DL29" s="1598"/>
      <c r="DM29" s="1598"/>
      <c r="DN29" s="1598"/>
      <c r="DO29" s="1598"/>
      <c r="DP29" s="1598"/>
      <c r="DQ29" s="1598"/>
      <c r="DR29" s="1598"/>
      <c r="DS29" s="1598"/>
      <c r="DT29" s="1598"/>
      <c r="DU29" s="1598"/>
      <c r="DV29" s="1598"/>
      <c r="DW29" s="1598"/>
      <c r="DX29" s="1598"/>
      <c r="DY29" s="1598"/>
      <c r="DZ29" s="1598"/>
      <c r="EA29" s="1598"/>
      <c r="EB29" s="1598"/>
      <c r="EC29" s="1598"/>
      <c r="ED29" s="1598"/>
      <c r="EE29" s="1598"/>
      <c r="EF29" s="1598"/>
      <c r="EG29" s="1598"/>
      <c r="EH29" s="1598"/>
      <c r="EI29" s="1598"/>
      <c r="EJ29" s="1598"/>
      <c r="EK29" s="1598"/>
      <c r="EL29" s="1598"/>
      <c r="EM29" s="1598"/>
      <c r="EN29" s="1598"/>
      <c r="EO29" s="1598"/>
      <c r="EP29" s="1598"/>
      <c r="EQ29" s="1598"/>
      <c r="ER29" s="1598"/>
      <c r="ES29" s="1598"/>
      <c r="ET29" s="1598"/>
      <c r="EU29" s="1598"/>
      <c r="EV29" s="1598"/>
      <c r="EW29" s="1598"/>
      <c r="EX29" s="1598"/>
    </row>
    <row r="30" spans="1:154" s="1602" customFormat="1" ht="50.1" customHeight="1" x14ac:dyDescent="0.2">
      <c r="A30" s="1598"/>
      <c r="B30" s="2541"/>
      <c r="C30" s="2542"/>
      <c r="D30" s="2542"/>
      <c r="E30" s="2542"/>
      <c r="F30" s="2542"/>
      <c r="G30" s="2542"/>
      <c r="H30" s="2542"/>
      <c r="I30" s="2542"/>
      <c r="J30" s="2542"/>
      <c r="K30" s="2542"/>
      <c r="L30" s="2542"/>
      <c r="M30" s="2542"/>
      <c r="N30" s="2542"/>
      <c r="O30" s="2542"/>
      <c r="P30" s="2542"/>
      <c r="Q30" s="2542"/>
      <c r="R30" s="2542"/>
      <c r="S30" s="2542"/>
      <c r="T30" s="2542"/>
      <c r="U30" s="2542"/>
      <c r="V30" s="2542"/>
      <c r="W30" s="2542"/>
      <c r="X30" s="2542"/>
      <c r="Y30" s="2542"/>
      <c r="Z30" s="2542"/>
      <c r="AA30" s="2542"/>
      <c r="AB30" s="2542"/>
      <c r="AC30" s="2542"/>
      <c r="AD30" s="2542"/>
      <c r="AE30" s="2542"/>
      <c r="AF30" s="2542"/>
      <c r="AG30" s="2543"/>
      <c r="AH30" s="1578"/>
      <c r="AI30" s="1603"/>
      <c r="AJ30" s="2544"/>
      <c r="AK30" s="1598"/>
      <c r="AL30" s="1598"/>
      <c r="AM30" s="1598"/>
      <c r="AN30" s="1598"/>
      <c r="AO30" s="1598"/>
      <c r="AP30" s="1598"/>
      <c r="AQ30" s="1598"/>
      <c r="AR30" s="1598"/>
      <c r="AS30" s="1598"/>
      <c r="AT30" s="1598"/>
      <c r="AU30" s="1598"/>
      <c r="AV30" s="1598"/>
      <c r="AW30" s="1598"/>
      <c r="AX30" s="1598"/>
      <c r="AY30" s="1598"/>
      <c r="AZ30" s="1598"/>
      <c r="BA30" s="1598"/>
      <c r="BB30" s="1598"/>
      <c r="BC30" s="1598"/>
      <c r="BD30" s="1598"/>
      <c r="BE30" s="1598"/>
      <c r="BF30" s="1598"/>
      <c r="BG30" s="1598"/>
      <c r="BH30" s="1598"/>
      <c r="BI30" s="1598"/>
      <c r="BJ30" s="1598"/>
      <c r="BK30" s="1598"/>
      <c r="BL30" s="1598"/>
      <c r="BM30" s="1598"/>
      <c r="BN30" s="1598"/>
      <c r="BO30" s="1598"/>
      <c r="BP30" s="1598"/>
      <c r="BQ30" s="1598"/>
      <c r="BR30" s="1598"/>
      <c r="BS30" s="1598"/>
      <c r="BT30" s="1598"/>
      <c r="BU30" s="1598"/>
      <c r="BV30" s="1598"/>
      <c r="BW30" s="1598"/>
      <c r="BX30" s="1598"/>
      <c r="BY30" s="1598"/>
      <c r="BZ30" s="1598"/>
      <c r="CA30" s="1598"/>
      <c r="CB30" s="1598"/>
      <c r="CC30" s="1598"/>
      <c r="CD30" s="1598"/>
      <c r="CE30" s="1598"/>
      <c r="CF30" s="1598"/>
      <c r="CG30" s="1598"/>
      <c r="CH30" s="1598"/>
      <c r="CI30" s="1598"/>
      <c r="CJ30" s="1598"/>
      <c r="CK30" s="1598"/>
      <c r="CL30" s="1598"/>
      <c r="CM30" s="1598"/>
      <c r="CN30" s="1598"/>
      <c r="CO30" s="1598"/>
      <c r="CP30" s="1598"/>
      <c r="CQ30" s="1598"/>
      <c r="CR30" s="1598"/>
      <c r="CS30" s="1598"/>
      <c r="CT30" s="1598"/>
      <c r="CU30" s="1598"/>
      <c r="CV30" s="1598"/>
      <c r="CW30" s="1598"/>
      <c r="CX30" s="1598"/>
      <c r="CY30" s="1598"/>
      <c r="CZ30" s="1598"/>
      <c r="DA30" s="1598"/>
      <c r="DB30" s="1598"/>
      <c r="DC30" s="1598"/>
      <c r="DD30" s="1598"/>
      <c r="DE30" s="1598"/>
      <c r="DF30" s="1598"/>
      <c r="DG30" s="1598"/>
      <c r="DH30" s="1598"/>
      <c r="DI30" s="1598"/>
      <c r="DJ30" s="1598"/>
      <c r="DK30" s="1598"/>
      <c r="DL30" s="1598"/>
      <c r="DM30" s="1598"/>
      <c r="DN30" s="1598"/>
      <c r="DO30" s="1598"/>
      <c r="DP30" s="1598"/>
      <c r="DQ30" s="1598"/>
      <c r="DR30" s="1598"/>
      <c r="DS30" s="1598"/>
      <c r="DT30" s="1598"/>
      <c r="DU30" s="1598"/>
      <c r="DV30" s="1598"/>
      <c r="DW30" s="1598"/>
      <c r="DX30" s="1598"/>
      <c r="DY30" s="1598"/>
      <c r="DZ30" s="1598"/>
      <c r="EA30" s="1598"/>
      <c r="EB30" s="1598"/>
      <c r="EC30" s="1598"/>
      <c r="ED30" s="1598"/>
      <c r="EE30" s="1598"/>
      <c r="EF30" s="1598"/>
      <c r="EG30" s="1598"/>
      <c r="EH30" s="1598"/>
      <c r="EI30" s="1598"/>
      <c r="EJ30" s="1598"/>
      <c r="EK30" s="1598"/>
      <c r="EL30" s="1598"/>
      <c r="EM30" s="1598"/>
      <c r="EN30" s="1598"/>
      <c r="EO30" s="1598"/>
      <c r="EP30" s="1598"/>
      <c r="EQ30" s="1598"/>
      <c r="ER30" s="1598"/>
      <c r="ES30" s="1598"/>
      <c r="ET30" s="1598"/>
      <c r="EU30" s="1598"/>
      <c r="EV30" s="1598"/>
      <c r="EW30" s="1598"/>
      <c r="EX30" s="1598"/>
    </row>
    <row r="31" spans="1:154" s="1602" customFormat="1" ht="16.899999999999999" customHeight="1" x14ac:dyDescent="0.2">
      <c r="A31" s="1598"/>
      <c r="B31" s="1605" t="s">
        <v>450</v>
      </c>
      <c r="C31" s="2537" t="s">
        <v>451</v>
      </c>
      <c r="D31" s="2537"/>
      <c r="E31" s="2537"/>
      <c r="F31" s="2537"/>
      <c r="G31" s="2537"/>
      <c r="H31" s="2537"/>
      <c r="I31" s="2537"/>
      <c r="J31" s="2537"/>
      <c r="K31" s="2537"/>
      <c r="L31" s="2537"/>
      <c r="M31" s="2537"/>
      <c r="N31" s="2537"/>
      <c r="O31" s="2537"/>
      <c r="P31" s="2537"/>
      <c r="Q31" s="2537"/>
      <c r="R31" s="2537"/>
      <c r="S31" s="1606"/>
      <c r="T31" s="1606"/>
      <c r="U31" s="1606"/>
      <c r="V31" s="1606"/>
      <c r="W31" s="1606"/>
      <c r="X31" s="1606"/>
      <c r="Y31" s="1606"/>
      <c r="Z31" s="1606"/>
      <c r="AA31" s="1606"/>
      <c r="AB31" s="1607" t="s">
        <v>36</v>
      </c>
      <c r="AC31" s="2538"/>
      <c r="AD31" s="2539"/>
      <c r="AE31" s="2539"/>
      <c r="AF31" s="2539"/>
      <c r="AG31" s="2540"/>
      <c r="AH31" s="1556"/>
      <c r="AI31" s="1608">
        <f>AC31</f>
        <v>0</v>
      </c>
      <c r="AJ31" s="2529"/>
      <c r="AK31" s="1598"/>
      <c r="AL31" s="1598"/>
      <c r="AM31" s="1598"/>
      <c r="AN31" s="1598"/>
      <c r="AO31" s="1598"/>
      <c r="AP31" s="1598"/>
      <c r="AQ31" s="1598"/>
      <c r="AR31" s="1598"/>
      <c r="AS31" s="1598"/>
      <c r="AT31" s="1598"/>
      <c r="AU31" s="1598"/>
      <c r="AV31" s="1598"/>
      <c r="AW31" s="1598"/>
      <c r="AX31" s="1598"/>
      <c r="AY31" s="1598"/>
      <c r="AZ31" s="1598"/>
      <c r="BA31" s="1598"/>
      <c r="BB31" s="1598"/>
      <c r="BC31" s="1598"/>
      <c r="BD31" s="1598"/>
      <c r="BE31" s="1598"/>
      <c r="BF31" s="1598"/>
      <c r="BG31" s="1598"/>
      <c r="BH31" s="1598"/>
      <c r="BI31" s="1598"/>
      <c r="BJ31" s="1598"/>
      <c r="BK31" s="1598"/>
      <c r="BL31" s="1598"/>
      <c r="BM31" s="1598"/>
      <c r="BN31" s="1598"/>
      <c r="BO31" s="1598"/>
      <c r="BP31" s="1598"/>
      <c r="BQ31" s="1598"/>
      <c r="BR31" s="1598"/>
      <c r="BS31" s="1598"/>
      <c r="BT31" s="1598"/>
      <c r="BU31" s="1598"/>
      <c r="BV31" s="1598"/>
      <c r="BW31" s="1598"/>
      <c r="BX31" s="1598"/>
      <c r="BY31" s="1598"/>
      <c r="BZ31" s="1598"/>
      <c r="CA31" s="1598"/>
      <c r="CB31" s="1598"/>
      <c r="CC31" s="1598"/>
      <c r="CD31" s="1598"/>
      <c r="CE31" s="1598"/>
      <c r="CF31" s="1598"/>
      <c r="CG31" s="1598"/>
      <c r="CH31" s="1598"/>
      <c r="CI31" s="1598"/>
      <c r="CJ31" s="1598"/>
      <c r="CK31" s="1598"/>
      <c r="CL31" s="1598"/>
      <c r="CM31" s="1598"/>
      <c r="CN31" s="1598"/>
      <c r="CO31" s="1598"/>
      <c r="CP31" s="1598"/>
      <c r="CQ31" s="1598"/>
      <c r="CR31" s="1598"/>
      <c r="CS31" s="1598"/>
      <c r="CT31" s="1598"/>
      <c r="CU31" s="1598"/>
      <c r="CV31" s="1598"/>
      <c r="CW31" s="1598"/>
      <c r="CX31" s="1598"/>
      <c r="CY31" s="1598"/>
      <c r="CZ31" s="1598"/>
      <c r="DA31" s="1598"/>
      <c r="DB31" s="1598"/>
      <c r="DC31" s="1598"/>
      <c r="DD31" s="1598"/>
      <c r="DE31" s="1598"/>
      <c r="DF31" s="1598"/>
      <c r="DG31" s="1598"/>
      <c r="DH31" s="1598"/>
      <c r="DI31" s="1598"/>
      <c r="DJ31" s="1598"/>
      <c r="DK31" s="1598"/>
      <c r="DL31" s="1598"/>
      <c r="DM31" s="1598"/>
      <c r="DN31" s="1598"/>
      <c r="DO31" s="1598"/>
      <c r="DP31" s="1598"/>
      <c r="DQ31" s="1598"/>
      <c r="DR31" s="1598"/>
      <c r="DS31" s="1598"/>
      <c r="DT31" s="1598"/>
      <c r="DU31" s="1598"/>
      <c r="DV31" s="1598"/>
      <c r="DW31" s="1598"/>
      <c r="DX31" s="1598"/>
      <c r="DY31" s="1598"/>
      <c r="DZ31" s="1598"/>
      <c r="EA31" s="1598"/>
      <c r="EB31" s="1598"/>
      <c r="EC31" s="1598"/>
      <c r="ED31" s="1598"/>
      <c r="EE31" s="1598"/>
      <c r="EF31" s="1598"/>
      <c r="EG31" s="1598"/>
      <c r="EH31" s="1598"/>
      <c r="EI31" s="1598"/>
      <c r="EJ31" s="1598"/>
      <c r="EK31" s="1598"/>
      <c r="EL31" s="1598"/>
      <c r="EM31" s="1598"/>
      <c r="EN31" s="1598"/>
      <c r="EO31" s="1598"/>
      <c r="EP31" s="1598"/>
      <c r="EQ31" s="1598"/>
      <c r="ER31" s="1598"/>
      <c r="ES31" s="1598"/>
      <c r="ET31" s="1598"/>
      <c r="EU31" s="1598"/>
      <c r="EV31" s="1598"/>
      <c r="EW31" s="1598"/>
      <c r="EX31" s="1598"/>
    </row>
    <row r="32" spans="1:154" s="1602" customFormat="1" ht="17.100000000000001" customHeight="1" x14ac:dyDescent="0.2">
      <c r="A32" s="1598"/>
      <c r="B32" s="2530" t="s">
        <v>476</v>
      </c>
      <c r="C32" s="2530"/>
      <c r="D32" s="2530"/>
      <c r="E32" s="2530"/>
      <c r="F32" s="2530"/>
      <c r="G32" s="2530"/>
      <c r="H32" s="2530"/>
      <c r="I32" s="2530"/>
      <c r="J32" s="2530"/>
      <c r="K32" s="2530"/>
      <c r="L32" s="2530"/>
      <c r="M32" s="2530"/>
      <c r="N32" s="2530"/>
      <c r="O32" s="2530"/>
      <c r="P32" s="2530"/>
      <c r="Q32" s="2530"/>
      <c r="R32" s="2530"/>
      <c r="S32" s="2530"/>
      <c r="T32" s="2530"/>
      <c r="U32" s="2530"/>
      <c r="V32" s="2530"/>
      <c r="W32" s="2530"/>
      <c r="X32" s="2530"/>
      <c r="Y32" s="2530"/>
      <c r="Z32" s="2530"/>
      <c r="AA32" s="2530"/>
      <c r="AB32" s="2530"/>
      <c r="AC32" s="2530"/>
      <c r="AD32" s="2530"/>
      <c r="AE32" s="2530"/>
      <c r="AF32" s="2530"/>
      <c r="AG32" s="2530"/>
      <c r="AH32" s="1599"/>
      <c r="AI32" s="1600"/>
      <c r="AJ32" s="2529"/>
      <c r="AK32" s="1598"/>
      <c r="AL32" s="1598"/>
      <c r="AM32" s="1598"/>
      <c r="AN32" s="1598"/>
      <c r="AO32" s="1598"/>
      <c r="AP32" s="1598"/>
      <c r="AQ32" s="1598"/>
      <c r="AR32" s="1598"/>
      <c r="AS32" s="1598"/>
      <c r="AT32" s="1598"/>
      <c r="AU32" s="1598"/>
      <c r="AV32" s="1598"/>
      <c r="AW32" s="1598"/>
      <c r="AX32" s="1598"/>
      <c r="AY32" s="1598"/>
      <c r="AZ32" s="1598"/>
      <c r="BA32" s="1598"/>
      <c r="BB32" s="1598"/>
      <c r="BC32" s="1598"/>
      <c r="BD32" s="1598"/>
      <c r="BE32" s="1598"/>
      <c r="BF32" s="1598"/>
      <c r="BG32" s="1598"/>
      <c r="BH32" s="1598"/>
      <c r="BI32" s="1598"/>
      <c r="BJ32" s="1598"/>
      <c r="BK32" s="1598"/>
      <c r="BL32" s="1598"/>
      <c r="BM32" s="1598"/>
      <c r="BN32" s="1598"/>
      <c r="BO32" s="1598"/>
      <c r="BP32" s="1598"/>
      <c r="BQ32" s="1598"/>
      <c r="BR32" s="1598"/>
      <c r="BS32" s="1598"/>
      <c r="BT32" s="1598"/>
      <c r="BU32" s="1598"/>
      <c r="BV32" s="1598"/>
      <c r="BW32" s="1598"/>
      <c r="BX32" s="1598"/>
      <c r="BY32" s="1598"/>
      <c r="BZ32" s="1598"/>
      <c r="CA32" s="1598"/>
      <c r="CB32" s="1598"/>
      <c r="CC32" s="1598"/>
      <c r="CD32" s="1598"/>
      <c r="CE32" s="1598"/>
      <c r="CF32" s="1598"/>
      <c r="CG32" s="1598"/>
      <c r="CH32" s="1598"/>
      <c r="CI32" s="1598"/>
      <c r="CJ32" s="1598"/>
      <c r="CK32" s="1598"/>
      <c r="CL32" s="1598"/>
      <c r="CM32" s="1598"/>
      <c r="CN32" s="1598"/>
      <c r="CO32" s="1598"/>
      <c r="CP32" s="1598"/>
      <c r="CQ32" s="1598"/>
      <c r="CR32" s="1598"/>
      <c r="CS32" s="1598"/>
      <c r="CT32" s="1598"/>
      <c r="CU32" s="1598"/>
      <c r="CV32" s="1598"/>
      <c r="CW32" s="1598"/>
      <c r="CX32" s="1598"/>
      <c r="CY32" s="1598"/>
      <c r="CZ32" s="1598"/>
      <c r="DA32" s="1598"/>
      <c r="DB32" s="1598"/>
      <c r="DC32" s="1598"/>
      <c r="DD32" s="1598"/>
      <c r="DE32" s="1598"/>
      <c r="DF32" s="1598"/>
      <c r="DG32" s="1598"/>
      <c r="DH32" s="1598"/>
      <c r="DI32" s="1598"/>
      <c r="DJ32" s="1598"/>
      <c r="DK32" s="1598"/>
      <c r="DL32" s="1598"/>
      <c r="DM32" s="1598"/>
      <c r="DN32" s="1598"/>
      <c r="DO32" s="1598"/>
      <c r="DP32" s="1598"/>
      <c r="DQ32" s="1598"/>
      <c r="DR32" s="1598"/>
      <c r="DS32" s="1598"/>
      <c r="DT32" s="1598"/>
      <c r="DU32" s="1598"/>
      <c r="DV32" s="1598"/>
      <c r="DW32" s="1598"/>
      <c r="DX32" s="1598"/>
      <c r="DY32" s="1598"/>
      <c r="DZ32" s="1598"/>
      <c r="EA32" s="1598"/>
      <c r="EB32" s="1598"/>
      <c r="EC32" s="1598"/>
      <c r="ED32" s="1598"/>
      <c r="EE32" s="1598"/>
      <c r="EF32" s="1598"/>
      <c r="EG32" s="1598"/>
      <c r="EH32" s="1598"/>
      <c r="EI32" s="1598"/>
      <c r="EJ32" s="1598"/>
      <c r="EK32" s="1598"/>
      <c r="EL32" s="1598"/>
      <c r="EM32" s="1598"/>
      <c r="EN32" s="1598"/>
      <c r="EO32" s="1598"/>
      <c r="EP32" s="1598"/>
      <c r="EQ32" s="1598"/>
      <c r="ER32" s="1598"/>
      <c r="ES32" s="1598"/>
      <c r="ET32" s="1598"/>
      <c r="EU32" s="1598"/>
      <c r="EV32" s="1598"/>
      <c r="EW32" s="1598"/>
      <c r="EX32" s="1598"/>
    </row>
    <row r="33" spans="1:154" s="1602" customFormat="1" ht="50.1" customHeight="1" x14ac:dyDescent="0.2">
      <c r="A33" s="1598"/>
      <c r="B33" s="2541"/>
      <c r="C33" s="2542"/>
      <c r="D33" s="2542"/>
      <c r="E33" s="2542"/>
      <c r="F33" s="2542"/>
      <c r="G33" s="2542"/>
      <c r="H33" s="2542"/>
      <c r="I33" s="2542"/>
      <c r="J33" s="2542"/>
      <c r="K33" s="2542"/>
      <c r="L33" s="2542"/>
      <c r="M33" s="2542"/>
      <c r="N33" s="2542"/>
      <c r="O33" s="2542"/>
      <c r="P33" s="2542"/>
      <c r="Q33" s="2542"/>
      <c r="R33" s="2542"/>
      <c r="S33" s="2542"/>
      <c r="T33" s="2542"/>
      <c r="U33" s="2542"/>
      <c r="V33" s="2542"/>
      <c r="W33" s="2542"/>
      <c r="X33" s="2542"/>
      <c r="Y33" s="2542"/>
      <c r="Z33" s="2542"/>
      <c r="AA33" s="2542"/>
      <c r="AB33" s="2542"/>
      <c r="AC33" s="2542"/>
      <c r="AD33" s="2542"/>
      <c r="AE33" s="2542"/>
      <c r="AF33" s="2542"/>
      <c r="AG33" s="2543"/>
      <c r="AH33" s="1578"/>
      <c r="AI33" s="1603"/>
      <c r="AJ33" s="2529"/>
      <c r="AK33" s="1598"/>
      <c r="AL33" s="1598"/>
      <c r="AM33" s="1598"/>
      <c r="AN33" s="1598"/>
      <c r="AO33" s="1598"/>
      <c r="AP33" s="1598"/>
      <c r="AQ33" s="1598"/>
      <c r="AR33" s="1598"/>
      <c r="AS33" s="1598"/>
      <c r="AT33" s="1598"/>
      <c r="AU33" s="1598"/>
      <c r="AV33" s="1598"/>
      <c r="AW33" s="1598"/>
      <c r="AX33" s="1598"/>
      <c r="AY33" s="1598"/>
      <c r="AZ33" s="1598"/>
      <c r="BA33" s="1598"/>
      <c r="BB33" s="1598"/>
      <c r="BC33" s="1598"/>
      <c r="BD33" s="1598"/>
      <c r="BE33" s="1598"/>
      <c r="BF33" s="1598"/>
      <c r="BG33" s="1598"/>
      <c r="BH33" s="1598"/>
      <c r="BI33" s="1598"/>
      <c r="BJ33" s="1598"/>
      <c r="BK33" s="1598"/>
      <c r="BL33" s="1598"/>
      <c r="BM33" s="1598"/>
      <c r="BN33" s="1598"/>
      <c r="BO33" s="1598"/>
      <c r="BP33" s="1598"/>
      <c r="BQ33" s="1598"/>
      <c r="BR33" s="1598"/>
      <c r="BS33" s="1598"/>
      <c r="BT33" s="1598"/>
      <c r="BU33" s="1598"/>
      <c r="BV33" s="1598"/>
      <c r="BW33" s="1598"/>
      <c r="BX33" s="1598"/>
      <c r="BY33" s="1598"/>
      <c r="BZ33" s="1598"/>
      <c r="CA33" s="1598"/>
      <c r="CB33" s="1598"/>
      <c r="CC33" s="1598"/>
      <c r="CD33" s="1598"/>
      <c r="CE33" s="1598"/>
      <c r="CF33" s="1598"/>
      <c r="CG33" s="1598"/>
      <c r="CH33" s="1598"/>
      <c r="CI33" s="1598"/>
      <c r="CJ33" s="1598"/>
      <c r="CK33" s="1598"/>
      <c r="CL33" s="1598"/>
      <c r="CM33" s="1598"/>
      <c r="CN33" s="1598"/>
      <c r="CO33" s="1598"/>
      <c r="CP33" s="1598"/>
      <c r="CQ33" s="1598"/>
      <c r="CR33" s="1598"/>
      <c r="CS33" s="1598"/>
      <c r="CT33" s="1598"/>
      <c r="CU33" s="1598"/>
      <c r="CV33" s="1598"/>
      <c r="CW33" s="1598"/>
      <c r="CX33" s="1598"/>
      <c r="CY33" s="1598"/>
      <c r="CZ33" s="1598"/>
      <c r="DA33" s="1598"/>
      <c r="DB33" s="1598"/>
      <c r="DC33" s="1598"/>
      <c r="DD33" s="1598"/>
      <c r="DE33" s="1598"/>
      <c r="DF33" s="1598"/>
      <c r="DG33" s="1598"/>
      <c r="DH33" s="1598"/>
      <c r="DI33" s="1598"/>
      <c r="DJ33" s="1598"/>
      <c r="DK33" s="1598"/>
      <c r="DL33" s="1598"/>
      <c r="DM33" s="1598"/>
      <c r="DN33" s="1598"/>
      <c r="DO33" s="1598"/>
      <c r="DP33" s="1598"/>
      <c r="DQ33" s="1598"/>
      <c r="DR33" s="1598"/>
      <c r="DS33" s="1598"/>
      <c r="DT33" s="1598"/>
      <c r="DU33" s="1598"/>
      <c r="DV33" s="1598"/>
      <c r="DW33" s="1598"/>
      <c r="DX33" s="1598"/>
      <c r="DY33" s="1598"/>
      <c r="DZ33" s="1598"/>
      <c r="EA33" s="1598"/>
      <c r="EB33" s="1598"/>
      <c r="EC33" s="1598"/>
      <c r="ED33" s="1598"/>
      <c r="EE33" s="1598"/>
      <c r="EF33" s="1598"/>
      <c r="EG33" s="1598"/>
      <c r="EH33" s="1598"/>
      <c r="EI33" s="1598"/>
      <c r="EJ33" s="1598"/>
      <c r="EK33" s="1598"/>
      <c r="EL33" s="1598"/>
      <c r="EM33" s="1598"/>
      <c r="EN33" s="1598"/>
      <c r="EO33" s="1598"/>
      <c r="EP33" s="1598"/>
      <c r="EQ33" s="1598"/>
      <c r="ER33" s="1598"/>
      <c r="ES33" s="1598"/>
      <c r="ET33" s="1598"/>
      <c r="EU33" s="1598"/>
      <c r="EV33" s="1598"/>
      <c r="EW33" s="1598"/>
      <c r="EX33" s="1598"/>
    </row>
    <row r="34" spans="1:154" s="1602" customFormat="1" ht="16.899999999999999" customHeight="1" x14ac:dyDescent="0.2">
      <c r="A34" s="1598"/>
      <c r="B34" s="1605" t="s">
        <v>450</v>
      </c>
      <c r="C34" s="2537" t="s">
        <v>451</v>
      </c>
      <c r="D34" s="2537"/>
      <c r="E34" s="2537"/>
      <c r="F34" s="2537"/>
      <c r="G34" s="2537"/>
      <c r="H34" s="2537"/>
      <c r="I34" s="2537"/>
      <c r="J34" s="2537"/>
      <c r="K34" s="2537"/>
      <c r="L34" s="2537"/>
      <c r="M34" s="2537"/>
      <c r="N34" s="2537"/>
      <c r="O34" s="2537"/>
      <c r="P34" s="2537"/>
      <c r="Q34" s="2537"/>
      <c r="R34" s="2537"/>
      <c r="S34" s="1606"/>
      <c r="T34" s="1606"/>
      <c r="U34" s="1606"/>
      <c r="V34" s="1606"/>
      <c r="W34" s="1606"/>
      <c r="X34" s="1606"/>
      <c r="Y34" s="1606"/>
      <c r="Z34" s="1606"/>
      <c r="AA34" s="1606"/>
      <c r="AB34" s="1607" t="s">
        <v>36</v>
      </c>
      <c r="AC34" s="2538"/>
      <c r="AD34" s="2539"/>
      <c r="AE34" s="2539"/>
      <c r="AF34" s="2539"/>
      <c r="AG34" s="2540"/>
      <c r="AH34" s="1556"/>
      <c r="AI34" s="1608">
        <f>AC34</f>
        <v>0</v>
      </c>
      <c r="AJ34" s="2529"/>
      <c r="AK34" s="1598"/>
      <c r="AL34" s="1598"/>
      <c r="AM34" s="1598"/>
      <c r="AN34" s="1598"/>
      <c r="AO34" s="1598"/>
      <c r="AP34" s="1598"/>
      <c r="AQ34" s="1598"/>
      <c r="AR34" s="1598"/>
      <c r="AS34" s="1598"/>
      <c r="AT34" s="1598"/>
      <c r="AU34" s="1598"/>
      <c r="AV34" s="1598"/>
      <c r="AW34" s="1598"/>
      <c r="AX34" s="1598"/>
      <c r="AY34" s="1598"/>
      <c r="AZ34" s="1598"/>
      <c r="BA34" s="1598"/>
      <c r="BB34" s="1598"/>
      <c r="BC34" s="1598"/>
      <c r="BD34" s="1598"/>
      <c r="BE34" s="1598"/>
      <c r="BF34" s="1598"/>
      <c r="BG34" s="1598"/>
      <c r="BH34" s="1598"/>
      <c r="BI34" s="1598"/>
      <c r="BJ34" s="1598"/>
      <c r="BK34" s="1598"/>
      <c r="BL34" s="1598"/>
      <c r="BM34" s="1598"/>
      <c r="BN34" s="1598"/>
      <c r="BO34" s="1598"/>
      <c r="BP34" s="1598"/>
      <c r="BQ34" s="1598"/>
      <c r="BR34" s="1598"/>
      <c r="BS34" s="1598"/>
      <c r="BT34" s="1598"/>
      <c r="BU34" s="1598"/>
      <c r="BV34" s="1598"/>
      <c r="BW34" s="1598"/>
      <c r="BX34" s="1598"/>
      <c r="BY34" s="1598"/>
      <c r="BZ34" s="1598"/>
      <c r="CA34" s="1598"/>
      <c r="CB34" s="1598"/>
      <c r="CC34" s="1598"/>
      <c r="CD34" s="1598"/>
      <c r="CE34" s="1598"/>
      <c r="CF34" s="1598"/>
      <c r="CG34" s="1598"/>
      <c r="CH34" s="1598"/>
      <c r="CI34" s="1598"/>
      <c r="CJ34" s="1598"/>
      <c r="CK34" s="1598"/>
      <c r="CL34" s="1598"/>
      <c r="CM34" s="1598"/>
      <c r="CN34" s="1598"/>
      <c r="CO34" s="1598"/>
      <c r="CP34" s="1598"/>
      <c r="CQ34" s="1598"/>
      <c r="CR34" s="1598"/>
      <c r="CS34" s="1598"/>
      <c r="CT34" s="1598"/>
      <c r="CU34" s="1598"/>
      <c r="CV34" s="1598"/>
      <c r="CW34" s="1598"/>
      <c r="CX34" s="1598"/>
      <c r="CY34" s="1598"/>
      <c r="CZ34" s="1598"/>
      <c r="DA34" s="1598"/>
      <c r="DB34" s="1598"/>
      <c r="DC34" s="1598"/>
      <c r="DD34" s="1598"/>
      <c r="DE34" s="1598"/>
      <c r="DF34" s="1598"/>
      <c r="DG34" s="1598"/>
      <c r="DH34" s="1598"/>
      <c r="DI34" s="1598"/>
      <c r="DJ34" s="1598"/>
      <c r="DK34" s="1598"/>
      <c r="DL34" s="1598"/>
      <c r="DM34" s="1598"/>
      <c r="DN34" s="1598"/>
      <c r="DO34" s="1598"/>
      <c r="DP34" s="1598"/>
      <c r="DQ34" s="1598"/>
      <c r="DR34" s="1598"/>
      <c r="DS34" s="1598"/>
      <c r="DT34" s="1598"/>
      <c r="DU34" s="1598"/>
      <c r="DV34" s="1598"/>
      <c r="DW34" s="1598"/>
      <c r="DX34" s="1598"/>
      <c r="DY34" s="1598"/>
      <c r="DZ34" s="1598"/>
      <c r="EA34" s="1598"/>
      <c r="EB34" s="1598"/>
      <c r="EC34" s="1598"/>
      <c r="ED34" s="1598"/>
      <c r="EE34" s="1598"/>
      <c r="EF34" s="1598"/>
      <c r="EG34" s="1598"/>
      <c r="EH34" s="1598"/>
      <c r="EI34" s="1598"/>
      <c r="EJ34" s="1598"/>
      <c r="EK34" s="1598"/>
      <c r="EL34" s="1598"/>
      <c r="EM34" s="1598"/>
      <c r="EN34" s="1598"/>
      <c r="EO34" s="1598"/>
      <c r="EP34" s="1598"/>
      <c r="EQ34" s="1598"/>
      <c r="ER34" s="1598"/>
      <c r="ES34" s="1598"/>
      <c r="ET34" s="1598"/>
      <c r="EU34" s="1598"/>
      <c r="EV34" s="1598"/>
      <c r="EW34" s="1598"/>
      <c r="EX34" s="1598"/>
    </row>
    <row r="35" spans="1:154" s="1612" customFormat="1" ht="70.900000000000006" customHeight="1" x14ac:dyDescent="0.2">
      <c r="B35" s="1613"/>
      <c r="C35" s="2545"/>
      <c r="D35" s="2545"/>
      <c r="E35" s="2545"/>
      <c r="F35" s="2545"/>
      <c r="G35" s="2545"/>
      <c r="H35" s="2545"/>
      <c r="I35" s="2545"/>
      <c r="J35" s="2545"/>
      <c r="K35" s="2545"/>
      <c r="L35" s="2545"/>
      <c r="M35" s="2545"/>
      <c r="N35" s="2545"/>
      <c r="O35" s="2545"/>
      <c r="P35" s="2545"/>
      <c r="Q35" s="2545"/>
      <c r="R35" s="2545"/>
      <c r="S35" s="2546"/>
      <c r="T35" s="2546"/>
      <c r="U35" s="2546"/>
      <c r="V35" s="2546"/>
      <c r="W35" s="2546"/>
      <c r="X35" s="2546"/>
      <c r="Y35" s="2546"/>
      <c r="Z35" s="2546"/>
      <c r="AA35" s="2546"/>
      <c r="AB35" s="2546"/>
      <c r="AC35" s="2547"/>
      <c r="AD35" s="2547"/>
      <c r="AE35" s="2547"/>
      <c r="AF35" s="2547"/>
      <c r="AG35" s="2547"/>
      <c r="AH35" s="1614"/>
      <c r="AI35" s="1615"/>
      <c r="AJ35" s="1616"/>
    </row>
    <row r="36" spans="1:154" s="1612" customFormat="1" ht="52.15" customHeight="1" x14ac:dyDescent="0.2">
      <c r="B36" s="1613"/>
      <c r="C36" s="2545"/>
      <c r="D36" s="2545"/>
      <c r="E36" s="2545"/>
      <c r="F36" s="2545"/>
      <c r="G36" s="2545"/>
      <c r="H36" s="2545"/>
      <c r="I36" s="2545"/>
      <c r="J36" s="2545"/>
      <c r="K36" s="2545"/>
      <c r="L36" s="2545"/>
      <c r="M36" s="2545"/>
      <c r="N36" s="2545"/>
      <c r="O36" s="2545"/>
      <c r="P36" s="2545"/>
      <c r="Q36" s="2545"/>
      <c r="R36" s="2545"/>
      <c r="S36" s="2546"/>
      <c r="T36" s="2546"/>
      <c r="U36" s="2546"/>
      <c r="V36" s="2546"/>
      <c r="W36" s="2546"/>
      <c r="X36" s="2546"/>
      <c r="Y36" s="2546"/>
      <c r="Z36" s="2546"/>
      <c r="AA36" s="2546"/>
      <c r="AB36" s="2546"/>
      <c r="AC36" s="2547"/>
      <c r="AD36" s="2547"/>
      <c r="AE36" s="2547"/>
      <c r="AF36" s="2547"/>
      <c r="AG36" s="2547"/>
      <c r="AH36" s="1614"/>
      <c r="AI36" s="1615"/>
      <c r="AJ36" s="1616"/>
    </row>
    <row r="37" spans="1:154" s="1612" customFormat="1" ht="57.6" customHeight="1" x14ac:dyDescent="0.2">
      <c r="B37" s="1613"/>
      <c r="C37" s="2545"/>
      <c r="D37" s="2545"/>
      <c r="E37" s="2545"/>
      <c r="F37" s="2545"/>
      <c r="G37" s="2545"/>
      <c r="H37" s="2545"/>
      <c r="I37" s="2545"/>
      <c r="J37" s="2545"/>
      <c r="K37" s="2545"/>
      <c r="L37" s="2545"/>
      <c r="M37" s="2545"/>
      <c r="N37" s="2545"/>
      <c r="O37" s="2545"/>
      <c r="P37" s="2545"/>
      <c r="Q37" s="2545"/>
      <c r="R37" s="2545"/>
      <c r="S37" s="2546"/>
      <c r="T37" s="2546"/>
      <c r="U37" s="2546"/>
      <c r="V37" s="2546"/>
      <c r="W37" s="2546"/>
      <c r="X37" s="2546"/>
      <c r="Y37" s="2546"/>
      <c r="Z37" s="2546"/>
      <c r="AA37" s="2546"/>
      <c r="AB37" s="2546"/>
      <c r="AC37" s="2547"/>
      <c r="AD37" s="2547"/>
      <c r="AE37" s="2547"/>
      <c r="AF37" s="2547"/>
      <c r="AG37" s="2547"/>
      <c r="AH37" s="1614"/>
      <c r="AI37" s="1615"/>
      <c r="AJ37" s="1616"/>
    </row>
    <row r="38" spans="1:154" s="1612" customFormat="1" ht="43.15" customHeight="1" x14ac:dyDescent="0.2">
      <c r="B38" s="1613"/>
      <c r="C38" s="2545"/>
      <c r="D38" s="2545"/>
      <c r="E38" s="2545"/>
      <c r="F38" s="2545"/>
      <c r="G38" s="2545"/>
      <c r="H38" s="2545"/>
      <c r="I38" s="2545"/>
      <c r="J38" s="2545"/>
      <c r="K38" s="2545"/>
      <c r="L38" s="2545"/>
      <c r="M38" s="2545"/>
      <c r="N38" s="2545"/>
      <c r="O38" s="2545"/>
      <c r="P38" s="2545"/>
      <c r="Q38" s="2545"/>
      <c r="R38" s="2545"/>
      <c r="S38" s="2546"/>
      <c r="T38" s="2546"/>
      <c r="U38" s="2546"/>
      <c r="V38" s="2546"/>
      <c r="W38" s="2546"/>
      <c r="X38" s="2546"/>
      <c r="Y38" s="2546"/>
      <c r="Z38" s="2546"/>
      <c r="AA38" s="2546"/>
      <c r="AB38" s="2546"/>
      <c r="AC38" s="2547"/>
      <c r="AD38" s="2547"/>
      <c r="AE38" s="2547"/>
      <c r="AF38" s="2547"/>
      <c r="AG38" s="2547"/>
      <c r="AH38" s="1614"/>
      <c r="AI38" s="1615"/>
      <c r="AJ38" s="1616"/>
    </row>
    <row r="39" spans="1:154" s="1612" customFormat="1" ht="27.6" customHeight="1" x14ac:dyDescent="0.2">
      <c r="B39" s="1613"/>
      <c r="C39" s="2545"/>
      <c r="D39" s="2545"/>
      <c r="E39" s="2545"/>
      <c r="F39" s="2545"/>
      <c r="G39" s="2545"/>
      <c r="H39" s="2545"/>
      <c r="I39" s="2545"/>
      <c r="J39" s="2545"/>
      <c r="K39" s="2545"/>
      <c r="L39" s="2545"/>
      <c r="M39" s="2545"/>
      <c r="N39" s="2545"/>
      <c r="O39" s="2545"/>
      <c r="P39" s="2545"/>
      <c r="Q39" s="2545"/>
      <c r="R39" s="2545"/>
      <c r="S39" s="2546"/>
      <c r="T39" s="2546"/>
      <c r="U39" s="2546"/>
      <c r="V39" s="2546"/>
      <c r="W39" s="2546"/>
      <c r="X39" s="2546"/>
      <c r="Y39" s="2546"/>
      <c r="Z39" s="2546"/>
      <c r="AA39" s="2546"/>
      <c r="AB39" s="2546"/>
      <c r="AC39" s="2547"/>
      <c r="AD39" s="2547"/>
      <c r="AE39" s="2547"/>
      <c r="AF39" s="2547"/>
      <c r="AG39" s="2547"/>
      <c r="AH39" s="1614"/>
      <c r="AI39" s="1615"/>
      <c r="AJ39" s="1616"/>
    </row>
    <row r="40" spans="1:154" s="1612" customFormat="1" ht="30.6" customHeight="1" x14ac:dyDescent="0.2">
      <c r="B40" s="1613"/>
      <c r="C40" s="2545"/>
      <c r="D40" s="2545"/>
      <c r="E40" s="2545"/>
      <c r="F40" s="2545"/>
      <c r="G40" s="2545"/>
      <c r="H40" s="2545"/>
      <c r="I40" s="2545"/>
      <c r="J40" s="2545"/>
      <c r="K40" s="2545"/>
      <c r="L40" s="2545"/>
      <c r="M40" s="2545"/>
      <c r="N40" s="2545"/>
      <c r="O40" s="2545"/>
      <c r="P40" s="2545"/>
      <c r="Q40" s="2545"/>
      <c r="R40" s="2545"/>
      <c r="S40" s="2546"/>
      <c r="T40" s="2546"/>
      <c r="U40" s="2546"/>
      <c r="V40" s="2546"/>
      <c r="W40" s="2546"/>
      <c r="X40" s="2546"/>
      <c r="Y40" s="2546"/>
      <c r="Z40" s="2546"/>
      <c r="AA40" s="2546"/>
      <c r="AB40" s="2546"/>
      <c r="AC40" s="2547"/>
      <c r="AD40" s="2547"/>
      <c r="AE40" s="2547"/>
      <c r="AF40" s="2547"/>
      <c r="AG40" s="2547"/>
      <c r="AH40" s="1614"/>
      <c r="AI40" s="1615"/>
      <c r="AJ40" s="1616"/>
    </row>
    <row r="41" spans="1:154" s="1612" customFormat="1" ht="19.899999999999999" customHeight="1" x14ac:dyDescent="0.2">
      <c r="B41" s="1613"/>
      <c r="C41" s="2545"/>
      <c r="D41" s="2545"/>
      <c r="E41" s="2545"/>
      <c r="F41" s="2545"/>
      <c r="G41" s="2545"/>
      <c r="H41" s="2545"/>
      <c r="I41" s="2545"/>
      <c r="J41" s="2545"/>
      <c r="K41" s="2545"/>
      <c r="L41" s="2545"/>
      <c r="M41" s="2545"/>
      <c r="N41" s="2545"/>
      <c r="O41" s="2545"/>
      <c r="P41" s="2545"/>
      <c r="Q41" s="2545"/>
      <c r="R41" s="2545"/>
      <c r="S41" s="2546"/>
      <c r="T41" s="2546"/>
      <c r="U41" s="2546"/>
      <c r="V41" s="2546"/>
      <c r="W41" s="2546"/>
      <c r="X41" s="2546"/>
      <c r="Y41" s="2546"/>
      <c r="Z41" s="2546"/>
      <c r="AA41" s="2546"/>
      <c r="AB41" s="2546"/>
      <c r="AC41" s="2547"/>
      <c r="AD41" s="2547"/>
      <c r="AE41" s="2547"/>
      <c r="AF41" s="2547"/>
      <c r="AG41" s="2547"/>
      <c r="AH41" s="1614"/>
      <c r="AI41" s="1615"/>
      <c r="AJ41" s="1616"/>
    </row>
    <row r="42" spans="1:154" s="1612" customFormat="1" ht="19.899999999999999" customHeight="1" x14ac:dyDescent="0.2">
      <c r="B42" s="2548"/>
      <c r="C42" s="2545"/>
      <c r="D42" s="2545"/>
      <c r="E42" s="2545"/>
      <c r="F42" s="2545"/>
      <c r="G42" s="2545"/>
      <c r="H42" s="2545"/>
      <c r="I42" s="2545"/>
      <c r="J42" s="2545"/>
      <c r="K42" s="2545"/>
      <c r="L42" s="2545"/>
      <c r="M42" s="2545"/>
      <c r="N42" s="2545"/>
      <c r="O42" s="2545"/>
      <c r="P42" s="2545"/>
      <c r="Q42" s="2545"/>
      <c r="R42" s="2545"/>
      <c r="S42" s="2549"/>
      <c r="T42" s="2549"/>
      <c r="U42" s="2549"/>
      <c r="V42" s="2549"/>
      <c r="W42" s="2549"/>
      <c r="X42" s="2549"/>
      <c r="Y42" s="2549"/>
      <c r="Z42" s="2549"/>
      <c r="AA42" s="2549"/>
      <c r="AB42" s="2549"/>
      <c r="AC42" s="2550"/>
      <c r="AD42" s="2550"/>
      <c r="AE42" s="2550"/>
      <c r="AF42" s="2550"/>
      <c r="AG42" s="2550"/>
      <c r="AH42" s="1599"/>
      <c r="AI42" s="1617"/>
      <c r="AJ42" s="1604"/>
    </row>
    <row r="43" spans="1:154" s="1612" customFormat="1" ht="19.899999999999999" customHeight="1" x14ac:dyDescent="0.2">
      <c r="B43" s="1618"/>
      <c r="C43" s="1619"/>
      <c r="D43" s="1619"/>
      <c r="E43" s="1619"/>
      <c r="F43" s="1619"/>
      <c r="G43" s="1619"/>
      <c r="H43" s="1619"/>
      <c r="I43" s="1619"/>
      <c r="J43" s="1619"/>
      <c r="K43" s="1619"/>
      <c r="L43" s="1619"/>
      <c r="M43" s="1619"/>
      <c r="N43" s="1619"/>
      <c r="O43" s="1619"/>
      <c r="P43" s="1619"/>
      <c r="Q43" s="1619"/>
      <c r="R43" s="1619"/>
      <c r="S43" s="1620"/>
      <c r="T43" s="1620"/>
      <c r="U43" s="1620"/>
      <c r="V43" s="1620"/>
      <c r="W43" s="1620"/>
      <c r="X43" s="1620"/>
      <c r="Y43" s="1620"/>
      <c r="Z43" s="1620"/>
      <c r="AA43" s="1620"/>
      <c r="AB43" s="1620"/>
      <c r="AC43" s="1621"/>
      <c r="AD43" s="1621"/>
      <c r="AE43" s="1621"/>
      <c r="AF43" s="1621"/>
      <c r="AG43" s="1621"/>
      <c r="AH43" s="1622"/>
      <c r="AJ43" s="1604"/>
    </row>
    <row r="44" spans="1:154" s="1612" customFormat="1" ht="15" customHeight="1" x14ac:dyDescent="0.2">
      <c r="B44" s="2551"/>
      <c r="C44" s="2551"/>
      <c r="D44" s="2551"/>
      <c r="E44" s="2551"/>
      <c r="F44" s="2551"/>
      <c r="G44" s="2551"/>
      <c r="H44" s="2551"/>
      <c r="I44" s="2551"/>
      <c r="J44" s="2551"/>
      <c r="K44" s="2551"/>
      <c r="L44" s="2551"/>
      <c r="M44" s="2551"/>
      <c r="N44" s="2551"/>
      <c r="O44" s="2551"/>
      <c r="P44" s="2551"/>
      <c r="Q44" s="2551"/>
      <c r="R44" s="2551"/>
      <c r="S44" s="2552"/>
      <c r="T44" s="2552"/>
      <c r="U44" s="2552"/>
      <c r="V44" s="2552"/>
      <c r="W44" s="2552"/>
      <c r="X44" s="2552"/>
      <c r="Y44" s="2552"/>
      <c r="Z44" s="2552"/>
      <c r="AA44" s="2552"/>
      <c r="AB44" s="2552"/>
      <c r="AC44" s="2553"/>
      <c r="AD44" s="2553"/>
      <c r="AE44" s="2553"/>
      <c r="AF44" s="2553"/>
      <c r="AG44" s="2553"/>
      <c r="AH44" s="1622"/>
      <c r="AJ44" s="1604"/>
    </row>
    <row r="45" spans="1:154" s="1612" customFormat="1" ht="15" customHeight="1" x14ac:dyDescent="0.25">
      <c r="S45" s="2554"/>
      <c r="T45" s="2554"/>
      <c r="U45" s="2554"/>
      <c r="V45" s="2554"/>
      <c r="W45" s="2554"/>
      <c r="X45" s="2554"/>
      <c r="Y45" s="2554"/>
      <c r="Z45" s="2554"/>
      <c r="AA45" s="2554"/>
      <c r="AB45" s="2554"/>
      <c r="AH45" s="1623"/>
      <c r="AI45" s="1624"/>
      <c r="AJ45" s="1604"/>
    </row>
    <row r="46" spans="1:154" s="1612" customFormat="1" ht="19.899999999999999" customHeight="1" x14ac:dyDescent="0.2">
      <c r="B46" s="1613"/>
      <c r="C46" s="2545"/>
      <c r="D46" s="2545"/>
      <c r="E46" s="2545"/>
      <c r="F46" s="2545"/>
      <c r="G46" s="2545"/>
      <c r="H46" s="2545"/>
      <c r="I46" s="2545"/>
      <c r="J46" s="2545"/>
      <c r="K46" s="2545"/>
      <c r="L46" s="2545"/>
      <c r="M46" s="2545"/>
      <c r="N46" s="2545"/>
      <c r="O46" s="2545"/>
      <c r="P46" s="2545"/>
      <c r="Q46" s="2545"/>
      <c r="R46" s="2545"/>
      <c r="S46" s="2546"/>
      <c r="T46" s="2546"/>
      <c r="U46" s="2546"/>
      <c r="V46" s="2546"/>
      <c r="W46" s="2546"/>
      <c r="X46" s="2546"/>
      <c r="Y46" s="2546"/>
      <c r="Z46" s="2546"/>
      <c r="AA46" s="2546"/>
      <c r="AB46" s="2546"/>
      <c r="AC46" s="2547"/>
      <c r="AD46" s="2547"/>
      <c r="AE46" s="2547"/>
      <c r="AF46" s="2547"/>
      <c r="AG46" s="2547"/>
      <c r="AH46" s="1614"/>
      <c r="AI46" s="1615"/>
      <c r="AJ46" s="1616"/>
    </row>
    <row r="47" spans="1:154" s="1612" customFormat="1" ht="40.9" customHeight="1" x14ac:dyDescent="0.2">
      <c r="B47" s="1613"/>
      <c r="C47" s="2545"/>
      <c r="D47" s="2545"/>
      <c r="E47" s="2545"/>
      <c r="F47" s="2545"/>
      <c r="G47" s="2545"/>
      <c r="H47" s="2545"/>
      <c r="I47" s="2545"/>
      <c r="J47" s="2545"/>
      <c r="K47" s="2545"/>
      <c r="L47" s="2545"/>
      <c r="M47" s="2545"/>
      <c r="N47" s="2545"/>
      <c r="O47" s="2545"/>
      <c r="P47" s="2545"/>
      <c r="Q47" s="2545"/>
      <c r="R47" s="2545"/>
      <c r="S47" s="2546"/>
      <c r="T47" s="2546"/>
      <c r="U47" s="2546"/>
      <c r="V47" s="2546"/>
      <c r="W47" s="2546"/>
      <c r="X47" s="2546"/>
      <c r="Y47" s="2546"/>
      <c r="Z47" s="2546"/>
      <c r="AA47" s="2546"/>
      <c r="AB47" s="2546"/>
      <c r="AC47" s="2547"/>
      <c r="AD47" s="2547"/>
      <c r="AE47" s="2547"/>
      <c r="AF47" s="2547"/>
      <c r="AG47" s="2547"/>
      <c r="AH47" s="1614"/>
      <c r="AI47" s="1615"/>
      <c r="AJ47" s="1616"/>
    </row>
    <row r="48" spans="1:154" s="1612" customFormat="1" ht="25.15" customHeight="1" x14ac:dyDescent="0.2">
      <c r="B48" s="1613"/>
      <c r="C48" s="2545"/>
      <c r="D48" s="2545"/>
      <c r="E48" s="2545"/>
      <c r="F48" s="2545"/>
      <c r="G48" s="2545"/>
      <c r="H48" s="2545"/>
      <c r="I48" s="2545"/>
      <c r="J48" s="2545"/>
      <c r="K48" s="2545"/>
      <c r="L48" s="2545"/>
      <c r="M48" s="2545"/>
      <c r="N48" s="2545"/>
      <c r="O48" s="2545"/>
      <c r="P48" s="2545"/>
      <c r="Q48" s="2545"/>
      <c r="R48" s="2545"/>
      <c r="S48" s="2546"/>
      <c r="T48" s="2546"/>
      <c r="U48" s="2546"/>
      <c r="V48" s="2546"/>
      <c r="W48" s="2546"/>
      <c r="X48" s="2546"/>
      <c r="Y48" s="2546"/>
      <c r="Z48" s="2546"/>
      <c r="AA48" s="2546"/>
      <c r="AB48" s="2546"/>
      <c r="AC48" s="2547"/>
      <c r="AD48" s="2547"/>
      <c r="AE48" s="2547"/>
      <c r="AF48" s="2547"/>
      <c r="AG48" s="2547"/>
      <c r="AH48" s="1614"/>
      <c r="AI48" s="1615"/>
      <c r="AJ48" s="1616"/>
    </row>
    <row r="49" spans="2:36" s="1612" customFormat="1" ht="27.6" customHeight="1" x14ac:dyDescent="0.2">
      <c r="B49" s="1613"/>
      <c r="C49" s="2545"/>
      <c r="D49" s="2545"/>
      <c r="E49" s="2545"/>
      <c r="F49" s="2545"/>
      <c r="G49" s="2545"/>
      <c r="H49" s="2545"/>
      <c r="I49" s="2545"/>
      <c r="J49" s="2545"/>
      <c r="K49" s="2545"/>
      <c r="L49" s="2545"/>
      <c r="M49" s="2545"/>
      <c r="N49" s="2545"/>
      <c r="O49" s="2545"/>
      <c r="P49" s="2545"/>
      <c r="Q49" s="2545"/>
      <c r="R49" s="2545"/>
      <c r="S49" s="2546"/>
      <c r="T49" s="2546"/>
      <c r="U49" s="2546"/>
      <c r="V49" s="2546"/>
      <c r="W49" s="2546"/>
      <c r="X49" s="2546"/>
      <c r="Y49" s="2546"/>
      <c r="Z49" s="2546"/>
      <c r="AA49" s="2546"/>
      <c r="AB49" s="2546"/>
      <c r="AC49" s="2547"/>
      <c r="AD49" s="2547"/>
      <c r="AE49" s="2547"/>
      <c r="AF49" s="2547"/>
      <c r="AG49" s="2547"/>
      <c r="AH49" s="1614"/>
      <c r="AI49" s="1615"/>
      <c r="AJ49" s="1616"/>
    </row>
    <row r="50" spans="2:36" s="1612" customFormat="1" ht="19.899999999999999" customHeight="1" x14ac:dyDescent="0.2">
      <c r="B50" s="1613"/>
      <c r="C50" s="2545"/>
      <c r="D50" s="2545"/>
      <c r="E50" s="2545"/>
      <c r="F50" s="2545"/>
      <c r="G50" s="2545"/>
      <c r="H50" s="2545"/>
      <c r="I50" s="2545"/>
      <c r="J50" s="2545"/>
      <c r="K50" s="2545"/>
      <c r="L50" s="2545"/>
      <c r="M50" s="2545"/>
      <c r="N50" s="2545"/>
      <c r="O50" s="2545"/>
      <c r="P50" s="2545"/>
      <c r="Q50" s="2545"/>
      <c r="R50" s="2545"/>
      <c r="S50" s="2546"/>
      <c r="T50" s="2546"/>
      <c r="U50" s="2546"/>
      <c r="V50" s="2546"/>
      <c r="W50" s="2546"/>
      <c r="X50" s="2546"/>
      <c r="Y50" s="2546"/>
      <c r="Z50" s="2546"/>
      <c r="AA50" s="2546"/>
      <c r="AB50" s="2546"/>
      <c r="AC50" s="2547"/>
      <c r="AD50" s="2547"/>
      <c r="AE50" s="2547"/>
      <c r="AF50" s="2547"/>
      <c r="AG50" s="2547"/>
      <c r="AH50" s="1614"/>
      <c r="AI50" s="1615"/>
      <c r="AJ50" s="1616"/>
    </row>
    <row r="51" spans="2:36" s="1612" customFormat="1" ht="51.6" customHeight="1" x14ac:dyDescent="0.2">
      <c r="B51" s="1613"/>
      <c r="C51" s="2545"/>
      <c r="D51" s="2545"/>
      <c r="E51" s="2545"/>
      <c r="F51" s="2545"/>
      <c r="G51" s="2545"/>
      <c r="H51" s="2545"/>
      <c r="I51" s="2545"/>
      <c r="J51" s="2545"/>
      <c r="K51" s="2545"/>
      <c r="L51" s="2545"/>
      <c r="M51" s="2545"/>
      <c r="N51" s="2545"/>
      <c r="O51" s="2545"/>
      <c r="P51" s="2545"/>
      <c r="Q51" s="2545"/>
      <c r="R51" s="2545"/>
      <c r="S51" s="2546"/>
      <c r="T51" s="2546"/>
      <c r="U51" s="2546"/>
      <c r="V51" s="2546"/>
      <c r="W51" s="2546"/>
      <c r="X51" s="2546"/>
      <c r="Y51" s="2546"/>
      <c r="Z51" s="2546"/>
      <c r="AA51" s="2546"/>
      <c r="AB51" s="2546"/>
      <c r="AC51" s="2547"/>
      <c r="AD51" s="2547"/>
      <c r="AE51" s="2547"/>
      <c r="AF51" s="2547"/>
      <c r="AG51" s="2547"/>
      <c r="AH51" s="1614"/>
      <c r="AI51" s="1615"/>
      <c r="AJ51" s="1616"/>
    </row>
    <row r="52" spans="2:36" s="1612" customFormat="1" ht="22.15" customHeight="1" x14ac:dyDescent="0.2">
      <c r="B52" s="1613"/>
      <c r="C52" s="2545"/>
      <c r="D52" s="2545"/>
      <c r="E52" s="2545"/>
      <c r="F52" s="2545"/>
      <c r="G52" s="2545"/>
      <c r="H52" s="2545"/>
      <c r="I52" s="2545"/>
      <c r="J52" s="2545"/>
      <c r="K52" s="2545"/>
      <c r="L52" s="2545"/>
      <c r="M52" s="2545"/>
      <c r="N52" s="2545"/>
      <c r="O52" s="2545"/>
      <c r="P52" s="2545"/>
      <c r="Q52" s="2545"/>
      <c r="R52" s="2545"/>
      <c r="S52" s="2546"/>
      <c r="T52" s="2546"/>
      <c r="U52" s="2546"/>
      <c r="V52" s="2546"/>
      <c r="W52" s="2546"/>
      <c r="X52" s="2546"/>
      <c r="Y52" s="2546"/>
      <c r="Z52" s="2546"/>
      <c r="AA52" s="2546"/>
      <c r="AB52" s="2546"/>
      <c r="AC52" s="2547"/>
      <c r="AD52" s="2547"/>
      <c r="AE52" s="2547"/>
      <c r="AF52" s="2547"/>
      <c r="AG52" s="2547"/>
      <c r="AH52" s="1614"/>
      <c r="AI52" s="1615"/>
      <c r="AJ52" s="1616"/>
    </row>
    <row r="53" spans="2:36" s="1612" customFormat="1" ht="19.899999999999999" customHeight="1" x14ac:dyDescent="0.2">
      <c r="B53" s="2548"/>
      <c r="C53" s="2545"/>
      <c r="D53" s="2545"/>
      <c r="E53" s="2545"/>
      <c r="F53" s="2545"/>
      <c r="G53" s="2545"/>
      <c r="H53" s="2545"/>
      <c r="I53" s="2545"/>
      <c r="J53" s="2545"/>
      <c r="K53" s="2545"/>
      <c r="L53" s="2545"/>
      <c r="M53" s="2545"/>
      <c r="N53" s="2545"/>
      <c r="O53" s="2545"/>
      <c r="P53" s="2545"/>
      <c r="Q53" s="2545"/>
      <c r="R53" s="2545"/>
      <c r="S53" s="2549"/>
      <c r="T53" s="2549"/>
      <c r="U53" s="2549"/>
      <c r="V53" s="2549"/>
      <c r="W53" s="2549"/>
      <c r="X53" s="2549"/>
      <c r="Y53" s="2549"/>
      <c r="Z53" s="2549"/>
      <c r="AA53" s="2549"/>
      <c r="AB53" s="2549"/>
      <c r="AC53" s="2550"/>
      <c r="AD53" s="2550"/>
      <c r="AE53" s="2550"/>
      <c r="AF53" s="2550"/>
      <c r="AG53" s="2550"/>
      <c r="AH53" s="1599"/>
      <c r="AI53" s="1617"/>
      <c r="AJ53" s="1604"/>
    </row>
    <row r="54" spans="2:36" s="1612" customFormat="1" ht="30" customHeight="1" x14ac:dyDescent="0.2">
      <c r="B54" s="1618"/>
      <c r="C54" s="1619"/>
      <c r="D54" s="1619"/>
      <c r="E54" s="1619"/>
      <c r="F54" s="1619"/>
      <c r="G54" s="1619"/>
      <c r="H54" s="1619"/>
      <c r="I54" s="1619"/>
      <c r="J54" s="1619"/>
      <c r="K54" s="1619"/>
      <c r="L54" s="1619"/>
      <c r="M54" s="1619"/>
      <c r="N54" s="1619"/>
      <c r="O54" s="1619"/>
      <c r="P54" s="1619"/>
      <c r="Q54" s="1619"/>
      <c r="R54" s="1619"/>
      <c r="S54" s="1620"/>
      <c r="T54" s="1620"/>
      <c r="U54" s="1620"/>
      <c r="V54" s="1620"/>
      <c r="W54" s="1620"/>
      <c r="X54" s="1620"/>
      <c r="Y54" s="1620"/>
      <c r="Z54" s="1620"/>
      <c r="AA54" s="1620"/>
      <c r="AB54" s="1620"/>
      <c r="AC54" s="1621"/>
      <c r="AD54" s="1621"/>
      <c r="AE54" s="1621"/>
      <c r="AF54" s="1621"/>
      <c r="AG54" s="1621"/>
      <c r="AH54" s="1622"/>
      <c r="AI54" s="1625"/>
      <c r="AJ54" s="1604"/>
    </row>
    <row r="55" spans="2:36" s="1630" customFormat="1" ht="24.6" customHeight="1" x14ac:dyDescent="0.2">
      <c r="B55" s="2555"/>
      <c r="C55" s="2555"/>
      <c r="D55" s="2555"/>
      <c r="E55" s="2555"/>
      <c r="F55" s="2555"/>
      <c r="G55" s="2555"/>
      <c r="H55" s="2555"/>
      <c r="I55" s="2555"/>
      <c r="J55" s="2555"/>
      <c r="K55" s="2555"/>
      <c r="L55" s="2555"/>
      <c r="M55" s="2555"/>
      <c r="N55" s="2555"/>
      <c r="O55" s="2555"/>
      <c r="P55" s="2555"/>
      <c r="Q55" s="2555"/>
      <c r="R55" s="1626"/>
      <c r="S55" s="1626"/>
      <c r="T55" s="1626"/>
      <c r="U55" s="1626"/>
      <c r="V55" s="1626"/>
      <c r="W55" s="1626"/>
      <c r="X55" s="1626"/>
      <c r="Y55" s="1626"/>
      <c r="Z55" s="1626"/>
      <c r="AA55" s="1626"/>
      <c r="AB55" s="1626"/>
      <c r="AC55" s="1627"/>
      <c r="AD55" s="1627"/>
      <c r="AE55" s="1627"/>
      <c r="AF55" s="1627"/>
      <c r="AG55" s="1627"/>
      <c r="AH55" s="1594"/>
      <c r="AI55" s="1628"/>
      <c r="AJ55" s="1629"/>
    </row>
    <row r="56" spans="2:36" s="1630" customFormat="1" ht="15" customHeight="1" x14ac:dyDescent="0.2">
      <c r="B56" s="2556"/>
      <c r="C56" s="2556"/>
      <c r="D56" s="2556"/>
      <c r="E56" s="2556"/>
      <c r="F56" s="2556"/>
      <c r="G56" s="2556"/>
      <c r="H56" s="2556"/>
      <c r="I56" s="2556"/>
      <c r="J56" s="2556"/>
      <c r="K56" s="2556"/>
      <c r="L56" s="2556"/>
      <c r="M56" s="2556"/>
      <c r="N56" s="2556"/>
      <c r="O56" s="2556"/>
      <c r="P56" s="2556"/>
      <c r="Q56" s="2556"/>
      <c r="R56" s="2556"/>
      <c r="S56" s="2557"/>
      <c r="T56" s="2557"/>
      <c r="U56" s="2557"/>
      <c r="V56" s="2557"/>
      <c r="W56" s="2557"/>
      <c r="X56" s="2557"/>
      <c r="Y56" s="2557"/>
      <c r="Z56" s="2557"/>
      <c r="AA56" s="2557"/>
      <c r="AB56" s="2557"/>
      <c r="AC56" s="2553"/>
      <c r="AD56" s="2553"/>
      <c r="AE56" s="2553"/>
      <c r="AF56" s="2553"/>
      <c r="AG56" s="2553"/>
      <c r="AH56" s="1594"/>
      <c r="AI56" s="1628"/>
      <c r="AJ56" s="1629"/>
    </row>
    <row r="57" spans="2:36" s="1612" customFormat="1" ht="15" customHeight="1" x14ac:dyDescent="0.25">
      <c r="S57" s="2558"/>
      <c r="T57" s="2558"/>
      <c r="U57" s="2558"/>
      <c r="V57" s="2558"/>
      <c r="W57" s="2558"/>
      <c r="X57" s="2558"/>
      <c r="Y57" s="2558"/>
      <c r="Z57" s="2558"/>
      <c r="AA57" s="2558"/>
      <c r="AB57" s="2558"/>
      <c r="AH57" s="1623"/>
      <c r="AI57" s="1624"/>
      <c r="AJ57" s="1604"/>
    </row>
    <row r="58" spans="2:36" s="1612" customFormat="1" ht="51" customHeight="1" x14ac:dyDescent="0.2">
      <c r="B58" s="1613"/>
      <c r="C58" s="2545"/>
      <c r="D58" s="2545"/>
      <c r="E58" s="2545"/>
      <c r="F58" s="2545"/>
      <c r="G58" s="2545"/>
      <c r="H58" s="2545"/>
      <c r="I58" s="2545"/>
      <c r="J58" s="2545"/>
      <c r="K58" s="2545"/>
      <c r="L58" s="2545"/>
      <c r="M58" s="2545"/>
      <c r="N58" s="2545"/>
      <c r="O58" s="2545"/>
      <c r="P58" s="2545"/>
      <c r="Q58" s="2545"/>
      <c r="R58" s="2545"/>
      <c r="S58" s="2546"/>
      <c r="T58" s="2546"/>
      <c r="U58" s="2546"/>
      <c r="V58" s="2546"/>
      <c r="W58" s="2546"/>
      <c r="X58" s="2546"/>
      <c r="Y58" s="2546"/>
      <c r="Z58" s="2546"/>
      <c r="AA58" s="2546"/>
      <c r="AB58" s="2546"/>
      <c r="AC58" s="2547"/>
      <c r="AD58" s="2547"/>
      <c r="AE58" s="2547"/>
      <c r="AF58" s="2547"/>
      <c r="AG58" s="2547"/>
      <c r="AH58" s="1614"/>
      <c r="AI58" s="1615"/>
      <c r="AJ58" s="1616"/>
    </row>
    <row r="59" spans="2:36" s="1612" customFormat="1" ht="22.15" customHeight="1" x14ac:dyDescent="0.2">
      <c r="B59" s="1613"/>
      <c r="C59" s="2545"/>
      <c r="D59" s="2545"/>
      <c r="E59" s="2545"/>
      <c r="F59" s="2545"/>
      <c r="G59" s="2545"/>
      <c r="H59" s="2545"/>
      <c r="I59" s="2545"/>
      <c r="J59" s="2545"/>
      <c r="K59" s="2545"/>
      <c r="L59" s="2545"/>
      <c r="M59" s="2545"/>
      <c r="N59" s="2545"/>
      <c r="O59" s="2545"/>
      <c r="P59" s="2545"/>
      <c r="Q59" s="2545"/>
      <c r="R59" s="2545"/>
      <c r="S59" s="2546"/>
      <c r="T59" s="2546"/>
      <c r="U59" s="2546"/>
      <c r="V59" s="2546"/>
      <c r="W59" s="2546"/>
      <c r="X59" s="2546"/>
      <c r="Y59" s="2546"/>
      <c r="Z59" s="2546"/>
      <c r="AA59" s="2546"/>
      <c r="AB59" s="2546"/>
      <c r="AC59" s="2547"/>
      <c r="AD59" s="2547"/>
      <c r="AE59" s="2547"/>
      <c r="AF59" s="2547"/>
      <c r="AG59" s="2547"/>
      <c r="AH59" s="1614"/>
      <c r="AI59" s="1615"/>
      <c r="AJ59" s="1616"/>
    </row>
    <row r="60" spans="2:36" s="1612" customFormat="1" ht="29.45" customHeight="1" x14ac:dyDescent="0.2">
      <c r="B60" s="1613"/>
      <c r="C60" s="2545"/>
      <c r="D60" s="2545"/>
      <c r="E60" s="2545"/>
      <c r="F60" s="2545"/>
      <c r="G60" s="2545"/>
      <c r="H60" s="2545"/>
      <c r="I60" s="2545"/>
      <c r="J60" s="2545"/>
      <c r="K60" s="2545"/>
      <c r="L60" s="2545"/>
      <c r="M60" s="2545"/>
      <c r="N60" s="2545"/>
      <c r="O60" s="2545"/>
      <c r="P60" s="2545"/>
      <c r="Q60" s="2545"/>
      <c r="R60" s="2545"/>
      <c r="S60" s="2546"/>
      <c r="T60" s="2546"/>
      <c r="U60" s="2546"/>
      <c r="V60" s="2546"/>
      <c r="W60" s="2546"/>
      <c r="X60" s="2546"/>
      <c r="Y60" s="2546"/>
      <c r="Z60" s="2546"/>
      <c r="AA60" s="2546"/>
      <c r="AB60" s="2546"/>
      <c r="AC60" s="2547"/>
      <c r="AD60" s="2547"/>
      <c r="AE60" s="2547"/>
      <c r="AF60" s="2547"/>
      <c r="AG60" s="2547"/>
      <c r="AH60" s="1614"/>
      <c r="AI60" s="1615"/>
      <c r="AJ60" s="1616"/>
    </row>
    <row r="61" spans="2:36" s="1612" customFormat="1" ht="42.6" customHeight="1" x14ac:dyDescent="0.2">
      <c r="B61" s="1613"/>
      <c r="C61" s="2545"/>
      <c r="D61" s="2545"/>
      <c r="E61" s="2545"/>
      <c r="F61" s="2545"/>
      <c r="G61" s="2545"/>
      <c r="H61" s="2545"/>
      <c r="I61" s="2545"/>
      <c r="J61" s="2545"/>
      <c r="K61" s="2545"/>
      <c r="L61" s="2545"/>
      <c r="M61" s="2545"/>
      <c r="N61" s="2545"/>
      <c r="O61" s="2545"/>
      <c r="P61" s="2545"/>
      <c r="Q61" s="2545"/>
      <c r="R61" s="2545"/>
      <c r="S61" s="2546"/>
      <c r="T61" s="2546"/>
      <c r="U61" s="2546"/>
      <c r="V61" s="2546"/>
      <c r="W61" s="2546"/>
      <c r="X61" s="2546"/>
      <c r="Y61" s="2546"/>
      <c r="Z61" s="2546"/>
      <c r="AA61" s="2546"/>
      <c r="AB61" s="2546"/>
      <c r="AC61" s="2547"/>
      <c r="AD61" s="2547"/>
      <c r="AE61" s="2547"/>
      <c r="AF61" s="2547"/>
      <c r="AG61" s="2547"/>
      <c r="AH61" s="1614"/>
      <c r="AI61" s="1615"/>
      <c r="AJ61" s="1616"/>
    </row>
    <row r="62" spans="2:36" s="1612" customFormat="1" ht="43.15" customHeight="1" x14ac:dyDescent="0.2">
      <c r="B62" s="1613"/>
      <c r="C62" s="2545"/>
      <c r="D62" s="2545"/>
      <c r="E62" s="2545"/>
      <c r="F62" s="2545"/>
      <c r="G62" s="2545"/>
      <c r="H62" s="2545"/>
      <c r="I62" s="2545"/>
      <c r="J62" s="2545"/>
      <c r="K62" s="2545"/>
      <c r="L62" s="2545"/>
      <c r="M62" s="2545"/>
      <c r="N62" s="2545"/>
      <c r="O62" s="2545"/>
      <c r="P62" s="2545"/>
      <c r="Q62" s="2545"/>
      <c r="R62" s="2545"/>
      <c r="S62" s="2559"/>
      <c r="T62" s="2559"/>
      <c r="U62" s="2559"/>
      <c r="V62" s="2559"/>
      <c r="W62" s="2559"/>
      <c r="X62" s="2559"/>
      <c r="Y62" s="2559"/>
      <c r="Z62" s="2559"/>
      <c r="AA62" s="2559"/>
      <c r="AB62" s="2559"/>
      <c r="AC62" s="2547"/>
      <c r="AD62" s="2547"/>
      <c r="AE62" s="2547"/>
      <c r="AF62" s="2547"/>
      <c r="AG62" s="2547"/>
      <c r="AH62" s="1614"/>
      <c r="AI62" s="1615"/>
      <c r="AJ62" s="1616"/>
    </row>
    <row r="63" spans="2:36" s="1612" customFormat="1" ht="30.6" customHeight="1" x14ac:dyDescent="0.2">
      <c r="B63" s="1613"/>
      <c r="C63" s="2545"/>
      <c r="D63" s="2545"/>
      <c r="E63" s="2545"/>
      <c r="F63" s="2545"/>
      <c r="G63" s="2545"/>
      <c r="H63" s="2545"/>
      <c r="I63" s="2545"/>
      <c r="J63" s="2545"/>
      <c r="K63" s="2545"/>
      <c r="L63" s="2545"/>
      <c r="M63" s="2545"/>
      <c r="N63" s="2545"/>
      <c r="O63" s="2545"/>
      <c r="P63" s="2545"/>
      <c r="Q63" s="2545"/>
      <c r="R63" s="2545"/>
      <c r="S63" s="2559"/>
      <c r="T63" s="2559"/>
      <c r="U63" s="2559"/>
      <c r="V63" s="2559"/>
      <c r="W63" s="2559"/>
      <c r="X63" s="2559"/>
      <c r="Y63" s="2559"/>
      <c r="Z63" s="2559"/>
      <c r="AA63" s="2559"/>
      <c r="AB63" s="2559"/>
      <c r="AC63" s="2547"/>
      <c r="AD63" s="2547"/>
      <c r="AE63" s="2547"/>
      <c r="AF63" s="2547"/>
      <c r="AG63" s="2547"/>
      <c r="AH63" s="1614"/>
      <c r="AI63" s="1615"/>
      <c r="AJ63" s="1616"/>
    </row>
    <row r="64" spans="2:36" s="1612" customFormat="1" ht="39" customHeight="1" x14ac:dyDescent="0.2">
      <c r="B64" s="1613"/>
      <c r="C64" s="2545"/>
      <c r="D64" s="2545"/>
      <c r="E64" s="2545"/>
      <c r="F64" s="2545"/>
      <c r="G64" s="2545"/>
      <c r="H64" s="2545"/>
      <c r="I64" s="2545"/>
      <c r="J64" s="2545"/>
      <c r="K64" s="2545"/>
      <c r="L64" s="2545"/>
      <c r="M64" s="2545"/>
      <c r="N64" s="2545"/>
      <c r="O64" s="2545"/>
      <c r="P64" s="2545"/>
      <c r="Q64" s="2545"/>
      <c r="R64" s="2545"/>
      <c r="S64" s="2559"/>
      <c r="T64" s="2559"/>
      <c r="U64" s="2559"/>
      <c r="V64" s="2559"/>
      <c r="W64" s="2559"/>
      <c r="X64" s="2559"/>
      <c r="Y64" s="2559"/>
      <c r="Z64" s="2559"/>
      <c r="AA64" s="2559"/>
      <c r="AB64" s="2559"/>
      <c r="AC64" s="2547"/>
      <c r="AD64" s="2547"/>
      <c r="AE64" s="2547"/>
      <c r="AF64" s="2547"/>
      <c r="AG64" s="2547"/>
      <c r="AH64" s="1614"/>
      <c r="AI64" s="1615"/>
      <c r="AJ64" s="1616"/>
    </row>
    <row r="65" spans="2:36" s="1612" customFormat="1" ht="30" customHeight="1" x14ac:dyDescent="0.2">
      <c r="B65" s="1613"/>
      <c r="C65" s="2545"/>
      <c r="D65" s="2545"/>
      <c r="E65" s="2545"/>
      <c r="F65" s="2545"/>
      <c r="G65" s="2545"/>
      <c r="H65" s="2545"/>
      <c r="I65" s="2545"/>
      <c r="J65" s="2545"/>
      <c r="K65" s="2545"/>
      <c r="L65" s="2545"/>
      <c r="M65" s="2545"/>
      <c r="N65" s="2545"/>
      <c r="O65" s="2545"/>
      <c r="P65" s="2545"/>
      <c r="Q65" s="2545"/>
      <c r="R65" s="2545"/>
      <c r="S65" s="2559"/>
      <c r="T65" s="2559"/>
      <c r="U65" s="2559"/>
      <c r="V65" s="2559"/>
      <c r="W65" s="2559"/>
      <c r="X65" s="2559"/>
      <c r="Y65" s="2559"/>
      <c r="Z65" s="2559"/>
      <c r="AA65" s="2559"/>
      <c r="AB65" s="2559"/>
      <c r="AC65" s="2547"/>
      <c r="AD65" s="2547"/>
      <c r="AE65" s="2547"/>
      <c r="AF65" s="2547"/>
      <c r="AG65" s="2547"/>
      <c r="AH65" s="1614"/>
      <c r="AI65" s="1615"/>
      <c r="AJ65" s="1616"/>
    </row>
    <row r="66" spans="2:36" s="1612" customFormat="1" ht="115.9" customHeight="1" x14ac:dyDescent="0.2">
      <c r="B66" s="1613"/>
      <c r="C66" s="2545"/>
      <c r="D66" s="2545"/>
      <c r="E66" s="2545"/>
      <c r="F66" s="2545"/>
      <c r="G66" s="2545"/>
      <c r="H66" s="2545"/>
      <c r="I66" s="2545"/>
      <c r="J66" s="2545"/>
      <c r="K66" s="2545"/>
      <c r="L66" s="2545"/>
      <c r="M66" s="2545"/>
      <c r="N66" s="2545"/>
      <c r="O66" s="2545"/>
      <c r="P66" s="2545"/>
      <c r="Q66" s="2545"/>
      <c r="R66" s="2545"/>
      <c r="S66" s="2559"/>
      <c r="T66" s="2559"/>
      <c r="U66" s="2559"/>
      <c r="V66" s="2559"/>
      <c r="W66" s="2559"/>
      <c r="X66" s="2559"/>
      <c r="Y66" s="2559"/>
      <c r="Z66" s="2559"/>
      <c r="AA66" s="2559"/>
      <c r="AB66" s="2559"/>
      <c r="AC66" s="2547"/>
      <c r="AD66" s="2547"/>
      <c r="AE66" s="2547"/>
      <c r="AF66" s="2547"/>
      <c r="AG66" s="2547"/>
      <c r="AH66" s="1614"/>
      <c r="AI66" s="1615"/>
      <c r="AJ66" s="1616"/>
    </row>
    <row r="67" spans="2:36" s="1612" customFormat="1" ht="19.899999999999999" customHeight="1" x14ac:dyDescent="0.2">
      <c r="B67" s="1613"/>
      <c r="C67" s="2545"/>
      <c r="D67" s="2545"/>
      <c r="E67" s="2545"/>
      <c r="F67" s="2545"/>
      <c r="G67" s="2545"/>
      <c r="H67" s="2545"/>
      <c r="I67" s="2545"/>
      <c r="J67" s="2545"/>
      <c r="K67" s="2545"/>
      <c r="L67" s="2545"/>
      <c r="M67" s="2545"/>
      <c r="N67" s="2545"/>
      <c r="O67" s="2545"/>
      <c r="P67" s="2545"/>
      <c r="Q67" s="2545"/>
      <c r="R67" s="2545"/>
      <c r="S67" s="2559"/>
      <c r="T67" s="2559"/>
      <c r="U67" s="2559"/>
      <c r="V67" s="2559"/>
      <c r="W67" s="2559"/>
      <c r="X67" s="2559"/>
      <c r="Y67" s="2559"/>
      <c r="Z67" s="2559"/>
      <c r="AA67" s="2559"/>
      <c r="AB67" s="2559"/>
      <c r="AC67" s="2547"/>
      <c r="AD67" s="2547"/>
      <c r="AE67" s="2547"/>
      <c r="AF67" s="2547"/>
      <c r="AG67" s="2547"/>
      <c r="AH67" s="1614"/>
      <c r="AI67" s="1615"/>
      <c r="AJ67" s="1616"/>
    </row>
    <row r="68" spans="2:36" s="1612" customFormat="1" ht="44.45" customHeight="1" x14ac:dyDescent="0.2">
      <c r="B68" s="1613"/>
      <c r="C68" s="2545"/>
      <c r="D68" s="2545"/>
      <c r="E68" s="2545"/>
      <c r="F68" s="2545"/>
      <c r="G68" s="2545"/>
      <c r="H68" s="2545"/>
      <c r="I68" s="2545"/>
      <c r="J68" s="2545"/>
      <c r="K68" s="2545"/>
      <c r="L68" s="2545"/>
      <c r="M68" s="2545"/>
      <c r="N68" s="2545"/>
      <c r="O68" s="2545"/>
      <c r="P68" s="2545"/>
      <c r="Q68" s="2545"/>
      <c r="R68" s="2545"/>
      <c r="S68" s="2559"/>
      <c r="T68" s="2559"/>
      <c r="U68" s="2559"/>
      <c r="V68" s="2559"/>
      <c r="W68" s="2559"/>
      <c r="X68" s="2559"/>
      <c r="Y68" s="2559"/>
      <c r="Z68" s="2559"/>
      <c r="AA68" s="2559"/>
      <c r="AB68" s="2559"/>
      <c r="AC68" s="2547"/>
      <c r="AD68" s="2547"/>
      <c r="AE68" s="2547"/>
      <c r="AF68" s="2547"/>
      <c r="AG68" s="2547"/>
      <c r="AH68" s="1614"/>
      <c r="AI68" s="1615"/>
      <c r="AJ68" s="1616"/>
    </row>
    <row r="69" spans="2:36" s="1612" customFormat="1" ht="19.899999999999999" customHeight="1" x14ac:dyDescent="0.2">
      <c r="B69" s="1613"/>
      <c r="C69" s="2545"/>
      <c r="D69" s="2545"/>
      <c r="E69" s="2545"/>
      <c r="F69" s="2545"/>
      <c r="G69" s="2545"/>
      <c r="H69" s="2545"/>
      <c r="I69" s="2545"/>
      <c r="J69" s="2545"/>
      <c r="K69" s="2545"/>
      <c r="L69" s="2545"/>
      <c r="M69" s="2545"/>
      <c r="N69" s="2545"/>
      <c r="O69" s="2545"/>
      <c r="P69" s="2545"/>
      <c r="Q69" s="2545"/>
      <c r="R69" s="2545"/>
      <c r="S69" s="2559"/>
      <c r="T69" s="2559"/>
      <c r="U69" s="2559"/>
      <c r="V69" s="2559"/>
      <c r="W69" s="2559"/>
      <c r="X69" s="2559"/>
      <c r="Y69" s="2559"/>
      <c r="Z69" s="2559"/>
      <c r="AA69" s="2559"/>
      <c r="AB69" s="2559"/>
      <c r="AC69" s="2547"/>
      <c r="AD69" s="2547"/>
      <c r="AE69" s="2547"/>
      <c r="AF69" s="2547"/>
      <c r="AG69" s="2547"/>
      <c r="AH69" s="1614"/>
      <c r="AI69" s="1615"/>
      <c r="AJ69" s="1616"/>
    </row>
    <row r="70" spans="2:36" s="1612" customFormat="1" ht="22.15" customHeight="1" x14ac:dyDescent="0.2">
      <c r="B70" s="1613"/>
      <c r="C70" s="2545"/>
      <c r="D70" s="2545"/>
      <c r="E70" s="2545"/>
      <c r="F70" s="2545"/>
      <c r="G70" s="2545"/>
      <c r="H70" s="2545"/>
      <c r="I70" s="2545"/>
      <c r="J70" s="2545"/>
      <c r="K70" s="2545"/>
      <c r="L70" s="2545"/>
      <c r="M70" s="2545"/>
      <c r="N70" s="2545"/>
      <c r="O70" s="2545"/>
      <c r="P70" s="2545"/>
      <c r="Q70" s="2545"/>
      <c r="R70" s="2545"/>
      <c r="S70" s="2559"/>
      <c r="T70" s="2559"/>
      <c r="U70" s="2559"/>
      <c r="V70" s="2559"/>
      <c r="W70" s="2559"/>
      <c r="X70" s="2559"/>
      <c r="Y70" s="2559"/>
      <c r="Z70" s="2559"/>
      <c r="AA70" s="2559"/>
      <c r="AB70" s="2559"/>
      <c r="AC70" s="2547"/>
      <c r="AD70" s="2547"/>
      <c r="AE70" s="2547"/>
      <c r="AF70" s="2547"/>
      <c r="AG70" s="2547"/>
      <c r="AH70" s="1614"/>
      <c r="AI70" s="1615"/>
      <c r="AJ70" s="1616"/>
    </row>
    <row r="71" spans="2:36" s="1612" customFormat="1" ht="32.450000000000003" customHeight="1" x14ac:dyDescent="0.2">
      <c r="B71" s="1613"/>
      <c r="C71" s="2545"/>
      <c r="D71" s="2545"/>
      <c r="E71" s="2545"/>
      <c r="F71" s="2545"/>
      <c r="G71" s="2545"/>
      <c r="H71" s="2545"/>
      <c r="I71" s="2545"/>
      <c r="J71" s="2545"/>
      <c r="K71" s="2545"/>
      <c r="L71" s="2545"/>
      <c r="M71" s="2545"/>
      <c r="N71" s="2545"/>
      <c r="O71" s="2545"/>
      <c r="P71" s="2545"/>
      <c r="Q71" s="2545"/>
      <c r="R71" s="2545"/>
      <c r="S71" s="2559"/>
      <c r="T71" s="2559"/>
      <c r="U71" s="2559"/>
      <c r="V71" s="2559"/>
      <c r="W71" s="2559"/>
      <c r="X71" s="2559"/>
      <c r="Y71" s="2559"/>
      <c r="Z71" s="2559"/>
      <c r="AA71" s="2559"/>
      <c r="AB71" s="2559"/>
      <c r="AC71" s="2547"/>
      <c r="AD71" s="2547"/>
      <c r="AE71" s="2547"/>
      <c r="AF71" s="2547"/>
      <c r="AG71" s="2547"/>
      <c r="AH71" s="1614"/>
      <c r="AI71" s="1615"/>
      <c r="AJ71" s="1616"/>
    </row>
    <row r="72" spans="2:36" s="1612" customFormat="1" ht="65.45" customHeight="1" x14ac:dyDescent="0.2">
      <c r="B72" s="1613"/>
      <c r="C72" s="2545"/>
      <c r="D72" s="2545"/>
      <c r="E72" s="2545"/>
      <c r="F72" s="2545"/>
      <c r="G72" s="2545"/>
      <c r="H72" s="2545"/>
      <c r="I72" s="2545"/>
      <c r="J72" s="2545"/>
      <c r="K72" s="2545"/>
      <c r="L72" s="2545"/>
      <c r="M72" s="2545"/>
      <c r="N72" s="2545"/>
      <c r="O72" s="2545"/>
      <c r="P72" s="2545"/>
      <c r="Q72" s="2545"/>
      <c r="R72" s="2545"/>
      <c r="S72" s="2559"/>
      <c r="T72" s="2559"/>
      <c r="U72" s="2559"/>
      <c r="V72" s="2559"/>
      <c r="W72" s="2559"/>
      <c r="X72" s="2559"/>
      <c r="Y72" s="2559"/>
      <c r="Z72" s="2559"/>
      <c r="AA72" s="2559"/>
      <c r="AB72" s="2559"/>
      <c r="AC72" s="2547"/>
      <c r="AD72" s="2547"/>
      <c r="AE72" s="2547"/>
      <c r="AF72" s="2547"/>
      <c r="AG72" s="2547"/>
      <c r="AH72" s="1614"/>
      <c r="AI72" s="1615"/>
      <c r="AJ72" s="1616"/>
    </row>
    <row r="73" spans="2:36" s="1612" customFormat="1" ht="34.15" customHeight="1" x14ac:dyDescent="0.2">
      <c r="B73" s="1613"/>
      <c r="C73" s="2545"/>
      <c r="D73" s="2545"/>
      <c r="E73" s="2545"/>
      <c r="F73" s="2545"/>
      <c r="G73" s="2545"/>
      <c r="H73" s="2545"/>
      <c r="I73" s="2545"/>
      <c r="J73" s="2545"/>
      <c r="K73" s="2545"/>
      <c r="L73" s="2545"/>
      <c r="M73" s="2545"/>
      <c r="N73" s="2545"/>
      <c r="O73" s="2545"/>
      <c r="P73" s="2545"/>
      <c r="Q73" s="2545"/>
      <c r="R73" s="2545"/>
      <c r="S73" s="2559"/>
      <c r="T73" s="2559"/>
      <c r="U73" s="2559"/>
      <c r="V73" s="2559"/>
      <c r="W73" s="2559"/>
      <c r="X73" s="2559"/>
      <c r="Y73" s="2559"/>
      <c r="Z73" s="2559"/>
      <c r="AA73" s="2559"/>
      <c r="AB73" s="2559"/>
      <c r="AC73" s="2547"/>
      <c r="AD73" s="2547"/>
      <c r="AE73" s="2547"/>
      <c r="AF73" s="2547"/>
      <c r="AG73" s="2547"/>
      <c r="AH73" s="1614"/>
      <c r="AI73" s="1615"/>
      <c r="AJ73" s="1616"/>
    </row>
    <row r="74" spans="2:36" s="1612" customFormat="1" ht="62.45" customHeight="1" x14ac:dyDescent="0.2">
      <c r="B74" s="1613"/>
      <c r="C74" s="2545"/>
      <c r="D74" s="2545"/>
      <c r="E74" s="2545"/>
      <c r="F74" s="2545"/>
      <c r="G74" s="2545"/>
      <c r="H74" s="2545"/>
      <c r="I74" s="2545"/>
      <c r="J74" s="2545"/>
      <c r="K74" s="2545"/>
      <c r="L74" s="2545"/>
      <c r="M74" s="2545"/>
      <c r="N74" s="2545"/>
      <c r="O74" s="2545"/>
      <c r="P74" s="2545"/>
      <c r="Q74" s="2545"/>
      <c r="R74" s="2545"/>
      <c r="S74" s="2559"/>
      <c r="T74" s="2559"/>
      <c r="U74" s="2559"/>
      <c r="V74" s="2559"/>
      <c r="W74" s="2559"/>
      <c r="X74" s="2559"/>
      <c r="Y74" s="2559"/>
      <c r="Z74" s="2559"/>
      <c r="AA74" s="2559"/>
      <c r="AB74" s="2559"/>
      <c r="AC74" s="2547"/>
      <c r="AD74" s="2547"/>
      <c r="AE74" s="2547"/>
      <c r="AF74" s="2547"/>
      <c r="AG74" s="2547"/>
      <c r="AH74" s="1614"/>
      <c r="AI74" s="1615"/>
      <c r="AJ74" s="1616"/>
    </row>
    <row r="75" spans="2:36" s="1612" customFormat="1" ht="19.899999999999999" customHeight="1" x14ac:dyDescent="0.2">
      <c r="B75" s="2548"/>
      <c r="C75" s="2545"/>
      <c r="D75" s="2545"/>
      <c r="E75" s="2545"/>
      <c r="F75" s="2545"/>
      <c r="G75" s="2545"/>
      <c r="H75" s="2545"/>
      <c r="I75" s="2545"/>
      <c r="J75" s="2545"/>
      <c r="K75" s="2545"/>
      <c r="L75" s="2545"/>
      <c r="M75" s="2545"/>
      <c r="N75" s="2545"/>
      <c r="O75" s="2545"/>
      <c r="P75" s="2545"/>
      <c r="Q75" s="2545"/>
      <c r="R75" s="2545"/>
      <c r="S75" s="2549"/>
      <c r="T75" s="2549"/>
      <c r="U75" s="2549"/>
      <c r="V75" s="2549"/>
      <c r="W75" s="2549"/>
      <c r="X75" s="2549"/>
      <c r="Y75" s="2549"/>
      <c r="Z75" s="2549"/>
      <c r="AA75" s="2549"/>
      <c r="AB75" s="2549"/>
      <c r="AC75" s="2550"/>
      <c r="AD75" s="2550"/>
      <c r="AE75" s="2550"/>
      <c r="AF75" s="2550"/>
      <c r="AG75" s="2550"/>
      <c r="AH75" s="1599"/>
      <c r="AI75" s="1617"/>
      <c r="AJ75" s="1604"/>
    </row>
    <row r="76" spans="2:36" s="1612" customFormat="1" ht="16.149999999999999" customHeight="1" x14ac:dyDescent="0.2">
      <c r="B76" s="1631"/>
      <c r="C76" s="1631"/>
      <c r="D76" s="1631"/>
      <c r="E76" s="1631"/>
      <c r="F76" s="1631"/>
      <c r="G76" s="1631"/>
      <c r="H76" s="1631"/>
      <c r="I76" s="1631"/>
      <c r="J76" s="1631"/>
      <c r="K76" s="1631"/>
      <c r="L76" s="1631"/>
      <c r="M76" s="1631"/>
      <c r="N76" s="1631"/>
      <c r="O76" s="1631"/>
      <c r="P76" s="1631"/>
      <c r="Q76" s="1631"/>
      <c r="R76" s="1631"/>
      <c r="S76" s="1632"/>
      <c r="T76" s="1632"/>
      <c r="U76" s="1632"/>
      <c r="V76" s="1632"/>
      <c r="W76" s="1632"/>
      <c r="X76" s="1632"/>
      <c r="Y76" s="1632"/>
      <c r="Z76" s="1632"/>
      <c r="AA76" s="1632"/>
      <c r="AB76" s="1632"/>
      <c r="AC76" s="1633"/>
      <c r="AD76" s="1633"/>
      <c r="AE76" s="1633"/>
      <c r="AF76" s="1633"/>
      <c r="AG76" s="1633"/>
      <c r="AH76" s="1578"/>
      <c r="AI76" s="1634"/>
      <c r="AJ76" s="1604"/>
    </row>
    <row r="77" spans="2:36" s="1612" customFormat="1" ht="30" customHeight="1" x14ac:dyDescent="0.2">
      <c r="B77" s="2560"/>
      <c r="C77" s="2560"/>
      <c r="D77" s="2560"/>
      <c r="E77" s="2560"/>
      <c r="F77" s="2560"/>
      <c r="G77" s="2560"/>
      <c r="H77" s="2560"/>
      <c r="I77" s="2560"/>
      <c r="J77" s="2560"/>
      <c r="K77" s="2560"/>
      <c r="L77" s="2560"/>
      <c r="M77" s="2560"/>
      <c r="N77" s="2560"/>
      <c r="O77" s="2560"/>
      <c r="P77" s="2560"/>
      <c r="Q77" s="2560"/>
      <c r="R77" s="2560"/>
      <c r="S77" s="2560"/>
      <c r="T77" s="2560"/>
      <c r="U77" s="2560"/>
      <c r="V77" s="2560"/>
      <c r="W77" s="2560"/>
      <c r="X77" s="2560"/>
      <c r="Y77" s="2560"/>
      <c r="Z77" s="2560"/>
      <c r="AA77" s="2560"/>
      <c r="AB77" s="2560"/>
      <c r="AC77" s="2560"/>
      <c r="AD77" s="2560"/>
      <c r="AE77" s="2560"/>
      <c r="AF77" s="2560"/>
      <c r="AG77" s="2560"/>
      <c r="AH77" s="1635"/>
      <c r="AI77" s="1625"/>
      <c r="AJ77" s="1604"/>
    </row>
    <row r="78" spans="2:36" s="1612" customFormat="1" ht="15" customHeight="1" x14ac:dyDescent="0.2">
      <c r="B78" s="2556"/>
      <c r="C78" s="2556"/>
      <c r="D78" s="2556"/>
      <c r="E78" s="2556"/>
      <c r="F78" s="2556"/>
      <c r="G78" s="2556"/>
      <c r="H78" s="2556"/>
      <c r="I78" s="2556"/>
      <c r="J78" s="2556"/>
      <c r="K78" s="2556"/>
      <c r="L78" s="2556"/>
      <c r="M78" s="2556"/>
      <c r="N78" s="2556"/>
      <c r="O78" s="2556"/>
      <c r="P78" s="2556"/>
      <c r="Q78" s="2556"/>
      <c r="R78" s="2556"/>
      <c r="S78" s="2561"/>
      <c r="T78" s="2561"/>
      <c r="U78" s="2561"/>
      <c r="V78" s="2561"/>
      <c r="W78" s="2561"/>
      <c r="X78" s="2561"/>
      <c r="Y78" s="2561"/>
      <c r="Z78" s="2561"/>
      <c r="AA78" s="2561"/>
      <c r="AB78" s="2561"/>
      <c r="AC78" s="2553"/>
      <c r="AD78" s="2553"/>
      <c r="AE78" s="2553"/>
      <c r="AF78" s="2553"/>
      <c r="AG78" s="2553"/>
      <c r="AH78" s="1635"/>
      <c r="AI78" s="1625"/>
      <c r="AJ78" s="1604"/>
    </row>
    <row r="79" spans="2:36" s="1612" customFormat="1" ht="15" customHeight="1" x14ac:dyDescent="0.25">
      <c r="S79" s="2558"/>
      <c r="T79" s="2558"/>
      <c r="U79" s="2558"/>
      <c r="V79" s="2558"/>
      <c r="W79" s="2558"/>
      <c r="X79" s="2558"/>
      <c r="Y79" s="2558"/>
      <c r="Z79" s="2558"/>
      <c r="AA79" s="2558"/>
      <c r="AB79" s="2558"/>
      <c r="AH79" s="1623"/>
      <c r="AI79" s="1616"/>
      <c r="AJ79" s="1604"/>
    </row>
    <row r="80" spans="2:36" s="1612" customFormat="1" ht="49.15" customHeight="1" x14ac:dyDescent="0.2">
      <c r="B80" s="1613"/>
      <c r="C80" s="2545"/>
      <c r="D80" s="2545"/>
      <c r="E80" s="2545"/>
      <c r="F80" s="2545"/>
      <c r="G80" s="2545"/>
      <c r="H80" s="2545"/>
      <c r="I80" s="2545"/>
      <c r="J80" s="2545"/>
      <c r="K80" s="2545"/>
      <c r="L80" s="2545"/>
      <c r="M80" s="2545"/>
      <c r="N80" s="2545"/>
      <c r="O80" s="2545"/>
      <c r="P80" s="2545"/>
      <c r="Q80" s="2545"/>
      <c r="R80" s="2545"/>
      <c r="S80" s="2559"/>
      <c r="T80" s="2559"/>
      <c r="U80" s="2559"/>
      <c r="V80" s="2559"/>
      <c r="W80" s="2559"/>
      <c r="X80" s="2559"/>
      <c r="Y80" s="2559"/>
      <c r="Z80" s="2559"/>
      <c r="AA80" s="2559"/>
      <c r="AB80" s="2559"/>
      <c r="AC80" s="2547"/>
      <c r="AD80" s="2547"/>
      <c r="AE80" s="2547"/>
      <c r="AF80" s="2547"/>
      <c r="AG80" s="2547"/>
      <c r="AH80" s="1614"/>
      <c r="AI80" s="1615"/>
      <c r="AJ80" s="1616"/>
    </row>
    <row r="81" spans="2:36" s="1612" customFormat="1" ht="28.9" customHeight="1" x14ac:dyDescent="0.2">
      <c r="B81" s="1613"/>
      <c r="C81" s="2545"/>
      <c r="D81" s="2545"/>
      <c r="E81" s="2545"/>
      <c r="F81" s="2545"/>
      <c r="G81" s="2545"/>
      <c r="H81" s="2545"/>
      <c r="I81" s="2545"/>
      <c r="J81" s="2545"/>
      <c r="K81" s="2545"/>
      <c r="L81" s="2545"/>
      <c r="M81" s="2545"/>
      <c r="N81" s="2545"/>
      <c r="O81" s="2545"/>
      <c r="P81" s="2545"/>
      <c r="Q81" s="2545"/>
      <c r="R81" s="2545"/>
      <c r="S81" s="2559"/>
      <c r="T81" s="2559"/>
      <c r="U81" s="2559"/>
      <c r="V81" s="2559"/>
      <c r="W81" s="2559"/>
      <c r="X81" s="2559"/>
      <c r="Y81" s="2559"/>
      <c r="Z81" s="2559"/>
      <c r="AA81" s="2559"/>
      <c r="AB81" s="2559"/>
      <c r="AC81" s="2547"/>
      <c r="AD81" s="2547"/>
      <c r="AE81" s="2547"/>
      <c r="AF81" s="2547"/>
      <c r="AG81" s="2547"/>
      <c r="AH81" s="1614"/>
      <c r="AI81" s="1615"/>
      <c r="AJ81" s="1616"/>
    </row>
    <row r="82" spans="2:36" s="1612" customFormat="1" ht="19.899999999999999" customHeight="1" x14ac:dyDescent="0.2">
      <c r="B82" s="1613"/>
      <c r="C82" s="2545"/>
      <c r="D82" s="2545"/>
      <c r="E82" s="2545"/>
      <c r="F82" s="2545"/>
      <c r="G82" s="2545"/>
      <c r="H82" s="2545"/>
      <c r="I82" s="2545"/>
      <c r="J82" s="2545"/>
      <c r="K82" s="2545"/>
      <c r="L82" s="2545"/>
      <c r="M82" s="2545"/>
      <c r="N82" s="2545"/>
      <c r="O82" s="2545"/>
      <c r="P82" s="2545"/>
      <c r="Q82" s="2545"/>
      <c r="R82" s="2545"/>
      <c r="S82" s="2559"/>
      <c r="T82" s="2559"/>
      <c r="U82" s="2559"/>
      <c r="V82" s="2559"/>
      <c r="W82" s="2559"/>
      <c r="X82" s="2559"/>
      <c r="Y82" s="2559"/>
      <c r="Z82" s="2559"/>
      <c r="AA82" s="2559"/>
      <c r="AB82" s="2559"/>
      <c r="AC82" s="2547"/>
      <c r="AD82" s="2547"/>
      <c r="AE82" s="2547"/>
      <c r="AF82" s="2547"/>
      <c r="AG82" s="2547"/>
      <c r="AH82" s="1614"/>
      <c r="AI82" s="1615"/>
      <c r="AJ82" s="1616"/>
    </row>
    <row r="83" spans="2:36" s="1612" customFormat="1" ht="19.899999999999999" customHeight="1" x14ac:dyDescent="0.2">
      <c r="B83" s="2548"/>
      <c r="C83" s="2548"/>
      <c r="D83" s="2548"/>
      <c r="E83" s="2548"/>
      <c r="F83" s="2548"/>
      <c r="G83" s="2548"/>
      <c r="H83" s="2548"/>
      <c r="I83" s="2548"/>
      <c r="J83" s="2548"/>
      <c r="K83" s="2548"/>
      <c r="L83" s="2548"/>
      <c r="M83" s="2548"/>
      <c r="N83" s="2548"/>
      <c r="O83" s="2548"/>
      <c r="P83" s="2548"/>
      <c r="Q83" s="2548"/>
      <c r="R83" s="2548"/>
      <c r="S83" s="2549"/>
      <c r="T83" s="2549"/>
      <c r="U83" s="2549"/>
      <c r="V83" s="2549"/>
      <c r="W83" s="2549"/>
      <c r="X83" s="2549"/>
      <c r="Y83" s="2549"/>
      <c r="Z83" s="2549"/>
      <c r="AA83" s="2549"/>
      <c r="AB83" s="2549"/>
      <c r="AC83" s="2550"/>
      <c r="AD83" s="2550"/>
      <c r="AE83" s="2550"/>
      <c r="AF83" s="2550"/>
      <c r="AG83" s="2550"/>
      <c r="AH83" s="1599"/>
      <c r="AI83" s="1617"/>
      <c r="AJ83" s="1604"/>
    </row>
  </sheetData>
  <sheetProtection algorithmName="SHA-512" hashValue="PnjzxSRLdjOQ225guVxmTVXPD3U7685qeVt8ym2ccGX+Qh7/WnE2oVB5tmqQiR3+cMjtxc3sa5tV9w8kdJSfYQ==" saltValue="iKnhRORuY8C20g9k1s82Jw==" spinCount="100000" sheet="1" objects="1" scenarios="1" selectLockedCells="1"/>
  <mergeCells count="181">
    <mergeCell ref="C82:R82"/>
    <mergeCell ref="S82:AB82"/>
    <mergeCell ref="AC82:AG82"/>
    <mergeCell ref="B83:R83"/>
    <mergeCell ref="S83:AB83"/>
    <mergeCell ref="AC83:AG83"/>
    <mergeCell ref="S79:AB79"/>
    <mergeCell ref="C80:R80"/>
    <mergeCell ref="S80:AB80"/>
    <mergeCell ref="AC80:AG80"/>
    <mergeCell ref="C81:R81"/>
    <mergeCell ref="S81:AB81"/>
    <mergeCell ref="AC81:AG81"/>
    <mergeCell ref="B75:R75"/>
    <mergeCell ref="S75:AB75"/>
    <mergeCell ref="AC75:AG75"/>
    <mergeCell ref="B77:AG77"/>
    <mergeCell ref="B78:R78"/>
    <mergeCell ref="S78:AB78"/>
    <mergeCell ref="AC78:AG78"/>
    <mergeCell ref="C73:R73"/>
    <mergeCell ref="S73:AB73"/>
    <mergeCell ref="AC73:AG73"/>
    <mergeCell ref="C74:R74"/>
    <mergeCell ref="S74:AB74"/>
    <mergeCell ref="AC74:AG74"/>
    <mergeCell ref="C71:R71"/>
    <mergeCell ref="S71:AB71"/>
    <mergeCell ref="AC71:AG71"/>
    <mergeCell ref="C72:R72"/>
    <mergeCell ref="S72:AB72"/>
    <mergeCell ref="AC72:AG72"/>
    <mergeCell ref="C69:R69"/>
    <mergeCell ref="S69:AB69"/>
    <mergeCell ref="AC69:AG69"/>
    <mergeCell ref="C70:R70"/>
    <mergeCell ref="S70:AB70"/>
    <mergeCell ref="AC70:AG70"/>
    <mergeCell ref="C67:R67"/>
    <mergeCell ref="S67:AB67"/>
    <mergeCell ref="AC67:AG67"/>
    <mergeCell ref="C68:R68"/>
    <mergeCell ref="S68:AB68"/>
    <mergeCell ref="AC68:AG68"/>
    <mergeCell ref="C65:R65"/>
    <mergeCell ref="S65:AB65"/>
    <mergeCell ref="AC65:AG65"/>
    <mergeCell ref="C66:R66"/>
    <mergeCell ref="S66:AB66"/>
    <mergeCell ref="AC66:AG66"/>
    <mergeCell ref="C63:R63"/>
    <mergeCell ref="S63:AB63"/>
    <mergeCell ref="AC63:AG63"/>
    <mergeCell ref="C64:R64"/>
    <mergeCell ref="S64:AB64"/>
    <mergeCell ref="AC64:AG64"/>
    <mergeCell ref="C61:R61"/>
    <mergeCell ref="S61:AB61"/>
    <mergeCell ref="AC61:AG61"/>
    <mergeCell ref="C62:R62"/>
    <mergeCell ref="S62:AB62"/>
    <mergeCell ref="AC62:AG62"/>
    <mergeCell ref="C59:R59"/>
    <mergeCell ref="S59:AB59"/>
    <mergeCell ref="AC59:AG59"/>
    <mergeCell ref="C60:R60"/>
    <mergeCell ref="S60:AB60"/>
    <mergeCell ref="AC60:AG60"/>
    <mergeCell ref="B55:Q55"/>
    <mergeCell ref="B56:R56"/>
    <mergeCell ref="S56:AB56"/>
    <mergeCell ref="AC56:AG56"/>
    <mergeCell ref="S57:AB57"/>
    <mergeCell ref="C58:R58"/>
    <mergeCell ref="S58:AB58"/>
    <mergeCell ref="AC58:AG58"/>
    <mergeCell ref="C52:R52"/>
    <mergeCell ref="S52:AB52"/>
    <mergeCell ref="AC52:AG52"/>
    <mergeCell ref="B53:R53"/>
    <mergeCell ref="S53:AB53"/>
    <mergeCell ref="AC53:AG53"/>
    <mergeCell ref="C50:R50"/>
    <mergeCell ref="S50:AB50"/>
    <mergeCell ref="AC50:AG50"/>
    <mergeCell ref="C51:R51"/>
    <mergeCell ref="S51:AB51"/>
    <mergeCell ref="AC51:AG51"/>
    <mergeCell ref="C48:R48"/>
    <mergeCell ref="S48:AB48"/>
    <mergeCell ref="AC48:AG48"/>
    <mergeCell ref="C49:R49"/>
    <mergeCell ref="S49:AB49"/>
    <mergeCell ref="AC49:AG49"/>
    <mergeCell ref="S45:AB45"/>
    <mergeCell ref="C46:R46"/>
    <mergeCell ref="S46:AB46"/>
    <mergeCell ref="AC46:AG46"/>
    <mergeCell ref="C47:R47"/>
    <mergeCell ref="S47:AB47"/>
    <mergeCell ref="AC47:AG47"/>
    <mergeCell ref="B42:R42"/>
    <mergeCell ref="S42:AB42"/>
    <mergeCell ref="AC42:AG42"/>
    <mergeCell ref="B44:R44"/>
    <mergeCell ref="S44:AB44"/>
    <mergeCell ref="AC44:AG44"/>
    <mergeCell ref="C40:R40"/>
    <mergeCell ref="S40:AB40"/>
    <mergeCell ref="AC40:AG40"/>
    <mergeCell ref="C41:R41"/>
    <mergeCell ref="S41:AB41"/>
    <mergeCell ref="AC41:AG41"/>
    <mergeCell ref="C38:R38"/>
    <mergeCell ref="S38:AB38"/>
    <mergeCell ref="AC38:AG38"/>
    <mergeCell ref="C39:R39"/>
    <mergeCell ref="S39:AB39"/>
    <mergeCell ref="AC39:AG39"/>
    <mergeCell ref="C36:R36"/>
    <mergeCell ref="S36:AB36"/>
    <mergeCell ref="AC36:AG36"/>
    <mergeCell ref="C37:R37"/>
    <mergeCell ref="S37:AB37"/>
    <mergeCell ref="AC37:AG37"/>
    <mergeCell ref="C34:R34"/>
    <mergeCell ref="AC34:AG34"/>
    <mergeCell ref="C35:R35"/>
    <mergeCell ref="S35:AB35"/>
    <mergeCell ref="AC35:AG35"/>
    <mergeCell ref="AJ31:AJ34"/>
    <mergeCell ref="C31:R31"/>
    <mergeCell ref="AC31:AG31"/>
    <mergeCell ref="B32:AG32"/>
    <mergeCell ref="B33:AG33"/>
    <mergeCell ref="C28:R28"/>
    <mergeCell ref="AC28:AG28"/>
    <mergeCell ref="AJ28:AJ30"/>
    <mergeCell ref="B29:AG29"/>
    <mergeCell ref="B30:AG30"/>
    <mergeCell ref="C25:R25"/>
    <mergeCell ref="AC25:AG25"/>
    <mergeCell ref="B26:AG26"/>
    <mergeCell ref="B27:AG27"/>
    <mergeCell ref="B12:AG12"/>
    <mergeCell ref="B9:AG9"/>
    <mergeCell ref="C22:R22"/>
    <mergeCell ref="AC22:AG22"/>
    <mergeCell ref="B23:AG23"/>
    <mergeCell ref="B24:AG24"/>
    <mergeCell ref="C19:R19"/>
    <mergeCell ref="AC19:AG19"/>
    <mergeCell ref="B20:AG20"/>
    <mergeCell ref="B21:AG21"/>
    <mergeCell ref="C16:R16"/>
    <mergeCell ref="AC16:AG16"/>
    <mergeCell ref="B18:AG18"/>
    <mergeCell ref="B4:R4"/>
    <mergeCell ref="Y4:AD4"/>
    <mergeCell ref="AE4:AG4"/>
    <mergeCell ref="B5:AG5"/>
    <mergeCell ref="B6:Y6"/>
    <mergeCell ref="AC6:AG6"/>
    <mergeCell ref="AJ16:AJ17"/>
    <mergeCell ref="B17:AG17"/>
    <mergeCell ref="C1:D1"/>
    <mergeCell ref="G1:AG1"/>
    <mergeCell ref="C2:D2"/>
    <mergeCell ref="G2:AG2"/>
    <mergeCell ref="C3:D3"/>
    <mergeCell ref="E3:AG3"/>
    <mergeCell ref="F7:O7"/>
    <mergeCell ref="Q7:AG7"/>
    <mergeCell ref="B8:AG8"/>
    <mergeCell ref="C13:R13"/>
    <mergeCell ref="AC13:AG13"/>
    <mergeCell ref="B14:AG14"/>
    <mergeCell ref="B15:AG15"/>
    <mergeCell ref="C10:R10"/>
    <mergeCell ref="AC10:AG10"/>
    <mergeCell ref="B11:AG11"/>
  </mergeCells>
  <pageMargins left="0.98425196850393704" right="0.59055118110236227" top="0.59055118110236227" bottom="0.39370078740157483" header="0.31496062992125984" footer="0.31496062992125984"/>
  <pageSetup paperSize="9" orientation="portrait" r:id="rId1"/>
  <headerFooter>
    <oddFooter>&amp;C&amp;"Arial,Standard"Seite &amp;P von &amp;N&amp;R&amp;"Arial,Standard"&amp;A</oddFooter>
  </headerFooter>
  <rowBreaks count="4" manualBreakCount="4">
    <brk id="25" min="1" max="32" man="1"/>
    <brk id="42" min="1" max="20" man="1"/>
    <brk id="53" min="1" max="20" man="1"/>
    <brk id="68" min="1" max="20"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theme="4" tint="0.79998168889431442"/>
  </sheetPr>
  <dimension ref="A1:EW101"/>
  <sheetViews>
    <sheetView showGridLines="0" showRowColHeaders="0" zoomScaleNormal="100" zoomScaleSheetLayoutView="50" workbookViewId="0">
      <pane ySplit="7" topLeftCell="A8" activePane="bottomLeft" state="frozen"/>
      <selection activeCell="B18" sqref="B18:AG18"/>
      <selection pane="bottomLeft" activeCell="U10" sqref="U10:AA10"/>
    </sheetView>
  </sheetViews>
  <sheetFormatPr baseColWidth="10" defaultColWidth="11" defaultRowHeight="12.75" x14ac:dyDescent="0.2"/>
  <cols>
    <col min="1" max="1" width="45.625" style="6" customWidth="1"/>
    <col min="2" max="2" width="2.25" style="65" customWidth="1"/>
    <col min="3" max="3" width="2.625" style="58" customWidth="1"/>
    <col min="4" max="8" width="2.625" style="6" customWidth="1"/>
    <col min="9" max="9" width="3.375" style="6" customWidth="1"/>
    <col min="10" max="11" width="1.875" style="6" customWidth="1"/>
    <col min="12" max="13" width="2.625" style="6" customWidth="1"/>
    <col min="14" max="14" width="3.5" style="6" customWidth="1"/>
    <col min="15" max="15" width="1.875" style="6" customWidth="1"/>
    <col min="16" max="16" width="2" style="6" customWidth="1"/>
    <col min="17" max="17" width="3.75" style="6" customWidth="1"/>
    <col min="18" max="18" width="1.875" style="6" customWidth="1"/>
    <col min="19" max="19" width="2.625" style="6" customWidth="1"/>
    <col min="20" max="20" width="3.5" style="6" customWidth="1"/>
    <col min="21" max="21" width="2.625" style="6" customWidth="1"/>
    <col min="22" max="22" width="1.25" style="6" customWidth="1"/>
    <col min="23" max="23" width="0.875" style="6" customWidth="1"/>
    <col min="24" max="24" width="1.75" style="6" customWidth="1"/>
    <col min="25" max="25" width="1.375" style="6" customWidth="1"/>
    <col min="26" max="28" width="1.625" style="6" customWidth="1"/>
    <col min="29" max="29" width="2.125" style="6" customWidth="1"/>
    <col min="30" max="30" width="1.75" style="6" customWidth="1"/>
    <col min="31" max="31" width="2.625" style="6" customWidth="1"/>
    <col min="32" max="32" width="2.125" style="6" customWidth="1"/>
    <col min="33" max="33" width="2.625" style="6" customWidth="1"/>
    <col min="34" max="34" width="12.125" style="56" hidden="1" customWidth="1"/>
    <col min="35" max="35" width="12.375" style="49" hidden="1" customWidth="1"/>
    <col min="36" max="16384" width="11" style="6"/>
  </cols>
  <sheetData>
    <row r="1" spans="1:153" s="74" customFormat="1" ht="13.15" customHeight="1" x14ac:dyDescent="0.2">
      <c r="A1" s="2"/>
      <c r="B1" s="64"/>
      <c r="C1" s="1763"/>
      <c r="D1" s="1763"/>
      <c r="E1" s="1557"/>
      <c r="F1" s="1557"/>
      <c r="G1" s="2114" t="str">
        <f>IF('Kostenrahmen und Gesamthonorar'!W2=0,"",'Kostenrahmen und Gesamthonorar'!W2)</f>
        <v>Conakry, Dachsanierung Kanzlei und Residenz</v>
      </c>
      <c r="H1" s="2114"/>
      <c r="I1" s="2114"/>
      <c r="J1" s="2114"/>
      <c r="K1" s="2114"/>
      <c r="L1" s="2114"/>
      <c r="M1" s="2114"/>
      <c r="N1" s="2114"/>
      <c r="O1" s="2114"/>
      <c r="P1" s="2114"/>
      <c r="Q1" s="2114"/>
      <c r="R1" s="2114"/>
      <c r="S1" s="2114"/>
      <c r="T1" s="2114"/>
      <c r="U1" s="2114"/>
      <c r="V1" s="2114"/>
      <c r="W1" s="2114"/>
      <c r="X1" s="2114"/>
      <c r="Y1" s="2114"/>
      <c r="Z1" s="2114"/>
      <c r="AA1" s="2114"/>
      <c r="AB1" s="2114"/>
      <c r="AC1" s="2114"/>
      <c r="AD1" s="2114"/>
      <c r="AE1" s="2114"/>
      <c r="AF1" s="2114"/>
      <c r="AG1" s="2114"/>
      <c r="AH1" s="22"/>
      <c r="AI1" s="4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row>
    <row r="2" spans="1:153" s="74" customFormat="1" ht="13.15" customHeight="1" x14ac:dyDescent="0.2">
      <c r="A2" s="2"/>
      <c r="B2" s="64"/>
      <c r="C2" s="1708"/>
      <c r="D2" s="2115"/>
      <c r="E2" s="1557"/>
      <c r="F2" s="1557"/>
      <c r="G2" s="2114" t="str">
        <f>IF('Kostenrahmen und Gesamthonorar'!W3=0,"",'Kostenrahmen und Gesamthonorar'!W3)</f>
        <v/>
      </c>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2"/>
      <c r="AI2" s="48"/>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row>
    <row r="3" spans="1:153" s="74" customFormat="1" ht="10.15" customHeight="1" x14ac:dyDescent="0.2">
      <c r="A3" s="2"/>
      <c r="B3" s="64"/>
      <c r="C3" s="1763"/>
      <c r="D3" s="1763"/>
      <c r="E3" s="2116"/>
      <c r="F3" s="2116"/>
      <c r="G3" s="2116"/>
      <c r="H3" s="2116"/>
      <c r="I3" s="2116"/>
      <c r="J3" s="2116"/>
      <c r="K3" s="2116"/>
      <c r="L3" s="2116"/>
      <c r="M3" s="2116"/>
      <c r="N3" s="2116"/>
      <c r="O3" s="2116"/>
      <c r="P3" s="2116"/>
      <c r="Q3" s="2116"/>
      <c r="R3" s="2116"/>
      <c r="S3" s="2116"/>
      <c r="T3" s="2116"/>
      <c r="U3" s="2116"/>
      <c r="V3" s="2116"/>
      <c r="W3" s="2116"/>
      <c r="X3" s="2116"/>
      <c r="Y3" s="2116"/>
      <c r="Z3" s="2116"/>
      <c r="AA3" s="2116"/>
      <c r="AB3" s="2116"/>
      <c r="AC3" s="2116"/>
      <c r="AD3" s="2116"/>
      <c r="AE3" s="2116"/>
      <c r="AF3" s="2116"/>
      <c r="AG3" s="2116"/>
      <c r="AH3" s="1146" t="str">
        <f>IF('Kostenrahmen und Gesamthonorar'!W4=2,"Kostenberechnung - verbindliche Honorarermittlung",IF('Kostenrahmen und Gesamthonorar'!W4=1,"Kostenschätzung - vorläufige Honorarermittlung "))</f>
        <v xml:space="preserve">Kostenschätzung - vorläufige Honorarermittlung </v>
      </c>
      <c r="AI3" s="117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row>
    <row r="4" spans="1:153" s="75" customFormat="1" ht="14.45" customHeight="1" x14ac:dyDescent="0.2">
      <c r="A4" s="4"/>
      <c r="B4" s="1876" t="s">
        <v>455</v>
      </c>
      <c r="C4" s="1876"/>
      <c r="D4" s="1876"/>
      <c r="E4" s="1876"/>
      <c r="F4" s="1876"/>
      <c r="G4" s="1876"/>
      <c r="H4" s="1876"/>
      <c r="I4" s="1876"/>
      <c r="J4" s="1876"/>
      <c r="K4" s="1876"/>
      <c r="L4" s="1876"/>
      <c r="M4" s="1876"/>
      <c r="N4" s="1876"/>
      <c r="O4" s="1876"/>
      <c r="P4" s="1876"/>
      <c r="Q4" s="1876"/>
      <c r="R4" s="1876"/>
      <c r="S4" s="31"/>
      <c r="T4" s="31"/>
      <c r="U4" s="31"/>
      <c r="V4" s="31"/>
      <c r="W4" s="31"/>
      <c r="X4" s="31"/>
      <c r="Y4" s="2115" t="s">
        <v>28</v>
      </c>
      <c r="Z4" s="2115"/>
      <c r="AA4" s="2115"/>
      <c r="AB4" s="2115"/>
      <c r="AC4" s="2115"/>
      <c r="AD4" s="2115"/>
      <c r="AE4" s="2143" t="str">
        <f>IF(AH4=FALSE,"",AH4)</f>
        <v/>
      </c>
      <c r="AF4" s="2143"/>
      <c r="AG4" s="2143"/>
      <c r="AH4" s="1171" t="b">
        <f>'Kostenrahmen und Gesamthonorar'!W1</f>
        <v>0</v>
      </c>
      <c r="AI4" s="1146" t="s">
        <v>429</v>
      </c>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row>
    <row r="5" spans="1:153" s="75" customFormat="1" ht="15" customHeight="1" x14ac:dyDescent="0.2">
      <c r="A5" s="4"/>
      <c r="B5" s="2604" t="str">
        <f>IF(AH3=0,"nicht beauftragt",AH3)</f>
        <v xml:space="preserve">Kostenschätzung - vorläufige Honorarermittlung </v>
      </c>
      <c r="C5" s="2605"/>
      <c r="D5" s="2605"/>
      <c r="E5" s="2605"/>
      <c r="F5" s="2605"/>
      <c r="G5" s="2605"/>
      <c r="H5" s="2605"/>
      <c r="I5" s="2605"/>
      <c r="J5" s="2605"/>
      <c r="K5" s="2605"/>
      <c r="L5" s="2605"/>
      <c r="M5" s="2605"/>
      <c r="N5" s="2605"/>
      <c r="O5" s="2605"/>
      <c r="P5" s="2605"/>
      <c r="Q5" s="2605"/>
      <c r="R5" s="2605"/>
      <c r="S5" s="2605"/>
      <c r="T5" s="2605"/>
      <c r="U5" s="2605"/>
      <c r="V5" s="2605"/>
      <c r="W5" s="2605"/>
      <c r="X5" s="2605"/>
      <c r="Y5" s="2605"/>
      <c r="Z5" s="2605"/>
      <c r="AA5" s="2605"/>
      <c r="AB5" s="2605"/>
      <c r="AC5" s="2605"/>
      <c r="AD5" s="2605"/>
      <c r="AE5" s="2605"/>
      <c r="AF5" s="2605"/>
      <c r="AG5" s="2606"/>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row>
    <row r="6" spans="1:153" s="75" customFormat="1" ht="15" customHeight="1" x14ac:dyDescent="0.2">
      <c r="A6" s="4"/>
      <c r="B6" s="2598" t="s">
        <v>453</v>
      </c>
      <c r="C6" s="2599"/>
      <c r="D6" s="2599"/>
      <c r="E6" s="2599"/>
      <c r="F6" s="2599"/>
      <c r="G6" s="2599"/>
      <c r="H6" s="2599"/>
      <c r="I6" s="2599"/>
      <c r="J6" s="2599"/>
      <c r="K6" s="2599"/>
      <c r="L6" s="2599"/>
      <c r="M6" s="2599"/>
      <c r="N6" s="2599"/>
      <c r="O6" s="2599"/>
      <c r="P6" s="2599"/>
      <c r="Q6" s="2599"/>
      <c r="R6" s="2599"/>
      <c r="S6" s="2599"/>
      <c r="T6" s="2599"/>
      <c r="U6" s="2599"/>
      <c r="V6" s="2599"/>
      <c r="W6" s="2599"/>
      <c r="X6" s="2599"/>
      <c r="Y6" s="2599"/>
      <c r="Z6" s="1571"/>
      <c r="AA6" s="1571"/>
      <c r="AB6" s="2573" t="str">
        <f>IF(AH6=0,"",AH6)</f>
        <v/>
      </c>
      <c r="AC6" s="2573"/>
      <c r="AD6" s="2573"/>
      <c r="AE6" s="2573"/>
      <c r="AF6" s="2573"/>
      <c r="AG6" s="2574"/>
      <c r="AH6" s="1572">
        <f>SUM(AH10:AH52)</f>
        <v>0</v>
      </c>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row>
    <row r="7" spans="1:153" s="198" customFormat="1" x14ac:dyDescent="0.2">
      <c r="A7" s="196"/>
      <c r="B7" s="1558"/>
      <c r="C7" s="1559"/>
      <c r="D7" s="1559"/>
      <c r="E7" s="1559"/>
      <c r="F7" s="2576" t="s">
        <v>448</v>
      </c>
      <c r="G7" s="2576"/>
      <c r="H7" s="2576"/>
      <c r="I7" s="2576"/>
      <c r="J7" s="2576"/>
      <c r="K7" s="2576"/>
      <c r="L7" s="2576"/>
      <c r="M7" s="2576"/>
      <c r="N7" s="2576"/>
      <c r="O7" s="2576"/>
      <c r="P7" s="1560"/>
      <c r="Q7" s="2575" t="s">
        <v>153</v>
      </c>
      <c r="R7" s="2575"/>
      <c r="S7" s="2575"/>
      <c r="T7" s="2575"/>
      <c r="U7" s="2575"/>
      <c r="V7" s="2575"/>
      <c r="W7" s="2575"/>
      <c r="X7" s="2575"/>
      <c r="Y7" s="2575"/>
      <c r="Z7" s="2575"/>
      <c r="AA7" s="2575"/>
      <c r="AB7" s="2575"/>
      <c r="AC7" s="2575"/>
      <c r="AD7" s="2575"/>
      <c r="AE7" s="2575"/>
      <c r="AF7" s="2575"/>
      <c r="AG7" s="2575"/>
      <c r="AH7" s="200"/>
      <c r="AI7" s="201"/>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row>
    <row r="8" spans="1:153" s="15" customFormat="1" ht="17.45" customHeight="1" x14ac:dyDescent="0.2">
      <c r="A8" s="14"/>
      <c r="B8" s="2578" t="s">
        <v>474</v>
      </c>
      <c r="C8" s="2578"/>
      <c r="D8" s="2578"/>
      <c r="E8" s="2578"/>
      <c r="F8" s="2578"/>
      <c r="G8" s="2578"/>
      <c r="H8" s="2578"/>
      <c r="I8" s="2578"/>
      <c r="J8" s="2578"/>
      <c r="K8" s="2578"/>
      <c r="L8" s="2578"/>
      <c r="M8" s="2578"/>
      <c r="N8" s="2578"/>
      <c r="O8" s="2578"/>
      <c r="P8" s="2578"/>
      <c r="Q8" s="2578"/>
      <c r="R8" s="2578"/>
      <c r="S8" s="2578"/>
      <c r="T8" s="2578"/>
      <c r="U8" s="2578"/>
      <c r="V8" s="2578"/>
      <c r="W8" s="2578"/>
      <c r="X8" s="2578"/>
      <c r="Y8" s="2578"/>
      <c r="Z8" s="2578"/>
      <c r="AA8" s="2578"/>
      <c r="AB8" s="2578"/>
      <c r="AC8" s="2578"/>
      <c r="AD8" s="2578"/>
      <c r="AE8" s="2578"/>
      <c r="AF8" s="2578"/>
      <c r="AG8" s="2578"/>
      <c r="AH8" s="53"/>
      <c r="AI8" s="47"/>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row>
    <row r="9" spans="1:153" s="15" customFormat="1" ht="39.950000000000003" customHeight="1" x14ac:dyDescent="0.2">
      <c r="A9" s="14"/>
      <c r="B9" s="2541" t="s">
        <v>487</v>
      </c>
      <c r="C9" s="2542"/>
      <c r="D9" s="2542"/>
      <c r="E9" s="2542"/>
      <c r="F9" s="2542"/>
      <c r="G9" s="2542"/>
      <c r="H9" s="2542"/>
      <c r="I9" s="2542"/>
      <c r="J9" s="2542"/>
      <c r="K9" s="2542"/>
      <c r="L9" s="2542"/>
      <c r="M9" s="2542"/>
      <c r="N9" s="2542"/>
      <c r="O9" s="2542"/>
      <c r="P9" s="2542"/>
      <c r="Q9" s="2542"/>
      <c r="R9" s="2542"/>
      <c r="S9" s="2542"/>
      <c r="T9" s="2542"/>
      <c r="U9" s="2542"/>
      <c r="V9" s="2542"/>
      <c r="W9" s="2542"/>
      <c r="X9" s="2542"/>
      <c r="Y9" s="2542"/>
      <c r="Z9" s="2542"/>
      <c r="AA9" s="2542"/>
      <c r="AB9" s="2542"/>
      <c r="AC9" s="2542"/>
      <c r="AD9" s="2542"/>
      <c r="AE9" s="2542"/>
      <c r="AF9" s="2542"/>
      <c r="AG9" s="2543"/>
      <c r="AH9" s="54"/>
      <c r="AI9" s="19"/>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row>
    <row r="10" spans="1:153" s="15" customFormat="1" ht="24.95" customHeight="1" x14ac:dyDescent="0.2">
      <c r="A10" s="14"/>
      <c r="B10" s="2562" t="s">
        <v>479</v>
      </c>
      <c r="C10" s="2563"/>
      <c r="D10" s="2563"/>
      <c r="E10" s="2563"/>
      <c r="F10" s="2563"/>
      <c r="G10" s="2563"/>
      <c r="H10" s="2563"/>
      <c r="I10" s="2563"/>
      <c r="J10" s="2563"/>
      <c r="K10" s="2563"/>
      <c r="L10" s="2564">
        <v>20</v>
      </c>
      <c r="M10" s="2565"/>
      <c r="N10" s="2566"/>
      <c r="O10" s="2567" t="s">
        <v>454</v>
      </c>
      <c r="P10" s="2567"/>
      <c r="Q10" s="2567"/>
      <c r="R10" s="2567"/>
      <c r="S10" s="2567"/>
      <c r="T10" s="2567"/>
      <c r="U10" s="2568"/>
      <c r="V10" s="2569"/>
      <c r="W10" s="2569"/>
      <c r="X10" s="2569"/>
      <c r="Y10" s="2569"/>
      <c r="Z10" s="2569"/>
      <c r="AA10" s="2570"/>
      <c r="AB10" s="2571" t="str">
        <f>IF(AH10=0,"",AH10)</f>
        <v/>
      </c>
      <c r="AC10" s="2571"/>
      <c r="AD10" s="2571"/>
      <c r="AE10" s="2571"/>
      <c r="AF10" s="2571"/>
      <c r="AG10" s="2572"/>
      <c r="AH10" s="1561">
        <f>L10*U10</f>
        <v>0</v>
      </c>
      <c r="AI10" s="19"/>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row>
    <row r="11" spans="1:153" s="15" customFormat="1" ht="24.95" customHeight="1" x14ac:dyDescent="0.2">
      <c r="A11" s="14"/>
      <c r="B11" s="2562" t="s">
        <v>480</v>
      </c>
      <c r="C11" s="2563"/>
      <c r="D11" s="2563"/>
      <c r="E11" s="2563"/>
      <c r="F11" s="2563"/>
      <c r="G11" s="2563"/>
      <c r="H11" s="2563"/>
      <c r="I11" s="2563"/>
      <c r="J11" s="2563"/>
      <c r="K11" s="2563"/>
      <c r="L11" s="2564">
        <v>20</v>
      </c>
      <c r="M11" s="2565"/>
      <c r="N11" s="2566"/>
      <c r="O11" s="2567" t="s">
        <v>454</v>
      </c>
      <c r="P11" s="2567"/>
      <c r="Q11" s="2567"/>
      <c r="R11" s="2567"/>
      <c r="S11" s="2567"/>
      <c r="T11" s="2567"/>
      <c r="U11" s="2568"/>
      <c r="V11" s="2569"/>
      <c r="W11" s="2569"/>
      <c r="X11" s="2569"/>
      <c r="Y11" s="2569"/>
      <c r="Z11" s="2569"/>
      <c r="AA11" s="2570"/>
      <c r="AB11" s="2571" t="str">
        <f>IF(AH11=0,"",AH11)</f>
        <v/>
      </c>
      <c r="AC11" s="2571"/>
      <c r="AD11" s="2571"/>
      <c r="AE11" s="2571"/>
      <c r="AF11" s="2571"/>
      <c r="AG11" s="2572"/>
      <c r="AH11" s="1561">
        <f>L11*U11</f>
        <v>0</v>
      </c>
      <c r="AI11" s="1680"/>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row>
    <row r="12" spans="1:153" s="15" customFormat="1" ht="38.1" customHeight="1" x14ac:dyDescent="0.2">
      <c r="A12" s="14"/>
      <c r="B12" s="2562" t="s">
        <v>481</v>
      </c>
      <c r="C12" s="2563"/>
      <c r="D12" s="2563"/>
      <c r="E12" s="2563"/>
      <c r="F12" s="2563"/>
      <c r="G12" s="2563"/>
      <c r="H12" s="2563"/>
      <c r="I12" s="2563"/>
      <c r="J12" s="2563"/>
      <c r="K12" s="2563"/>
      <c r="L12" s="2564">
        <v>40</v>
      </c>
      <c r="M12" s="2565"/>
      <c r="N12" s="2566"/>
      <c r="O12" s="2567" t="s">
        <v>454</v>
      </c>
      <c r="P12" s="2567"/>
      <c r="Q12" s="2567"/>
      <c r="R12" s="2567"/>
      <c r="S12" s="2567"/>
      <c r="T12" s="2567"/>
      <c r="U12" s="2568"/>
      <c r="V12" s="2569"/>
      <c r="W12" s="2569"/>
      <c r="X12" s="2569"/>
      <c r="Y12" s="2569"/>
      <c r="Z12" s="2569"/>
      <c r="AA12" s="2570"/>
      <c r="AB12" s="2571" t="str">
        <f>IF(AH12=0,"",AH12)</f>
        <v/>
      </c>
      <c r="AC12" s="2571"/>
      <c r="AD12" s="2571"/>
      <c r="AE12" s="2571"/>
      <c r="AF12" s="2571"/>
      <c r="AG12" s="2572"/>
      <c r="AH12" s="1561">
        <f>L12*U12</f>
        <v>0</v>
      </c>
      <c r="AI12" s="1680"/>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row>
    <row r="13" spans="1:153" s="15" customFormat="1" ht="16.899999999999999" customHeight="1" x14ac:dyDescent="0.2">
      <c r="A13" s="14"/>
      <c r="B13" s="2578" t="s">
        <v>474</v>
      </c>
      <c r="C13" s="2578"/>
      <c r="D13" s="2578"/>
      <c r="E13" s="2578"/>
      <c r="F13" s="2578"/>
      <c r="G13" s="2578"/>
      <c r="H13" s="2578"/>
      <c r="I13" s="2578"/>
      <c r="J13" s="2578"/>
      <c r="K13" s="2578"/>
      <c r="L13" s="2578"/>
      <c r="M13" s="2578"/>
      <c r="N13" s="2578"/>
      <c r="O13" s="2578"/>
      <c r="P13" s="2578"/>
      <c r="Q13" s="2578"/>
      <c r="R13" s="2578"/>
      <c r="S13" s="2578"/>
      <c r="T13" s="2578"/>
      <c r="U13" s="2578"/>
      <c r="V13" s="2578"/>
      <c r="W13" s="2578"/>
      <c r="X13" s="2578"/>
      <c r="Y13" s="2578"/>
      <c r="Z13" s="2578"/>
      <c r="AA13" s="2578"/>
      <c r="AB13" s="2578"/>
      <c r="AC13" s="2578"/>
      <c r="AD13" s="2578"/>
      <c r="AE13" s="2578"/>
      <c r="AF13" s="2578"/>
      <c r="AG13" s="2578"/>
      <c r="AH13" s="53"/>
      <c r="AI13" s="19"/>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row>
    <row r="14" spans="1:153" s="15" customFormat="1" ht="39.950000000000003" customHeight="1" x14ac:dyDescent="0.2">
      <c r="A14" s="14"/>
      <c r="B14" s="2541"/>
      <c r="C14" s="2542"/>
      <c r="D14" s="2542"/>
      <c r="E14" s="2542"/>
      <c r="F14" s="2542"/>
      <c r="G14" s="2542"/>
      <c r="H14" s="2542"/>
      <c r="I14" s="2542"/>
      <c r="J14" s="2542"/>
      <c r="K14" s="2542"/>
      <c r="L14" s="2579"/>
      <c r="M14" s="2579"/>
      <c r="N14" s="2579"/>
      <c r="O14" s="2542"/>
      <c r="P14" s="2542"/>
      <c r="Q14" s="2542"/>
      <c r="R14" s="2542"/>
      <c r="S14" s="2542"/>
      <c r="T14" s="2542"/>
      <c r="U14" s="2579"/>
      <c r="V14" s="2579"/>
      <c r="W14" s="2579"/>
      <c r="X14" s="2579"/>
      <c r="Y14" s="2579"/>
      <c r="Z14" s="2579"/>
      <c r="AA14" s="2579"/>
      <c r="AB14" s="2542"/>
      <c r="AC14" s="2542"/>
      <c r="AD14" s="2542"/>
      <c r="AE14" s="2542"/>
      <c r="AF14" s="2542"/>
      <c r="AG14" s="2543"/>
      <c r="AH14" s="54"/>
      <c r="AI14" s="47"/>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row>
    <row r="15" spans="1:153" s="15" customFormat="1" ht="24.95" customHeight="1" x14ac:dyDescent="0.2">
      <c r="A15" s="14"/>
      <c r="B15" s="2562" t="s">
        <v>479</v>
      </c>
      <c r="C15" s="2563"/>
      <c r="D15" s="2563"/>
      <c r="E15" s="2563"/>
      <c r="F15" s="2563"/>
      <c r="G15" s="2563"/>
      <c r="H15" s="2563"/>
      <c r="I15" s="2563"/>
      <c r="J15" s="2563"/>
      <c r="K15" s="2563"/>
      <c r="L15" s="2564"/>
      <c r="M15" s="2565"/>
      <c r="N15" s="2566"/>
      <c r="O15" s="2567" t="s">
        <v>454</v>
      </c>
      <c r="P15" s="2567"/>
      <c r="Q15" s="2567"/>
      <c r="R15" s="2567"/>
      <c r="S15" s="2567"/>
      <c r="T15" s="2567"/>
      <c r="U15" s="2568"/>
      <c r="V15" s="2569"/>
      <c r="W15" s="2569"/>
      <c r="X15" s="2569"/>
      <c r="Y15" s="2569"/>
      <c r="Z15" s="2569"/>
      <c r="AA15" s="2570"/>
      <c r="AB15" s="2571" t="str">
        <f>IF(AH15=0,"",AH15)</f>
        <v/>
      </c>
      <c r="AC15" s="2571"/>
      <c r="AD15" s="2571"/>
      <c r="AE15" s="2571"/>
      <c r="AF15" s="2571"/>
      <c r="AG15" s="2572"/>
      <c r="AH15" s="1561">
        <f>L15*U15</f>
        <v>0</v>
      </c>
      <c r="AI15" s="1680"/>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row>
    <row r="16" spans="1:153" s="15" customFormat="1" ht="24.95" customHeight="1" x14ac:dyDescent="0.2">
      <c r="A16" s="14"/>
      <c r="B16" s="2562" t="s">
        <v>480</v>
      </c>
      <c r="C16" s="2563"/>
      <c r="D16" s="2563"/>
      <c r="E16" s="2563"/>
      <c r="F16" s="2563"/>
      <c r="G16" s="2563"/>
      <c r="H16" s="2563"/>
      <c r="I16" s="2563"/>
      <c r="J16" s="2563"/>
      <c r="K16" s="2563"/>
      <c r="L16" s="2564"/>
      <c r="M16" s="2565"/>
      <c r="N16" s="2566"/>
      <c r="O16" s="2567" t="s">
        <v>454</v>
      </c>
      <c r="P16" s="2567"/>
      <c r="Q16" s="2567"/>
      <c r="R16" s="2567"/>
      <c r="S16" s="2567"/>
      <c r="T16" s="2567"/>
      <c r="U16" s="2568"/>
      <c r="V16" s="2569"/>
      <c r="W16" s="2569"/>
      <c r="X16" s="2569"/>
      <c r="Y16" s="2569"/>
      <c r="Z16" s="2569"/>
      <c r="AA16" s="2570"/>
      <c r="AB16" s="2571" t="str">
        <f>IF(AH16=0,"",AH16)</f>
        <v/>
      </c>
      <c r="AC16" s="2571"/>
      <c r="AD16" s="2571"/>
      <c r="AE16" s="2571"/>
      <c r="AF16" s="2571"/>
      <c r="AG16" s="2572"/>
      <c r="AH16" s="1561">
        <f>L16*U16</f>
        <v>0</v>
      </c>
      <c r="AI16" s="1680"/>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row>
    <row r="17" spans="1:153" s="15" customFormat="1" ht="38.1" customHeight="1" x14ac:dyDescent="0.2">
      <c r="A17" s="14"/>
      <c r="B17" s="2562" t="s">
        <v>481</v>
      </c>
      <c r="C17" s="2563"/>
      <c r="D17" s="2563"/>
      <c r="E17" s="2563"/>
      <c r="F17" s="2563"/>
      <c r="G17" s="2563"/>
      <c r="H17" s="2563"/>
      <c r="I17" s="2563"/>
      <c r="J17" s="2563"/>
      <c r="K17" s="2563"/>
      <c r="L17" s="2564"/>
      <c r="M17" s="2565"/>
      <c r="N17" s="2566"/>
      <c r="O17" s="2567" t="s">
        <v>454</v>
      </c>
      <c r="P17" s="2567"/>
      <c r="Q17" s="2567"/>
      <c r="R17" s="2567"/>
      <c r="S17" s="2567"/>
      <c r="T17" s="2567"/>
      <c r="U17" s="2568"/>
      <c r="V17" s="2569"/>
      <c r="W17" s="2569"/>
      <c r="X17" s="2569"/>
      <c r="Y17" s="2569"/>
      <c r="Z17" s="2569"/>
      <c r="AA17" s="2570"/>
      <c r="AB17" s="2571" t="str">
        <f>IF(AH17=0,"",AH17)</f>
        <v/>
      </c>
      <c r="AC17" s="2571"/>
      <c r="AD17" s="2571"/>
      <c r="AE17" s="2571"/>
      <c r="AF17" s="2571"/>
      <c r="AG17" s="2572"/>
      <c r="AH17" s="1561">
        <f>L17*U17</f>
        <v>0</v>
      </c>
      <c r="AI17" s="1680"/>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row>
    <row r="18" spans="1:153" s="15" customFormat="1" ht="17.100000000000001" customHeight="1" x14ac:dyDescent="0.2">
      <c r="A18" s="14"/>
      <c r="B18" s="2578" t="s">
        <v>474</v>
      </c>
      <c r="C18" s="2578"/>
      <c r="D18" s="2578"/>
      <c r="E18" s="2578"/>
      <c r="F18" s="2578"/>
      <c r="G18" s="2578"/>
      <c r="H18" s="2578"/>
      <c r="I18" s="2578"/>
      <c r="J18" s="2578"/>
      <c r="K18" s="2578"/>
      <c r="L18" s="2578"/>
      <c r="M18" s="2578"/>
      <c r="N18" s="2578"/>
      <c r="O18" s="2578"/>
      <c r="P18" s="2578"/>
      <c r="Q18" s="2578"/>
      <c r="R18" s="2578"/>
      <c r="S18" s="2578"/>
      <c r="T18" s="2578"/>
      <c r="U18" s="2578"/>
      <c r="V18" s="2578"/>
      <c r="W18" s="2578"/>
      <c r="X18" s="2578"/>
      <c r="Y18" s="2578"/>
      <c r="Z18" s="2578"/>
      <c r="AA18" s="2578"/>
      <c r="AB18" s="2578"/>
      <c r="AC18" s="2578"/>
      <c r="AD18" s="2578"/>
      <c r="AE18" s="2578"/>
      <c r="AF18" s="2578"/>
      <c r="AG18" s="2578"/>
      <c r="AH18" s="53"/>
      <c r="AI18" s="19"/>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row>
    <row r="19" spans="1:153" s="15" customFormat="1" ht="39.950000000000003" customHeight="1" x14ac:dyDescent="0.2">
      <c r="A19" s="14"/>
      <c r="B19" s="2541"/>
      <c r="C19" s="2542"/>
      <c r="D19" s="2542"/>
      <c r="E19" s="2542"/>
      <c r="F19" s="2542"/>
      <c r="G19" s="2542"/>
      <c r="H19" s="2542"/>
      <c r="I19" s="2542"/>
      <c r="J19" s="2542"/>
      <c r="K19" s="2542"/>
      <c r="L19" s="2579"/>
      <c r="M19" s="2579"/>
      <c r="N19" s="2579"/>
      <c r="O19" s="2542"/>
      <c r="P19" s="2542"/>
      <c r="Q19" s="2542"/>
      <c r="R19" s="2542"/>
      <c r="S19" s="2542"/>
      <c r="T19" s="2542"/>
      <c r="U19" s="2579"/>
      <c r="V19" s="2579"/>
      <c r="W19" s="2579"/>
      <c r="X19" s="2579"/>
      <c r="Y19" s="2579"/>
      <c r="Z19" s="2579"/>
      <c r="AA19" s="2579"/>
      <c r="AB19" s="2542"/>
      <c r="AC19" s="2542"/>
      <c r="AD19" s="2542"/>
      <c r="AE19" s="2542"/>
      <c r="AF19" s="2542"/>
      <c r="AG19" s="2543"/>
      <c r="AH19" s="54"/>
      <c r="AI19" s="19"/>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row>
    <row r="20" spans="1:153" s="15" customFormat="1" ht="24.95" customHeight="1" x14ac:dyDescent="0.2">
      <c r="A20" s="14"/>
      <c r="B20" s="2562" t="s">
        <v>479</v>
      </c>
      <c r="C20" s="2563"/>
      <c r="D20" s="2563"/>
      <c r="E20" s="2563"/>
      <c r="F20" s="2563"/>
      <c r="G20" s="2563"/>
      <c r="H20" s="2563"/>
      <c r="I20" s="2563"/>
      <c r="J20" s="2563"/>
      <c r="K20" s="2563"/>
      <c r="L20" s="2564"/>
      <c r="M20" s="2565"/>
      <c r="N20" s="2566"/>
      <c r="O20" s="2567" t="s">
        <v>454</v>
      </c>
      <c r="P20" s="2567"/>
      <c r="Q20" s="2567"/>
      <c r="R20" s="2567"/>
      <c r="S20" s="2567"/>
      <c r="T20" s="2567"/>
      <c r="U20" s="2568"/>
      <c r="V20" s="2569"/>
      <c r="W20" s="2569"/>
      <c r="X20" s="2569"/>
      <c r="Y20" s="2569"/>
      <c r="Z20" s="2569"/>
      <c r="AA20" s="2570"/>
      <c r="AB20" s="2571" t="str">
        <f>IF(AH20=0,"",AH20)</f>
        <v/>
      </c>
      <c r="AC20" s="2571"/>
      <c r="AD20" s="2571"/>
      <c r="AE20" s="2571"/>
      <c r="AF20" s="2571"/>
      <c r="AG20" s="2572"/>
      <c r="AH20" s="1561">
        <f>L20*U20</f>
        <v>0</v>
      </c>
      <c r="AI20" s="1680"/>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row>
    <row r="21" spans="1:153" s="15" customFormat="1" ht="24.95" customHeight="1" x14ac:dyDescent="0.2">
      <c r="A21" s="14"/>
      <c r="B21" s="2562" t="s">
        <v>480</v>
      </c>
      <c r="C21" s="2563"/>
      <c r="D21" s="2563"/>
      <c r="E21" s="2563"/>
      <c r="F21" s="2563"/>
      <c r="G21" s="2563"/>
      <c r="H21" s="2563"/>
      <c r="I21" s="2563"/>
      <c r="J21" s="2563"/>
      <c r="K21" s="2563"/>
      <c r="L21" s="2564"/>
      <c r="M21" s="2565"/>
      <c r="N21" s="2566"/>
      <c r="O21" s="2567" t="s">
        <v>454</v>
      </c>
      <c r="P21" s="2567"/>
      <c r="Q21" s="2567"/>
      <c r="R21" s="2567"/>
      <c r="S21" s="2567"/>
      <c r="T21" s="2567"/>
      <c r="U21" s="2568"/>
      <c r="V21" s="2569"/>
      <c r="W21" s="2569"/>
      <c r="X21" s="2569"/>
      <c r="Y21" s="2569"/>
      <c r="Z21" s="2569"/>
      <c r="AA21" s="2570"/>
      <c r="AB21" s="2571" t="str">
        <f>IF(AH21=0,"",AH21)</f>
        <v/>
      </c>
      <c r="AC21" s="2571"/>
      <c r="AD21" s="2571"/>
      <c r="AE21" s="2571"/>
      <c r="AF21" s="2571"/>
      <c r="AG21" s="2572"/>
      <c r="AH21" s="1561">
        <f>L21*U21</f>
        <v>0</v>
      </c>
      <c r="AI21" s="1680"/>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row>
    <row r="22" spans="1:153" s="15" customFormat="1" ht="38.1" customHeight="1" x14ac:dyDescent="0.2">
      <c r="A22" s="14"/>
      <c r="B22" s="2562" t="s">
        <v>481</v>
      </c>
      <c r="C22" s="2563"/>
      <c r="D22" s="2563"/>
      <c r="E22" s="2563"/>
      <c r="F22" s="2563"/>
      <c r="G22" s="2563"/>
      <c r="H22" s="2563"/>
      <c r="I22" s="2563"/>
      <c r="J22" s="2563"/>
      <c r="K22" s="2563"/>
      <c r="L22" s="2564"/>
      <c r="M22" s="2565"/>
      <c r="N22" s="2566"/>
      <c r="O22" s="2567" t="s">
        <v>454</v>
      </c>
      <c r="P22" s="2567"/>
      <c r="Q22" s="2567"/>
      <c r="R22" s="2567"/>
      <c r="S22" s="2567"/>
      <c r="T22" s="2567"/>
      <c r="U22" s="2568"/>
      <c r="V22" s="2569"/>
      <c r="W22" s="2569"/>
      <c r="X22" s="2569"/>
      <c r="Y22" s="2569"/>
      <c r="Z22" s="2569"/>
      <c r="AA22" s="2570"/>
      <c r="AB22" s="2571" t="str">
        <f>IF(AH22=0,"",AH22)</f>
        <v/>
      </c>
      <c r="AC22" s="2571"/>
      <c r="AD22" s="2571"/>
      <c r="AE22" s="2571"/>
      <c r="AF22" s="2571"/>
      <c r="AG22" s="2572"/>
      <c r="AH22" s="1561">
        <f>L22*U22</f>
        <v>0</v>
      </c>
      <c r="AI22" s="1680"/>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row>
    <row r="23" spans="1:153" s="15" customFormat="1" ht="17.100000000000001" customHeight="1" x14ac:dyDescent="0.2">
      <c r="A23" s="14"/>
      <c r="B23" s="2578" t="s">
        <v>474</v>
      </c>
      <c r="C23" s="2578"/>
      <c r="D23" s="2578"/>
      <c r="E23" s="2578"/>
      <c r="F23" s="2578"/>
      <c r="G23" s="2578"/>
      <c r="H23" s="2578"/>
      <c r="I23" s="2578"/>
      <c r="J23" s="2578"/>
      <c r="K23" s="2578"/>
      <c r="L23" s="2578"/>
      <c r="M23" s="2578"/>
      <c r="N23" s="2578"/>
      <c r="O23" s="2578"/>
      <c r="P23" s="2578"/>
      <c r="Q23" s="2578"/>
      <c r="R23" s="2578"/>
      <c r="S23" s="2578"/>
      <c r="T23" s="2578"/>
      <c r="U23" s="2578"/>
      <c r="V23" s="2578"/>
      <c r="W23" s="2578"/>
      <c r="X23" s="2578"/>
      <c r="Y23" s="2578"/>
      <c r="Z23" s="2578"/>
      <c r="AA23" s="2578"/>
      <c r="AB23" s="2578"/>
      <c r="AC23" s="2578"/>
      <c r="AD23" s="2578"/>
      <c r="AE23" s="2578"/>
      <c r="AF23" s="2578"/>
      <c r="AG23" s="2578"/>
      <c r="AH23" s="1562"/>
      <c r="AI23" s="47"/>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row>
    <row r="24" spans="1:153" s="15" customFormat="1" ht="39.950000000000003" customHeight="1" x14ac:dyDescent="0.2">
      <c r="A24" s="14"/>
      <c r="B24" s="2600"/>
      <c r="C24" s="2601"/>
      <c r="D24" s="2601"/>
      <c r="E24" s="2601"/>
      <c r="F24" s="2601"/>
      <c r="G24" s="2601"/>
      <c r="H24" s="2601"/>
      <c r="I24" s="2601"/>
      <c r="J24" s="2601"/>
      <c r="K24" s="2601"/>
      <c r="L24" s="2602"/>
      <c r="M24" s="2602"/>
      <c r="N24" s="2602"/>
      <c r="O24" s="2601"/>
      <c r="P24" s="2601"/>
      <c r="Q24" s="2601"/>
      <c r="R24" s="2601"/>
      <c r="S24" s="2601"/>
      <c r="T24" s="2601"/>
      <c r="U24" s="2602"/>
      <c r="V24" s="2602"/>
      <c r="W24" s="2602"/>
      <c r="X24" s="2602"/>
      <c r="Y24" s="2602"/>
      <c r="Z24" s="2602"/>
      <c r="AA24" s="2602"/>
      <c r="AB24" s="2601"/>
      <c r="AC24" s="2601"/>
      <c r="AD24" s="2601"/>
      <c r="AE24" s="2601"/>
      <c r="AF24" s="2601"/>
      <c r="AG24" s="2603"/>
      <c r="AH24" s="54"/>
      <c r="AI24" s="19"/>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row>
    <row r="25" spans="1:153" s="15" customFormat="1" ht="24.95" customHeight="1" x14ac:dyDescent="0.2">
      <c r="A25" s="14"/>
      <c r="B25" s="2562" t="s">
        <v>479</v>
      </c>
      <c r="C25" s="2563"/>
      <c r="D25" s="2563"/>
      <c r="E25" s="2563"/>
      <c r="F25" s="2563"/>
      <c r="G25" s="2563"/>
      <c r="H25" s="2563"/>
      <c r="I25" s="2563"/>
      <c r="J25" s="2563"/>
      <c r="K25" s="2563"/>
      <c r="L25" s="2564"/>
      <c r="M25" s="2565"/>
      <c r="N25" s="2566"/>
      <c r="O25" s="2567" t="s">
        <v>454</v>
      </c>
      <c r="P25" s="2567"/>
      <c r="Q25" s="2567"/>
      <c r="R25" s="2567"/>
      <c r="S25" s="2567"/>
      <c r="T25" s="2567"/>
      <c r="U25" s="2568"/>
      <c r="V25" s="2569"/>
      <c r="W25" s="2569"/>
      <c r="X25" s="2569"/>
      <c r="Y25" s="2569"/>
      <c r="Z25" s="2569"/>
      <c r="AA25" s="2570"/>
      <c r="AB25" s="2571" t="str">
        <f>IF(AH25=0,"",AH25)</f>
        <v/>
      </c>
      <c r="AC25" s="2571"/>
      <c r="AD25" s="2571"/>
      <c r="AE25" s="2571"/>
      <c r="AF25" s="2571"/>
      <c r="AG25" s="2572"/>
      <c r="AH25" s="1561">
        <f>L25*U25</f>
        <v>0</v>
      </c>
      <c r="AI25" s="1680"/>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row>
    <row r="26" spans="1:153" s="15" customFormat="1" ht="24.95" customHeight="1" x14ac:dyDescent="0.2">
      <c r="A26" s="14"/>
      <c r="B26" s="2562" t="s">
        <v>480</v>
      </c>
      <c r="C26" s="2563"/>
      <c r="D26" s="2563"/>
      <c r="E26" s="2563"/>
      <c r="F26" s="2563"/>
      <c r="G26" s="2563"/>
      <c r="H26" s="2563"/>
      <c r="I26" s="2563"/>
      <c r="J26" s="2563"/>
      <c r="K26" s="2563"/>
      <c r="L26" s="2564"/>
      <c r="M26" s="2565"/>
      <c r="N26" s="2566"/>
      <c r="O26" s="2567" t="s">
        <v>454</v>
      </c>
      <c r="P26" s="2567"/>
      <c r="Q26" s="2567"/>
      <c r="R26" s="2567"/>
      <c r="S26" s="2567"/>
      <c r="T26" s="2567"/>
      <c r="U26" s="2568"/>
      <c r="V26" s="2569"/>
      <c r="W26" s="2569"/>
      <c r="X26" s="2569"/>
      <c r="Y26" s="2569"/>
      <c r="Z26" s="2569"/>
      <c r="AA26" s="2570"/>
      <c r="AB26" s="2571" t="str">
        <f>IF(AH26=0,"",AH26)</f>
        <v/>
      </c>
      <c r="AC26" s="2571"/>
      <c r="AD26" s="2571"/>
      <c r="AE26" s="2571"/>
      <c r="AF26" s="2571"/>
      <c r="AG26" s="2572"/>
      <c r="AH26" s="1561">
        <f>L26*U26</f>
        <v>0</v>
      </c>
      <c r="AI26" s="1680"/>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row>
    <row r="27" spans="1:153" s="15" customFormat="1" ht="38.1" customHeight="1" x14ac:dyDescent="0.2">
      <c r="A27" s="14"/>
      <c r="B27" s="2562" t="s">
        <v>481</v>
      </c>
      <c r="C27" s="2563"/>
      <c r="D27" s="2563"/>
      <c r="E27" s="2563"/>
      <c r="F27" s="2563"/>
      <c r="G27" s="2563"/>
      <c r="H27" s="2563"/>
      <c r="I27" s="2563"/>
      <c r="J27" s="2563"/>
      <c r="K27" s="2563"/>
      <c r="L27" s="2564"/>
      <c r="M27" s="2565"/>
      <c r="N27" s="2566"/>
      <c r="O27" s="2567" t="s">
        <v>454</v>
      </c>
      <c r="P27" s="2567"/>
      <c r="Q27" s="2567"/>
      <c r="R27" s="2567"/>
      <c r="S27" s="2567"/>
      <c r="T27" s="2567"/>
      <c r="U27" s="2568"/>
      <c r="V27" s="2569"/>
      <c r="W27" s="2569"/>
      <c r="X27" s="2569"/>
      <c r="Y27" s="2569"/>
      <c r="Z27" s="2569"/>
      <c r="AA27" s="2570"/>
      <c r="AB27" s="2571" t="str">
        <f>IF(AH27=0,"",AH27)</f>
        <v/>
      </c>
      <c r="AC27" s="2571"/>
      <c r="AD27" s="2571"/>
      <c r="AE27" s="2571"/>
      <c r="AF27" s="2571"/>
      <c r="AG27" s="2572"/>
      <c r="AH27" s="1561">
        <f>L27*U27</f>
        <v>0</v>
      </c>
      <c r="AI27" s="1680"/>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row>
    <row r="28" spans="1:153" s="15" customFormat="1" ht="17.100000000000001" customHeight="1" x14ac:dyDescent="0.2">
      <c r="A28" s="14"/>
      <c r="B28" s="2578" t="s">
        <v>474</v>
      </c>
      <c r="C28" s="2578"/>
      <c r="D28" s="2578"/>
      <c r="E28" s="2578"/>
      <c r="F28" s="2578"/>
      <c r="G28" s="2578"/>
      <c r="H28" s="2578"/>
      <c r="I28" s="2578"/>
      <c r="J28" s="2578"/>
      <c r="K28" s="2578"/>
      <c r="L28" s="2578"/>
      <c r="M28" s="2578"/>
      <c r="N28" s="2578"/>
      <c r="O28" s="2578"/>
      <c r="P28" s="2578"/>
      <c r="Q28" s="2578"/>
      <c r="R28" s="2578"/>
      <c r="S28" s="2578"/>
      <c r="T28" s="2578"/>
      <c r="U28" s="2578"/>
      <c r="V28" s="2578"/>
      <c r="W28" s="2578"/>
      <c r="X28" s="2578"/>
      <c r="Y28" s="2578"/>
      <c r="Z28" s="2578"/>
      <c r="AA28" s="2578"/>
      <c r="AB28" s="2578"/>
      <c r="AC28" s="2578"/>
      <c r="AD28" s="2578"/>
      <c r="AE28" s="2578"/>
      <c r="AF28" s="2578"/>
      <c r="AG28" s="2578"/>
      <c r="AH28" s="53"/>
      <c r="AI28" s="19"/>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row>
    <row r="29" spans="1:153" s="15" customFormat="1" ht="39.950000000000003" customHeight="1" x14ac:dyDescent="0.2">
      <c r="A29" s="14"/>
      <c r="B29" s="2541"/>
      <c r="C29" s="2542"/>
      <c r="D29" s="2542"/>
      <c r="E29" s="2542"/>
      <c r="F29" s="2542"/>
      <c r="G29" s="2542"/>
      <c r="H29" s="2542"/>
      <c r="I29" s="2542"/>
      <c r="J29" s="2542"/>
      <c r="K29" s="2542"/>
      <c r="L29" s="2579"/>
      <c r="M29" s="2579"/>
      <c r="N29" s="2579"/>
      <c r="O29" s="2542"/>
      <c r="P29" s="2542"/>
      <c r="Q29" s="2542"/>
      <c r="R29" s="2542"/>
      <c r="S29" s="2542"/>
      <c r="T29" s="2542"/>
      <c r="U29" s="2579"/>
      <c r="V29" s="2579"/>
      <c r="W29" s="2579"/>
      <c r="X29" s="2579"/>
      <c r="Y29" s="2579"/>
      <c r="Z29" s="2579"/>
      <c r="AA29" s="2579"/>
      <c r="AB29" s="2542"/>
      <c r="AC29" s="2542"/>
      <c r="AD29" s="2542"/>
      <c r="AE29" s="2542"/>
      <c r="AF29" s="2542"/>
      <c r="AG29" s="2543"/>
      <c r="AH29" s="54"/>
      <c r="AI29" s="2577"/>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row>
    <row r="30" spans="1:153" s="15" customFormat="1" ht="24.95" customHeight="1" x14ac:dyDescent="0.2">
      <c r="A30" s="14"/>
      <c r="B30" s="2562" t="s">
        <v>479</v>
      </c>
      <c r="C30" s="2563"/>
      <c r="D30" s="2563"/>
      <c r="E30" s="2563"/>
      <c r="F30" s="2563"/>
      <c r="G30" s="2563"/>
      <c r="H30" s="2563"/>
      <c r="I30" s="2563"/>
      <c r="J30" s="2563"/>
      <c r="K30" s="2563"/>
      <c r="L30" s="2564"/>
      <c r="M30" s="2565"/>
      <c r="N30" s="2566"/>
      <c r="O30" s="2567" t="s">
        <v>454</v>
      </c>
      <c r="P30" s="2567"/>
      <c r="Q30" s="2567"/>
      <c r="R30" s="2567"/>
      <c r="S30" s="2567"/>
      <c r="T30" s="2567"/>
      <c r="U30" s="2568"/>
      <c r="V30" s="2569"/>
      <c r="W30" s="2569"/>
      <c r="X30" s="2569"/>
      <c r="Y30" s="2569"/>
      <c r="Z30" s="2569"/>
      <c r="AA30" s="2570"/>
      <c r="AB30" s="2571" t="str">
        <f>IF(AH30=0,"",AH30)</f>
        <v/>
      </c>
      <c r="AC30" s="2571"/>
      <c r="AD30" s="2571"/>
      <c r="AE30" s="2571"/>
      <c r="AF30" s="2571"/>
      <c r="AG30" s="2572"/>
      <c r="AH30" s="1561">
        <f>L30*U30</f>
        <v>0</v>
      </c>
      <c r="AI30" s="2577"/>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row>
    <row r="31" spans="1:153" s="15" customFormat="1" ht="24.95" customHeight="1" x14ac:dyDescent="0.2">
      <c r="A31" s="14"/>
      <c r="B31" s="2562" t="s">
        <v>480</v>
      </c>
      <c r="C31" s="2563"/>
      <c r="D31" s="2563"/>
      <c r="E31" s="2563"/>
      <c r="F31" s="2563"/>
      <c r="G31" s="2563"/>
      <c r="H31" s="2563"/>
      <c r="I31" s="2563"/>
      <c r="J31" s="2563"/>
      <c r="K31" s="2563"/>
      <c r="L31" s="2564"/>
      <c r="M31" s="2565"/>
      <c r="N31" s="2566"/>
      <c r="O31" s="2567" t="s">
        <v>454</v>
      </c>
      <c r="P31" s="2567"/>
      <c r="Q31" s="2567"/>
      <c r="R31" s="2567"/>
      <c r="S31" s="2567"/>
      <c r="T31" s="2567"/>
      <c r="U31" s="2568"/>
      <c r="V31" s="2569"/>
      <c r="W31" s="2569"/>
      <c r="X31" s="2569"/>
      <c r="Y31" s="2569"/>
      <c r="Z31" s="2569"/>
      <c r="AA31" s="2570"/>
      <c r="AB31" s="2571" t="str">
        <f>IF(AH31=0,"",AH31)</f>
        <v/>
      </c>
      <c r="AC31" s="2571"/>
      <c r="AD31" s="2571"/>
      <c r="AE31" s="2571"/>
      <c r="AF31" s="2571"/>
      <c r="AG31" s="2572"/>
      <c r="AH31" s="1561">
        <f>L31*U31</f>
        <v>0</v>
      </c>
      <c r="AI31" s="2583"/>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row>
    <row r="32" spans="1:153" s="15" customFormat="1" ht="38.1" customHeight="1" x14ac:dyDescent="0.2">
      <c r="A32" s="14"/>
      <c r="B32" s="2562" t="s">
        <v>481</v>
      </c>
      <c r="C32" s="2563"/>
      <c r="D32" s="2563"/>
      <c r="E32" s="2563"/>
      <c r="F32" s="2563"/>
      <c r="G32" s="2563"/>
      <c r="H32" s="2563"/>
      <c r="I32" s="2563"/>
      <c r="J32" s="2563"/>
      <c r="K32" s="2563"/>
      <c r="L32" s="2564"/>
      <c r="M32" s="2565"/>
      <c r="N32" s="2566"/>
      <c r="O32" s="2567" t="s">
        <v>454</v>
      </c>
      <c r="P32" s="2567"/>
      <c r="Q32" s="2567"/>
      <c r="R32" s="2567"/>
      <c r="S32" s="2567"/>
      <c r="T32" s="2567"/>
      <c r="U32" s="2568"/>
      <c r="V32" s="2569"/>
      <c r="W32" s="2569"/>
      <c r="X32" s="2569"/>
      <c r="Y32" s="2569"/>
      <c r="Z32" s="2569"/>
      <c r="AA32" s="2570"/>
      <c r="AB32" s="2571" t="str">
        <f>IF(AH32=0,"",AH32)</f>
        <v/>
      </c>
      <c r="AC32" s="2571"/>
      <c r="AD32" s="2571"/>
      <c r="AE32" s="2571"/>
      <c r="AF32" s="2571"/>
      <c r="AG32" s="2572"/>
      <c r="AH32" s="1561">
        <f>L32*U32</f>
        <v>0</v>
      </c>
      <c r="AI32" s="2583"/>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row>
    <row r="33" spans="1:153" s="15" customFormat="1" ht="17.100000000000001" customHeight="1" x14ac:dyDescent="0.2">
      <c r="A33" s="14"/>
      <c r="B33" s="2578" t="s">
        <v>474</v>
      </c>
      <c r="C33" s="2578"/>
      <c r="D33" s="2578"/>
      <c r="E33" s="2578"/>
      <c r="F33" s="2578"/>
      <c r="G33" s="2578"/>
      <c r="H33" s="2578"/>
      <c r="I33" s="2578"/>
      <c r="J33" s="2578"/>
      <c r="K33" s="2578"/>
      <c r="L33" s="2578"/>
      <c r="M33" s="2578"/>
      <c r="N33" s="2578"/>
      <c r="O33" s="2578"/>
      <c r="P33" s="2578"/>
      <c r="Q33" s="2578"/>
      <c r="R33" s="2578"/>
      <c r="S33" s="2578"/>
      <c r="T33" s="2578"/>
      <c r="U33" s="2578"/>
      <c r="V33" s="2578"/>
      <c r="W33" s="2578"/>
      <c r="X33" s="2578"/>
      <c r="Y33" s="2578"/>
      <c r="Z33" s="2578"/>
      <c r="AA33" s="2578"/>
      <c r="AB33" s="2578"/>
      <c r="AC33" s="2578"/>
      <c r="AD33" s="2578"/>
      <c r="AE33" s="2578"/>
      <c r="AF33" s="2578"/>
      <c r="AG33" s="2578"/>
      <c r="AH33" s="53"/>
      <c r="AI33" s="2583"/>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row>
    <row r="34" spans="1:153" s="15" customFormat="1" ht="39.950000000000003" customHeight="1" x14ac:dyDescent="0.2">
      <c r="A34" s="14"/>
      <c r="B34" s="2541"/>
      <c r="C34" s="2542"/>
      <c r="D34" s="2542"/>
      <c r="E34" s="2542"/>
      <c r="F34" s="2542"/>
      <c r="G34" s="2542"/>
      <c r="H34" s="2542"/>
      <c r="I34" s="2542"/>
      <c r="J34" s="2542"/>
      <c r="K34" s="2542"/>
      <c r="L34" s="2579"/>
      <c r="M34" s="2579"/>
      <c r="N34" s="2579"/>
      <c r="O34" s="2542"/>
      <c r="P34" s="2542"/>
      <c r="Q34" s="2542"/>
      <c r="R34" s="2542"/>
      <c r="S34" s="2542"/>
      <c r="T34" s="2542"/>
      <c r="U34" s="2579"/>
      <c r="V34" s="2579"/>
      <c r="W34" s="2579"/>
      <c r="X34" s="2579"/>
      <c r="Y34" s="2579"/>
      <c r="Z34" s="2579"/>
      <c r="AA34" s="2579"/>
      <c r="AB34" s="2542"/>
      <c r="AC34" s="2542"/>
      <c r="AD34" s="2542"/>
      <c r="AE34" s="2542"/>
      <c r="AF34" s="2542"/>
      <c r="AG34" s="2543"/>
      <c r="AH34" s="54"/>
      <c r="AI34" s="2583"/>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row>
    <row r="35" spans="1:153" s="15" customFormat="1" ht="24.95" customHeight="1" x14ac:dyDescent="0.2">
      <c r="A35" s="14"/>
      <c r="B35" s="2562" t="s">
        <v>479</v>
      </c>
      <c r="C35" s="2563"/>
      <c r="D35" s="2563"/>
      <c r="E35" s="2563"/>
      <c r="F35" s="2563"/>
      <c r="G35" s="2563"/>
      <c r="H35" s="2563"/>
      <c r="I35" s="2563"/>
      <c r="J35" s="2563"/>
      <c r="K35" s="2563"/>
      <c r="L35" s="2564"/>
      <c r="M35" s="2565"/>
      <c r="N35" s="2566"/>
      <c r="O35" s="2567" t="s">
        <v>454</v>
      </c>
      <c r="P35" s="2567"/>
      <c r="Q35" s="2567"/>
      <c r="R35" s="2567"/>
      <c r="S35" s="2567"/>
      <c r="T35" s="2567"/>
      <c r="U35" s="2568"/>
      <c r="V35" s="2569"/>
      <c r="W35" s="2569"/>
      <c r="X35" s="2569"/>
      <c r="Y35" s="2569"/>
      <c r="Z35" s="2569"/>
      <c r="AA35" s="2570"/>
      <c r="AB35" s="2571" t="str">
        <f>IF(AH35=0,"",AH35)</f>
        <v/>
      </c>
      <c r="AC35" s="2571"/>
      <c r="AD35" s="2571"/>
      <c r="AE35" s="2571"/>
      <c r="AF35" s="2571"/>
      <c r="AG35" s="2572"/>
      <c r="AH35" s="1561">
        <f>L35*U35</f>
        <v>0</v>
      </c>
      <c r="AI35" s="1681"/>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row>
    <row r="36" spans="1:153" s="15" customFormat="1" ht="24.95" customHeight="1" x14ac:dyDescent="0.2">
      <c r="A36" s="14"/>
      <c r="B36" s="2562" t="s">
        <v>480</v>
      </c>
      <c r="C36" s="2563"/>
      <c r="D36" s="2563"/>
      <c r="E36" s="2563"/>
      <c r="F36" s="2563"/>
      <c r="G36" s="2563"/>
      <c r="H36" s="2563"/>
      <c r="I36" s="2563"/>
      <c r="J36" s="2563"/>
      <c r="K36" s="2563"/>
      <c r="L36" s="2564"/>
      <c r="M36" s="2565"/>
      <c r="N36" s="2566"/>
      <c r="O36" s="2567" t="s">
        <v>454</v>
      </c>
      <c r="P36" s="2567"/>
      <c r="Q36" s="2567"/>
      <c r="R36" s="2567"/>
      <c r="S36" s="2567"/>
      <c r="T36" s="2567"/>
      <c r="U36" s="2568"/>
      <c r="V36" s="2569"/>
      <c r="W36" s="2569"/>
      <c r="X36" s="2569"/>
      <c r="Y36" s="2569"/>
      <c r="Z36" s="2569"/>
      <c r="AA36" s="2570"/>
      <c r="AB36" s="2571" t="str">
        <f>IF(AH36=0,"",AH36)</f>
        <v/>
      </c>
      <c r="AC36" s="2571"/>
      <c r="AD36" s="2571"/>
      <c r="AE36" s="2571"/>
      <c r="AF36" s="2571"/>
      <c r="AG36" s="2572"/>
      <c r="AH36" s="1561">
        <f>L36*U36</f>
        <v>0</v>
      </c>
      <c r="AI36" s="1681"/>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row>
    <row r="37" spans="1:153" s="15" customFormat="1" ht="38.1" customHeight="1" x14ac:dyDescent="0.2">
      <c r="A37" s="14"/>
      <c r="B37" s="2562" t="s">
        <v>481</v>
      </c>
      <c r="C37" s="2563"/>
      <c r="D37" s="2563"/>
      <c r="E37" s="2563"/>
      <c r="F37" s="2563"/>
      <c r="G37" s="2563"/>
      <c r="H37" s="2563"/>
      <c r="I37" s="2563"/>
      <c r="J37" s="2563"/>
      <c r="K37" s="2563"/>
      <c r="L37" s="2564"/>
      <c r="M37" s="2565"/>
      <c r="N37" s="2566"/>
      <c r="O37" s="2567" t="s">
        <v>454</v>
      </c>
      <c r="P37" s="2567"/>
      <c r="Q37" s="2567"/>
      <c r="R37" s="2567"/>
      <c r="S37" s="2567"/>
      <c r="T37" s="2567"/>
      <c r="U37" s="2568"/>
      <c r="V37" s="2569"/>
      <c r="W37" s="2569"/>
      <c r="X37" s="2569"/>
      <c r="Y37" s="2569"/>
      <c r="Z37" s="2569"/>
      <c r="AA37" s="2570"/>
      <c r="AB37" s="2571" t="str">
        <f>IF(AH37=0,"",AH37)</f>
        <v/>
      </c>
      <c r="AC37" s="2571"/>
      <c r="AD37" s="2571"/>
      <c r="AE37" s="2571"/>
      <c r="AF37" s="2571"/>
      <c r="AG37" s="2572"/>
      <c r="AH37" s="1561">
        <f>L37*U37</f>
        <v>0</v>
      </c>
      <c r="AI37" s="1681"/>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row>
    <row r="38" spans="1:153" s="10" customFormat="1" ht="17.100000000000001" customHeight="1" x14ac:dyDescent="0.2">
      <c r="B38" s="2578" t="s">
        <v>474</v>
      </c>
      <c r="C38" s="2578"/>
      <c r="D38" s="2578"/>
      <c r="E38" s="2578"/>
      <c r="F38" s="2578"/>
      <c r="G38" s="2578"/>
      <c r="H38" s="2578"/>
      <c r="I38" s="2578"/>
      <c r="J38" s="2578"/>
      <c r="K38" s="2578"/>
      <c r="L38" s="2578"/>
      <c r="M38" s="2578"/>
      <c r="N38" s="2578"/>
      <c r="O38" s="2578"/>
      <c r="P38" s="2578"/>
      <c r="Q38" s="2578"/>
      <c r="R38" s="2578"/>
      <c r="S38" s="2578"/>
      <c r="T38" s="2578"/>
      <c r="U38" s="2578"/>
      <c r="V38" s="2578"/>
      <c r="W38" s="2578"/>
      <c r="X38" s="2578"/>
      <c r="Y38" s="2578"/>
      <c r="Z38" s="2578"/>
      <c r="AA38" s="2578"/>
      <c r="AB38" s="2578"/>
      <c r="AC38" s="2578"/>
      <c r="AD38" s="2578"/>
      <c r="AE38" s="2578"/>
      <c r="AF38" s="2578"/>
      <c r="AG38" s="2578"/>
      <c r="AH38" s="53"/>
      <c r="AI38" s="619"/>
    </row>
    <row r="39" spans="1:153" s="10" customFormat="1" ht="39.950000000000003" customHeight="1" x14ac:dyDescent="0.2">
      <c r="B39" s="2541"/>
      <c r="C39" s="2542"/>
      <c r="D39" s="2542"/>
      <c r="E39" s="2542"/>
      <c r="F39" s="2542"/>
      <c r="G39" s="2542"/>
      <c r="H39" s="2542"/>
      <c r="I39" s="2542"/>
      <c r="J39" s="2542"/>
      <c r="K39" s="2542"/>
      <c r="L39" s="2579"/>
      <c r="M39" s="2579"/>
      <c r="N39" s="2579"/>
      <c r="O39" s="2542"/>
      <c r="P39" s="2542"/>
      <c r="Q39" s="2542"/>
      <c r="R39" s="2542"/>
      <c r="S39" s="2542"/>
      <c r="T39" s="2542"/>
      <c r="U39" s="2579"/>
      <c r="V39" s="2579"/>
      <c r="W39" s="2579"/>
      <c r="X39" s="2579"/>
      <c r="Y39" s="2579"/>
      <c r="Z39" s="2579"/>
      <c r="AA39" s="2579"/>
      <c r="AB39" s="2542"/>
      <c r="AC39" s="2542"/>
      <c r="AD39" s="2542"/>
      <c r="AE39" s="2542"/>
      <c r="AF39" s="2542"/>
      <c r="AG39" s="2543"/>
      <c r="AH39" s="54"/>
      <c r="AI39" s="619"/>
    </row>
    <row r="40" spans="1:153" s="15" customFormat="1" ht="24.95" customHeight="1" x14ac:dyDescent="0.2">
      <c r="A40" s="14"/>
      <c r="B40" s="2562" t="s">
        <v>479</v>
      </c>
      <c r="C40" s="2563"/>
      <c r="D40" s="2563"/>
      <c r="E40" s="2563"/>
      <c r="F40" s="2563"/>
      <c r="G40" s="2563"/>
      <c r="H40" s="2563"/>
      <c r="I40" s="2563"/>
      <c r="J40" s="2563"/>
      <c r="K40" s="2563"/>
      <c r="L40" s="2564"/>
      <c r="M40" s="2565"/>
      <c r="N40" s="2566"/>
      <c r="O40" s="2567" t="s">
        <v>454</v>
      </c>
      <c r="P40" s="2567"/>
      <c r="Q40" s="2567"/>
      <c r="R40" s="2567"/>
      <c r="S40" s="2567"/>
      <c r="T40" s="2567"/>
      <c r="U40" s="2568"/>
      <c r="V40" s="2569"/>
      <c r="W40" s="2569"/>
      <c r="X40" s="2569"/>
      <c r="Y40" s="2569"/>
      <c r="Z40" s="2569"/>
      <c r="AA40" s="2570"/>
      <c r="AB40" s="2571" t="str">
        <f>IF(AH40=0,"",AH40)</f>
        <v/>
      </c>
      <c r="AC40" s="2571"/>
      <c r="AD40" s="2571"/>
      <c r="AE40" s="2571"/>
      <c r="AF40" s="2571"/>
      <c r="AG40" s="2572"/>
      <c r="AH40" s="1561">
        <f>L40*U40</f>
        <v>0</v>
      </c>
      <c r="AI40" s="1681"/>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row>
    <row r="41" spans="1:153" s="15" customFormat="1" ht="24.95" customHeight="1" x14ac:dyDescent="0.2">
      <c r="A41" s="14"/>
      <c r="B41" s="2562" t="s">
        <v>480</v>
      </c>
      <c r="C41" s="2563"/>
      <c r="D41" s="2563"/>
      <c r="E41" s="2563"/>
      <c r="F41" s="2563"/>
      <c r="G41" s="2563"/>
      <c r="H41" s="2563"/>
      <c r="I41" s="2563"/>
      <c r="J41" s="2563"/>
      <c r="K41" s="2563"/>
      <c r="L41" s="2564"/>
      <c r="M41" s="2565"/>
      <c r="N41" s="2566"/>
      <c r="O41" s="2567" t="s">
        <v>454</v>
      </c>
      <c r="P41" s="2567"/>
      <c r="Q41" s="2567"/>
      <c r="R41" s="2567"/>
      <c r="S41" s="2567"/>
      <c r="T41" s="2567"/>
      <c r="U41" s="2568"/>
      <c r="V41" s="2569"/>
      <c r="W41" s="2569"/>
      <c r="X41" s="2569"/>
      <c r="Y41" s="2569"/>
      <c r="Z41" s="2569"/>
      <c r="AA41" s="2570"/>
      <c r="AB41" s="2571" t="str">
        <f>IF(AH41=0,"",AH41)</f>
        <v/>
      </c>
      <c r="AC41" s="2571"/>
      <c r="AD41" s="2571"/>
      <c r="AE41" s="2571"/>
      <c r="AF41" s="2571"/>
      <c r="AG41" s="2572"/>
      <c r="AH41" s="1561">
        <f>L41*U41</f>
        <v>0</v>
      </c>
      <c r="AI41" s="1681"/>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row>
    <row r="42" spans="1:153" s="15" customFormat="1" ht="38.1" customHeight="1" x14ac:dyDescent="0.2">
      <c r="A42" s="14"/>
      <c r="B42" s="2562" t="s">
        <v>481</v>
      </c>
      <c r="C42" s="2563"/>
      <c r="D42" s="2563"/>
      <c r="E42" s="2563"/>
      <c r="F42" s="2563"/>
      <c r="G42" s="2563"/>
      <c r="H42" s="2563"/>
      <c r="I42" s="2563"/>
      <c r="J42" s="2563"/>
      <c r="K42" s="2563"/>
      <c r="L42" s="2564"/>
      <c r="M42" s="2565"/>
      <c r="N42" s="2566"/>
      <c r="O42" s="2567" t="s">
        <v>454</v>
      </c>
      <c r="P42" s="2567"/>
      <c r="Q42" s="2567"/>
      <c r="R42" s="2567"/>
      <c r="S42" s="2567"/>
      <c r="T42" s="2567"/>
      <c r="U42" s="2568"/>
      <c r="V42" s="2569"/>
      <c r="W42" s="2569"/>
      <c r="X42" s="2569"/>
      <c r="Y42" s="2569"/>
      <c r="Z42" s="2569"/>
      <c r="AA42" s="2570"/>
      <c r="AB42" s="2571" t="str">
        <f>IF(AH42=0,"",AH42)</f>
        <v/>
      </c>
      <c r="AC42" s="2571"/>
      <c r="AD42" s="2571"/>
      <c r="AE42" s="2571"/>
      <c r="AF42" s="2571"/>
      <c r="AG42" s="2572"/>
      <c r="AH42" s="1561">
        <f>L42*U42</f>
        <v>0</v>
      </c>
      <c r="AI42" s="1681"/>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row>
    <row r="43" spans="1:153" s="10" customFormat="1" ht="17.100000000000001" customHeight="1" x14ac:dyDescent="0.2">
      <c r="B43" s="2578" t="s">
        <v>474</v>
      </c>
      <c r="C43" s="2578"/>
      <c r="D43" s="2578"/>
      <c r="E43" s="2578"/>
      <c r="F43" s="2578"/>
      <c r="G43" s="2578"/>
      <c r="H43" s="2578"/>
      <c r="I43" s="2578"/>
      <c r="J43" s="2578"/>
      <c r="K43" s="2578"/>
      <c r="L43" s="2578"/>
      <c r="M43" s="2578"/>
      <c r="N43" s="2578"/>
      <c r="O43" s="2578"/>
      <c r="P43" s="2578"/>
      <c r="Q43" s="2578"/>
      <c r="R43" s="2578"/>
      <c r="S43" s="2578"/>
      <c r="T43" s="2578"/>
      <c r="U43" s="2578"/>
      <c r="V43" s="2578"/>
      <c r="W43" s="2578"/>
      <c r="X43" s="2578"/>
      <c r="Y43" s="2578"/>
      <c r="Z43" s="2578"/>
      <c r="AA43" s="2578"/>
      <c r="AB43" s="2578"/>
      <c r="AC43" s="2578"/>
      <c r="AD43" s="2578"/>
      <c r="AE43" s="2578"/>
      <c r="AF43" s="2578"/>
      <c r="AG43" s="2578"/>
      <c r="AH43" s="53"/>
      <c r="AI43" s="19"/>
    </row>
    <row r="44" spans="1:153" s="10" customFormat="1" ht="39.950000000000003" customHeight="1" x14ac:dyDescent="0.2">
      <c r="B44" s="2541"/>
      <c r="C44" s="2542"/>
      <c r="D44" s="2542"/>
      <c r="E44" s="2542"/>
      <c r="F44" s="2542"/>
      <c r="G44" s="2542"/>
      <c r="H44" s="2542"/>
      <c r="I44" s="2542"/>
      <c r="J44" s="2542"/>
      <c r="K44" s="2542"/>
      <c r="L44" s="2579"/>
      <c r="M44" s="2579"/>
      <c r="N44" s="2579"/>
      <c r="O44" s="2542"/>
      <c r="P44" s="2542"/>
      <c r="Q44" s="2542"/>
      <c r="R44" s="2542"/>
      <c r="S44" s="2542"/>
      <c r="T44" s="2542"/>
      <c r="U44" s="2579"/>
      <c r="V44" s="2579"/>
      <c r="W44" s="2579"/>
      <c r="X44" s="2579"/>
      <c r="Y44" s="2579"/>
      <c r="Z44" s="2579"/>
      <c r="AA44" s="2579"/>
      <c r="AB44" s="2542"/>
      <c r="AC44" s="2542"/>
      <c r="AD44" s="2542"/>
      <c r="AE44" s="2542"/>
      <c r="AF44" s="2542"/>
      <c r="AG44" s="2543"/>
      <c r="AH44" s="54"/>
      <c r="AI44" s="19"/>
    </row>
    <row r="45" spans="1:153" s="15" customFormat="1" ht="24.95" customHeight="1" x14ac:dyDescent="0.2">
      <c r="A45" s="14"/>
      <c r="B45" s="2562" t="s">
        <v>479</v>
      </c>
      <c r="C45" s="2563"/>
      <c r="D45" s="2563"/>
      <c r="E45" s="2563"/>
      <c r="F45" s="2563"/>
      <c r="G45" s="2563"/>
      <c r="H45" s="2563"/>
      <c r="I45" s="2563"/>
      <c r="J45" s="2563"/>
      <c r="K45" s="2563"/>
      <c r="L45" s="2564"/>
      <c r="M45" s="2565"/>
      <c r="N45" s="2566"/>
      <c r="O45" s="2567" t="s">
        <v>454</v>
      </c>
      <c r="P45" s="2567"/>
      <c r="Q45" s="2567"/>
      <c r="R45" s="2567"/>
      <c r="S45" s="2567"/>
      <c r="T45" s="2567"/>
      <c r="U45" s="2568"/>
      <c r="V45" s="2569"/>
      <c r="W45" s="2569"/>
      <c r="X45" s="2569"/>
      <c r="Y45" s="2569"/>
      <c r="Z45" s="2569"/>
      <c r="AA45" s="2570"/>
      <c r="AB45" s="2571" t="str">
        <f>IF(AH45=0,"",AH45)</f>
        <v/>
      </c>
      <c r="AC45" s="2571"/>
      <c r="AD45" s="2571"/>
      <c r="AE45" s="2571"/>
      <c r="AF45" s="2571"/>
      <c r="AG45" s="2572"/>
      <c r="AH45" s="1561">
        <f>L45*U45</f>
        <v>0</v>
      </c>
      <c r="AI45" s="1681"/>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row>
    <row r="46" spans="1:153" s="15" customFormat="1" ht="24.95" customHeight="1" x14ac:dyDescent="0.2">
      <c r="A46" s="14"/>
      <c r="B46" s="2562" t="s">
        <v>480</v>
      </c>
      <c r="C46" s="2563"/>
      <c r="D46" s="2563"/>
      <c r="E46" s="2563"/>
      <c r="F46" s="2563"/>
      <c r="G46" s="2563"/>
      <c r="H46" s="2563"/>
      <c r="I46" s="2563"/>
      <c r="J46" s="2563"/>
      <c r="K46" s="2563"/>
      <c r="L46" s="2564"/>
      <c r="M46" s="2565"/>
      <c r="N46" s="2566"/>
      <c r="O46" s="2567" t="s">
        <v>454</v>
      </c>
      <c r="P46" s="2567"/>
      <c r="Q46" s="2567"/>
      <c r="R46" s="2567"/>
      <c r="S46" s="2567"/>
      <c r="T46" s="2567"/>
      <c r="U46" s="2568"/>
      <c r="V46" s="2569"/>
      <c r="W46" s="2569"/>
      <c r="X46" s="2569"/>
      <c r="Y46" s="2569"/>
      <c r="Z46" s="2569"/>
      <c r="AA46" s="2570"/>
      <c r="AB46" s="2571" t="str">
        <f>IF(AH46=0,"",AH46)</f>
        <v/>
      </c>
      <c r="AC46" s="2571"/>
      <c r="AD46" s="2571"/>
      <c r="AE46" s="2571"/>
      <c r="AF46" s="2571"/>
      <c r="AG46" s="2572"/>
      <c r="AH46" s="1561">
        <f>L46*U46</f>
        <v>0</v>
      </c>
      <c r="AI46" s="1681"/>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row>
    <row r="47" spans="1:153" s="15" customFormat="1" ht="38.1" customHeight="1" x14ac:dyDescent="0.2">
      <c r="A47" s="14"/>
      <c r="B47" s="2562" t="s">
        <v>481</v>
      </c>
      <c r="C47" s="2563"/>
      <c r="D47" s="2563"/>
      <c r="E47" s="2563"/>
      <c r="F47" s="2563"/>
      <c r="G47" s="2563"/>
      <c r="H47" s="2563"/>
      <c r="I47" s="2563"/>
      <c r="J47" s="2563"/>
      <c r="K47" s="2563"/>
      <c r="L47" s="2564"/>
      <c r="M47" s="2565"/>
      <c r="N47" s="2566"/>
      <c r="O47" s="2567" t="s">
        <v>454</v>
      </c>
      <c r="P47" s="2567"/>
      <c r="Q47" s="2567"/>
      <c r="R47" s="2567"/>
      <c r="S47" s="2567"/>
      <c r="T47" s="2567"/>
      <c r="U47" s="2568"/>
      <c r="V47" s="2569"/>
      <c r="W47" s="2569"/>
      <c r="X47" s="2569"/>
      <c r="Y47" s="2569"/>
      <c r="Z47" s="2569"/>
      <c r="AA47" s="2570"/>
      <c r="AB47" s="2571" t="str">
        <f>IF(AH47=0,"",AH47)</f>
        <v/>
      </c>
      <c r="AC47" s="2571"/>
      <c r="AD47" s="2571"/>
      <c r="AE47" s="2571"/>
      <c r="AF47" s="2571"/>
      <c r="AG47" s="2572"/>
      <c r="AH47" s="1561">
        <f>L47*U47</f>
        <v>0</v>
      </c>
      <c r="AI47" s="1681"/>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row>
    <row r="48" spans="1:153" s="10" customFormat="1" ht="17.100000000000001" customHeight="1" x14ac:dyDescent="0.2">
      <c r="B48" s="2578" t="s">
        <v>474</v>
      </c>
      <c r="C48" s="2578"/>
      <c r="D48" s="2578"/>
      <c r="E48" s="2578"/>
      <c r="F48" s="2578"/>
      <c r="G48" s="2578"/>
      <c r="H48" s="2578"/>
      <c r="I48" s="2578"/>
      <c r="J48" s="2578"/>
      <c r="K48" s="2578"/>
      <c r="L48" s="2578"/>
      <c r="M48" s="2578"/>
      <c r="N48" s="2578"/>
      <c r="O48" s="2578"/>
      <c r="P48" s="2578"/>
      <c r="Q48" s="2578"/>
      <c r="R48" s="2578"/>
      <c r="S48" s="2578"/>
      <c r="T48" s="2578"/>
      <c r="U48" s="2578"/>
      <c r="V48" s="2578"/>
      <c r="W48" s="2578"/>
      <c r="X48" s="2578"/>
      <c r="Y48" s="2578"/>
      <c r="Z48" s="2578"/>
      <c r="AA48" s="2578"/>
      <c r="AB48" s="2578"/>
      <c r="AC48" s="2578"/>
      <c r="AD48" s="2578"/>
      <c r="AE48" s="2578"/>
      <c r="AF48" s="2578"/>
      <c r="AG48" s="2578"/>
      <c r="AH48" s="53"/>
      <c r="AI48" s="619"/>
    </row>
    <row r="49" spans="1:153" s="10" customFormat="1" ht="39.950000000000003" customHeight="1" x14ac:dyDescent="0.2">
      <c r="B49" s="2541"/>
      <c r="C49" s="2542"/>
      <c r="D49" s="2542"/>
      <c r="E49" s="2542"/>
      <c r="F49" s="2542"/>
      <c r="G49" s="2542"/>
      <c r="H49" s="2542"/>
      <c r="I49" s="2542"/>
      <c r="J49" s="2542"/>
      <c r="K49" s="2542"/>
      <c r="L49" s="2579"/>
      <c r="M49" s="2579"/>
      <c r="N49" s="2579"/>
      <c r="O49" s="2542"/>
      <c r="P49" s="2542"/>
      <c r="Q49" s="2542"/>
      <c r="R49" s="2542"/>
      <c r="S49" s="2542"/>
      <c r="T49" s="2542"/>
      <c r="U49" s="2579"/>
      <c r="V49" s="2579"/>
      <c r="W49" s="2579"/>
      <c r="X49" s="2579"/>
      <c r="Y49" s="2579"/>
      <c r="Z49" s="2579"/>
      <c r="AA49" s="2579"/>
      <c r="AB49" s="2542"/>
      <c r="AC49" s="2542"/>
      <c r="AD49" s="2542"/>
      <c r="AE49" s="2542"/>
      <c r="AF49" s="2542"/>
      <c r="AG49" s="2543"/>
      <c r="AH49" s="54"/>
      <c r="AI49" s="619"/>
    </row>
    <row r="50" spans="1:153" s="15" customFormat="1" ht="24.95" customHeight="1" x14ac:dyDescent="0.2">
      <c r="A50" s="14"/>
      <c r="B50" s="2562" t="s">
        <v>479</v>
      </c>
      <c r="C50" s="2563"/>
      <c r="D50" s="2563"/>
      <c r="E50" s="2563"/>
      <c r="F50" s="2563"/>
      <c r="G50" s="2563"/>
      <c r="H50" s="2563"/>
      <c r="I50" s="2563"/>
      <c r="J50" s="2563"/>
      <c r="K50" s="2563"/>
      <c r="L50" s="2564"/>
      <c r="M50" s="2565"/>
      <c r="N50" s="2566"/>
      <c r="O50" s="2567" t="s">
        <v>454</v>
      </c>
      <c r="P50" s="2567"/>
      <c r="Q50" s="2567"/>
      <c r="R50" s="2567"/>
      <c r="S50" s="2567"/>
      <c r="T50" s="2567"/>
      <c r="U50" s="2568"/>
      <c r="V50" s="2569"/>
      <c r="W50" s="2569"/>
      <c r="X50" s="2569"/>
      <c r="Y50" s="2569"/>
      <c r="Z50" s="2569"/>
      <c r="AA50" s="2570"/>
      <c r="AB50" s="2571" t="str">
        <f>IF(AH50=0,"",AH50)</f>
        <v/>
      </c>
      <c r="AC50" s="2571"/>
      <c r="AD50" s="2571"/>
      <c r="AE50" s="2571"/>
      <c r="AF50" s="2571"/>
      <c r="AG50" s="2572"/>
      <c r="AH50" s="1561">
        <f>L50*U50</f>
        <v>0</v>
      </c>
      <c r="AI50" s="1681"/>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row>
    <row r="51" spans="1:153" s="15" customFormat="1" ht="24.95" customHeight="1" x14ac:dyDescent="0.2">
      <c r="A51" s="14"/>
      <c r="B51" s="2562" t="s">
        <v>480</v>
      </c>
      <c r="C51" s="2563"/>
      <c r="D51" s="2563"/>
      <c r="E51" s="2563"/>
      <c r="F51" s="2563"/>
      <c r="G51" s="2563"/>
      <c r="H51" s="2563"/>
      <c r="I51" s="2563"/>
      <c r="J51" s="2563"/>
      <c r="K51" s="2563"/>
      <c r="L51" s="2564"/>
      <c r="M51" s="2565"/>
      <c r="N51" s="2566"/>
      <c r="O51" s="2567" t="s">
        <v>454</v>
      </c>
      <c r="P51" s="2567"/>
      <c r="Q51" s="2567"/>
      <c r="R51" s="2567"/>
      <c r="S51" s="2567"/>
      <c r="T51" s="2567"/>
      <c r="U51" s="2568"/>
      <c r="V51" s="2569"/>
      <c r="W51" s="2569"/>
      <c r="X51" s="2569"/>
      <c r="Y51" s="2569"/>
      <c r="Z51" s="2569"/>
      <c r="AA51" s="2570"/>
      <c r="AB51" s="2571" t="str">
        <f>IF(AH51=0,"",AH51)</f>
        <v/>
      </c>
      <c r="AC51" s="2571"/>
      <c r="AD51" s="2571"/>
      <c r="AE51" s="2571"/>
      <c r="AF51" s="2571"/>
      <c r="AG51" s="2572"/>
      <c r="AH51" s="1561">
        <f>L51*U51</f>
        <v>0</v>
      </c>
      <c r="AI51" s="1681"/>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row>
    <row r="52" spans="1:153" s="15" customFormat="1" ht="38.1" customHeight="1" x14ac:dyDescent="0.2">
      <c r="A52" s="14"/>
      <c r="B52" s="2562" t="s">
        <v>481</v>
      </c>
      <c r="C52" s="2563"/>
      <c r="D52" s="2563"/>
      <c r="E52" s="2563"/>
      <c r="F52" s="2563"/>
      <c r="G52" s="2563"/>
      <c r="H52" s="2563"/>
      <c r="I52" s="2563"/>
      <c r="J52" s="2563"/>
      <c r="K52" s="2563"/>
      <c r="L52" s="2564"/>
      <c r="M52" s="2565"/>
      <c r="N52" s="2566"/>
      <c r="O52" s="2567" t="s">
        <v>454</v>
      </c>
      <c r="P52" s="2567"/>
      <c r="Q52" s="2567"/>
      <c r="R52" s="2567"/>
      <c r="S52" s="2567"/>
      <c r="T52" s="2567"/>
      <c r="U52" s="2568"/>
      <c r="V52" s="2569"/>
      <c r="W52" s="2569"/>
      <c r="X52" s="2569"/>
      <c r="Y52" s="2569"/>
      <c r="Z52" s="2569"/>
      <c r="AA52" s="2570"/>
      <c r="AB52" s="2571" t="str">
        <f>IF(AH52=0,"",AH52)</f>
        <v/>
      </c>
      <c r="AC52" s="2571"/>
      <c r="AD52" s="2571"/>
      <c r="AE52" s="2571"/>
      <c r="AF52" s="2571"/>
      <c r="AG52" s="2572"/>
      <c r="AH52" s="1561">
        <f>L52*U52</f>
        <v>0</v>
      </c>
      <c r="AI52" s="1681"/>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row>
    <row r="53" spans="1:153" s="10" customFormat="1" ht="19.899999999999999" customHeight="1" x14ac:dyDescent="0.2">
      <c r="B53" s="1563"/>
      <c r="C53" s="2580"/>
      <c r="D53" s="2580"/>
      <c r="E53" s="2580"/>
      <c r="F53" s="2580"/>
      <c r="G53" s="2580"/>
      <c r="H53" s="2580"/>
      <c r="I53" s="2580"/>
      <c r="J53" s="2580"/>
      <c r="K53" s="2580"/>
      <c r="L53" s="2580"/>
      <c r="M53" s="2580"/>
      <c r="N53" s="2580"/>
      <c r="O53" s="2580"/>
      <c r="P53" s="2580"/>
      <c r="Q53" s="2580"/>
      <c r="R53" s="2580"/>
      <c r="S53" s="2581"/>
      <c r="T53" s="2581"/>
      <c r="U53" s="2581"/>
      <c r="V53" s="2581"/>
      <c r="W53" s="2581"/>
      <c r="X53" s="2581"/>
      <c r="Y53" s="2581"/>
      <c r="Z53" s="2581"/>
      <c r="AA53" s="2581"/>
      <c r="AB53" s="2581"/>
      <c r="AC53" s="2582"/>
      <c r="AD53" s="2582"/>
      <c r="AE53" s="2582"/>
      <c r="AF53" s="2582"/>
      <c r="AG53" s="2582"/>
      <c r="AH53" s="463"/>
      <c r="AI53" s="19"/>
    </row>
    <row r="54" spans="1:153" s="10" customFormat="1" ht="30" customHeight="1" x14ac:dyDescent="0.2">
      <c r="B54" s="1563"/>
      <c r="C54" s="2580"/>
      <c r="D54" s="2580"/>
      <c r="E54" s="2580"/>
      <c r="F54" s="2580"/>
      <c r="G54" s="2580"/>
      <c r="H54" s="2580"/>
      <c r="I54" s="2580"/>
      <c r="J54" s="2580"/>
      <c r="K54" s="2580"/>
      <c r="L54" s="2580"/>
      <c r="M54" s="2580"/>
      <c r="N54" s="2580"/>
      <c r="O54" s="2580"/>
      <c r="P54" s="2580"/>
      <c r="Q54" s="2580"/>
      <c r="R54" s="2580"/>
      <c r="S54" s="2581"/>
      <c r="T54" s="2581"/>
      <c r="U54" s="2581"/>
      <c r="V54" s="2581"/>
      <c r="W54" s="2581"/>
      <c r="X54" s="2581"/>
      <c r="Y54" s="2581"/>
      <c r="Z54" s="2581"/>
      <c r="AA54" s="2581"/>
      <c r="AB54" s="2581"/>
      <c r="AC54" s="2582"/>
      <c r="AD54" s="2582"/>
      <c r="AE54" s="2582"/>
      <c r="AF54" s="2582"/>
      <c r="AG54" s="2582"/>
      <c r="AH54" s="463"/>
      <c r="AI54" s="19"/>
    </row>
    <row r="55" spans="1:153" s="11" customFormat="1" ht="24.6" customHeight="1" x14ac:dyDescent="0.2">
      <c r="B55" s="1563"/>
      <c r="C55" s="2580"/>
      <c r="D55" s="2580"/>
      <c r="E55" s="2580"/>
      <c r="F55" s="2580"/>
      <c r="G55" s="2580"/>
      <c r="H55" s="2580"/>
      <c r="I55" s="2580"/>
      <c r="J55" s="2580"/>
      <c r="K55" s="2580"/>
      <c r="L55" s="2580"/>
      <c r="M55" s="2580"/>
      <c r="N55" s="2580"/>
      <c r="O55" s="2580"/>
      <c r="P55" s="2580"/>
      <c r="Q55" s="2580"/>
      <c r="R55" s="2580"/>
      <c r="S55" s="2581"/>
      <c r="T55" s="2581"/>
      <c r="U55" s="2581"/>
      <c r="V55" s="2581"/>
      <c r="W55" s="2581"/>
      <c r="X55" s="2581"/>
      <c r="Y55" s="2581"/>
      <c r="Z55" s="2581"/>
      <c r="AA55" s="2581"/>
      <c r="AB55" s="2581"/>
      <c r="AC55" s="2582"/>
      <c r="AD55" s="2582"/>
      <c r="AE55" s="2582"/>
      <c r="AF55" s="2582"/>
      <c r="AG55" s="2582"/>
      <c r="AH55" s="463"/>
      <c r="AI55" s="343"/>
    </row>
    <row r="56" spans="1:153" s="11" customFormat="1" ht="15" customHeight="1" x14ac:dyDescent="0.2">
      <c r="B56" s="1563"/>
      <c r="C56" s="2580"/>
      <c r="D56" s="2580"/>
      <c r="E56" s="2580"/>
      <c r="F56" s="2580"/>
      <c r="G56" s="2580"/>
      <c r="H56" s="2580"/>
      <c r="I56" s="2580"/>
      <c r="J56" s="2580"/>
      <c r="K56" s="2580"/>
      <c r="L56" s="2580"/>
      <c r="M56" s="2580"/>
      <c r="N56" s="2580"/>
      <c r="O56" s="2580"/>
      <c r="P56" s="2580"/>
      <c r="Q56" s="2580"/>
      <c r="R56" s="2580"/>
      <c r="S56" s="2581"/>
      <c r="T56" s="2581"/>
      <c r="U56" s="2581"/>
      <c r="V56" s="2581"/>
      <c r="W56" s="2581"/>
      <c r="X56" s="2581"/>
      <c r="Y56" s="2581"/>
      <c r="Z56" s="2581"/>
      <c r="AA56" s="2581"/>
      <c r="AB56" s="2581"/>
      <c r="AC56" s="2582"/>
      <c r="AD56" s="2582"/>
      <c r="AE56" s="2582"/>
      <c r="AF56" s="2582"/>
      <c r="AG56" s="2582"/>
      <c r="AH56" s="463"/>
      <c r="AI56" s="343"/>
    </row>
    <row r="57" spans="1:153" s="10" customFormat="1" ht="15" customHeight="1" x14ac:dyDescent="0.2">
      <c r="B57" s="1563"/>
      <c r="C57" s="2580"/>
      <c r="D57" s="2580"/>
      <c r="E57" s="2580"/>
      <c r="F57" s="2580"/>
      <c r="G57" s="2580"/>
      <c r="H57" s="2580"/>
      <c r="I57" s="2580"/>
      <c r="J57" s="2580"/>
      <c r="K57" s="2580"/>
      <c r="L57" s="2580"/>
      <c r="M57" s="2580"/>
      <c r="N57" s="2580"/>
      <c r="O57" s="2580"/>
      <c r="P57" s="2580"/>
      <c r="Q57" s="2580"/>
      <c r="R57" s="2580"/>
      <c r="S57" s="2581"/>
      <c r="T57" s="2581"/>
      <c r="U57" s="2581"/>
      <c r="V57" s="2581"/>
      <c r="W57" s="2581"/>
      <c r="X57" s="2581"/>
      <c r="Y57" s="2581"/>
      <c r="Z57" s="2581"/>
      <c r="AA57" s="2581"/>
      <c r="AB57" s="2581"/>
      <c r="AC57" s="2582"/>
      <c r="AD57" s="2582"/>
      <c r="AE57" s="2582"/>
      <c r="AF57" s="2582"/>
      <c r="AG57" s="2582"/>
      <c r="AH57" s="463"/>
      <c r="AI57" s="19"/>
    </row>
    <row r="58" spans="1:153" s="10" customFormat="1" ht="51" customHeight="1" x14ac:dyDescent="0.2">
      <c r="B58" s="1563"/>
      <c r="C58" s="2580"/>
      <c r="D58" s="2580"/>
      <c r="E58" s="2580"/>
      <c r="F58" s="2580"/>
      <c r="G58" s="2580"/>
      <c r="H58" s="2580"/>
      <c r="I58" s="2580"/>
      <c r="J58" s="2580"/>
      <c r="K58" s="2580"/>
      <c r="L58" s="2580"/>
      <c r="M58" s="2580"/>
      <c r="N58" s="2580"/>
      <c r="O58" s="2580"/>
      <c r="P58" s="2580"/>
      <c r="Q58" s="2580"/>
      <c r="R58" s="2580"/>
      <c r="S58" s="2581"/>
      <c r="T58" s="2581"/>
      <c r="U58" s="2581"/>
      <c r="V58" s="2581"/>
      <c r="W58" s="2581"/>
      <c r="X58" s="2581"/>
      <c r="Y58" s="2581"/>
      <c r="Z58" s="2581"/>
      <c r="AA58" s="2581"/>
      <c r="AB58" s="2581"/>
      <c r="AC58" s="2582"/>
      <c r="AD58" s="2582"/>
      <c r="AE58" s="2582"/>
      <c r="AF58" s="2582"/>
      <c r="AG58" s="2582"/>
      <c r="AH58" s="463"/>
      <c r="AI58" s="619"/>
    </row>
    <row r="59" spans="1:153" s="10" customFormat="1" ht="22.15" customHeight="1" x14ac:dyDescent="0.2">
      <c r="B59" s="1563"/>
      <c r="C59" s="2580"/>
      <c r="D59" s="2580"/>
      <c r="E59" s="2580"/>
      <c r="F59" s="2580"/>
      <c r="G59" s="2580"/>
      <c r="H59" s="2580"/>
      <c r="I59" s="2580"/>
      <c r="J59" s="2580"/>
      <c r="K59" s="2580"/>
      <c r="L59" s="2580"/>
      <c r="M59" s="2580"/>
      <c r="N59" s="2580"/>
      <c r="O59" s="2580"/>
      <c r="P59" s="2580"/>
      <c r="Q59" s="2580"/>
      <c r="R59" s="2580"/>
      <c r="S59" s="2581"/>
      <c r="T59" s="2581"/>
      <c r="U59" s="2581"/>
      <c r="V59" s="2581"/>
      <c r="W59" s="2581"/>
      <c r="X59" s="2581"/>
      <c r="Y59" s="2581"/>
      <c r="Z59" s="2581"/>
      <c r="AA59" s="2581"/>
      <c r="AB59" s="2581"/>
      <c r="AC59" s="2582"/>
      <c r="AD59" s="2582"/>
      <c r="AE59" s="2582"/>
      <c r="AF59" s="2582"/>
      <c r="AG59" s="2582"/>
      <c r="AH59" s="463"/>
      <c r="AI59" s="619"/>
    </row>
    <row r="60" spans="1:153" s="10" customFormat="1" ht="29.45" customHeight="1" x14ac:dyDescent="0.2">
      <c r="B60" s="2588"/>
      <c r="C60" s="2580"/>
      <c r="D60" s="2580"/>
      <c r="E60" s="2580"/>
      <c r="F60" s="2580"/>
      <c r="G60" s="2580"/>
      <c r="H60" s="2580"/>
      <c r="I60" s="2580"/>
      <c r="J60" s="2580"/>
      <c r="K60" s="2580"/>
      <c r="L60" s="2580"/>
      <c r="M60" s="2580"/>
      <c r="N60" s="2580"/>
      <c r="O60" s="2580"/>
      <c r="P60" s="2580"/>
      <c r="Q60" s="2580"/>
      <c r="R60" s="2580"/>
      <c r="S60" s="2589"/>
      <c r="T60" s="2589"/>
      <c r="U60" s="2589"/>
      <c r="V60" s="2589"/>
      <c r="W60" s="2589"/>
      <c r="X60" s="2589"/>
      <c r="Y60" s="2589"/>
      <c r="Z60" s="2589"/>
      <c r="AA60" s="2589"/>
      <c r="AB60" s="2589"/>
      <c r="AC60" s="2590"/>
      <c r="AD60" s="2590"/>
      <c r="AE60" s="2590"/>
      <c r="AF60" s="2590"/>
      <c r="AG60" s="2590"/>
      <c r="AH60" s="1564"/>
      <c r="AI60" s="619"/>
    </row>
    <row r="61" spans="1:153" s="10" customFormat="1" ht="42.6" customHeight="1" x14ac:dyDescent="0.2">
      <c r="B61" s="72"/>
      <c r="C61" s="1565"/>
      <c r="D61" s="1565"/>
      <c r="E61" s="1565"/>
      <c r="F61" s="1565"/>
      <c r="G61" s="1565"/>
      <c r="H61" s="1565"/>
      <c r="I61" s="1565"/>
      <c r="J61" s="1565"/>
      <c r="K61" s="1565"/>
      <c r="L61" s="1565"/>
      <c r="M61" s="1565"/>
      <c r="N61" s="1565"/>
      <c r="O61" s="1565"/>
      <c r="P61" s="1565"/>
      <c r="Q61" s="1565"/>
      <c r="R61" s="1565"/>
      <c r="S61" s="1566"/>
      <c r="T61" s="1566"/>
      <c r="U61" s="1566"/>
      <c r="V61" s="1566"/>
      <c r="W61" s="1566"/>
      <c r="X61" s="1566"/>
      <c r="Y61" s="1566"/>
      <c r="Z61" s="1566"/>
      <c r="AA61" s="1566"/>
      <c r="AB61" s="1566"/>
      <c r="AC61" s="1567"/>
      <c r="AD61" s="1567"/>
      <c r="AE61" s="1567"/>
      <c r="AF61" s="1567"/>
      <c r="AG61" s="1567"/>
      <c r="AI61" s="619"/>
    </row>
    <row r="62" spans="1:153" s="10" customFormat="1" ht="43.15" customHeight="1" x14ac:dyDescent="0.2">
      <c r="B62" s="2584"/>
      <c r="C62" s="2584"/>
      <c r="D62" s="2584"/>
      <c r="E62" s="2584"/>
      <c r="F62" s="2584"/>
      <c r="G62" s="2584"/>
      <c r="H62" s="2584"/>
      <c r="I62" s="2584"/>
      <c r="J62" s="2584"/>
      <c r="K62" s="2584"/>
      <c r="L62" s="2584"/>
      <c r="M62" s="2584"/>
      <c r="N62" s="2584"/>
      <c r="O62" s="2584"/>
      <c r="P62" s="2584"/>
      <c r="Q62" s="2584"/>
      <c r="R62" s="2584"/>
      <c r="S62" s="2585"/>
      <c r="T62" s="2585"/>
      <c r="U62" s="2585"/>
      <c r="V62" s="2585"/>
      <c r="W62" s="2585"/>
      <c r="X62" s="2585"/>
      <c r="Y62" s="2585"/>
      <c r="Z62" s="2585"/>
      <c r="AA62" s="2585"/>
      <c r="AB62" s="2585"/>
      <c r="AC62" s="2586"/>
      <c r="AD62" s="2586"/>
      <c r="AE62" s="2586"/>
      <c r="AF62" s="2586"/>
      <c r="AG62" s="2586"/>
      <c r="AI62" s="619"/>
    </row>
    <row r="63" spans="1:153" s="10" customFormat="1" ht="30.6" customHeight="1" x14ac:dyDescent="0.2">
      <c r="S63" s="2587"/>
      <c r="T63" s="2587"/>
      <c r="U63" s="2587"/>
      <c r="V63" s="2587"/>
      <c r="W63" s="2587"/>
      <c r="X63" s="2587"/>
      <c r="Y63" s="2587"/>
      <c r="Z63" s="2587"/>
      <c r="AA63" s="2587"/>
      <c r="AB63" s="2587"/>
      <c r="AH63" s="1212"/>
      <c r="AI63" s="619"/>
    </row>
    <row r="64" spans="1:153" s="10" customFormat="1" ht="39" customHeight="1" x14ac:dyDescent="0.2">
      <c r="B64" s="1563"/>
      <c r="C64" s="2580"/>
      <c r="D64" s="2580"/>
      <c r="E64" s="2580"/>
      <c r="F64" s="2580"/>
      <c r="G64" s="2580"/>
      <c r="H64" s="2580"/>
      <c r="I64" s="2580"/>
      <c r="J64" s="2580"/>
      <c r="K64" s="2580"/>
      <c r="L64" s="2580"/>
      <c r="M64" s="2580"/>
      <c r="N64" s="2580"/>
      <c r="O64" s="2580"/>
      <c r="P64" s="2580"/>
      <c r="Q64" s="2580"/>
      <c r="R64" s="2580"/>
      <c r="S64" s="2581"/>
      <c r="T64" s="2581"/>
      <c r="U64" s="2581"/>
      <c r="V64" s="2581"/>
      <c r="W64" s="2581"/>
      <c r="X64" s="2581"/>
      <c r="Y64" s="2581"/>
      <c r="Z64" s="2581"/>
      <c r="AA64" s="2581"/>
      <c r="AB64" s="2581"/>
      <c r="AC64" s="2582"/>
      <c r="AD64" s="2582"/>
      <c r="AE64" s="2582"/>
      <c r="AF64" s="2582"/>
      <c r="AG64" s="2582"/>
      <c r="AH64" s="463"/>
      <c r="AI64" s="619"/>
    </row>
    <row r="65" spans="2:35" s="10" customFormat="1" ht="30" customHeight="1" x14ac:dyDescent="0.2">
      <c r="B65" s="1563"/>
      <c r="C65" s="2580"/>
      <c r="D65" s="2580"/>
      <c r="E65" s="2580"/>
      <c r="F65" s="2580"/>
      <c r="G65" s="2580"/>
      <c r="H65" s="2580"/>
      <c r="I65" s="2580"/>
      <c r="J65" s="2580"/>
      <c r="K65" s="2580"/>
      <c r="L65" s="2580"/>
      <c r="M65" s="2580"/>
      <c r="N65" s="2580"/>
      <c r="O65" s="2580"/>
      <c r="P65" s="2580"/>
      <c r="Q65" s="2580"/>
      <c r="R65" s="2580"/>
      <c r="S65" s="2581"/>
      <c r="T65" s="2581"/>
      <c r="U65" s="2581"/>
      <c r="V65" s="2581"/>
      <c r="W65" s="2581"/>
      <c r="X65" s="2581"/>
      <c r="Y65" s="2581"/>
      <c r="Z65" s="2581"/>
      <c r="AA65" s="2581"/>
      <c r="AB65" s="2581"/>
      <c r="AC65" s="2582"/>
      <c r="AD65" s="2582"/>
      <c r="AE65" s="2582"/>
      <c r="AF65" s="2582"/>
      <c r="AG65" s="2582"/>
      <c r="AH65" s="463"/>
      <c r="AI65" s="619"/>
    </row>
    <row r="66" spans="2:35" s="10" customFormat="1" ht="115.9" customHeight="1" x14ac:dyDescent="0.2">
      <c r="B66" s="1563"/>
      <c r="C66" s="2580"/>
      <c r="D66" s="2580"/>
      <c r="E66" s="2580"/>
      <c r="F66" s="2580"/>
      <c r="G66" s="2580"/>
      <c r="H66" s="2580"/>
      <c r="I66" s="2580"/>
      <c r="J66" s="2580"/>
      <c r="K66" s="2580"/>
      <c r="L66" s="2580"/>
      <c r="M66" s="2580"/>
      <c r="N66" s="2580"/>
      <c r="O66" s="2580"/>
      <c r="P66" s="2580"/>
      <c r="Q66" s="2580"/>
      <c r="R66" s="2580"/>
      <c r="S66" s="2581"/>
      <c r="T66" s="2581"/>
      <c r="U66" s="2581"/>
      <c r="V66" s="2581"/>
      <c r="W66" s="2581"/>
      <c r="X66" s="2581"/>
      <c r="Y66" s="2581"/>
      <c r="Z66" s="2581"/>
      <c r="AA66" s="2581"/>
      <c r="AB66" s="2581"/>
      <c r="AC66" s="2582"/>
      <c r="AD66" s="2582"/>
      <c r="AE66" s="2582"/>
      <c r="AF66" s="2582"/>
      <c r="AG66" s="2582"/>
      <c r="AH66" s="463"/>
      <c r="AI66" s="619"/>
    </row>
    <row r="67" spans="2:35" s="10" customFormat="1" ht="19.899999999999999" customHeight="1" x14ac:dyDescent="0.2">
      <c r="B67" s="1563"/>
      <c r="C67" s="2580"/>
      <c r="D67" s="2580"/>
      <c r="E67" s="2580"/>
      <c r="F67" s="2580"/>
      <c r="G67" s="2580"/>
      <c r="H67" s="2580"/>
      <c r="I67" s="2580"/>
      <c r="J67" s="2580"/>
      <c r="K67" s="2580"/>
      <c r="L67" s="2580"/>
      <c r="M67" s="2580"/>
      <c r="N67" s="2580"/>
      <c r="O67" s="2580"/>
      <c r="P67" s="2580"/>
      <c r="Q67" s="2580"/>
      <c r="R67" s="2580"/>
      <c r="S67" s="2581"/>
      <c r="T67" s="2581"/>
      <c r="U67" s="2581"/>
      <c r="V67" s="2581"/>
      <c r="W67" s="2581"/>
      <c r="X67" s="2581"/>
      <c r="Y67" s="2581"/>
      <c r="Z67" s="2581"/>
      <c r="AA67" s="2581"/>
      <c r="AB67" s="2581"/>
      <c r="AC67" s="2582"/>
      <c r="AD67" s="2582"/>
      <c r="AE67" s="2582"/>
      <c r="AF67" s="2582"/>
      <c r="AG67" s="2582"/>
      <c r="AH67" s="463"/>
      <c r="AI67" s="619"/>
    </row>
    <row r="68" spans="2:35" s="10" customFormat="1" ht="44.45" customHeight="1" x14ac:dyDescent="0.2">
      <c r="B68" s="1563"/>
      <c r="C68" s="2580"/>
      <c r="D68" s="2580"/>
      <c r="E68" s="2580"/>
      <c r="F68" s="2580"/>
      <c r="G68" s="2580"/>
      <c r="H68" s="2580"/>
      <c r="I68" s="2580"/>
      <c r="J68" s="2580"/>
      <c r="K68" s="2580"/>
      <c r="L68" s="2580"/>
      <c r="M68" s="2580"/>
      <c r="N68" s="2580"/>
      <c r="O68" s="2580"/>
      <c r="P68" s="2580"/>
      <c r="Q68" s="2580"/>
      <c r="R68" s="2580"/>
      <c r="S68" s="2581"/>
      <c r="T68" s="2581"/>
      <c r="U68" s="2581"/>
      <c r="V68" s="2581"/>
      <c r="W68" s="2581"/>
      <c r="X68" s="2581"/>
      <c r="Y68" s="2581"/>
      <c r="Z68" s="2581"/>
      <c r="AA68" s="2581"/>
      <c r="AB68" s="2581"/>
      <c r="AC68" s="2582"/>
      <c r="AD68" s="2582"/>
      <c r="AE68" s="2582"/>
      <c r="AF68" s="2582"/>
      <c r="AG68" s="2582"/>
      <c r="AH68" s="463"/>
      <c r="AI68" s="619"/>
    </row>
    <row r="69" spans="2:35" s="10" customFormat="1" ht="19.899999999999999" customHeight="1" x14ac:dyDescent="0.2">
      <c r="B69" s="1563"/>
      <c r="C69" s="2580"/>
      <c r="D69" s="2580"/>
      <c r="E69" s="2580"/>
      <c r="F69" s="2580"/>
      <c r="G69" s="2580"/>
      <c r="H69" s="2580"/>
      <c r="I69" s="2580"/>
      <c r="J69" s="2580"/>
      <c r="K69" s="2580"/>
      <c r="L69" s="2580"/>
      <c r="M69" s="2580"/>
      <c r="N69" s="2580"/>
      <c r="O69" s="2580"/>
      <c r="P69" s="2580"/>
      <c r="Q69" s="2580"/>
      <c r="R69" s="2580"/>
      <c r="S69" s="2581"/>
      <c r="T69" s="2581"/>
      <c r="U69" s="2581"/>
      <c r="V69" s="2581"/>
      <c r="W69" s="2581"/>
      <c r="X69" s="2581"/>
      <c r="Y69" s="2581"/>
      <c r="Z69" s="2581"/>
      <c r="AA69" s="2581"/>
      <c r="AB69" s="2581"/>
      <c r="AC69" s="2582"/>
      <c r="AD69" s="2582"/>
      <c r="AE69" s="2582"/>
      <c r="AF69" s="2582"/>
      <c r="AG69" s="2582"/>
      <c r="AH69" s="463"/>
      <c r="AI69" s="619"/>
    </row>
    <row r="70" spans="2:35" s="10" customFormat="1" ht="22.15" customHeight="1" x14ac:dyDescent="0.2">
      <c r="B70" s="1563"/>
      <c r="C70" s="2580"/>
      <c r="D70" s="2580"/>
      <c r="E70" s="2580"/>
      <c r="F70" s="2580"/>
      <c r="G70" s="2580"/>
      <c r="H70" s="2580"/>
      <c r="I70" s="2580"/>
      <c r="J70" s="2580"/>
      <c r="K70" s="2580"/>
      <c r="L70" s="2580"/>
      <c r="M70" s="2580"/>
      <c r="N70" s="2580"/>
      <c r="O70" s="2580"/>
      <c r="P70" s="2580"/>
      <c r="Q70" s="2580"/>
      <c r="R70" s="2580"/>
      <c r="S70" s="2581"/>
      <c r="T70" s="2581"/>
      <c r="U70" s="2581"/>
      <c r="V70" s="2581"/>
      <c r="W70" s="2581"/>
      <c r="X70" s="2581"/>
      <c r="Y70" s="2581"/>
      <c r="Z70" s="2581"/>
      <c r="AA70" s="2581"/>
      <c r="AB70" s="2581"/>
      <c r="AC70" s="2582"/>
      <c r="AD70" s="2582"/>
      <c r="AE70" s="2582"/>
      <c r="AF70" s="2582"/>
      <c r="AG70" s="2582"/>
      <c r="AH70" s="463"/>
      <c r="AI70" s="619"/>
    </row>
    <row r="71" spans="2:35" s="10" customFormat="1" ht="32.450000000000003" customHeight="1" x14ac:dyDescent="0.2">
      <c r="B71" s="2588"/>
      <c r="C71" s="2580"/>
      <c r="D71" s="2580"/>
      <c r="E71" s="2580"/>
      <c r="F71" s="2580"/>
      <c r="G71" s="2580"/>
      <c r="H71" s="2580"/>
      <c r="I71" s="2580"/>
      <c r="J71" s="2580"/>
      <c r="K71" s="2580"/>
      <c r="L71" s="2580"/>
      <c r="M71" s="2580"/>
      <c r="N71" s="2580"/>
      <c r="O71" s="2580"/>
      <c r="P71" s="2580"/>
      <c r="Q71" s="2580"/>
      <c r="R71" s="2580"/>
      <c r="S71" s="2589"/>
      <c r="T71" s="2589"/>
      <c r="U71" s="2589"/>
      <c r="V71" s="2589"/>
      <c r="W71" s="2589"/>
      <c r="X71" s="2589"/>
      <c r="Y71" s="2589"/>
      <c r="Z71" s="2589"/>
      <c r="AA71" s="2589"/>
      <c r="AB71" s="2589"/>
      <c r="AC71" s="2590"/>
      <c r="AD71" s="2590"/>
      <c r="AE71" s="2590"/>
      <c r="AF71" s="2590"/>
      <c r="AG71" s="2590"/>
      <c r="AH71" s="1564"/>
      <c r="AI71" s="619"/>
    </row>
    <row r="72" spans="2:35" s="10" customFormat="1" ht="65.45" customHeight="1" x14ac:dyDescent="0.2">
      <c r="B72" s="72"/>
      <c r="C72" s="1565"/>
      <c r="D72" s="1565"/>
      <c r="E72" s="1565"/>
      <c r="F72" s="1565"/>
      <c r="G72" s="1565"/>
      <c r="H72" s="1565"/>
      <c r="I72" s="1565"/>
      <c r="J72" s="1565"/>
      <c r="K72" s="1565"/>
      <c r="L72" s="1565"/>
      <c r="M72" s="1565"/>
      <c r="N72" s="1565"/>
      <c r="O72" s="1565"/>
      <c r="P72" s="1565"/>
      <c r="Q72" s="1565"/>
      <c r="R72" s="1565"/>
      <c r="S72" s="1566"/>
      <c r="T72" s="1566"/>
      <c r="U72" s="1566"/>
      <c r="V72" s="1566"/>
      <c r="W72" s="1566"/>
      <c r="X72" s="1566"/>
      <c r="Y72" s="1566"/>
      <c r="Z72" s="1566"/>
      <c r="AA72" s="1566"/>
      <c r="AB72" s="1566"/>
      <c r="AC72" s="1567"/>
      <c r="AD72" s="1567"/>
      <c r="AE72" s="1567"/>
      <c r="AF72" s="1567"/>
      <c r="AG72" s="1567"/>
      <c r="AH72" s="55"/>
      <c r="AI72" s="619"/>
    </row>
    <row r="73" spans="2:35" s="10" customFormat="1" ht="34.15" customHeight="1" x14ac:dyDescent="0.2">
      <c r="B73" s="2591"/>
      <c r="C73" s="2591"/>
      <c r="D73" s="2591"/>
      <c r="E73" s="2591"/>
      <c r="F73" s="2591"/>
      <c r="G73" s="2591"/>
      <c r="H73" s="2591"/>
      <c r="I73" s="2591"/>
      <c r="J73" s="2591"/>
      <c r="K73" s="2591"/>
      <c r="L73" s="2591"/>
      <c r="M73" s="2591"/>
      <c r="N73" s="2591"/>
      <c r="O73" s="2591"/>
      <c r="P73" s="2591"/>
      <c r="Q73" s="2591"/>
      <c r="R73" s="1568"/>
      <c r="S73" s="1568"/>
      <c r="T73" s="1568"/>
      <c r="U73" s="1568"/>
      <c r="V73" s="1568"/>
      <c r="W73" s="1568"/>
      <c r="X73" s="1568"/>
      <c r="Y73" s="1568"/>
      <c r="Z73" s="1568"/>
      <c r="AA73" s="1568"/>
      <c r="AB73" s="1568"/>
      <c r="AC73" s="66"/>
      <c r="AD73" s="66"/>
      <c r="AE73" s="66"/>
      <c r="AF73" s="66"/>
      <c r="AG73" s="66"/>
      <c r="AH73" s="342"/>
      <c r="AI73" s="619"/>
    </row>
    <row r="74" spans="2:35" s="10" customFormat="1" ht="62.45" customHeight="1" x14ac:dyDescent="0.2">
      <c r="B74" s="2592"/>
      <c r="C74" s="2592"/>
      <c r="D74" s="2592"/>
      <c r="E74" s="2592"/>
      <c r="F74" s="2592"/>
      <c r="G74" s="2592"/>
      <c r="H74" s="2592"/>
      <c r="I74" s="2592"/>
      <c r="J74" s="2592"/>
      <c r="K74" s="2592"/>
      <c r="L74" s="2592"/>
      <c r="M74" s="2592"/>
      <c r="N74" s="2592"/>
      <c r="O74" s="2592"/>
      <c r="P74" s="2592"/>
      <c r="Q74" s="2592"/>
      <c r="R74" s="2592"/>
      <c r="S74" s="2593"/>
      <c r="T74" s="2593"/>
      <c r="U74" s="2593"/>
      <c r="V74" s="2593"/>
      <c r="W74" s="2593"/>
      <c r="X74" s="2593"/>
      <c r="Y74" s="2593"/>
      <c r="Z74" s="2593"/>
      <c r="AA74" s="2593"/>
      <c r="AB74" s="2593"/>
      <c r="AC74" s="2586"/>
      <c r="AD74" s="2586"/>
      <c r="AE74" s="2586"/>
      <c r="AF74" s="2586"/>
      <c r="AG74" s="2586"/>
      <c r="AH74" s="342"/>
      <c r="AI74" s="619"/>
    </row>
    <row r="75" spans="2:35" s="10" customFormat="1" ht="19.899999999999999" customHeight="1" x14ac:dyDescent="0.2">
      <c r="S75" s="2594"/>
      <c r="T75" s="2594"/>
      <c r="U75" s="2594"/>
      <c r="V75" s="2594"/>
      <c r="W75" s="2594"/>
      <c r="X75" s="2594"/>
      <c r="Y75" s="2594"/>
      <c r="Z75" s="2594"/>
      <c r="AA75" s="2594"/>
      <c r="AB75" s="2594"/>
      <c r="AH75" s="1212"/>
      <c r="AI75" s="19"/>
    </row>
    <row r="76" spans="2:35" s="10" customFormat="1" ht="16.149999999999999" customHeight="1" x14ac:dyDescent="0.2">
      <c r="B76" s="1563"/>
      <c r="C76" s="2580"/>
      <c r="D76" s="2580"/>
      <c r="E76" s="2580"/>
      <c r="F76" s="2580"/>
      <c r="G76" s="2580"/>
      <c r="H76" s="2580"/>
      <c r="I76" s="2580"/>
      <c r="J76" s="2580"/>
      <c r="K76" s="2580"/>
      <c r="L76" s="2580"/>
      <c r="M76" s="2580"/>
      <c r="N76" s="2580"/>
      <c r="O76" s="2580"/>
      <c r="P76" s="2580"/>
      <c r="Q76" s="2580"/>
      <c r="R76" s="2580"/>
      <c r="S76" s="2581"/>
      <c r="T76" s="2581"/>
      <c r="U76" s="2581"/>
      <c r="V76" s="2581"/>
      <c r="W76" s="2581"/>
      <c r="X76" s="2581"/>
      <c r="Y76" s="2581"/>
      <c r="Z76" s="2581"/>
      <c r="AA76" s="2581"/>
      <c r="AB76" s="2581"/>
      <c r="AC76" s="2582"/>
      <c r="AD76" s="2582"/>
      <c r="AE76" s="2582"/>
      <c r="AF76" s="2582"/>
      <c r="AG76" s="2582"/>
      <c r="AH76" s="463"/>
      <c r="AI76" s="19"/>
    </row>
    <row r="77" spans="2:35" s="10" customFormat="1" ht="30" customHeight="1" x14ac:dyDescent="0.2">
      <c r="B77" s="1563"/>
      <c r="C77" s="2580"/>
      <c r="D77" s="2580"/>
      <c r="E77" s="2580"/>
      <c r="F77" s="2580"/>
      <c r="G77" s="2580"/>
      <c r="H77" s="2580"/>
      <c r="I77" s="2580"/>
      <c r="J77" s="2580"/>
      <c r="K77" s="2580"/>
      <c r="L77" s="2580"/>
      <c r="M77" s="2580"/>
      <c r="N77" s="2580"/>
      <c r="O77" s="2580"/>
      <c r="P77" s="2580"/>
      <c r="Q77" s="2580"/>
      <c r="R77" s="2580"/>
      <c r="S77" s="2581"/>
      <c r="T77" s="2581"/>
      <c r="U77" s="2581"/>
      <c r="V77" s="2581"/>
      <c r="W77" s="2581"/>
      <c r="X77" s="2581"/>
      <c r="Y77" s="2581"/>
      <c r="Z77" s="2581"/>
      <c r="AA77" s="2581"/>
      <c r="AB77" s="2581"/>
      <c r="AC77" s="2582"/>
      <c r="AD77" s="2582"/>
      <c r="AE77" s="2582"/>
      <c r="AF77" s="2582"/>
      <c r="AG77" s="2582"/>
      <c r="AH77" s="463"/>
      <c r="AI77" s="19"/>
    </row>
    <row r="78" spans="2:35" s="10" customFormat="1" ht="15" customHeight="1" x14ac:dyDescent="0.2">
      <c r="B78" s="1563"/>
      <c r="C78" s="2580"/>
      <c r="D78" s="2580"/>
      <c r="E78" s="2580"/>
      <c r="F78" s="2580"/>
      <c r="G78" s="2580"/>
      <c r="H78" s="2580"/>
      <c r="I78" s="2580"/>
      <c r="J78" s="2580"/>
      <c r="K78" s="2580"/>
      <c r="L78" s="2580"/>
      <c r="M78" s="2580"/>
      <c r="N78" s="2580"/>
      <c r="O78" s="2580"/>
      <c r="P78" s="2580"/>
      <c r="Q78" s="2580"/>
      <c r="R78" s="2580"/>
      <c r="S78" s="2581"/>
      <c r="T78" s="2581"/>
      <c r="U78" s="2581"/>
      <c r="V78" s="2581"/>
      <c r="W78" s="2581"/>
      <c r="X78" s="2581"/>
      <c r="Y78" s="2581"/>
      <c r="Z78" s="2581"/>
      <c r="AA78" s="2581"/>
      <c r="AB78" s="2581"/>
      <c r="AC78" s="2582"/>
      <c r="AD78" s="2582"/>
      <c r="AE78" s="2582"/>
      <c r="AF78" s="2582"/>
      <c r="AG78" s="2582"/>
      <c r="AH78" s="463"/>
      <c r="AI78" s="19"/>
    </row>
    <row r="79" spans="2:35" s="10" customFormat="1" ht="15" customHeight="1" x14ac:dyDescent="0.2">
      <c r="B79" s="1563"/>
      <c r="C79" s="2580"/>
      <c r="D79" s="2580"/>
      <c r="E79" s="2580"/>
      <c r="F79" s="2580"/>
      <c r="G79" s="2580"/>
      <c r="H79" s="2580"/>
      <c r="I79" s="2580"/>
      <c r="J79" s="2580"/>
      <c r="K79" s="2580"/>
      <c r="L79" s="2580"/>
      <c r="M79" s="2580"/>
      <c r="N79" s="2580"/>
      <c r="O79" s="2580"/>
      <c r="P79" s="2580"/>
      <c r="Q79" s="2580"/>
      <c r="R79" s="2580"/>
      <c r="S79" s="2581"/>
      <c r="T79" s="2581"/>
      <c r="U79" s="2581"/>
      <c r="V79" s="2581"/>
      <c r="W79" s="2581"/>
      <c r="X79" s="2581"/>
      <c r="Y79" s="2581"/>
      <c r="Z79" s="2581"/>
      <c r="AA79" s="2581"/>
      <c r="AB79" s="2581"/>
      <c r="AC79" s="2582"/>
      <c r="AD79" s="2582"/>
      <c r="AE79" s="2582"/>
      <c r="AF79" s="2582"/>
      <c r="AG79" s="2582"/>
      <c r="AH79" s="463"/>
      <c r="AI79" s="19"/>
    </row>
    <row r="80" spans="2:35" s="10" customFormat="1" ht="49.15" customHeight="1" x14ac:dyDescent="0.2">
      <c r="B80" s="1563"/>
      <c r="C80" s="2580"/>
      <c r="D80" s="2580"/>
      <c r="E80" s="2580"/>
      <c r="F80" s="2580"/>
      <c r="G80" s="2580"/>
      <c r="H80" s="2580"/>
      <c r="I80" s="2580"/>
      <c r="J80" s="2580"/>
      <c r="K80" s="2580"/>
      <c r="L80" s="2580"/>
      <c r="M80" s="2580"/>
      <c r="N80" s="2580"/>
      <c r="O80" s="2580"/>
      <c r="P80" s="2580"/>
      <c r="Q80" s="2580"/>
      <c r="R80" s="2580"/>
      <c r="S80" s="2595"/>
      <c r="T80" s="2595"/>
      <c r="U80" s="2595"/>
      <c r="V80" s="2595"/>
      <c r="W80" s="2595"/>
      <c r="X80" s="2595"/>
      <c r="Y80" s="2595"/>
      <c r="Z80" s="2595"/>
      <c r="AA80" s="2595"/>
      <c r="AB80" s="2595"/>
      <c r="AC80" s="2582"/>
      <c r="AD80" s="2582"/>
      <c r="AE80" s="2582"/>
      <c r="AF80" s="2582"/>
      <c r="AG80" s="2582"/>
      <c r="AH80" s="463"/>
      <c r="AI80" s="619"/>
    </row>
    <row r="81" spans="2:35" s="10" customFormat="1" ht="28.9" customHeight="1" x14ac:dyDescent="0.2">
      <c r="B81" s="1563"/>
      <c r="C81" s="2580"/>
      <c r="D81" s="2580"/>
      <c r="E81" s="2580"/>
      <c r="F81" s="2580"/>
      <c r="G81" s="2580"/>
      <c r="H81" s="2580"/>
      <c r="I81" s="2580"/>
      <c r="J81" s="2580"/>
      <c r="K81" s="2580"/>
      <c r="L81" s="2580"/>
      <c r="M81" s="2580"/>
      <c r="N81" s="2580"/>
      <c r="O81" s="2580"/>
      <c r="P81" s="2580"/>
      <c r="Q81" s="2580"/>
      <c r="R81" s="2580"/>
      <c r="S81" s="2595"/>
      <c r="T81" s="2595"/>
      <c r="U81" s="2595"/>
      <c r="V81" s="2595"/>
      <c r="W81" s="2595"/>
      <c r="X81" s="2595"/>
      <c r="Y81" s="2595"/>
      <c r="Z81" s="2595"/>
      <c r="AA81" s="2595"/>
      <c r="AB81" s="2595"/>
      <c r="AC81" s="2582"/>
      <c r="AD81" s="2582"/>
      <c r="AE81" s="2582"/>
      <c r="AF81" s="2582"/>
      <c r="AG81" s="2582"/>
      <c r="AH81" s="463"/>
      <c r="AI81" s="619"/>
    </row>
    <row r="82" spans="2:35" s="10" customFormat="1" ht="19.899999999999999" customHeight="1" x14ac:dyDescent="0.2">
      <c r="B82" s="1563"/>
      <c r="C82" s="2580"/>
      <c r="D82" s="2580"/>
      <c r="E82" s="2580"/>
      <c r="F82" s="2580"/>
      <c r="G82" s="2580"/>
      <c r="H82" s="2580"/>
      <c r="I82" s="2580"/>
      <c r="J82" s="2580"/>
      <c r="K82" s="2580"/>
      <c r="L82" s="2580"/>
      <c r="M82" s="2580"/>
      <c r="N82" s="2580"/>
      <c r="O82" s="2580"/>
      <c r="P82" s="2580"/>
      <c r="Q82" s="2580"/>
      <c r="R82" s="2580"/>
      <c r="S82" s="2595"/>
      <c r="T82" s="2595"/>
      <c r="U82" s="2595"/>
      <c r="V82" s="2595"/>
      <c r="W82" s="2595"/>
      <c r="X82" s="2595"/>
      <c r="Y82" s="2595"/>
      <c r="Z82" s="2595"/>
      <c r="AA82" s="2595"/>
      <c r="AB82" s="2595"/>
      <c r="AC82" s="2582"/>
      <c r="AD82" s="2582"/>
      <c r="AE82" s="2582"/>
      <c r="AF82" s="2582"/>
      <c r="AG82" s="2582"/>
      <c r="AH82" s="463"/>
      <c r="AI82" s="619"/>
    </row>
    <row r="83" spans="2:35" s="10" customFormat="1" ht="19.899999999999999" customHeight="1" x14ac:dyDescent="0.2">
      <c r="B83" s="1563"/>
      <c r="C83" s="2580"/>
      <c r="D83" s="2580"/>
      <c r="E83" s="2580"/>
      <c r="F83" s="2580"/>
      <c r="G83" s="2580"/>
      <c r="H83" s="2580"/>
      <c r="I83" s="2580"/>
      <c r="J83" s="2580"/>
      <c r="K83" s="2580"/>
      <c r="L83" s="2580"/>
      <c r="M83" s="2580"/>
      <c r="N83" s="2580"/>
      <c r="O83" s="2580"/>
      <c r="P83" s="2580"/>
      <c r="Q83" s="2580"/>
      <c r="R83" s="2580"/>
      <c r="S83" s="2595"/>
      <c r="T83" s="2595"/>
      <c r="U83" s="2595"/>
      <c r="V83" s="2595"/>
      <c r="W83" s="2595"/>
      <c r="X83" s="2595"/>
      <c r="Y83" s="2595"/>
      <c r="Z83" s="2595"/>
      <c r="AA83" s="2595"/>
      <c r="AB83" s="2595"/>
      <c r="AC83" s="2582"/>
      <c r="AD83" s="2582"/>
      <c r="AE83" s="2582"/>
      <c r="AF83" s="2582"/>
      <c r="AG83" s="2582"/>
      <c r="AH83" s="463"/>
      <c r="AI83" s="19"/>
    </row>
    <row r="84" spans="2:35" x14ac:dyDescent="0.2">
      <c r="B84" s="1563"/>
      <c r="C84" s="2580"/>
      <c r="D84" s="2580"/>
      <c r="E84" s="2580"/>
      <c r="F84" s="2580"/>
      <c r="G84" s="2580"/>
      <c r="H84" s="2580"/>
      <c r="I84" s="2580"/>
      <c r="J84" s="2580"/>
      <c r="K84" s="2580"/>
      <c r="L84" s="2580"/>
      <c r="M84" s="2580"/>
      <c r="N84" s="2580"/>
      <c r="O84" s="2580"/>
      <c r="P84" s="2580"/>
      <c r="Q84" s="2580"/>
      <c r="R84" s="2580"/>
      <c r="S84" s="2595"/>
      <c r="T84" s="2595"/>
      <c r="U84" s="2595"/>
      <c r="V84" s="2595"/>
      <c r="W84" s="2595"/>
      <c r="X84" s="2595"/>
      <c r="Y84" s="2595"/>
      <c r="Z84" s="2595"/>
      <c r="AA84" s="2595"/>
      <c r="AB84" s="2595"/>
      <c r="AC84" s="2582"/>
      <c r="AD84" s="2582"/>
      <c r="AE84" s="2582"/>
      <c r="AF84" s="2582"/>
      <c r="AG84" s="2582"/>
      <c r="AH84" s="463"/>
    </row>
    <row r="85" spans="2:35" x14ac:dyDescent="0.2">
      <c r="B85" s="1563"/>
      <c r="C85" s="2580"/>
      <c r="D85" s="2580"/>
      <c r="E85" s="2580"/>
      <c r="F85" s="2580"/>
      <c r="G85" s="2580"/>
      <c r="H85" s="2580"/>
      <c r="I85" s="2580"/>
      <c r="J85" s="2580"/>
      <c r="K85" s="2580"/>
      <c r="L85" s="2580"/>
      <c r="M85" s="2580"/>
      <c r="N85" s="2580"/>
      <c r="O85" s="2580"/>
      <c r="P85" s="2580"/>
      <c r="Q85" s="2580"/>
      <c r="R85" s="2580"/>
      <c r="S85" s="2595"/>
      <c r="T85" s="2595"/>
      <c r="U85" s="2595"/>
      <c r="V85" s="2595"/>
      <c r="W85" s="2595"/>
      <c r="X85" s="2595"/>
      <c r="Y85" s="2595"/>
      <c r="Z85" s="2595"/>
      <c r="AA85" s="2595"/>
      <c r="AB85" s="2595"/>
      <c r="AC85" s="2582"/>
      <c r="AD85" s="2582"/>
      <c r="AE85" s="2582"/>
      <c r="AF85" s="2582"/>
      <c r="AG85" s="2582"/>
      <c r="AH85" s="463"/>
    </row>
    <row r="86" spans="2:35" x14ac:dyDescent="0.2">
      <c r="B86" s="1563"/>
      <c r="C86" s="2580"/>
      <c r="D86" s="2580"/>
      <c r="E86" s="2580"/>
      <c r="F86" s="2580"/>
      <c r="G86" s="2580"/>
      <c r="H86" s="2580"/>
      <c r="I86" s="2580"/>
      <c r="J86" s="2580"/>
      <c r="K86" s="2580"/>
      <c r="L86" s="2580"/>
      <c r="M86" s="2580"/>
      <c r="N86" s="2580"/>
      <c r="O86" s="2580"/>
      <c r="P86" s="2580"/>
      <c r="Q86" s="2580"/>
      <c r="R86" s="2580"/>
      <c r="S86" s="2595"/>
      <c r="T86" s="2595"/>
      <c r="U86" s="2595"/>
      <c r="V86" s="2595"/>
      <c r="W86" s="2595"/>
      <c r="X86" s="2595"/>
      <c r="Y86" s="2595"/>
      <c r="Z86" s="2595"/>
      <c r="AA86" s="2595"/>
      <c r="AB86" s="2595"/>
      <c r="AC86" s="2582"/>
      <c r="AD86" s="2582"/>
      <c r="AE86" s="2582"/>
      <c r="AF86" s="2582"/>
      <c r="AG86" s="2582"/>
      <c r="AH86" s="463"/>
    </row>
    <row r="87" spans="2:35" x14ac:dyDescent="0.2">
      <c r="B87" s="1563"/>
      <c r="C87" s="2580"/>
      <c r="D87" s="2580"/>
      <c r="E87" s="2580"/>
      <c r="F87" s="2580"/>
      <c r="G87" s="2580"/>
      <c r="H87" s="2580"/>
      <c r="I87" s="2580"/>
      <c r="J87" s="2580"/>
      <c r="K87" s="2580"/>
      <c r="L87" s="2580"/>
      <c r="M87" s="2580"/>
      <c r="N87" s="2580"/>
      <c r="O87" s="2580"/>
      <c r="P87" s="2580"/>
      <c r="Q87" s="2580"/>
      <c r="R87" s="2580"/>
      <c r="S87" s="2595"/>
      <c r="T87" s="2595"/>
      <c r="U87" s="2595"/>
      <c r="V87" s="2595"/>
      <c r="W87" s="2595"/>
      <c r="X87" s="2595"/>
      <c r="Y87" s="2595"/>
      <c r="Z87" s="2595"/>
      <c r="AA87" s="2595"/>
      <c r="AB87" s="2595"/>
      <c r="AC87" s="2582"/>
      <c r="AD87" s="2582"/>
      <c r="AE87" s="2582"/>
      <c r="AF87" s="2582"/>
      <c r="AG87" s="2582"/>
      <c r="AH87" s="463"/>
    </row>
    <row r="88" spans="2:35" x14ac:dyDescent="0.2">
      <c r="B88" s="1563"/>
      <c r="C88" s="2580"/>
      <c r="D88" s="2580"/>
      <c r="E88" s="2580"/>
      <c r="F88" s="2580"/>
      <c r="G88" s="2580"/>
      <c r="H88" s="2580"/>
      <c r="I88" s="2580"/>
      <c r="J88" s="2580"/>
      <c r="K88" s="2580"/>
      <c r="L88" s="2580"/>
      <c r="M88" s="2580"/>
      <c r="N88" s="2580"/>
      <c r="O88" s="2580"/>
      <c r="P88" s="2580"/>
      <c r="Q88" s="2580"/>
      <c r="R88" s="2580"/>
      <c r="S88" s="2595"/>
      <c r="T88" s="2595"/>
      <c r="U88" s="2595"/>
      <c r="V88" s="2595"/>
      <c r="W88" s="2595"/>
      <c r="X88" s="2595"/>
      <c r="Y88" s="2595"/>
      <c r="Z88" s="2595"/>
      <c r="AA88" s="2595"/>
      <c r="AB88" s="2595"/>
      <c r="AC88" s="2582"/>
      <c r="AD88" s="2582"/>
      <c r="AE88" s="2582"/>
      <c r="AF88" s="2582"/>
      <c r="AG88" s="2582"/>
      <c r="AH88" s="463"/>
    </row>
    <row r="89" spans="2:35" x14ac:dyDescent="0.2">
      <c r="B89" s="1563"/>
      <c r="C89" s="2580"/>
      <c r="D89" s="2580"/>
      <c r="E89" s="2580"/>
      <c r="F89" s="2580"/>
      <c r="G89" s="2580"/>
      <c r="H89" s="2580"/>
      <c r="I89" s="2580"/>
      <c r="J89" s="2580"/>
      <c r="K89" s="2580"/>
      <c r="L89" s="2580"/>
      <c r="M89" s="2580"/>
      <c r="N89" s="2580"/>
      <c r="O89" s="2580"/>
      <c r="P89" s="2580"/>
      <c r="Q89" s="2580"/>
      <c r="R89" s="2580"/>
      <c r="S89" s="2595"/>
      <c r="T89" s="2595"/>
      <c r="U89" s="2595"/>
      <c r="V89" s="2595"/>
      <c r="W89" s="2595"/>
      <c r="X89" s="2595"/>
      <c r="Y89" s="2595"/>
      <c r="Z89" s="2595"/>
      <c r="AA89" s="2595"/>
      <c r="AB89" s="2595"/>
      <c r="AC89" s="2582"/>
      <c r="AD89" s="2582"/>
      <c r="AE89" s="2582"/>
      <c r="AF89" s="2582"/>
      <c r="AG89" s="2582"/>
      <c r="AH89" s="463"/>
    </row>
    <row r="90" spans="2:35" x14ac:dyDescent="0.2">
      <c r="B90" s="1563"/>
      <c r="C90" s="2580"/>
      <c r="D90" s="2580"/>
      <c r="E90" s="2580"/>
      <c r="F90" s="2580"/>
      <c r="G90" s="2580"/>
      <c r="H90" s="2580"/>
      <c r="I90" s="2580"/>
      <c r="J90" s="2580"/>
      <c r="K90" s="2580"/>
      <c r="L90" s="2580"/>
      <c r="M90" s="2580"/>
      <c r="N90" s="2580"/>
      <c r="O90" s="2580"/>
      <c r="P90" s="2580"/>
      <c r="Q90" s="2580"/>
      <c r="R90" s="2580"/>
      <c r="S90" s="2595"/>
      <c r="T90" s="2595"/>
      <c r="U90" s="2595"/>
      <c r="V90" s="2595"/>
      <c r="W90" s="2595"/>
      <c r="X90" s="2595"/>
      <c r="Y90" s="2595"/>
      <c r="Z90" s="2595"/>
      <c r="AA90" s="2595"/>
      <c r="AB90" s="2595"/>
      <c r="AC90" s="2582"/>
      <c r="AD90" s="2582"/>
      <c r="AE90" s="2582"/>
      <c r="AF90" s="2582"/>
      <c r="AG90" s="2582"/>
      <c r="AH90" s="463"/>
    </row>
    <row r="91" spans="2:35" x14ac:dyDescent="0.2">
      <c r="B91" s="1563"/>
      <c r="C91" s="2580"/>
      <c r="D91" s="2580"/>
      <c r="E91" s="2580"/>
      <c r="F91" s="2580"/>
      <c r="G91" s="2580"/>
      <c r="H91" s="2580"/>
      <c r="I91" s="2580"/>
      <c r="J91" s="2580"/>
      <c r="K91" s="2580"/>
      <c r="L91" s="2580"/>
      <c r="M91" s="2580"/>
      <c r="N91" s="2580"/>
      <c r="O91" s="2580"/>
      <c r="P91" s="2580"/>
      <c r="Q91" s="2580"/>
      <c r="R91" s="2580"/>
      <c r="S91" s="2595"/>
      <c r="T91" s="2595"/>
      <c r="U91" s="2595"/>
      <c r="V91" s="2595"/>
      <c r="W91" s="2595"/>
      <c r="X91" s="2595"/>
      <c r="Y91" s="2595"/>
      <c r="Z91" s="2595"/>
      <c r="AA91" s="2595"/>
      <c r="AB91" s="2595"/>
      <c r="AC91" s="2582"/>
      <c r="AD91" s="2582"/>
      <c r="AE91" s="2582"/>
      <c r="AF91" s="2582"/>
      <c r="AG91" s="2582"/>
      <c r="AH91" s="463"/>
    </row>
    <row r="92" spans="2:35" x14ac:dyDescent="0.2">
      <c r="B92" s="1563"/>
      <c r="C92" s="2580"/>
      <c r="D92" s="2580"/>
      <c r="E92" s="2580"/>
      <c r="F92" s="2580"/>
      <c r="G92" s="2580"/>
      <c r="H92" s="2580"/>
      <c r="I92" s="2580"/>
      <c r="J92" s="2580"/>
      <c r="K92" s="2580"/>
      <c r="L92" s="2580"/>
      <c r="M92" s="2580"/>
      <c r="N92" s="2580"/>
      <c r="O92" s="2580"/>
      <c r="P92" s="2580"/>
      <c r="Q92" s="2580"/>
      <c r="R92" s="2580"/>
      <c r="S92" s="2595"/>
      <c r="T92" s="2595"/>
      <c r="U92" s="2595"/>
      <c r="V92" s="2595"/>
      <c r="W92" s="2595"/>
      <c r="X92" s="2595"/>
      <c r="Y92" s="2595"/>
      <c r="Z92" s="2595"/>
      <c r="AA92" s="2595"/>
      <c r="AB92" s="2595"/>
      <c r="AC92" s="2582"/>
      <c r="AD92" s="2582"/>
      <c r="AE92" s="2582"/>
      <c r="AF92" s="2582"/>
      <c r="AG92" s="2582"/>
      <c r="AH92" s="463"/>
    </row>
    <row r="93" spans="2:35" x14ac:dyDescent="0.2">
      <c r="B93" s="2588"/>
      <c r="C93" s="2580"/>
      <c r="D93" s="2580"/>
      <c r="E93" s="2580"/>
      <c r="F93" s="2580"/>
      <c r="G93" s="2580"/>
      <c r="H93" s="2580"/>
      <c r="I93" s="2580"/>
      <c r="J93" s="2580"/>
      <c r="K93" s="2580"/>
      <c r="L93" s="2580"/>
      <c r="M93" s="2580"/>
      <c r="N93" s="2580"/>
      <c r="O93" s="2580"/>
      <c r="P93" s="2580"/>
      <c r="Q93" s="2580"/>
      <c r="R93" s="2580"/>
      <c r="S93" s="2589"/>
      <c r="T93" s="2589"/>
      <c r="U93" s="2589"/>
      <c r="V93" s="2589"/>
      <c r="W93" s="2589"/>
      <c r="X93" s="2589"/>
      <c r="Y93" s="2589"/>
      <c r="Z93" s="2589"/>
      <c r="AA93" s="2589"/>
      <c r="AB93" s="2589"/>
      <c r="AC93" s="2590"/>
      <c r="AD93" s="2590"/>
      <c r="AE93" s="2590"/>
      <c r="AF93" s="2590"/>
      <c r="AG93" s="2590"/>
      <c r="AH93" s="1564"/>
    </row>
    <row r="94" spans="2:35" x14ac:dyDescent="0.2">
      <c r="B94" s="1569"/>
      <c r="C94" s="1569"/>
      <c r="D94" s="1569"/>
      <c r="E94" s="1569"/>
      <c r="F94" s="1569"/>
      <c r="G94" s="1569"/>
      <c r="H94" s="1569"/>
      <c r="I94" s="1569"/>
      <c r="J94" s="1569"/>
      <c r="K94" s="1569"/>
      <c r="L94" s="1569"/>
      <c r="M94" s="1569"/>
      <c r="N94" s="1569"/>
      <c r="O94" s="1569"/>
      <c r="P94" s="1569"/>
      <c r="Q94" s="1569"/>
      <c r="R94" s="1569"/>
      <c r="S94" s="1570"/>
      <c r="T94" s="1570"/>
      <c r="U94" s="1570"/>
      <c r="V94" s="1570"/>
      <c r="W94" s="1570"/>
      <c r="X94" s="1570"/>
      <c r="Y94" s="1570"/>
      <c r="Z94" s="1570"/>
      <c r="AA94" s="1570"/>
      <c r="AB94" s="1570"/>
      <c r="AC94" s="34"/>
      <c r="AD94" s="34"/>
      <c r="AE94" s="34"/>
      <c r="AF94" s="34"/>
      <c r="AG94" s="34"/>
      <c r="AH94" s="20"/>
    </row>
    <row r="95" spans="2:35" x14ac:dyDescent="0.2">
      <c r="B95" s="2596"/>
      <c r="C95" s="2596"/>
      <c r="D95" s="2596"/>
      <c r="E95" s="2596"/>
      <c r="F95" s="2596"/>
      <c r="G95" s="2596"/>
      <c r="H95" s="2596"/>
      <c r="I95" s="2596"/>
      <c r="J95" s="2596"/>
      <c r="K95" s="2596"/>
      <c r="L95" s="2596"/>
      <c r="M95" s="2596"/>
      <c r="N95" s="2596"/>
      <c r="O95" s="2596"/>
      <c r="P95" s="2596"/>
      <c r="Q95" s="2596"/>
      <c r="R95" s="2596"/>
      <c r="S95" s="2596"/>
      <c r="T95" s="2596"/>
      <c r="U95" s="2596"/>
      <c r="V95" s="2596"/>
      <c r="W95" s="2596"/>
      <c r="X95" s="2596"/>
      <c r="Y95" s="2596"/>
      <c r="Z95" s="2596"/>
      <c r="AA95" s="2596"/>
      <c r="AB95" s="2596"/>
      <c r="AC95" s="2596"/>
      <c r="AD95" s="2596"/>
      <c r="AE95" s="2596"/>
      <c r="AF95" s="2596"/>
      <c r="AG95" s="2596"/>
      <c r="AH95" s="55"/>
    </row>
    <row r="96" spans="2:35" x14ac:dyDescent="0.2">
      <c r="B96" s="2592"/>
      <c r="C96" s="2592"/>
      <c r="D96" s="2592"/>
      <c r="E96" s="2592"/>
      <c r="F96" s="2592"/>
      <c r="G96" s="2592"/>
      <c r="H96" s="2592"/>
      <c r="I96" s="2592"/>
      <c r="J96" s="2592"/>
      <c r="K96" s="2592"/>
      <c r="L96" s="2592"/>
      <c r="M96" s="2592"/>
      <c r="N96" s="2592"/>
      <c r="O96" s="2592"/>
      <c r="P96" s="2592"/>
      <c r="Q96" s="2592"/>
      <c r="R96" s="2592"/>
      <c r="S96" s="2597"/>
      <c r="T96" s="2597"/>
      <c r="U96" s="2597"/>
      <c r="V96" s="2597"/>
      <c r="W96" s="2597"/>
      <c r="X96" s="2597"/>
      <c r="Y96" s="2597"/>
      <c r="Z96" s="2597"/>
      <c r="AA96" s="2597"/>
      <c r="AB96" s="2597"/>
      <c r="AC96" s="2586"/>
      <c r="AD96" s="2586"/>
      <c r="AE96" s="2586"/>
      <c r="AF96" s="2586"/>
      <c r="AG96" s="2586"/>
      <c r="AH96" s="55"/>
    </row>
    <row r="97" spans="2:34" ht="15.75" x14ac:dyDescent="0.2">
      <c r="B97" s="10"/>
      <c r="C97" s="10"/>
      <c r="D97" s="10"/>
      <c r="E97" s="10"/>
      <c r="F97" s="10"/>
      <c r="G97" s="10"/>
      <c r="H97" s="10"/>
      <c r="I97" s="10"/>
      <c r="J97" s="10"/>
      <c r="K97" s="10"/>
      <c r="L97" s="10"/>
      <c r="M97" s="10"/>
      <c r="N97" s="10"/>
      <c r="O97" s="10"/>
      <c r="P97" s="10"/>
      <c r="Q97" s="10"/>
      <c r="R97" s="10"/>
      <c r="S97" s="2594"/>
      <c r="T97" s="2594"/>
      <c r="U97" s="2594"/>
      <c r="V97" s="2594"/>
      <c r="W97" s="2594"/>
      <c r="X97" s="2594"/>
      <c r="Y97" s="2594"/>
      <c r="Z97" s="2594"/>
      <c r="AA97" s="2594"/>
      <c r="AB97" s="2594"/>
      <c r="AC97" s="10"/>
      <c r="AD97" s="10"/>
      <c r="AE97" s="10"/>
      <c r="AF97" s="10"/>
      <c r="AG97" s="10"/>
      <c r="AH97" s="619"/>
    </row>
    <row r="98" spans="2:34" x14ac:dyDescent="0.2">
      <c r="B98" s="1563"/>
      <c r="C98" s="2580"/>
      <c r="D98" s="2580"/>
      <c r="E98" s="2580"/>
      <c r="F98" s="2580"/>
      <c r="G98" s="2580"/>
      <c r="H98" s="2580"/>
      <c r="I98" s="2580"/>
      <c r="J98" s="2580"/>
      <c r="K98" s="2580"/>
      <c r="L98" s="2580"/>
      <c r="M98" s="2580"/>
      <c r="N98" s="2580"/>
      <c r="O98" s="2580"/>
      <c r="P98" s="2580"/>
      <c r="Q98" s="2580"/>
      <c r="R98" s="2580"/>
      <c r="S98" s="2595"/>
      <c r="T98" s="2595"/>
      <c r="U98" s="2595"/>
      <c r="V98" s="2595"/>
      <c r="W98" s="2595"/>
      <c r="X98" s="2595"/>
      <c r="Y98" s="2595"/>
      <c r="Z98" s="2595"/>
      <c r="AA98" s="2595"/>
      <c r="AB98" s="2595"/>
      <c r="AC98" s="2582"/>
      <c r="AD98" s="2582"/>
      <c r="AE98" s="2582"/>
      <c r="AF98" s="2582"/>
      <c r="AG98" s="2582"/>
      <c r="AH98" s="463"/>
    </row>
    <row r="99" spans="2:34" x14ac:dyDescent="0.2">
      <c r="B99" s="1563"/>
      <c r="C99" s="2580"/>
      <c r="D99" s="2580"/>
      <c r="E99" s="2580"/>
      <c r="F99" s="2580"/>
      <c r="G99" s="2580"/>
      <c r="H99" s="2580"/>
      <c r="I99" s="2580"/>
      <c r="J99" s="2580"/>
      <c r="K99" s="2580"/>
      <c r="L99" s="2580"/>
      <c r="M99" s="2580"/>
      <c r="N99" s="2580"/>
      <c r="O99" s="2580"/>
      <c r="P99" s="2580"/>
      <c r="Q99" s="2580"/>
      <c r="R99" s="2580"/>
      <c r="S99" s="2595"/>
      <c r="T99" s="2595"/>
      <c r="U99" s="2595"/>
      <c r="V99" s="2595"/>
      <c r="W99" s="2595"/>
      <c r="X99" s="2595"/>
      <c r="Y99" s="2595"/>
      <c r="Z99" s="2595"/>
      <c r="AA99" s="2595"/>
      <c r="AB99" s="2595"/>
      <c r="AC99" s="2582"/>
      <c r="AD99" s="2582"/>
      <c r="AE99" s="2582"/>
      <c r="AF99" s="2582"/>
      <c r="AG99" s="2582"/>
      <c r="AH99" s="463"/>
    </row>
    <row r="100" spans="2:34" x14ac:dyDescent="0.2">
      <c r="B100" s="1563"/>
      <c r="C100" s="2580"/>
      <c r="D100" s="2580"/>
      <c r="E100" s="2580"/>
      <c r="F100" s="2580"/>
      <c r="G100" s="2580"/>
      <c r="H100" s="2580"/>
      <c r="I100" s="2580"/>
      <c r="J100" s="2580"/>
      <c r="K100" s="2580"/>
      <c r="L100" s="2580"/>
      <c r="M100" s="2580"/>
      <c r="N100" s="2580"/>
      <c r="O100" s="2580"/>
      <c r="P100" s="2580"/>
      <c r="Q100" s="2580"/>
      <c r="R100" s="2580"/>
      <c r="S100" s="2595"/>
      <c r="T100" s="2595"/>
      <c r="U100" s="2595"/>
      <c r="V100" s="2595"/>
      <c r="W100" s="2595"/>
      <c r="X100" s="2595"/>
      <c r="Y100" s="2595"/>
      <c r="Z100" s="2595"/>
      <c r="AA100" s="2595"/>
      <c r="AB100" s="2595"/>
      <c r="AC100" s="2582"/>
      <c r="AD100" s="2582"/>
      <c r="AE100" s="2582"/>
      <c r="AF100" s="2582"/>
      <c r="AG100" s="2582"/>
      <c r="AH100" s="463"/>
    </row>
    <row r="101" spans="2:34" x14ac:dyDescent="0.2">
      <c r="B101" s="2588"/>
      <c r="C101" s="2588"/>
      <c r="D101" s="2588"/>
      <c r="E101" s="2588"/>
      <c r="F101" s="2588"/>
      <c r="G101" s="2588"/>
      <c r="H101" s="2588"/>
      <c r="I101" s="2588"/>
      <c r="J101" s="2588"/>
      <c r="K101" s="2588"/>
      <c r="L101" s="2588"/>
      <c r="M101" s="2588"/>
      <c r="N101" s="2588"/>
      <c r="O101" s="2588"/>
      <c r="P101" s="2588"/>
      <c r="Q101" s="2588"/>
      <c r="R101" s="2588"/>
      <c r="S101" s="2589"/>
      <c r="T101" s="2589"/>
      <c r="U101" s="2589"/>
      <c r="V101" s="2589"/>
      <c r="W101" s="2589"/>
      <c r="X101" s="2589"/>
      <c r="Y101" s="2589"/>
      <c r="Z101" s="2589"/>
      <c r="AA101" s="2589"/>
      <c r="AB101" s="2589"/>
      <c r="AC101" s="2590"/>
      <c r="AD101" s="2590"/>
      <c r="AE101" s="2590"/>
      <c r="AF101" s="2590"/>
      <c r="AG101" s="2590"/>
      <c r="AH101" s="1564"/>
    </row>
  </sheetData>
  <sheetProtection password="8962" sheet="1" objects="1" scenarios="1" selectLockedCells="1"/>
  <mergeCells count="297">
    <mergeCell ref="B51:K51"/>
    <mergeCell ref="L51:N51"/>
    <mergeCell ref="O51:T51"/>
    <mergeCell ref="U51:AA51"/>
    <mergeCell ref="AB51:AG51"/>
    <mergeCell ref="O25:T25"/>
    <mergeCell ref="B47:K47"/>
    <mergeCell ref="L47:N47"/>
    <mergeCell ref="O47:T47"/>
    <mergeCell ref="U47:AA47"/>
    <mergeCell ref="AB47:AG47"/>
    <mergeCell ref="B50:K50"/>
    <mergeCell ref="L50:N50"/>
    <mergeCell ref="O50:T50"/>
    <mergeCell ref="U50:AA50"/>
    <mergeCell ref="AB50:AG50"/>
    <mergeCell ref="B42:K42"/>
    <mergeCell ref="L42:N42"/>
    <mergeCell ref="O42:T42"/>
    <mergeCell ref="U42:AA42"/>
    <mergeCell ref="AB42:AG42"/>
    <mergeCell ref="B46:K46"/>
    <mergeCell ref="L46:N46"/>
    <mergeCell ref="O46:T46"/>
    <mergeCell ref="U46:AA46"/>
    <mergeCell ref="AB46:AG46"/>
    <mergeCell ref="B37:K37"/>
    <mergeCell ref="L37:N37"/>
    <mergeCell ref="O37:T37"/>
    <mergeCell ref="U37:AA37"/>
    <mergeCell ref="AB37:AG37"/>
    <mergeCell ref="B41:K41"/>
    <mergeCell ref="L41:N41"/>
    <mergeCell ref="O41:T41"/>
    <mergeCell ref="U41:AA41"/>
    <mergeCell ref="AB41:AG41"/>
    <mergeCell ref="B44:AG44"/>
    <mergeCell ref="B32:K32"/>
    <mergeCell ref="L32:N32"/>
    <mergeCell ref="O32:T32"/>
    <mergeCell ref="U32:AA32"/>
    <mergeCell ref="AB32:AG32"/>
    <mergeCell ref="B36:K36"/>
    <mergeCell ref="L36:N36"/>
    <mergeCell ref="O36:T36"/>
    <mergeCell ref="U36:AA36"/>
    <mergeCell ref="AB36:AG36"/>
    <mergeCell ref="B33:AG33"/>
    <mergeCell ref="B34:AG34"/>
    <mergeCell ref="B26:K26"/>
    <mergeCell ref="L26:N26"/>
    <mergeCell ref="O26:T26"/>
    <mergeCell ref="U26:AA26"/>
    <mergeCell ref="AB26:AG26"/>
    <mergeCell ref="B27:K27"/>
    <mergeCell ref="L27:N27"/>
    <mergeCell ref="O27:T27"/>
    <mergeCell ref="U27:AA27"/>
    <mergeCell ref="AB27:AG27"/>
    <mergeCell ref="B21:K21"/>
    <mergeCell ref="L21:N21"/>
    <mergeCell ref="O21:T21"/>
    <mergeCell ref="U21:AA21"/>
    <mergeCell ref="AB21:AG21"/>
    <mergeCell ref="B22:K22"/>
    <mergeCell ref="L22:N22"/>
    <mergeCell ref="O22:T22"/>
    <mergeCell ref="U22:AA22"/>
    <mergeCell ref="AB22:AG22"/>
    <mergeCell ref="B16:K16"/>
    <mergeCell ref="L16:N16"/>
    <mergeCell ref="O16:T16"/>
    <mergeCell ref="U16:AA16"/>
    <mergeCell ref="AB16:AG16"/>
    <mergeCell ref="B17:K17"/>
    <mergeCell ref="L17:N17"/>
    <mergeCell ref="O17:T17"/>
    <mergeCell ref="U17:AA17"/>
    <mergeCell ref="AB17:AG17"/>
    <mergeCell ref="B29:AG29"/>
    <mergeCell ref="G2:AG2"/>
    <mergeCell ref="B6:Y6"/>
    <mergeCell ref="B20:K20"/>
    <mergeCell ref="L20:N20"/>
    <mergeCell ref="O20:T20"/>
    <mergeCell ref="U20:AA20"/>
    <mergeCell ref="AB20:AG20"/>
    <mergeCell ref="B24:AG24"/>
    <mergeCell ref="B23:AG23"/>
    <mergeCell ref="B18:AG18"/>
    <mergeCell ref="B19:AG19"/>
    <mergeCell ref="B4:R4"/>
    <mergeCell ref="Y4:AD4"/>
    <mergeCell ref="AE4:AG4"/>
    <mergeCell ref="B5:AG5"/>
    <mergeCell ref="B15:K15"/>
    <mergeCell ref="L15:N15"/>
    <mergeCell ref="O15:T15"/>
    <mergeCell ref="U15:AA15"/>
    <mergeCell ref="AB15:AG15"/>
    <mergeCell ref="B13:AG13"/>
    <mergeCell ref="B14:AG14"/>
    <mergeCell ref="AB12:AG12"/>
    <mergeCell ref="B101:R101"/>
    <mergeCell ref="S101:AB101"/>
    <mergeCell ref="AC101:AG101"/>
    <mergeCell ref="B8:AG8"/>
    <mergeCell ref="B9:AG9"/>
    <mergeCell ref="C99:R99"/>
    <mergeCell ref="S99:AB99"/>
    <mergeCell ref="AC99:AG99"/>
    <mergeCell ref="C100:R100"/>
    <mergeCell ref="S100:AB100"/>
    <mergeCell ref="AC100:AG100"/>
    <mergeCell ref="B95:AG95"/>
    <mergeCell ref="B96:R96"/>
    <mergeCell ref="S96:AB96"/>
    <mergeCell ref="AC96:AG96"/>
    <mergeCell ref="S97:AB97"/>
    <mergeCell ref="C98:R98"/>
    <mergeCell ref="S98:AB98"/>
    <mergeCell ref="AC98:AG98"/>
    <mergeCell ref="C92:R92"/>
    <mergeCell ref="S92:AB92"/>
    <mergeCell ref="AC92:AG92"/>
    <mergeCell ref="B93:R93"/>
    <mergeCell ref="S93:AB93"/>
    <mergeCell ref="AC93:AG93"/>
    <mergeCell ref="C90:R90"/>
    <mergeCell ref="S90:AB90"/>
    <mergeCell ref="AC90:AG90"/>
    <mergeCell ref="C91:R91"/>
    <mergeCell ref="S91:AB91"/>
    <mergeCell ref="AC91:AG91"/>
    <mergeCell ref="C88:R88"/>
    <mergeCell ref="S88:AB88"/>
    <mergeCell ref="AC88:AG88"/>
    <mergeCell ref="C89:R89"/>
    <mergeCell ref="S89:AB89"/>
    <mergeCell ref="AC89:AG89"/>
    <mergeCell ref="C86:R86"/>
    <mergeCell ref="S86:AB86"/>
    <mergeCell ref="AC86:AG86"/>
    <mergeCell ref="C87:R87"/>
    <mergeCell ref="S87:AB87"/>
    <mergeCell ref="AC87:AG87"/>
    <mergeCell ref="C84:R84"/>
    <mergeCell ref="S84:AB84"/>
    <mergeCell ref="AC84:AG84"/>
    <mergeCell ref="C85:R85"/>
    <mergeCell ref="S85:AB85"/>
    <mergeCell ref="AC85:AG85"/>
    <mergeCell ref="C82:R82"/>
    <mergeCell ref="S82:AB82"/>
    <mergeCell ref="AC82:AG82"/>
    <mergeCell ref="C83:R83"/>
    <mergeCell ref="S83:AB83"/>
    <mergeCell ref="AC83:AG83"/>
    <mergeCell ref="C80:R80"/>
    <mergeCell ref="S80:AB80"/>
    <mergeCell ref="AC80:AG80"/>
    <mergeCell ref="C81:R81"/>
    <mergeCell ref="S81:AB81"/>
    <mergeCell ref="AC81:AG81"/>
    <mergeCell ref="C78:R78"/>
    <mergeCell ref="S78:AB78"/>
    <mergeCell ref="AC78:AG78"/>
    <mergeCell ref="C79:R79"/>
    <mergeCell ref="S79:AB79"/>
    <mergeCell ref="AC79:AG79"/>
    <mergeCell ref="S75:AB75"/>
    <mergeCell ref="C76:R76"/>
    <mergeCell ref="S76:AB76"/>
    <mergeCell ref="AC76:AG76"/>
    <mergeCell ref="C77:R77"/>
    <mergeCell ref="S77:AB77"/>
    <mergeCell ref="AC77:AG77"/>
    <mergeCell ref="B71:R71"/>
    <mergeCell ref="S71:AB71"/>
    <mergeCell ref="AC71:AG71"/>
    <mergeCell ref="B73:Q73"/>
    <mergeCell ref="B74:R74"/>
    <mergeCell ref="S74:AB74"/>
    <mergeCell ref="AC74:AG74"/>
    <mergeCell ref="C69:R69"/>
    <mergeCell ref="S69:AB69"/>
    <mergeCell ref="AC69:AG69"/>
    <mergeCell ref="C70:R70"/>
    <mergeCell ref="S70:AB70"/>
    <mergeCell ref="AC70:AG70"/>
    <mergeCell ref="C67:R67"/>
    <mergeCell ref="S67:AB67"/>
    <mergeCell ref="AC67:AG67"/>
    <mergeCell ref="C68:R68"/>
    <mergeCell ref="S68:AB68"/>
    <mergeCell ref="AC68:AG68"/>
    <mergeCell ref="C65:R65"/>
    <mergeCell ref="S65:AB65"/>
    <mergeCell ref="AC65:AG65"/>
    <mergeCell ref="C66:R66"/>
    <mergeCell ref="S66:AB66"/>
    <mergeCell ref="AC66:AG66"/>
    <mergeCell ref="B62:R62"/>
    <mergeCell ref="S62:AB62"/>
    <mergeCell ref="AC62:AG62"/>
    <mergeCell ref="S63:AB63"/>
    <mergeCell ref="C64:R64"/>
    <mergeCell ref="S64:AB64"/>
    <mergeCell ref="AC64:AG64"/>
    <mergeCell ref="C59:R59"/>
    <mergeCell ref="S59:AB59"/>
    <mergeCell ref="AC59:AG59"/>
    <mergeCell ref="B60:R60"/>
    <mergeCell ref="S60:AB60"/>
    <mergeCell ref="AC60:AG60"/>
    <mergeCell ref="C57:R57"/>
    <mergeCell ref="S57:AB57"/>
    <mergeCell ref="AC57:AG57"/>
    <mergeCell ref="C58:R58"/>
    <mergeCell ref="S58:AB58"/>
    <mergeCell ref="AC58:AG58"/>
    <mergeCell ref="C55:R55"/>
    <mergeCell ref="S55:AB55"/>
    <mergeCell ref="AC55:AG55"/>
    <mergeCell ref="C56:R56"/>
    <mergeCell ref="S56:AB56"/>
    <mergeCell ref="AC56:AG56"/>
    <mergeCell ref="C53:R53"/>
    <mergeCell ref="S53:AB53"/>
    <mergeCell ref="AC53:AG53"/>
    <mergeCell ref="C54:R54"/>
    <mergeCell ref="S54:AB54"/>
    <mergeCell ref="AC54:AG54"/>
    <mergeCell ref="AI31:AI34"/>
    <mergeCell ref="B48:AG48"/>
    <mergeCell ref="B52:K52"/>
    <mergeCell ref="L52:N52"/>
    <mergeCell ref="O52:T52"/>
    <mergeCell ref="U52:AA52"/>
    <mergeCell ref="AB52:AG52"/>
    <mergeCell ref="B49:AG49"/>
    <mergeCell ref="B45:K45"/>
    <mergeCell ref="L45:N45"/>
    <mergeCell ref="O45:T45"/>
    <mergeCell ref="U45:AA45"/>
    <mergeCell ref="AB45:AG45"/>
    <mergeCell ref="B31:K31"/>
    <mergeCell ref="L31:N31"/>
    <mergeCell ref="O31:T31"/>
    <mergeCell ref="U31:AA31"/>
    <mergeCell ref="AB31:AG31"/>
    <mergeCell ref="AI29:AI30"/>
    <mergeCell ref="B43:AG43"/>
    <mergeCell ref="B25:K25"/>
    <mergeCell ref="L25:N25"/>
    <mergeCell ref="U25:AA25"/>
    <mergeCell ref="AB25:AG25"/>
    <mergeCell ref="B30:K30"/>
    <mergeCell ref="L30:N30"/>
    <mergeCell ref="O30:T30"/>
    <mergeCell ref="U30:AA30"/>
    <mergeCell ref="AB30:AG30"/>
    <mergeCell ref="B35:K35"/>
    <mergeCell ref="B38:AG38"/>
    <mergeCell ref="L35:N35"/>
    <mergeCell ref="O35:T35"/>
    <mergeCell ref="U35:AA35"/>
    <mergeCell ref="B40:K40"/>
    <mergeCell ref="L40:N40"/>
    <mergeCell ref="O40:T40"/>
    <mergeCell ref="U40:AA40"/>
    <mergeCell ref="AB40:AG40"/>
    <mergeCell ref="AB35:AG35"/>
    <mergeCell ref="B39:AG39"/>
    <mergeCell ref="B28:AG28"/>
    <mergeCell ref="L10:N10"/>
    <mergeCell ref="C1:D1"/>
    <mergeCell ref="C2:D2"/>
    <mergeCell ref="C3:D3"/>
    <mergeCell ref="E3:AG3"/>
    <mergeCell ref="B10:K10"/>
    <mergeCell ref="U10:AA10"/>
    <mergeCell ref="AB10:AG10"/>
    <mergeCell ref="O10:T10"/>
    <mergeCell ref="AB6:AG6"/>
    <mergeCell ref="G1:AG1"/>
    <mergeCell ref="Q7:AG7"/>
    <mergeCell ref="F7:O7"/>
    <mergeCell ref="B11:K11"/>
    <mergeCell ref="L11:N11"/>
    <mergeCell ref="O11:T11"/>
    <mergeCell ref="U11:AA11"/>
    <mergeCell ref="AB11:AG11"/>
    <mergeCell ref="B12:K12"/>
    <mergeCell ref="L12:N12"/>
    <mergeCell ref="O12:T12"/>
    <mergeCell ref="U12:AA12"/>
  </mergeCells>
  <pageMargins left="0.98425196850393704" right="0.59055118110236227" top="0.59055118110236227" bottom="0.39370078740157483" header="0.31496062992125984" footer="0.31496062992125984"/>
  <pageSetup paperSize="9" scale="91" orientation="portrait" r:id="rId1"/>
  <headerFooter>
    <oddFooter>&amp;C&amp;"Arial,Standard"Seite &amp;P von &amp;N&amp;R&amp;"Arial,Standard"&amp;A</oddFooter>
  </headerFooter>
  <rowBreaks count="4" manualBreakCount="4">
    <brk id="27" min="1" max="32" man="1"/>
    <brk id="60" min="1" max="20" man="1"/>
    <brk id="71" min="1" max="20" man="1"/>
    <brk id="86" min="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89097" r:id="rId4" name="Check Box 9">
              <controlPr defaultSize="0" autoFill="0" autoLine="0" autoPict="0">
                <anchor moveWithCells="1">
                  <from>
                    <xdr:col>18</xdr:col>
                    <xdr:colOff>209550</xdr:colOff>
                    <xdr:row>60</xdr:row>
                    <xdr:rowOff>361950</xdr:rowOff>
                  </from>
                  <to>
                    <xdr:col>19</xdr:col>
                    <xdr:colOff>247650</xdr:colOff>
                    <xdr:row>61</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EW79"/>
  <sheetViews>
    <sheetView showGridLines="0" showRowColHeaders="0" zoomScaleNormal="100" zoomScaleSheetLayoutView="50" workbookViewId="0">
      <pane ySplit="7" topLeftCell="A8" activePane="bottomLeft" state="frozen"/>
      <selection activeCell="B18" sqref="B18:AG18"/>
      <selection pane="bottomLeft" activeCell="AC11" sqref="AC11:AG11"/>
    </sheetView>
  </sheetViews>
  <sheetFormatPr baseColWidth="10" defaultColWidth="11" defaultRowHeight="12.75" x14ac:dyDescent="0.2"/>
  <cols>
    <col min="1" max="1" width="45.625" style="1636" customWidth="1"/>
    <col min="2" max="2" width="2.25" style="1637" customWidth="1"/>
    <col min="3" max="3" width="2.625" style="1638" customWidth="1"/>
    <col min="4" max="8" width="2.625" style="1636" customWidth="1"/>
    <col min="9" max="9" width="3.375" style="1636" customWidth="1"/>
    <col min="10" max="11" width="1.875" style="1636" customWidth="1"/>
    <col min="12" max="13" width="2.625" style="1636" customWidth="1"/>
    <col min="14" max="14" width="3.5" style="1636" customWidth="1"/>
    <col min="15" max="15" width="1.875" style="1636" customWidth="1"/>
    <col min="16" max="16" width="2" style="1636" customWidth="1"/>
    <col min="17" max="17" width="3.75" style="1636" customWidth="1"/>
    <col min="18" max="18" width="1.875" style="1636" customWidth="1"/>
    <col min="19" max="19" width="2.625" style="1636" customWidth="1"/>
    <col min="20" max="20" width="3.5" style="1636" customWidth="1"/>
    <col min="21" max="21" width="2.625" style="1636" customWidth="1"/>
    <col min="22" max="22" width="1.25" style="1636" customWidth="1"/>
    <col min="23" max="23" width="0.875" style="1636" customWidth="1"/>
    <col min="24" max="24" width="1.75" style="1636" customWidth="1"/>
    <col min="25" max="25" width="1.375" style="1636" customWidth="1"/>
    <col min="26" max="28" width="1.625" style="1636" customWidth="1"/>
    <col min="29" max="29" width="2.125" style="1636" customWidth="1"/>
    <col min="30" max="30" width="1.75" style="1636" customWidth="1"/>
    <col min="31" max="31" width="2.625" style="1636" customWidth="1"/>
    <col min="32" max="32" width="2.125" style="1636" customWidth="1"/>
    <col min="33" max="33" width="2.625" style="1636" customWidth="1"/>
    <col min="34" max="34" width="12.125" style="1640" hidden="1" customWidth="1"/>
    <col min="35" max="35" width="12.375" style="1641" hidden="1" customWidth="1"/>
    <col min="36" max="16384" width="11" style="1636"/>
  </cols>
  <sheetData>
    <row r="1" spans="1:153" s="1581" customFormat="1" ht="13.15" customHeight="1" x14ac:dyDescent="0.2">
      <c r="A1" s="1575"/>
      <c r="B1" s="1576"/>
      <c r="C1" s="2531"/>
      <c r="D1" s="2531"/>
      <c r="E1" s="1577"/>
      <c r="F1" s="1577"/>
      <c r="G1" s="2532" t="str">
        <f>IF('Kostenrahmen und Gesamthonorar'!W2=0,"",'Kostenrahmen und Gesamthonorar'!W2)</f>
        <v>Conakry, Dachsanierung Kanzlei und Residenz</v>
      </c>
      <c r="H1" s="2532"/>
      <c r="I1" s="2532"/>
      <c r="J1" s="2532"/>
      <c r="K1" s="2532"/>
      <c r="L1" s="2532"/>
      <c r="M1" s="2532"/>
      <c r="N1" s="2532"/>
      <c r="O1" s="2532"/>
      <c r="P1" s="2532"/>
      <c r="Q1" s="2532"/>
      <c r="R1" s="2532"/>
      <c r="S1" s="2532"/>
      <c r="T1" s="2532"/>
      <c r="U1" s="2532"/>
      <c r="V1" s="2532"/>
      <c r="W1" s="2532"/>
      <c r="X1" s="2532"/>
      <c r="Y1" s="2532"/>
      <c r="Z1" s="2532"/>
      <c r="AA1" s="2532"/>
      <c r="AB1" s="2532"/>
      <c r="AC1" s="2532"/>
      <c r="AD1" s="2532"/>
      <c r="AE1" s="2532"/>
      <c r="AF1" s="2532"/>
      <c r="AG1" s="2532"/>
      <c r="AH1" s="1579"/>
      <c r="AI1" s="1580"/>
      <c r="AJ1" s="1575"/>
      <c r="AK1" s="1575"/>
      <c r="AL1" s="1575"/>
      <c r="AM1" s="1575"/>
      <c r="AN1" s="1575"/>
      <c r="AO1" s="1575"/>
      <c r="AP1" s="1575"/>
      <c r="AQ1" s="1575"/>
      <c r="AR1" s="1575"/>
      <c r="AS1" s="1575"/>
      <c r="AT1" s="1575"/>
      <c r="AU1" s="1575"/>
      <c r="AV1" s="1575"/>
      <c r="AW1" s="1575"/>
      <c r="AX1" s="1575"/>
      <c r="AY1" s="1575"/>
      <c r="AZ1" s="1575"/>
      <c r="BA1" s="1575"/>
      <c r="BB1" s="1575"/>
      <c r="BC1" s="1575"/>
      <c r="BD1" s="1575"/>
      <c r="BE1" s="1575"/>
      <c r="BF1" s="1575"/>
      <c r="BG1" s="1575"/>
      <c r="BH1" s="1575"/>
      <c r="BI1" s="1575"/>
      <c r="BJ1" s="1575"/>
      <c r="BK1" s="1575"/>
      <c r="BL1" s="1575"/>
      <c r="BM1" s="1575"/>
      <c r="BN1" s="1575"/>
      <c r="BO1" s="1575"/>
      <c r="BP1" s="1575"/>
      <c r="BQ1" s="1575"/>
      <c r="BR1" s="1575"/>
      <c r="BS1" s="1575"/>
      <c r="BT1" s="1575"/>
      <c r="BU1" s="1575"/>
      <c r="BV1" s="1575"/>
      <c r="BW1" s="1575"/>
      <c r="BX1" s="1575"/>
      <c r="BY1" s="1575"/>
      <c r="BZ1" s="1575"/>
      <c r="CA1" s="1575"/>
      <c r="CB1" s="1575"/>
      <c r="CC1" s="1575"/>
      <c r="CD1" s="1575"/>
      <c r="CE1" s="1575"/>
      <c r="CF1" s="1575"/>
      <c r="CG1" s="1575"/>
      <c r="CH1" s="1575"/>
      <c r="CI1" s="1575"/>
      <c r="CJ1" s="1575"/>
      <c r="CK1" s="1575"/>
      <c r="CL1" s="1575"/>
      <c r="CM1" s="1575"/>
      <c r="CN1" s="1575"/>
      <c r="CO1" s="1575"/>
      <c r="CP1" s="1575"/>
      <c r="CQ1" s="1575"/>
      <c r="CR1" s="1575"/>
      <c r="CS1" s="1575"/>
      <c r="CT1" s="1575"/>
      <c r="CU1" s="1575"/>
      <c r="CV1" s="1575"/>
      <c r="CW1" s="1575"/>
      <c r="CX1" s="1575"/>
      <c r="CY1" s="1575"/>
      <c r="CZ1" s="1575"/>
      <c r="DA1" s="1575"/>
      <c r="DB1" s="1575"/>
      <c r="DC1" s="1575"/>
      <c r="DD1" s="1575"/>
      <c r="DE1" s="1575"/>
      <c r="DF1" s="1575"/>
    </row>
    <row r="2" spans="1:153" s="1581" customFormat="1" ht="13.15" customHeight="1" x14ac:dyDescent="0.2">
      <c r="A2" s="1575"/>
      <c r="B2" s="1576"/>
      <c r="C2" s="2533"/>
      <c r="D2" s="2520"/>
      <c r="E2" s="1577"/>
      <c r="F2" s="1577"/>
      <c r="G2" s="2532" t="str">
        <f>IF('Kostenrahmen und Gesamthonorar'!W3=0,"",'Kostenrahmen und Gesamthonorar'!W3)</f>
        <v/>
      </c>
      <c r="H2" s="2532"/>
      <c r="I2" s="2532"/>
      <c r="J2" s="2532"/>
      <c r="K2" s="2532"/>
      <c r="L2" s="2532"/>
      <c r="M2" s="2532"/>
      <c r="N2" s="2532"/>
      <c r="O2" s="2532"/>
      <c r="P2" s="2532"/>
      <c r="Q2" s="2532"/>
      <c r="R2" s="2532"/>
      <c r="S2" s="2532"/>
      <c r="T2" s="2532"/>
      <c r="U2" s="2532"/>
      <c r="V2" s="2532"/>
      <c r="W2" s="2532"/>
      <c r="X2" s="2532"/>
      <c r="Y2" s="2532"/>
      <c r="Z2" s="2532"/>
      <c r="AA2" s="2532"/>
      <c r="AB2" s="2532"/>
      <c r="AC2" s="2532"/>
      <c r="AD2" s="2532"/>
      <c r="AE2" s="2532"/>
      <c r="AF2" s="2532"/>
      <c r="AG2" s="2532"/>
      <c r="AH2" s="1579"/>
      <c r="AI2" s="1580"/>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75"/>
      <c r="BN2" s="1575"/>
      <c r="BO2" s="1575"/>
      <c r="BP2" s="1575"/>
      <c r="BQ2" s="1575"/>
      <c r="BR2" s="1575"/>
      <c r="BS2" s="1575"/>
      <c r="BT2" s="1575"/>
      <c r="BU2" s="1575"/>
      <c r="BV2" s="1575"/>
      <c r="BW2" s="1575"/>
      <c r="BX2" s="1575"/>
      <c r="BY2" s="1575"/>
      <c r="BZ2" s="1575"/>
      <c r="CA2" s="1575"/>
      <c r="CB2" s="1575"/>
      <c r="CC2" s="1575"/>
      <c r="CD2" s="1575"/>
      <c r="CE2" s="1575"/>
      <c r="CF2" s="1575"/>
      <c r="CG2" s="1575"/>
      <c r="CH2" s="1575"/>
      <c r="CI2" s="1575"/>
      <c r="CJ2" s="1575"/>
      <c r="CK2" s="1575"/>
      <c r="CL2" s="1575"/>
      <c r="CM2" s="1575"/>
      <c r="CN2" s="1575"/>
      <c r="CO2" s="1575"/>
      <c r="CP2" s="1575"/>
      <c r="CQ2" s="1575"/>
      <c r="CR2" s="1575"/>
      <c r="CS2" s="1575"/>
      <c r="CT2" s="1575"/>
      <c r="CU2" s="1575"/>
      <c r="CV2" s="1575"/>
      <c r="CW2" s="1575"/>
      <c r="CX2" s="1575"/>
      <c r="CY2" s="1575"/>
      <c r="CZ2" s="1575"/>
      <c r="DA2" s="1575"/>
      <c r="DB2" s="1575"/>
      <c r="DC2" s="1575"/>
      <c r="DD2" s="1575"/>
      <c r="DE2" s="1575"/>
      <c r="DF2" s="1575"/>
    </row>
    <row r="3" spans="1:153" s="1581" customFormat="1" ht="10.15" customHeight="1" x14ac:dyDescent="0.2">
      <c r="A3" s="1575"/>
      <c r="B3" s="1576"/>
      <c r="C3" s="2531"/>
      <c r="D3" s="2531"/>
      <c r="E3" s="2534"/>
      <c r="F3" s="2534"/>
      <c r="G3" s="2534"/>
      <c r="H3" s="2534"/>
      <c r="I3" s="2534"/>
      <c r="J3" s="2534"/>
      <c r="K3" s="2534"/>
      <c r="L3" s="2534"/>
      <c r="M3" s="2534"/>
      <c r="N3" s="2534"/>
      <c r="O3" s="2534"/>
      <c r="P3" s="2534"/>
      <c r="Q3" s="2534"/>
      <c r="R3" s="2534"/>
      <c r="S3" s="2534"/>
      <c r="T3" s="2534"/>
      <c r="U3" s="2534"/>
      <c r="V3" s="2534"/>
      <c r="W3" s="2534"/>
      <c r="X3" s="2534"/>
      <c r="Y3" s="2534"/>
      <c r="Z3" s="2534"/>
      <c r="AA3" s="2534"/>
      <c r="AB3" s="2534"/>
      <c r="AC3" s="2534"/>
      <c r="AD3" s="2534"/>
      <c r="AE3" s="2534"/>
      <c r="AF3" s="2534"/>
      <c r="AG3" s="2534"/>
      <c r="AH3" s="1582" t="str">
        <f>IF('Kostenrahmen und Gesamthonorar'!W4=2,"Kostenberechnung - verbindliche Honorarermittlung",IF('Kostenrahmen und Gesamthonorar'!W4=1,"Kostenschätzung - vorläufige Honorarermittlung "))</f>
        <v xml:space="preserve">Kostenschätzung - vorläufige Honorarermittlung </v>
      </c>
      <c r="AI3" s="1583"/>
      <c r="AJ3" s="1575"/>
      <c r="AK3" s="1575"/>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75"/>
      <c r="BN3" s="1575"/>
      <c r="BO3" s="1575"/>
      <c r="BP3" s="1575"/>
      <c r="BQ3" s="1575"/>
      <c r="BR3" s="1575"/>
      <c r="BS3" s="1575"/>
      <c r="BT3" s="1575"/>
      <c r="BU3" s="1575"/>
      <c r="BV3" s="1575"/>
      <c r="BW3" s="1575"/>
      <c r="BX3" s="1575"/>
      <c r="BY3" s="1575"/>
      <c r="BZ3" s="1575"/>
      <c r="CA3" s="1575"/>
      <c r="CB3" s="1575"/>
      <c r="CC3" s="1575"/>
      <c r="CD3" s="1575"/>
      <c r="CE3" s="1575"/>
      <c r="CF3" s="1575"/>
      <c r="CG3" s="1575"/>
      <c r="CH3" s="1575"/>
      <c r="CI3" s="1575"/>
      <c r="CJ3" s="1575"/>
      <c r="CK3" s="1575"/>
      <c r="CL3" s="1575"/>
      <c r="CM3" s="1575"/>
      <c r="CN3" s="1575"/>
      <c r="CO3" s="1575"/>
      <c r="CP3" s="1575"/>
      <c r="CQ3" s="1575"/>
      <c r="CR3" s="1575"/>
      <c r="CS3" s="1575"/>
      <c r="CT3" s="1575"/>
      <c r="CU3" s="1575"/>
      <c r="CV3" s="1575"/>
      <c r="CW3" s="1575"/>
      <c r="CX3" s="1575"/>
      <c r="CY3" s="1575"/>
      <c r="CZ3" s="1575"/>
      <c r="DA3" s="1575"/>
      <c r="DB3" s="1575"/>
      <c r="DC3" s="1575"/>
      <c r="DD3" s="1575"/>
      <c r="DE3" s="1575"/>
      <c r="DF3" s="1575"/>
    </row>
    <row r="4" spans="1:153" s="1586" customFormat="1" ht="14.45" customHeight="1" x14ac:dyDescent="0.2">
      <c r="A4" s="1584"/>
      <c r="B4" s="2519" t="s">
        <v>457</v>
      </c>
      <c r="C4" s="2519"/>
      <c r="D4" s="2519"/>
      <c r="E4" s="2519"/>
      <c r="F4" s="2519"/>
      <c r="G4" s="2519"/>
      <c r="H4" s="2519"/>
      <c r="I4" s="2519"/>
      <c r="J4" s="2519"/>
      <c r="K4" s="2519"/>
      <c r="L4" s="2519"/>
      <c r="M4" s="2519"/>
      <c r="N4" s="2519"/>
      <c r="O4" s="2519"/>
      <c r="P4" s="2519"/>
      <c r="Q4" s="2519"/>
      <c r="R4" s="2519"/>
      <c r="S4" s="1585"/>
      <c r="T4" s="1585"/>
      <c r="U4" s="1585"/>
      <c r="V4" s="1585"/>
      <c r="W4" s="1585"/>
      <c r="X4" s="1585"/>
      <c r="Y4" s="2520" t="s">
        <v>28</v>
      </c>
      <c r="Z4" s="2520"/>
      <c r="AA4" s="2520"/>
      <c r="AB4" s="2520"/>
      <c r="AC4" s="2520"/>
      <c r="AD4" s="2520"/>
      <c r="AE4" s="2521" t="str">
        <f>IF(AH4=FALSE,"",AH4)</f>
        <v/>
      </c>
      <c r="AF4" s="2521"/>
      <c r="AG4" s="2521"/>
      <c r="AH4" s="1642" t="b">
        <f>'Kostenrahmen und Gesamthonorar'!W1</f>
        <v>0</v>
      </c>
      <c r="AI4" s="1582" t="s">
        <v>429</v>
      </c>
      <c r="AJ4" s="1584"/>
      <c r="AK4" s="1584"/>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1584"/>
      <c r="BN4" s="1584"/>
      <c r="BO4" s="1584"/>
      <c r="BP4" s="1584"/>
      <c r="BQ4" s="1584"/>
      <c r="BR4" s="1584"/>
      <c r="BS4" s="1584"/>
      <c r="BT4" s="1584"/>
      <c r="BU4" s="1584"/>
      <c r="BV4" s="1584"/>
      <c r="BW4" s="1584"/>
      <c r="BX4" s="1584"/>
      <c r="BY4" s="1584"/>
      <c r="BZ4" s="1584"/>
      <c r="CA4" s="1584"/>
      <c r="CB4" s="1584"/>
      <c r="CC4" s="1584"/>
      <c r="CD4" s="1584"/>
      <c r="CE4" s="1584"/>
      <c r="CF4" s="1584"/>
      <c r="CG4" s="1584"/>
      <c r="CH4" s="1584"/>
      <c r="CI4" s="1584"/>
      <c r="CJ4" s="1584"/>
      <c r="CK4" s="1584"/>
      <c r="CL4" s="1584"/>
      <c r="CM4" s="1584"/>
      <c r="CN4" s="1584"/>
      <c r="CO4" s="1584"/>
      <c r="CP4" s="1584"/>
      <c r="CQ4" s="1584"/>
      <c r="CR4" s="1584"/>
      <c r="CS4" s="1584"/>
      <c r="CT4" s="1584"/>
      <c r="CU4" s="1584"/>
      <c r="CV4" s="1584"/>
      <c r="CW4" s="1584"/>
      <c r="CX4" s="1584"/>
      <c r="CY4" s="1584"/>
      <c r="CZ4" s="1584"/>
      <c r="DA4" s="1584"/>
      <c r="DB4" s="1584"/>
      <c r="DC4" s="1584"/>
      <c r="DD4" s="1584"/>
      <c r="DE4" s="1584"/>
      <c r="DF4" s="1584"/>
    </row>
    <row r="5" spans="1:153" s="1586" customFormat="1" ht="15" customHeight="1" x14ac:dyDescent="0.2">
      <c r="A5" s="1584"/>
      <c r="B5" s="2522" t="str">
        <f>IF(AH3=0,"nicht beauftragt",AH3)</f>
        <v xml:space="preserve">Kostenschätzung - vorläufige Honorarermittlung </v>
      </c>
      <c r="C5" s="2523"/>
      <c r="D5" s="2523"/>
      <c r="E5" s="2523"/>
      <c r="F5" s="2523"/>
      <c r="G5" s="2523"/>
      <c r="H5" s="2523"/>
      <c r="I5" s="2523"/>
      <c r="J5" s="2523"/>
      <c r="K5" s="2523"/>
      <c r="L5" s="2523"/>
      <c r="M5" s="2523"/>
      <c r="N5" s="2523"/>
      <c r="O5" s="2523"/>
      <c r="P5" s="2523"/>
      <c r="Q5" s="2523"/>
      <c r="R5" s="2523"/>
      <c r="S5" s="2523"/>
      <c r="T5" s="2523"/>
      <c r="U5" s="2523"/>
      <c r="V5" s="2523"/>
      <c r="W5" s="2523"/>
      <c r="X5" s="2523"/>
      <c r="Y5" s="2523"/>
      <c r="Z5" s="2523"/>
      <c r="AA5" s="2523"/>
      <c r="AB5" s="2523"/>
      <c r="AC5" s="2523"/>
      <c r="AD5" s="2523"/>
      <c r="AE5" s="2523"/>
      <c r="AF5" s="2523"/>
      <c r="AG5" s="2524"/>
      <c r="AH5" s="1584"/>
      <c r="AI5" s="1584"/>
      <c r="AJ5" s="1584"/>
      <c r="AK5" s="1584"/>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584"/>
      <c r="BN5" s="1584"/>
      <c r="BO5" s="1584"/>
      <c r="BP5" s="1584"/>
      <c r="BQ5" s="1584"/>
      <c r="BR5" s="1584"/>
      <c r="BS5" s="1584"/>
      <c r="BT5" s="1584"/>
      <c r="BU5" s="1584"/>
      <c r="BV5" s="1584"/>
      <c r="BW5" s="1584"/>
      <c r="BX5" s="1584"/>
      <c r="BY5" s="1584"/>
      <c r="BZ5" s="1584"/>
      <c r="CA5" s="1584"/>
      <c r="CB5" s="1584"/>
      <c r="CC5" s="1584"/>
      <c r="CD5" s="1584"/>
      <c r="CE5" s="1584"/>
      <c r="CF5" s="1584"/>
      <c r="CG5" s="1584"/>
      <c r="CH5" s="1584"/>
      <c r="CI5" s="1584"/>
      <c r="CJ5" s="1584"/>
      <c r="CK5" s="1584"/>
      <c r="CL5" s="1584"/>
      <c r="CM5" s="1584"/>
      <c r="CN5" s="1584"/>
      <c r="CO5" s="1584"/>
      <c r="CP5" s="1584"/>
      <c r="CQ5" s="1584"/>
      <c r="CR5" s="1584"/>
      <c r="CS5" s="1584"/>
      <c r="CT5" s="1584"/>
      <c r="CU5" s="1584"/>
      <c r="CV5" s="1584"/>
      <c r="CW5" s="1584"/>
      <c r="CX5" s="1584"/>
      <c r="CY5" s="1584"/>
      <c r="CZ5" s="1584"/>
      <c r="DA5" s="1584"/>
      <c r="DB5" s="1584"/>
      <c r="DC5" s="1584"/>
      <c r="DD5" s="1584"/>
      <c r="DE5" s="1584"/>
      <c r="DF5" s="1584"/>
    </row>
    <row r="6" spans="1:153" s="1586" customFormat="1" ht="15" customHeight="1" x14ac:dyDescent="0.2">
      <c r="A6" s="1584"/>
      <c r="B6" s="2525" t="s">
        <v>463</v>
      </c>
      <c r="C6" s="2526"/>
      <c r="D6" s="2526"/>
      <c r="E6" s="2526"/>
      <c r="F6" s="2526"/>
      <c r="G6" s="2526"/>
      <c r="H6" s="2526"/>
      <c r="I6" s="2526"/>
      <c r="J6" s="2526"/>
      <c r="K6" s="2526"/>
      <c r="L6" s="2526"/>
      <c r="M6" s="2526"/>
      <c r="N6" s="2526"/>
      <c r="O6" s="2526"/>
      <c r="P6" s="2526"/>
      <c r="Q6" s="2526"/>
      <c r="R6" s="2526"/>
      <c r="S6" s="2526"/>
      <c r="T6" s="2526"/>
      <c r="U6" s="2526"/>
      <c r="V6" s="2526"/>
      <c r="W6" s="2526"/>
      <c r="X6" s="2526"/>
      <c r="Y6" s="2526"/>
      <c r="Z6" s="1588"/>
      <c r="AA6" s="1588"/>
      <c r="AB6" s="2527">
        <f>IF(AH6=0,"",AH6)</f>
        <v>25000</v>
      </c>
      <c r="AC6" s="2527"/>
      <c r="AD6" s="2527"/>
      <c r="AE6" s="2527"/>
      <c r="AF6" s="2527"/>
      <c r="AG6" s="2528"/>
      <c r="AH6" s="1644">
        <f>AI20+AI28</f>
        <v>25000</v>
      </c>
      <c r="AI6" s="1584"/>
      <c r="AJ6" s="1584"/>
      <c r="AK6" s="1584"/>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1584"/>
      <c r="BN6" s="1584"/>
      <c r="BO6" s="1584"/>
      <c r="BP6" s="1584"/>
      <c r="BQ6" s="1584"/>
      <c r="BR6" s="1584"/>
      <c r="BS6" s="1584"/>
      <c r="BT6" s="1584"/>
      <c r="BU6" s="1584"/>
      <c r="BV6" s="1584"/>
      <c r="BW6" s="1584"/>
      <c r="BX6" s="1584"/>
      <c r="BY6" s="1584"/>
      <c r="BZ6" s="1584"/>
      <c r="CA6" s="1584"/>
      <c r="CB6" s="1584"/>
      <c r="CC6" s="1584"/>
      <c r="CD6" s="1584"/>
      <c r="CE6" s="1584"/>
      <c r="CF6" s="1584"/>
      <c r="CG6" s="1584"/>
      <c r="CH6" s="1584"/>
      <c r="CI6" s="1584"/>
      <c r="CJ6" s="1584"/>
      <c r="CK6" s="1584"/>
      <c r="CL6" s="1584"/>
      <c r="CM6" s="1584"/>
      <c r="CN6" s="1584"/>
      <c r="CO6" s="1584"/>
      <c r="CP6" s="1584"/>
      <c r="CQ6" s="1584"/>
      <c r="CR6" s="1584"/>
      <c r="CS6" s="1584"/>
      <c r="CT6" s="1584"/>
      <c r="CU6" s="1584"/>
      <c r="CV6" s="1584"/>
      <c r="CW6" s="1584"/>
      <c r="CX6" s="1584"/>
      <c r="CY6" s="1584"/>
      <c r="CZ6" s="1584"/>
      <c r="DA6" s="1584"/>
      <c r="DB6" s="1584"/>
      <c r="DC6" s="1584"/>
      <c r="DD6" s="1584"/>
      <c r="DE6" s="1584"/>
      <c r="DF6" s="1584"/>
    </row>
    <row r="7" spans="1:153" s="1597" customFormat="1" ht="33" customHeight="1" x14ac:dyDescent="0.2">
      <c r="A7" s="1590"/>
      <c r="B7" s="1591"/>
      <c r="C7" s="1592"/>
      <c r="D7" s="1592"/>
      <c r="E7" s="1592"/>
      <c r="F7" s="2535" t="s">
        <v>448</v>
      </c>
      <c r="G7" s="2535"/>
      <c r="H7" s="2535"/>
      <c r="I7" s="2535"/>
      <c r="J7" s="2535"/>
      <c r="K7" s="2535"/>
      <c r="L7" s="2535"/>
      <c r="M7" s="2535"/>
      <c r="N7" s="2535"/>
      <c r="O7" s="2535"/>
      <c r="P7" s="1593"/>
      <c r="Q7" s="2536" t="s">
        <v>153</v>
      </c>
      <c r="R7" s="2536"/>
      <c r="S7" s="2536"/>
      <c r="T7" s="2536"/>
      <c r="U7" s="2536"/>
      <c r="V7" s="2536"/>
      <c r="W7" s="2536"/>
      <c r="X7" s="2536"/>
      <c r="Y7" s="2536"/>
      <c r="Z7" s="2536"/>
      <c r="AA7" s="2536"/>
      <c r="AB7" s="2536"/>
      <c r="AC7" s="2536"/>
      <c r="AD7" s="2536"/>
      <c r="AE7" s="2536"/>
      <c r="AF7" s="2536"/>
      <c r="AG7" s="2536"/>
      <c r="AH7" s="1595"/>
      <c r="AI7" s="1596"/>
      <c r="AJ7" s="1590"/>
      <c r="AK7" s="1590"/>
      <c r="AL7" s="1590"/>
      <c r="AM7" s="1590"/>
      <c r="AN7" s="1590"/>
      <c r="AO7" s="1590"/>
      <c r="AP7" s="1590"/>
      <c r="AQ7" s="1590"/>
      <c r="AR7" s="1590"/>
      <c r="AS7" s="1590"/>
      <c r="AT7" s="1590"/>
      <c r="AU7" s="1590"/>
      <c r="AV7" s="1590"/>
      <c r="AW7" s="1590"/>
      <c r="AX7" s="1590"/>
      <c r="AY7" s="1590"/>
      <c r="AZ7" s="1590"/>
      <c r="BA7" s="1590"/>
      <c r="BB7" s="1590"/>
      <c r="BC7" s="1590"/>
      <c r="BD7" s="1590"/>
      <c r="BE7" s="1590"/>
      <c r="BF7" s="1590"/>
      <c r="BG7" s="1590"/>
      <c r="BH7" s="1590"/>
      <c r="BI7" s="1590"/>
      <c r="BJ7" s="1590"/>
      <c r="BK7" s="1590"/>
      <c r="BL7" s="1590"/>
      <c r="BM7" s="1590"/>
      <c r="BN7" s="1590"/>
      <c r="BO7" s="1590"/>
      <c r="BP7" s="1590"/>
      <c r="BQ7" s="1590"/>
      <c r="BR7" s="1590"/>
      <c r="BS7" s="1590"/>
      <c r="BT7" s="1590"/>
      <c r="BU7" s="1590"/>
      <c r="BV7" s="1590"/>
      <c r="BW7" s="1590"/>
      <c r="BX7" s="1590"/>
      <c r="BY7" s="1590"/>
      <c r="BZ7" s="1590"/>
      <c r="CA7" s="1590"/>
      <c r="CB7" s="1590"/>
      <c r="CC7" s="1590"/>
      <c r="CD7" s="1590"/>
      <c r="CE7" s="1590"/>
      <c r="CF7" s="1590"/>
      <c r="CG7" s="1590"/>
      <c r="CH7" s="1590"/>
      <c r="CI7" s="1590"/>
      <c r="CJ7" s="1590"/>
      <c r="CK7" s="1590"/>
      <c r="CL7" s="1590"/>
      <c r="CM7" s="1590"/>
      <c r="CN7" s="1590"/>
      <c r="CO7" s="1590"/>
      <c r="CP7" s="1590"/>
      <c r="CQ7" s="1590"/>
      <c r="CR7" s="1590"/>
      <c r="CS7" s="1590"/>
      <c r="CT7" s="1590"/>
      <c r="CU7" s="1590"/>
      <c r="CV7" s="1590"/>
      <c r="CW7" s="1590"/>
      <c r="CX7" s="1590"/>
      <c r="CY7" s="1590"/>
      <c r="CZ7" s="1590"/>
      <c r="DA7" s="1590"/>
      <c r="DB7" s="1590"/>
      <c r="DC7" s="1590"/>
      <c r="DD7" s="1590"/>
      <c r="DE7" s="1590"/>
      <c r="DF7" s="1590"/>
    </row>
    <row r="8" spans="1:153" s="1602" customFormat="1" ht="45.4" customHeight="1" x14ac:dyDescent="0.2">
      <c r="A8" s="1598"/>
      <c r="B8" s="2640"/>
      <c r="C8" s="2640"/>
      <c r="D8" s="2640"/>
      <c r="E8" s="2640"/>
      <c r="F8" s="2640"/>
      <c r="G8" s="2640"/>
      <c r="H8" s="2640"/>
      <c r="I8" s="2640"/>
      <c r="J8" s="2640"/>
      <c r="K8" s="2640"/>
      <c r="L8" s="2640"/>
      <c r="M8" s="2640"/>
      <c r="N8" s="2640"/>
      <c r="O8" s="2640"/>
      <c r="P8" s="2640"/>
      <c r="Q8" s="2640"/>
      <c r="R8" s="2640"/>
      <c r="S8" s="2640"/>
      <c r="T8" s="2640"/>
      <c r="U8" s="2640"/>
      <c r="V8" s="2640"/>
      <c r="W8" s="2640"/>
      <c r="X8" s="2640"/>
      <c r="Y8" s="2640"/>
      <c r="Z8" s="2640"/>
      <c r="AA8" s="2640"/>
      <c r="AB8" s="2640"/>
      <c r="AC8" s="2640"/>
      <c r="AD8" s="2640"/>
      <c r="AE8" s="2640"/>
      <c r="AF8" s="2640"/>
      <c r="AG8" s="2640"/>
      <c r="AH8" s="1600"/>
      <c r="AI8" s="1601"/>
      <c r="AJ8" s="1598"/>
      <c r="AK8" s="1598"/>
      <c r="AL8" s="1598"/>
      <c r="AM8" s="1598"/>
      <c r="AN8" s="1598"/>
      <c r="AO8" s="1598"/>
      <c r="AP8" s="1598"/>
      <c r="AQ8" s="1598"/>
      <c r="AR8" s="1598"/>
      <c r="AS8" s="1598"/>
      <c r="AT8" s="1598"/>
      <c r="AU8" s="1598"/>
      <c r="AV8" s="1598"/>
      <c r="AW8" s="1598"/>
      <c r="AX8" s="1598"/>
      <c r="AY8" s="1598"/>
      <c r="AZ8" s="1598"/>
      <c r="BA8" s="1598"/>
      <c r="BB8" s="1598"/>
      <c r="BC8" s="1598"/>
      <c r="BD8" s="1598"/>
      <c r="BE8" s="1598"/>
      <c r="BF8" s="1598"/>
      <c r="BG8" s="1598"/>
      <c r="BH8" s="1598"/>
      <c r="BI8" s="1598"/>
      <c r="BJ8" s="1598"/>
      <c r="BK8" s="1598"/>
      <c r="BL8" s="1598"/>
      <c r="BM8" s="1598"/>
      <c r="BN8" s="1598"/>
      <c r="BO8" s="1598"/>
      <c r="BP8" s="1598"/>
      <c r="BQ8" s="1598"/>
      <c r="BR8" s="1598"/>
      <c r="BS8" s="1598"/>
      <c r="BT8" s="1598"/>
      <c r="BU8" s="1598"/>
      <c r="BV8" s="1598"/>
      <c r="BW8" s="1598"/>
      <c r="BX8" s="1598"/>
      <c r="BY8" s="1598"/>
      <c r="BZ8" s="1598"/>
      <c r="CA8" s="1598"/>
      <c r="CB8" s="1598"/>
      <c r="CC8" s="1598"/>
      <c r="CD8" s="1598"/>
      <c r="CE8" s="1598"/>
      <c r="CF8" s="1598"/>
      <c r="CG8" s="1598"/>
      <c r="CH8" s="1598"/>
      <c r="CI8" s="1598"/>
      <c r="CJ8" s="1598"/>
      <c r="CK8" s="1598"/>
      <c r="CL8" s="1598"/>
      <c r="CM8" s="1598"/>
      <c r="CN8" s="1598"/>
      <c r="CO8" s="1598"/>
      <c r="CP8" s="1598"/>
      <c r="CQ8" s="1598"/>
      <c r="CR8" s="1598"/>
      <c r="CS8" s="1598"/>
      <c r="CT8" s="1598"/>
      <c r="CU8" s="1598"/>
      <c r="CV8" s="1598"/>
      <c r="CW8" s="1598"/>
      <c r="CX8" s="1598"/>
      <c r="CY8" s="1598"/>
      <c r="CZ8" s="1598"/>
      <c r="DA8" s="1598"/>
      <c r="DB8" s="1598"/>
      <c r="DC8" s="1598"/>
      <c r="DD8" s="1598"/>
      <c r="DE8" s="1598"/>
      <c r="DF8" s="1598"/>
      <c r="DG8" s="1598"/>
      <c r="DH8" s="1598"/>
      <c r="DI8" s="1598"/>
      <c r="DJ8" s="1598"/>
      <c r="DK8" s="1598"/>
      <c r="DL8" s="1598"/>
      <c r="DM8" s="1598"/>
      <c r="DN8" s="1598"/>
      <c r="DO8" s="1598"/>
      <c r="DP8" s="1598"/>
      <c r="DQ8" s="1598"/>
      <c r="DR8" s="1598"/>
      <c r="DS8" s="1598"/>
      <c r="DT8" s="1598"/>
      <c r="DU8" s="1598"/>
      <c r="DV8" s="1598"/>
      <c r="DW8" s="1598"/>
      <c r="DX8" s="1598"/>
      <c r="DY8" s="1598"/>
      <c r="DZ8" s="1598"/>
      <c r="EA8" s="1598"/>
      <c r="EB8" s="1598"/>
      <c r="EC8" s="1598"/>
      <c r="ED8" s="1598"/>
      <c r="EE8" s="1598"/>
      <c r="EF8" s="1598"/>
      <c r="EG8" s="1598"/>
      <c r="EH8" s="1598"/>
      <c r="EI8" s="1598"/>
      <c r="EJ8" s="1598"/>
      <c r="EK8" s="1598"/>
      <c r="EL8" s="1598"/>
      <c r="EM8" s="1598"/>
      <c r="EN8" s="1598"/>
      <c r="EO8" s="1598"/>
      <c r="EP8" s="1598"/>
      <c r="EQ8" s="1598"/>
      <c r="ER8" s="1598"/>
      <c r="ES8" s="1598"/>
      <c r="ET8" s="1598"/>
      <c r="EU8" s="1598"/>
      <c r="EV8" s="1598"/>
      <c r="EW8" s="1598"/>
    </row>
    <row r="9" spans="1:153" s="1602" customFormat="1" ht="19.899999999999999" customHeight="1" x14ac:dyDescent="0.2">
      <c r="A9" s="1598"/>
      <c r="B9" s="2639" t="s">
        <v>459</v>
      </c>
      <c r="C9" s="2537"/>
      <c r="D9" s="2537"/>
      <c r="E9" s="2537"/>
      <c r="F9" s="2537"/>
      <c r="G9" s="2537"/>
      <c r="H9" s="2537"/>
      <c r="I9" s="2537"/>
      <c r="J9" s="2537"/>
      <c r="K9" s="2537"/>
      <c r="L9" s="2537"/>
      <c r="M9" s="2537"/>
      <c r="N9" s="2537"/>
      <c r="O9" s="2537"/>
      <c r="P9" s="2537"/>
      <c r="Q9" s="2537"/>
      <c r="R9" s="2537"/>
      <c r="S9" s="2537"/>
      <c r="T9" s="2537"/>
      <c r="U9" s="2537"/>
      <c r="V9" s="2537"/>
      <c r="W9" s="2537"/>
      <c r="X9" s="2537"/>
      <c r="Y9" s="2537"/>
      <c r="Z9" s="1643"/>
      <c r="AA9" s="2636"/>
      <c r="AB9" s="2637"/>
      <c r="AC9" s="2624">
        <v>5000</v>
      </c>
      <c r="AD9" s="2625"/>
      <c r="AE9" s="2625"/>
      <c r="AF9" s="2625"/>
      <c r="AG9" s="2626"/>
      <c r="AH9" s="1659" t="b">
        <v>1</v>
      </c>
      <c r="AI9" s="1645">
        <f>IF(AH9=FALSE,0,AC9)</f>
        <v>5000</v>
      </c>
      <c r="AJ9" s="1598"/>
      <c r="AK9" s="1598"/>
      <c r="AL9" s="1598"/>
      <c r="AM9" s="1598"/>
      <c r="AN9" s="1598"/>
      <c r="AO9" s="1598"/>
      <c r="AP9" s="1598"/>
      <c r="AQ9" s="1598"/>
      <c r="AR9" s="1598"/>
      <c r="AS9" s="1598"/>
      <c r="AT9" s="1598"/>
      <c r="AU9" s="1598"/>
      <c r="AV9" s="1598"/>
      <c r="AW9" s="1598"/>
      <c r="AX9" s="1598"/>
      <c r="AY9" s="1598"/>
      <c r="AZ9" s="1598"/>
      <c r="BA9" s="1598"/>
      <c r="BB9" s="1598"/>
      <c r="BC9" s="1598"/>
      <c r="BD9" s="1598"/>
      <c r="BE9" s="1598"/>
      <c r="BF9" s="1598"/>
      <c r="BG9" s="1598"/>
      <c r="BH9" s="1598"/>
      <c r="BI9" s="1598"/>
      <c r="BJ9" s="1598"/>
      <c r="BK9" s="1598"/>
      <c r="BL9" s="1598"/>
      <c r="BM9" s="1598"/>
      <c r="BN9" s="1598"/>
      <c r="BO9" s="1598"/>
      <c r="BP9" s="1598"/>
      <c r="BQ9" s="1598"/>
      <c r="BR9" s="1598"/>
      <c r="BS9" s="1598"/>
      <c r="BT9" s="1598"/>
      <c r="BU9" s="1598"/>
      <c r="BV9" s="1598"/>
      <c r="BW9" s="1598"/>
      <c r="BX9" s="1598"/>
      <c r="BY9" s="1598"/>
      <c r="BZ9" s="1598"/>
      <c r="CA9" s="1598"/>
      <c r="CB9" s="1598"/>
      <c r="CC9" s="1598"/>
      <c r="CD9" s="1598"/>
      <c r="CE9" s="1598"/>
      <c r="CF9" s="1598"/>
      <c r="CG9" s="1598"/>
      <c r="CH9" s="1598"/>
      <c r="CI9" s="1598"/>
      <c r="CJ9" s="1598"/>
      <c r="CK9" s="1598"/>
      <c r="CL9" s="1598"/>
      <c r="CM9" s="1598"/>
      <c r="CN9" s="1598"/>
      <c r="CO9" s="1598"/>
      <c r="CP9" s="1598"/>
      <c r="CQ9" s="1598"/>
      <c r="CR9" s="1598"/>
      <c r="CS9" s="1598"/>
      <c r="CT9" s="1598"/>
      <c r="CU9" s="1598"/>
      <c r="CV9" s="1598"/>
      <c r="CW9" s="1598"/>
      <c r="CX9" s="1598"/>
      <c r="CY9" s="1598"/>
      <c r="CZ9" s="1598"/>
      <c r="DA9" s="1598"/>
      <c r="DB9" s="1598"/>
      <c r="DC9" s="1598"/>
      <c r="DD9" s="1598"/>
      <c r="DE9" s="1598"/>
      <c r="DF9" s="1598"/>
      <c r="DG9" s="1598"/>
      <c r="DH9" s="1598"/>
      <c r="DI9" s="1598"/>
      <c r="DJ9" s="1598"/>
      <c r="DK9" s="1598"/>
      <c r="DL9" s="1598"/>
      <c r="DM9" s="1598"/>
      <c r="DN9" s="1598"/>
      <c r="DO9" s="1598"/>
      <c r="DP9" s="1598"/>
      <c r="DQ9" s="1598"/>
      <c r="DR9" s="1598"/>
      <c r="DS9" s="1598"/>
      <c r="DT9" s="1598"/>
      <c r="DU9" s="1598"/>
      <c r="DV9" s="1598"/>
      <c r="DW9" s="1598"/>
      <c r="DX9" s="1598"/>
      <c r="DY9" s="1598"/>
      <c r="DZ9" s="1598"/>
      <c r="EA9" s="1598"/>
      <c r="EB9" s="1598"/>
      <c r="EC9" s="1598"/>
      <c r="ED9" s="1598"/>
      <c r="EE9" s="1598"/>
      <c r="EF9" s="1598"/>
      <c r="EG9" s="1598"/>
      <c r="EH9" s="1598"/>
      <c r="EI9" s="1598"/>
      <c r="EJ9" s="1598"/>
      <c r="EK9" s="1598"/>
      <c r="EL9" s="1598"/>
      <c r="EM9" s="1598"/>
      <c r="EN9" s="1598"/>
      <c r="EO9" s="1598"/>
      <c r="EP9" s="1598"/>
      <c r="EQ9" s="1598"/>
      <c r="ER9" s="1598"/>
      <c r="ES9" s="1598"/>
      <c r="ET9" s="1598"/>
      <c r="EU9" s="1598"/>
      <c r="EV9" s="1598"/>
      <c r="EW9" s="1598"/>
    </row>
    <row r="10" spans="1:153" s="1647" customFormat="1" ht="43.9" customHeight="1" x14ac:dyDescent="0.2">
      <c r="A10" s="1646"/>
      <c r="B10" s="2627" t="s">
        <v>488</v>
      </c>
      <c r="C10" s="2627"/>
      <c r="D10" s="2627"/>
      <c r="E10" s="2627"/>
      <c r="F10" s="2627"/>
      <c r="G10" s="2627"/>
      <c r="H10" s="2627"/>
      <c r="I10" s="2627"/>
      <c r="J10" s="2627"/>
      <c r="K10" s="2627"/>
      <c r="L10" s="2627"/>
      <c r="M10" s="2627"/>
      <c r="N10" s="2627"/>
      <c r="O10" s="2627"/>
      <c r="P10" s="2627"/>
      <c r="Q10" s="2627"/>
      <c r="R10" s="2627"/>
      <c r="S10" s="2627"/>
      <c r="T10" s="2627"/>
      <c r="U10" s="2627"/>
      <c r="V10" s="2627"/>
      <c r="W10" s="2627"/>
      <c r="X10" s="2627"/>
      <c r="Y10" s="2627"/>
      <c r="Z10" s="2627"/>
      <c r="AA10" s="2627"/>
      <c r="AB10" s="2627"/>
      <c r="AC10" s="2627"/>
      <c r="AD10" s="2627"/>
      <c r="AE10" s="2627"/>
      <c r="AF10" s="2627"/>
      <c r="AG10" s="2627"/>
      <c r="AH10" s="1646"/>
      <c r="AI10" s="1646"/>
      <c r="AJ10" s="1646"/>
      <c r="AK10" s="1646"/>
      <c r="AL10" s="1646"/>
      <c r="AM10" s="1646"/>
      <c r="AN10" s="1646"/>
      <c r="AO10" s="1646"/>
      <c r="AP10" s="1646"/>
      <c r="AQ10" s="1646"/>
      <c r="AR10" s="1646"/>
      <c r="AS10" s="1646"/>
      <c r="AT10" s="1646"/>
      <c r="AU10" s="1646"/>
      <c r="AV10" s="1646"/>
      <c r="AW10" s="1646"/>
      <c r="AX10" s="1646"/>
      <c r="AY10" s="1646"/>
      <c r="AZ10" s="1646"/>
      <c r="BA10" s="1646"/>
      <c r="BB10" s="1646"/>
      <c r="BC10" s="1646"/>
      <c r="BD10" s="1646"/>
      <c r="BE10" s="1646"/>
      <c r="BF10" s="1646"/>
      <c r="BG10" s="1646"/>
      <c r="BH10" s="1646"/>
      <c r="BI10" s="1646"/>
      <c r="BJ10" s="1646"/>
      <c r="BK10" s="1646"/>
      <c r="BL10" s="1646"/>
      <c r="BM10" s="1646"/>
      <c r="BN10" s="1646"/>
      <c r="BO10" s="1646"/>
      <c r="BP10" s="1646"/>
      <c r="BQ10" s="1646"/>
      <c r="BR10" s="1646"/>
      <c r="BS10" s="1646"/>
      <c r="BT10" s="1646"/>
      <c r="BU10" s="1646"/>
      <c r="BV10" s="1646"/>
      <c r="BW10" s="1646"/>
      <c r="BX10" s="1646"/>
      <c r="BY10" s="1646"/>
      <c r="BZ10" s="1646"/>
      <c r="CA10" s="1646"/>
      <c r="CB10" s="1646"/>
      <c r="CC10" s="1646"/>
      <c r="CD10" s="1646"/>
      <c r="CE10" s="1646"/>
      <c r="CF10" s="1646"/>
      <c r="CG10" s="1646"/>
      <c r="CH10" s="1646"/>
      <c r="CI10" s="1646"/>
      <c r="CJ10" s="1646"/>
      <c r="CK10" s="1646"/>
      <c r="CL10" s="1646"/>
      <c r="CM10" s="1646"/>
      <c r="CN10" s="1646"/>
      <c r="CO10" s="1646"/>
      <c r="CP10" s="1646"/>
      <c r="CQ10" s="1646"/>
      <c r="CR10" s="1646"/>
      <c r="CS10" s="1646"/>
      <c r="CT10" s="1646"/>
      <c r="CU10" s="1646"/>
      <c r="CV10" s="1646"/>
      <c r="CW10" s="1646"/>
      <c r="CX10" s="1646"/>
      <c r="CY10" s="1646"/>
      <c r="CZ10" s="1646"/>
      <c r="DA10" s="1646"/>
      <c r="DB10" s="1646"/>
      <c r="DC10" s="1646"/>
      <c r="DD10" s="1646"/>
      <c r="DE10" s="1646"/>
      <c r="DF10" s="1646"/>
      <c r="DG10" s="1646"/>
      <c r="DH10" s="1646"/>
      <c r="DI10" s="1646"/>
      <c r="DJ10" s="1646"/>
      <c r="DK10" s="1646"/>
      <c r="DL10" s="1646"/>
      <c r="DM10" s="1646"/>
      <c r="DN10" s="1646"/>
      <c r="DO10" s="1646"/>
      <c r="DP10" s="1646"/>
      <c r="DQ10" s="1646"/>
      <c r="DR10" s="1646"/>
      <c r="DS10" s="1646"/>
      <c r="DT10" s="1646"/>
      <c r="DU10" s="1646"/>
      <c r="DV10" s="1646"/>
      <c r="DW10" s="1646"/>
      <c r="DX10" s="1646"/>
      <c r="DY10" s="1646"/>
      <c r="DZ10" s="1646"/>
      <c r="EA10" s="1646"/>
      <c r="EB10" s="1646"/>
      <c r="EC10" s="1646"/>
      <c r="ED10" s="1646"/>
      <c r="EE10" s="1646"/>
      <c r="EF10" s="1646"/>
      <c r="EG10" s="1646"/>
      <c r="EH10" s="1646"/>
      <c r="EI10" s="1646"/>
      <c r="EJ10" s="1646"/>
      <c r="EK10" s="1646"/>
      <c r="EL10" s="1646"/>
      <c r="EM10" s="1646"/>
      <c r="EN10" s="1646"/>
      <c r="EO10" s="1646"/>
      <c r="EP10" s="1646"/>
      <c r="EQ10" s="1646"/>
      <c r="ER10" s="1646"/>
      <c r="ES10" s="1646"/>
      <c r="ET10" s="1646"/>
      <c r="EU10" s="1646"/>
      <c r="EV10" s="1646"/>
      <c r="EW10" s="1646"/>
    </row>
    <row r="11" spans="1:153" s="1602" customFormat="1" ht="19.899999999999999" customHeight="1" x14ac:dyDescent="0.2">
      <c r="A11" s="1598"/>
      <c r="B11" s="2639" t="s">
        <v>467</v>
      </c>
      <c r="C11" s="2537"/>
      <c r="D11" s="2537"/>
      <c r="E11" s="2537"/>
      <c r="F11" s="2537"/>
      <c r="G11" s="2537"/>
      <c r="H11" s="2537"/>
      <c r="I11" s="2537"/>
      <c r="J11" s="2537"/>
      <c r="K11" s="2537"/>
      <c r="L11" s="2537"/>
      <c r="M11" s="2537"/>
      <c r="N11" s="2537"/>
      <c r="O11" s="2537"/>
      <c r="P11" s="2537"/>
      <c r="Q11" s="2537"/>
      <c r="R11" s="2537"/>
      <c r="S11" s="2537"/>
      <c r="T11" s="2537"/>
      <c r="U11" s="2537"/>
      <c r="V11" s="2537"/>
      <c r="W11" s="2537"/>
      <c r="X11" s="2537"/>
      <c r="Y11" s="2537"/>
      <c r="Z11" s="1606"/>
      <c r="AA11" s="2608"/>
      <c r="AB11" s="2638"/>
      <c r="AC11" s="2633"/>
      <c r="AD11" s="2634"/>
      <c r="AE11" s="2634"/>
      <c r="AF11" s="2634"/>
      <c r="AG11" s="2635"/>
      <c r="AH11" s="1660" t="b">
        <v>0</v>
      </c>
      <c r="AI11" s="1645">
        <f>IF(AH11=FALSE,0,AC11)</f>
        <v>0</v>
      </c>
      <c r="AJ11" s="1598"/>
      <c r="AK11" s="1598"/>
      <c r="AL11" s="1598"/>
      <c r="AM11" s="1598"/>
      <c r="AN11" s="1598"/>
      <c r="AO11" s="1598"/>
      <c r="AP11" s="1598"/>
      <c r="AQ11" s="1598"/>
      <c r="AR11" s="1598"/>
      <c r="AS11" s="1598"/>
      <c r="AT11" s="1598"/>
      <c r="AU11" s="1598"/>
      <c r="AV11" s="1598"/>
      <c r="AW11" s="1598"/>
      <c r="AX11" s="1598"/>
      <c r="AY11" s="1598"/>
      <c r="AZ11" s="1598"/>
      <c r="BA11" s="1598"/>
      <c r="BB11" s="1598"/>
      <c r="BC11" s="1598"/>
      <c r="BD11" s="1598"/>
      <c r="BE11" s="1598"/>
      <c r="BF11" s="1598"/>
      <c r="BG11" s="1598"/>
      <c r="BH11" s="1598"/>
      <c r="BI11" s="1598"/>
      <c r="BJ11" s="1598"/>
      <c r="BK11" s="1598"/>
      <c r="BL11" s="1598"/>
      <c r="BM11" s="1598"/>
      <c r="BN11" s="1598"/>
      <c r="BO11" s="1598"/>
      <c r="BP11" s="1598"/>
      <c r="BQ11" s="1598"/>
      <c r="BR11" s="1598"/>
      <c r="BS11" s="1598"/>
      <c r="BT11" s="1598"/>
      <c r="BU11" s="1598"/>
      <c r="BV11" s="1598"/>
      <c r="BW11" s="1598"/>
      <c r="BX11" s="1598"/>
      <c r="BY11" s="1598"/>
      <c r="BZ11" s="1598"/>
      <c r="CA11" s="1598"/>
      <c r="CB11" s="1598"/>
      <c r="CC11" s="1598"/>
      <c r="CD11" s="1598"/>
      <c r="CE11" s="1598"/>
      <c r="CF11" s="1598"/>
      <c r="CG11" s="1598"/>
      <c r="CH11" s="1598"/>
      <c r="CI11" s="1598"/>
      <c r="CJ11" s="1598"/>
      <c r="CK11" s="1598"/>
      <c r="CL11" s="1598"/>
      <c r="CM11" s="1598"/>
      <c r="CN11" s="1598"/>
      <c r="CO11" s="1598"/>
      <c r="CP11" s="1598"/>
      <c r="CQ11" s="1598"/>
      <c r="CR11" s="1598"/>
      <c r="CS11" s="1598"/>
      <c r="CT11" s="1598"/>
      <c r="CU11" s="1598"/>
      <c r="CV11" s="1598"/>
      <c r="CW11" s="1598"/>
      <c r="CX11" s="1598"/>
      <c r="CY11" s="1598"/>
      <c r="CZ11" s="1598"/>
      <c r="DA11" s="1598"/>
      <c r="DB11" s="1598"/>
      <c r="DC11" s="1598"/>
      <c r="DD11" s="1598"/>
      <c r="DE11" s="1598"/>
      <c r="DF11" s="1598"/>
      <c r="DG11" s="1598"/>
      <c r="DH11" s="1598"/>
      <c r="DI11" s="1598"/>
      <c r="DJ11" s="1598"/>
      <c r="DK11" s="1598"/>
      <c r="DL11" s="1598"/>
      <c r="DM11" s="1598"/>
      <c r="DN11" s="1598"/>
      <c r="DO11" s="1598"/>
      <c r="DP11" s="1598"/>
      <c r="DQ11" s="1598"/>
      <c r="DR11" s="1598"/>
      <c r="DS11" s="1598"/>
      <c r="DT11" s="1598"/>
      <c r="DU11" s="1598"/>
      <c r="DV11" s="1598"/>
      <c r="DW11" s="1598"/>
      <c r="DX11" s="1598"/>
      <c r="DY11" s="1598"/>
      <c r="DZ11" s="1598"/>
      <c r="EA11" s="1598"/>
      <c r="EB11" s="1598"/>
      <c r="EC11" s="1598"/>
      <c r="ED11" s="1598"/>
      <c r="EE11" s="1598"/>
      <c r="EF11" s="1598"/>
      <c r="EG11" s="1598"/>
      <c r="EH11" s="1598"/>
      <c r="EI11" s="1598"/>
      <c r="EJ11" s="1598"/>
      <c r="EK11" s="1598"/>
      <c r="EL11" s="1598"/>
      <c r="EM11" s="1598"/>
      <c r="EN11" s="1598"/>
      <c r="EO11" s="1598"/>
      <c r="EP11" s="1598"/>
      <c r="EQ11" s="1598"/>
      <c r="ER11" s="1598"/>
      <c r="ES11" s="1598"/>
      <c r="ET11" s="1598"/>
      <c r="EU11" s="1598"/>
      <c r="EV11" s="1598"/>
      <c r="EW11" s="1598"/>
    </row>
    <row r="12" spans="1:153" s="1602" customFormat="1" ht="15" customHeight="1" x14ac:dyDescent="0.2">
      <c r="A12" s="1598"/>
      <c r="B12" s="2627" t="s">
        <v>458</v>
      </c>
      <c r="C12" s="2627"/>
      <c r="D12" s="2627"/>
      <c r="E12" s="2627"/>
      <c r="F12" s="2627"/>
      <c r="G12" s="2627"/>
      <c r="H12" s="2627"/>
      <c r="I12" s="2627"/>
      <c r="J12" s="2627"/>
      <c r="K12" s="2627"/>
      <c r="L12" s="2627"/>
      <c r="M12" s="2627"/>
      <c r="N12" s="2627"/>
      <c r="O12" s="2627"/>
      <c r="P12" s="2627"/>
      <c r="Q12" s="2627"/>
      <c r="R12" s="2627"/>
      <c r="S12" s="2627"/>
      <c r="T12" s="2627"/>
      <c r="U12" s="2627"/>
      <c r="V12" s="2627"/>
      <c r="W12" s="2627"/>
      <c r="X12" s="2627"/>
      <c r="Y12" s="2627"/>
      <c r="Z12" s="2627"/>
      <c r="AA12" s="2627"/>
      <c r="AB12" s="2627"/>
      <c r="AC12" s="2627"/>
      <c r="AD12" s="2627"/>
      <c r="AE12" s="2627"/>
      <c r="AF12" s="2627"/>
      <c r="AG12" s="2627"/>
      <c r="AH12" s="1598"/>
      <c r="AI12" s="1598"/>
      <c r="AJ12" s="1598"/>
      <c r="AK12" s="1598"/>
      <c r="AL12" s="1598"/>
      <c r="AM12" s="1598"/>
      <c r="AN12" s="1598"/>
      <c r="AO12" s="1598"/>
      <c r="AP12" s="1598"/>
      <c r="AQ12" s="1598"/>
      <c r="AR12" s="1598"/>
      <c r="AS12" s="1598"/>
      <c r="AT12" s="1598"/>
      <c r="AU12" s="1598"/>
      <c r="AV12" s="1598"/>
      <c r="AW12" s="1598"/>
      <c r="AX12" s="1598"/>
      <c r="AY12" s="1598"/>
      <c r="AZ12" s="1598"/>
      <c r="BA12" s="1598"/>
      <c r="BB12" s="1598"/>
      <c r="BC12" s="1598"/>
      <c r="BD12" s="1598"/>
      <c r="BE12" s="1598"/>
      <c r="BF12" s="1598"/>
      <c r="BG12" s="1598"/>
      <c r="BH12" s="1598"/>
      <c r="BI12" s="1598"/>
      <c r="BJ12" s="1598"/>
      <c r="BK12" s="1598"/>
      <c r="BL12" s="1598"/>
      <c r="BM12" s="1598"/>
      <c r="BN12" s="1598"/>
      <c r="BO12" s="1598"/>
      <c r="BP12" s="1598"/>
      <c r="BQ12" s="1598"/>
      <c r="BR12" s="1598"/>
      <c r="BS12" s="1598"/>
      <c r="BT12" s="1598"/>
      <c r="BU12" s="1598"/>
      <c r="BV12" s="1598"/>
      <c r="BW12" s="1598"/>
      <c r="BX12" s="1598"/>
      <c r="BY12" s="1598"/>
      <c r="BZ12" s="1598"/>
      <c r="CA12" s="1598"/>
      <c r="CB12" s="1598"/>
      <c r="CC12" s="1598"/>
      <c r="CD12" s="1598"/>
      <c r="CE12" s="1598"/>
      <c r="CF12" s="1598"/>
      <c r="CG12" s="1598"/>
      <c r="CH12" s="1598"/>
      <c r="CI12" s="1598"/>
      <c r="CJ12" s="1598"/>
      <c r="CK12" s="1598"/>
      <c r="CL12" s="1598"/>
      <c r="CM12" s="1598"/>
      <c r="CN12" s="1598"/>
      <c r="CO12" s="1598"/>
      <c r="CP12" s="1598"/>
      <c r="CQ12" s="1598"/>
      <c r="CR12" s="1598"/>
      <c r="CS12" s="1598"/>
      <c r="CT12" s="1598"/>
      <c r="CU12" s="1598"/>
      <c r="CV12" s="1598"/>
      <c r="CW12" s="1598"/>
      <c r="CX12" s="1598"/>
      <c r="CY12" s="1598"/>
      <c r="CZ12" s="1598"/>
      <c r="DA12" s="1598"/>
      <c r="DB12" s="1598"/>
      <c r="DC12" s="1598"/>
      <c r="DD12" s="1598"/>
      <c r="DE12" s="1598"/>
      <c r="DF12" s="1598"/>
      <c r="DG12" s="1598"/>
      <c r="DH12" s="1598"/>
      <c r="DI12" s="1598"/>
      <c r="DJ12" s="1598"/>
      <c r="DK12" s="1598"/>
      <c r="DL12" s="1598"/>
      <c r="DM12" s="1598"/>
      <c r="DN12" s="1598"/>
      <c r="DO12" s="1598"/>
      <c r="DP12" s="1598"/>
      <c r="DQ12" s="1598"/>
      <c r="DR12" s="1598"/>
      <c r="DS12" s="1598"/>
      <c r="DT12" s="1598"/>
      <c r="DU12" s="1598"/>
      <c r="DV12" s="1598"/>
      <c r="DW12" s="1598"/>
      <c r="DX12" s="1598"/>
      <c r="DY12" s="1598"/>
      <c r="DZ12" s="1598"/>
      <c r="EA12" s="1598"/>
      <c r="EB12" s="1598"/>
      <c r="EC12" s="1598"/>
      <c r="ED12" s="1598"/>
      <c r="EE12" s="1598"/>
      <c r="EF12" s="1598"/>
      <c r="EG12" s="1598"/>
      <c r="EH12" s="1598"/>
      <c r="EI12" s="1598"/>
      <c r="EJ12" s="1598"/>
      <c r="EK12" s="1598"/>
      <c r="EL12" s="1598"/>
      <c r="EM12" s="1598"/>
      <c r="EN12" s="1598"/>
      <c r="EO12" s="1598"/>
      <c r="EP12" s="1598"/>
      <c r="EQ12" s="1598"/>
      <c r="ER12" s="1598"/>
      <c r="ES12" s="1598"/>
      <c r="ET12" s="1598"/>
      <c r="EU12" s="1598"/>
      <c r="EV12" s="1598"/>
      <c r="EW12" s="1598"/>
    </row>
    <row r="13" spans="1:153" s="1602" customFormat="1" ht="27.4" customHeight="1" x14ac:dyDescent="0.2">
      <c r="A13" s="1598"/>
      <c r="B13" s="2628"/>
      <c r="C13" s="2628"/>
      <c r="D13" s="2628"/>
      <c r="E13" s="2628"/>
      <c r="F13" s="2628"/>
      <c r="G13" s="2628"/>
      <c r="H13" s="2628"/>
      <c r="I13" s="2628"/>
      <c r="J13" s="2628"/>
      <c r="K13" s="2628"/>
      <c r="L13" s="2629"/>
      <c r="M13" s="2629"/>
      <c r="N13" s="2629"/>
      <c r="O13" s="2630"/>
      <c r="P13" s="2630"/>
      <c r="Q13" s="2630"/>
      <c r="R13" s="2630"/>
      <c r="S13" s="2630"/>
      <c r="T13" s="2630"/>
      <c r="U13" s="2631"/>
      <c r="V13" s="2631"/>
      <c r="W13" s="2631"/>
      <c r="X13" s="2631"/>
      <c r="Y13" s="2631"/>
      <c r="Z13" s="2631"/>
      <c r="AA13" s="2631"/>
      <c r="AB13" s="2632"/>
      <c r="AC13" s="2632"/>
      <c r="AD13" s="2632"/>
      <c r="AE13" s="2632"/>
      <c r="AF13" s="2632"/>
      <c r="AG13" s="2632"/>
      <c r="AH13" s="1598"/>
      <c r="AI13" s="1598"/>
      <c r="AJ13" s="1598"/>
      <c r="AK13" s="1598"/>
      <c r="AL13" s="1598"/>
      <c r="AM13" s="1598"/>
      <c r="AN13" s="1598"/>
      <c r="AO13" s="1598"/>
      <c r="AP13" s="1598"/>
      <c r="AQ13" s="1598"/>
      <c r="AR13" s="1598"/>
      <c r="AS13" s="1598"/>
      <c r="AT13" s="1598"/>
      <c r="AU13" s="1598"/>
      <c r="AV13" s="1598"/>
      <c r="AW13" s="1598"/>
      <c r="AX13" s="1598"/>
      <c r="AY13" s="1598"/>
      <c r="AZ13" s="1598"/>
      <c r="BA13" s="1598"/>
      <c r="BB13" s="1598"/>
      <c r="BC13" s="1598"/>
      <c r="BD13" s="1598"/>
      <c r="BE13" s="1598"/>
      <c r="BF13" s="1598"/>
      <c r="BG13" s="1598"/>
      <c r="BH13" s="1598"/>
      <c r="BI13" s="1598"/>
      <c r="BJ13" s="1598"/>
      <c r="BK13" s="1598"/>
      <c r="BL13" s="1598"/>
      <c r="BM13" s="1598"/>
      <c r="BN13" s="1598"/>
      <c r="BO13" s="1598"/>
      <c r="BP13" s="1598"/>
      <c r="BQ13" s="1598"/>
      <c r="BR13" s="1598"/>
      <c r="BS13" s="1598"/>
      <c r="BT13" s="1598"/>
      <c r="BU13" s="1598"/>
      <c r="BV13" s="1598"/>
      <c r="BW13" s="1598"/>
      <c r="BX13" s="1598"/>
      <c r="BY13" s="1598"/>
      <c r="BZ13" s="1598"/>
      <c r="CA13" s="1598"/>
      <c r="CB13" s="1598"/>
      <c r="CC13" s="1598"/>
      <c r="CD13" s="1598"/>
      <c r="CE13" s="1598"/>
      <c r="CF13" s="1598"/>
      <c r="CG13" s="1598"/>
      <c r="CH13" s="1598"/>
      <c r="CI13" s="1598"/>
      <c r="CJ13" s="1598"/>
      <c r="CK13" s="1598"/>
      <c r="CL13" s="1598"/>
      <c r="CM13" s="1598"/>
      <c r="CN13" s="1598"/>
      <c r="CO13" s="1598"/>
      <c r="CP13" s="1598"/>
      <c r="CQ13" s="1598"/>
      <c r="CR13" s="1598"/>
      <c r="CS13" s="1598"/>
      <c r="CT13" s="1598"/>
      <c r="CU13" s="1598"/>
      <c r="CV13" s="1598"/>
      <c r="CW13" s="1598"/>
      <c r="CX13" s="1598"/>
      <c r="CY13" s="1598"/>
      <c r="CZ13" s="1598"/>
      <c r="DA13" s="1598"/>
      <c r="DB13" s="1598"/>
      <c r="DC13" s="1598"/>
      <c r="DD13" s="1598"/>
      <c r="DE13" s="1598"/>
      <c r="DF13" s="1598"/>
      <c r="DG13" s="1598"/>
      <c r="DH13" s="1598"/>
      <c r="DI13" s="1598"/>
      <c r="DJ13" s="1598"/>
      <c r="DK13" s="1598"/>
      <c r="DL13" s="1598"/>
      <c r="DM13" s="1598"/>
      <c r="DN13" s="1598"/>
      <c r="DO13" s="1598"/>
      <c r="DP13" s="1598"/>
      <c r="DQ13" s="1598"/>
      <c r="DR13" s="1598"/>
      <c r="DS13" s="1598"/>
      <c r="DT13" s="1598"/>
      <c r="DU13" s="1598"/>
      <c r="DV13" s="1598"/>
      <c r="DW13" s="1598"/>
      <c r="DX13" s="1598"/>
      <c r="DY13" s="1598"/>
      <c r="DZ13" s="1598"/>
      <c r="EA13" s="1598"/>
      <c r="EB13" s="1598"/>
      <c r="EC13" s="1598"/>
      <c r="ED13" s="1598"/>
      <c r="EE13" s="1598"/>
      <c r="EF13" s="1598"/>
      <c r="EG13" s="1598"/>
      <c r="EH13" s="1598"/>
      <c r="EI13" s="1598"/>
      <c r="EJ13" s="1598"/>
      <c r="EK13" s="1598"/>
      <c r="EL13" s="1598"/>
      <c r="EM13" s="1598"/>
      <c r="EN13" s="1598"/>
      <c r="EO13" s="1598"/>
      <c r="EP13" s="1598"/>
      <c r="EQ13" s="1598"/>
      <c r="ER13" s="1598"/>
      <c r="ES13" s="1598"/>
      <c r="ET13" s="1598"/>
      <c r="EU13" s="1598"/>
      <c r="EV13" s="1598"/>
      <c r="EW13" s="1598"/>
    </row>
    <row r="14" spans="1:153" s="1602" customFormat="1" ht="19.899999999999999" customHeight="1" x14ac:dyDescent="0.2">
      <c r="A14" s="1598"/>
      <c r="B14" s="2621" t="s">
        <v>461</v>
      </c>
      <c r="C14" s="2621"/>
      <c r="D14" s="2621"/>
      <c r="E14" s="2621"/>
      <c r="F14" s="2621"/>
      <c r="G14" s="2621"/>
      <c r="H14" s="2621"/>
      <c r="I14" s="2621"/>
      <c r="J14" s="2609" t="s">
        <v>460</v>
      </c>
      <c r="K14" s="2609"/>
      <c r="L14" s="2609"/>
      <c r="M14" s="2609"/>
      <c r="N14" s="2609"/>
      <c r="O14" s="2609"/>
      <c r="P14" s="2609"/>
      <c r="Q14" s="1661"/>
      <c r="R14" s="2623" t="s">
        <v>462</v>
      </c>
      <c r="S14" s="2623"/>
      <c r="T14" s="2623"/>
      <c r="U14" s="2623"/>
      <c r="V14" s="2623"/>
      <c r="W14" s="2623"/>
      <c r="X14" s="2623"/>
      <c r="Y14" s="2623"/>
      <c r="Z14" s="2623"/>
      <c r="AA14" s="2623"/>
      <c r="AB14" s="2623"/>
      <c r="AC14" s="2623"/>
      <c r="AD14" s="1661"/>
      <c r="AE14" s="1661"/>
      <c r="AF14" s="1661"/>
      <c r="AG14" s="1661"/>
      <c r="AH14" s="1598"/>
      <c r="AI14" s="1598"/>
      <c r="AJ14" s="1598"/>
      <c r="AK14" s="1598"/>
      <c r="AL14" s="1598"/>
      <c r="AM14" s="1598"/>
      <c r="AN14" s="1598"/>
      <c r="AO14" s="1598"/>
      <c r="AP14" s="1598"/>
      <c r="AQ14" s="1598"/>
      <c r="AR14" s="1598"/>
      <c r="AS14" s="1598"/>
      <c r="AT14" s="1598"/>
      <c r="AU14" s="1598"/>
      <c r="AV14" s="1598"/>
      <c r="AW14" s="1598"/>
      <c r="AX14" s="1598"/>
      <c r="AY14" s="1598"/>
      <c r="AZ14" s="1598"/>
      <c r="BA14" s="1598"/>
      <c r="BB14" s="1598"/>
      <c r="BC14" s="1598"/>
      <c r="BD14" s="1598"/>
      <c r="BE14" s="1598"/>
      <c r="BF14" s="1598"/>
      <c r="BG14" s="1598"/>
      <c r="BH14" s="1598"/>
      <c r="BI14" s="1598"/>
      <c r="BJ14" s="1598"/>
      <c r="BK14" s="1598"/>
      <c r="BL14" s="1598"/>
      <c r="BM14" s="1598"/>
      <c r="BN14" s="1598"/>
      <c r="BO14" s="1598"/>
      <c r="BP14" s="1598"/>
      <c r="BQ14" s="1598"/>
      <c r="BR14" s="1598"/>
      <c r="BS14" s="1598"/>
      <c r="BT14" s="1598"/>
      <c r="BU14" s="1598"/>
      <c r="BV14" s="1598"/>
      <c r="BW14" s="1598"/>
      <c r="BX14" s="1598"/>
      <c r="BY14" s="1598"/>
      <c r="BZ14" s="1598"/>
      <c r="CA14" s="1598"/>
      <c r="CB14" s="1598"/>
      <c r="CC14" s="1598"/>
      <c r="CD14" s="1598"/>
      <c r="CE14" s="1598"/>
      <c r="CF14" s="1598"/>
      <c r="CG14" s="1598"/>
      <c r="CH14" s="1598"/>
      <c r="CI14" s="1598"/>
      <c r="CJ14" s="1598"/>
      <c r="CK14" s="1598"/>
      <c r="CL14" s="1598"/>
      <c r="CM14" s="1598"/>
      <c r="CN14" s="1598"/>
      <c r="CO14" s="1598"/>
      <c r="CP14" s="1598"/>
      <c r="CQ14" s="1598"/>
      <c r="CR14" s="1598"/>
      <c r="CS14" s="1598"/>
      <c r="CT14" s="1598"/>
      <c r="CU14" s="1598"/>
      <c r="CV14" s="1598"/>
      <c r="CW14" s="1598"/>
      <c r="CX14" s="1598"/>
      <c r="CY14" s="1598"/>
      <c r="CZ14" s="1598"/>
      <c r="DA14" s="1598"/>
      <c r="DB14" s="1598"/>
      <c r="DC14" s="1598"/>
      <c r="DD14" s="1598"/>
      <c r="DE14" s="1598"/>
      <c r="DF14" s="1598"/>
      <c r="DG14" s="1598"/>
      <c r="DH14" s="1598"/>
      <c r="DI14" s="1598"/>
      <c r="DJ14" s="1598"/>
      <c r="DK14" s="1598"/>
      <c r="DL14" s="1598"/>
      <c r="DM14" s="1598"/>
      <c r="DN14" s="1598"/>
      <c r="DO14" s="1598"/>
      <c r="DP14" s="1598"/>
      <c r="DQ14" s="1598"/>
      <c r="DR14" s="1598"/>
      <c r="DS14" s="1598"/>
      <c r="DT14" s="1598"/>
      <c r="DU14" s="1598"/>
      <c r="DV14" s="1598"/>
      <c r="DW14" s="1598"/>
      <c r="DX14" s="1598"/>
      <c r="DY14" s="1598"/>
      <c r="DZ14" s="1598"/>
      <c r="EA14" s="1598"/>
      <c r="EB14" s="1598"/>
      <c r="EC14" s="1598"/>
      <c r="ED14" s="1598"/>
      <c r="EE14" s="1598"/>
      <c r="EF14" s="1598"/>
      <c r="EG14" s="1598"/>
      <c r="EH14" s="1598"/>
      <c r="EI14" s="1598"/>
      <c r="EJ14" s="1598"/>
      <c r="EK14" s="1598"/>
      <c r="EL14" s="1598"/>
      <c r="EM14" s="1598"/>
      <c r="EN14" s="1598"/>
      <c r="EO14" s="1598"/>
      <c r="EP14" s="1598"/>
      <c r="EQ14" s="1598"/>
      <c r="ER14" s="1598"/>
      <c r="ES14" s="1598"/>
      <c r="ET14" s="1598"/>
      <c r="EU14" s="1598"/>
      <c r="EV14" s="1598"/>
      <c r="EW14" s="1598"/>
    </row>
    <row r="15" spans="1:153" s="1602" customFormat="1" ht="19.899999999999999" customHeight="1" x14ac:dyDescent="0.2">
      <c r="A15" s="1598"/>
      <c r="B15" s="2607" t="s">
        <v>11</v>
      </c>
      <c r="C15" s="2608"/>
      <c r="D15" s="2608"/>
      <c r="E15" s="2608"/>
      <c r="F15" s="2608"/>
      <c r="G15" s="2608"/>
      <c r="H15" s="1648"/>
      <c r="I15" s="1648"/>
      <c r="J15" s="2610">
        <v>1</v>
      </c>
      <c r="K15" s="2611"/>
      <c r="L15" s="2611"/>
      <c r="M15" s="2611"/>
      <c r="N15" s="2611"/>
      <c r="O15" s="2611"/>
      <c r="P15" s="2612"/>
      <c r="Q15" s="1649"/>
      <c r="R15" s="1649"/>
      <c r="S15" s="2613">
        <v>1</v>
      </c>
      <c r="T15" s="2614"/>
      <c r="U15" s="2614"/>
      <c r="V15" s="2614"/>
      <c r="W15" s="2614"/>
      <c r="X15" s="2614"/>
      <c r="Y15" s="2614"/>
      <c r="Z15" s="2615"/>
      <c r="AA15" s="2616">
        <f t="shared" ref="AA15:AA20" si="0">IF(AI15=0,"",AI15)</f>
        <v>5000</v>
      </c>
      <c r="AB15" s="2617"/>
      <c r="AC15" s="2617"/>
      <c r="AD15" s="2617"/>
      <c r="AE15" s="2617"/>
      <c r="AF15" s="2617"/>
      <c r="AG15" s="2618"/>
      <c r="AH15" s="1659" t="b">
        <v>1</v>
      </c>
      <c r="AI15" s="1650">
        <f>IF(AH15=FALSE,0,J15*S15*AI$9)</f>
        <v>5000</v>
      </c>
      <c r="AJ15" s="1598"/>
      <c r="AK15" s="1598"/>
      <c r="AL15" s="1598"/>
      <c r="AM15" s="1598"/>
      <c r="AN15" s="1598"/>
      <c r="AO15" s="1598"/>
      <c r="AP15" s="1598"/>
      <c r="AQ15" s="1598"/>
      <c r="AR15" s="1598"/>
      <c r="AS15" s="1598"/>
      <c r="AT15" s="1598"/>
      <c r="AU15" s="1598"/>
      <c r="AV15" s="1598"/>
      <c r="AW15" s="1598"/>
      <c r="AX15" s="1598"/>
      <c r="AY15" s="1598"/>
      <c r="AZ15" s="1598"/>
      <c r="BA15" s="1598"/>
      <c r="BB15" s="1598"/>
      <c r="BC15" s="1598"/>
      <c r="BD15" s="1598"/>
      <c r="BE15" s="1598"/>
      <c r="BF15" s="1598"/>
      <c r="BG15" s="1598"/>
      <c r="BH15" s="1598"/>
      <c r="BI15" s="1598"/>
      <c r="BJ15" s="1598"/>
      <c r="BK15" s="1598"/>
      <c r="BL15" s="1598"/>
      <c r="BM15" s="1598"/>
      <c r="BN15" s="1598"/>
      <c r="BO15" s="1598"/>
      <c r="BP15" s="1598"/>
      <c r="BQ15" s="1598"/>
      <c r="BR15" s="1598"/>
      <c r="BS15" s="1598"/>
      <c r="BT15" s="1598"/>
      <c r="BU15" s="1598"/>
      <c r="BV15" s="1598"/>
      <c r="BW15" s="1598"/>
      <c r="BX15" s="1598"/>
      <c r="BY15" s="1598"/>
      <c r="BZ15" s="1598"/>
      <c r="CA15" s="1598"/>
      <c r="CB15" s="1598"/>
      <c r="CC15" s="1598"/>
      <c r="CD15" s="1598"/>
      <c r="CE15" s="1598"/>
      <c r="CF15" s="1598"/>
      <c r="CG15" s="1598"/>
      <c r="CH15" s="1598"/>
      <c r="CI15" s="1598"/>
      <c r="CJ15" s="1598"/>
      <c r="CK15" s="1598"/>
      <c r="CL15" s="1598"/>
      <c r="CM15" s="1598"/>
      <c r="CN15" s="1598"/>
      <c r="CO15" s="1598"/>
      <c r="CP15" s="1598"/>
      <c r="CQ15" s="1598"/>
      <c r="CR15" s="1598"/>
      <c r="CS15" s="1598"/>
      <c r="CT15" s="1598"/>
      <c r="CU15" s="1598"/>
      <c r="CV15" s="1598"/>
      <c r="CW15" s="1598"/>
      <c r="CX15" s="1598"/>
      <c r="CY15" s="1598"/>
      <c r="CZ15" s="1598"/>
      <c r="DA15" s="1598"/>
      <c r="DB15" s="1598"/>
      <c r="DC15" s="1598"/>
      <c r="DD15" s="1598"/>
      <c r="DE15" s="1598"/>
      <c r="DF15" s="1598"/>
      <c r="DG15" s="1598"/>
      <c r="DH15" s="1598"/>
      <c r="DI15" s="1598"/>
      <c r="DJ15" s="1598"/>
      <c r="DK15" s="1598"/>
      <c r="DL15" s="1598"/>
      <c r="DM15" s="1598"/>
      <c r="DN15" s="1598"/>
      <c r="DO15" s="1598"/>
      <c r="DP15" s="1598"/>
      <c r="DQ15" s="1598"/>
      <c r="DR15" s="1598"/>
      <c r="DS15" s="1598"/>
      <c r="DT15" s="1598"/>
      <c r="DU15" s="1598"/>
      <c r="DV15" s="1598"/>
      <c r="DW15" s="1598"/>
      <c r="DX15" s="1598"/>
      <c r="DY15" s="1598"/>
      <c r="DZ15" s="1598"/>
      <c r="EA15" s="1598"/>
      <c r="EB15" s="1598"/>
      <c r="EC15" s="1598"/>
      <c r="ED15" s="1598"/>
      <c r="EE15" s="1598"/>
      <c r="EF15" s="1598"/>
      <c r="EG15" s="1598"/>
      <c r="EH15" s="1598"/>
      <c r="EI15" s="1598"/>
      <c r="EJ15" s="1598"/>
      <c r="EK15" s="1598"/>
      <c r="EL15" s="1598"/>
      <c r="EM15" s="1598"/>
      <c r="EN15" s="1598"/>
      <c r="EO15" s="1598"/>
      <c r="EP15" s="1598"/>
      <c r="EQ15" s="1598"/>
      <c r="ER15" s="1598"/>
      <c r="ES15" s="1598"/>
      <c r="ET15" s="1598"/>
      <c r="EU15" s="1598"/>
      <c r="EV15" s="1598"/>
      <c r="EW15" s="1598"/>
    </row>
    <row r="16" spans="1:153" s="1602" customFormat="1" ht="19.899999999999999" customHeight="1" x14ac:dyDescent="0.2">
      <c r="A16" s="1598"/>
      <c r="B16" s="2607" t="s">
        <v>12</v>
      </c>
      <c r="C16" s="2608"/>
      <c r="D16" s="2608"/>
      <c r="E16" s="2608"/>
      <c r="F16" s="2608"/>
      <c r="G16" s="2608"/>
      <c r="H16" s="1648"/>
      <c r="I16" s="1648"/>
      <c r="J16" s="2610"/>
      <c r="K16" s="2611"/>
      <c r="L16" s="2611"/>
      <c r="M16" s="2611"/>
      <c r="N16" s="2611"/>
      <c r="O16" s="2611"/>
      <c r="P16" s="2612"/>
      <c r="Q16" s="1649"/>
      <c r="R16" s="1649"/>
      <c r="S16" s="2613"/>
      <c r="T16" s="2614"/>
      <c r="U16" s="2614"/>
      <c r="V16" s="2614"/>
      <c r="W16" s="2614"/>
      <c r="X16" s="2614"/>
      <c r="Y16" s="2614"/>
      <c r="Z16" s="2615"/>
      <c r="AA16" s="2616" t="str">
        <f t="shared" si="0"/>
        <v/>
      </c>
      <c r="AB16" s="2617"/>
      <c r="AC16" s="2617"/>
      <c r="AD16" s="2617"/>
      <c r="AE16" s="2617"/>
      <c r="AF16" s="2617"/>
      <c r="AG16" s="2618"/>
      <c r="AH16" s="1659" t="b">
        <v>1</v>
      </c>
      <c r="AI16" s="1650">
        <f>IF(AH16=FALSE,0,J16*S16*AI$9)</f>
        <v>0</v>
      </c>
      <c r="AJ16" s="1598"/>
      <c r="AK16" s="1598"/>
      <c r="AL16" s="1598"/>
      <c r="AM16" s="1598"/>
      <c r="AN16" s="1598"/>
      <c r="AO16" s="1598"/>
      <c r="AP16" s="1598"/>
      <c r="AQ16" s="1598"/>
      <c r="AR16" s="1598"/>
      <c r="AS16" s="1598"/>
      <c r="AT16" s="1598"/>
      <c r="AU16" s="1598"/>
      <c r="AV16" s="1598"/>
      <c r="AW16" s="1598"/>
      <c r="AX16" s="1598"/>
      <c r="AY16" s="1598"/>
      <c r="AZ16" s="1598"/>
      <c r="BA16" s="1598"/>
      <c r="BB16" s="1598"/>
      <c r="BC16" s="1598"/>
      <c r="BD16" s="1598"/>
      <c r="BE16" s="1598"/>
      <c r="BF16" s="1598"/>
      <c r="BG16" s="1598"/>
      <c r="BH16" s="1598"/>
      <c r="BI16" s="1598"/>
      <c r="BJ16" s="1598"/>
      <c r="BK16" s="1598"/>
      <c r="BL16" s="1598"/>
      <c r="BM16" s="1598"/>
      <c r="BN16" s="1598"/>
      <c r="BO16" s="1598"/>
      <c r="BP16" s="1598"/>
      <c r="BQ16" s="1598"/>
      <c r="BR16" s="1598"/>
      <c r="BS16" s="1598"/>
      <c r="BT16" s="1598"/>
      <c r="BU16" s="1598"/>
      <c r="BV16" s="1598"/>
      <c r="BW16" s="1598"/>
      <c r="BX16" s="1598"/>
      <c r="BY16" s="1598"/>
      <c r="BZ16" s="1598"/>
      <c r="CA16" s="1598"/>
      <c r="CB16" s="1598"/>
      <c r="CC16" s="1598"/>
      <c r="CD16" s="1598"/>
      <c r="CE16" s="1598"/>
      <c r="CF16" s="1598"/>
      <c r="CG16" s="1598"/>
      <c r="CH16" s="1598"/>
      <c r="CI16" s="1598"/>
      <c r="CJ16" s="1598"/>
      <c r="CK16" s="1598"/>
      <c r="CL16" s="1598"/>
      <c r="CM16" s="1598"/>
      <c r="CN16" s="1598"/>
      <c r="CO16" s="1598"/>
      <c r="CP16" s="1598"/>
      <c r="CQ16" s="1598"/>
      <c r="CR16" s="1598"/>
      <c r="CS16" s="1598"/>
      <c r="CT16" s="1598"/>
      <c r="CU16" s="1598"/>
      <c r="CV16" s="1598"/>
      <c r="CW16" s="1598"/>
      <c r="CX16" s="1598"/>
      <c r="CY16" s="1598"/>
      <c r="CZ16" s="1598"/>
      <c r="DA16" s="1598"/>
      <c r="DB16" s="1598"/>
      <c r="DC16" s="1598"/>
      <c r="DD16" s="1598"/>
      <c r="DE16" s="1598"/>
      <c r="DF16" s="1598"/>
      <c r="DG16" s="1598"/>
      <c r="DH16" s="1598"/>
      <c r="DI16" s="1598"/>
      <c r="DJ16" s="1598"/>
      <c r="DK16" s="1598"/>
      <c r="DL16" s="1598"/>
      <c r="DM16" s="1598"/>
      <c r="DN16" s="1598"/>
      <c r="DO16" s="1598"/>
      <c r="DP16" s="1598"/>
      <c r="DQ16" s="1598"/>
      <c r="DR16" s="1598"/>
      <c r="DS16" s="1598"/>
      <c r="DT16" s="1598"/>
      <c r="DU16" s="1598"/>
      <c r="DV16" s="1598"/>
      <c r="DW16" s="1598"/>
      <c r="DX16" s="1598"/>
      <c r="DY16" s="1598"/>
      <c r="DZ16" s="1598"/>
      <c r="EA16" s="1598"/>
      <c r="EB16" s="1598"/>
      <c r="EC16" s="1598"/>
      <c r="ED16" s="1598"/>
      <c r="EE16" s="1598"/>
      <c r="EF16" s="1598"/>
      <c r="EG16" s="1598"/>
      <c r="EH16" s="1598"/>
      <c r="EI16" s="1598"/>
      <c r="EJ16" s="1598"/>
      <c r="EK16" s="1598"/>
      <c r="EL16" s="1598"/>
      <c r="EM16" s="1598"/>
      <c r="EN16" s="1598"/>
      <c r="EO16" s="1598"/>
      <c r="EP16" s="1598"/>
      <c r="EQ16" s="1598"/>
      <c r="ER16" s="1598"/>
      <c r="ES16" s="1598"/>
      <c r="ET16" s="1598"/>
      <c r="EU16" s="1598"/>
      <c r="EV16" s="1598"/>
      <c r="EW16" s="1598"/>
    </row>
    <row r="17" spans="1:153" s="1602" customFormat="1" ht="19.899999999999999" customHeight="1" x14ac:dyDescent="0.2">
      <c r="A17" s="1598"/>
      <c r="B17" s="2607" t="s">
        <v>13</v>
      </c>
      <c r="C17" s="2608"/>
      <c r="D17" s="2608"/>
      <c r="E17" s="2608"/>
      <c r="F17" s="2608"/>
      <c r="G17" s="2608"/>
      <c r="H17" s="1648"/>
      <c r="I17" s="1648"/>
      <c r="J17" s="2610"/>
      <c r="K17" s="2611"/>
      <c r="L17" s="2611"/>
      <c r="M17" s="2611"/>
      <c r="N17" s="2611"/>
      <c r="O17" s="2611"/>
      <c r="P17" s="2612"/>
      <c r="Q17" s="1649"/>
      <c r="R17" s="1649"/>
      <c r="S17" s="2613"/>
      <c r="T17" s="2614"/>
      <c r="U17" s="2614"/>
      <c r="V17" s="2614"/>
      <c r="W17" s="2614"/>
      <c r="X17" s="2614"/>
      <c r="Y17" s="2614"/>
      <c r="Z17" s="2615"/>
      <c r="AA17" s="2616" t="str">
        <f t="shared" si="0"/>
        <v/>
      </c>
      <c r="AB17" s="2617"/>
      <c r="AC17" s="2617"/>
      <c r="AD17" s="2617"/>
      <c r="AE17" s="2617"/>
      <c r="AF17" s="2617"/>
      <c r="AG17" s="2618"/>
      <c r="AH17" s="1659" t="b">
        <v>1</v>
      </c>
      <c r="AI17" s="1650">
        <f>IF(AH17=FALSE,0,J17*S17*AI$9)</f>
        <v>0</v>
      </c>
      <c r="AJ17" s="1598"/>
      <c r="AK17" s="1598"/>
      <c r="AL17" s="1598"/>
      <c r="AM17" s="1598"/>
      <c r="AN17" s="1598"/>
      <c r="AO17" s="1598"/>
      <c r="AP17" s="1598"/>
      <c r="AQ17" s="1598"/>
      <c r="AR17" s="1598"/>
      <c r="AS17" s="1598"/>
      <c r="AT17" s="1598"/>
      <c r="AU17" s="1598"/>
      <c r="AV17" s="1598"/>
      <c r="AW17" s="1598"/>
      <c r="AX17" s="1598"/>
      <c r="AY17" s="1598"/>
      <c r="AZ17" s="1598"/>
      <c r="BA17" s="1598"/>
      <c r="BB17" s="1598"/>
      <c r="BC17" s="1598"/>
      <c r="BD17" s="1598"/>
      <c r="BE17" s="1598"/>
      <c r="BF17" s="1598"/>
      <c r="BG17" s="1598"/>
      <c r="BH17" s="1598"/>
      <c r="BI17" s="1598"/>
      <c r="BJ17" s="1598"/>
      <c r="BK17" s="1598"/>
      <c r="BL17" s="1598"/>
      <c r="BM17" s="1598"/>
      <c r="BN17" s="1598"/>
      <c r="BO17" s="1598"/>
      <c r="BP17" s="1598"/>
      <c r="BQ17" s="1598"/>
      <c r="BR17" s="1598"/>
      <c r="BS17" s="1598"/>
      <c r="BT17" s="1598"/>
      <c r="BU17" s="1598"/>
      <c r="BV17" s="1598"/>
      <c r="BW17" s="1598"/>
      <c r="BX17" s="1598"/>
      <c r="BY17" s="1598"/>
      <c r="BZ17" s="1598"/>
      <c r="CA17" s="1598"/>
      <c r="CB17" s="1598"/>
      <c r="CC17" s="1598"/>
      <c r="CD17" s="1598"/>
      <c r="CE17" s="1598"/>
      <c r="CF17" s="1598"/>
      <c r="CG17" s="1598"/>
      <c r="CH17" s="1598"/>
      <c r="CI17" s="1598"/>
      <c r="CJ17" s="1598"/>
      <c r="CK17" s="1598"/>
      <c r="CL17" s="1598"/>
      <c r="CM17" s="1598"/>
      <c r="CN17" s="1598"/>
      <c r="CO17" s="1598"/>
      <c r="CP17" s="1598"/>
      <c r="CQ17" s="1598"/>
      <c r="CR17" s="1598"/>
      <c r="CS17" s="1598"/>
      <c r="CT17" s="1598"/>
      <c r="CU17" s="1598"/>
      <c r="CV17" s="1598"/>
      <c r="CW17" s="1598"/>
      <c r="CX17" s="1598"/>
      <c r="CY17" s="1598"/>
      <c r="CZ17" s="1598"/>
      <c r="DA17" s="1598"/>
      <c r="DB17" s="1598"/>
      <c r="DC17" s="1598"/>
      <c r="DD17" s="1598"/>
      <c r="DE17" s="1598"/>
      <c r="DF17" s="1598"/>
      <c r="DG17" s="1598"/>
      <c r="DH17" s="1598"/>
      <c r="DI17" s="1598"/>
      <c r="DJ17" s="1598"/>
      <c r="DK17" s="1598"/>
      <c r="DL17" s="1598"/>
      <c r="DM17" s="1598"/>
      <c r="DN17" s="1598"/>
      <c r="DO17" s="1598"/>
      <c r="DP17" s="1598"/>
      <c r="DQ17" s="1598"/>
      <c r="DR17" s="1598"/>
      <c r="DS17" s="1598"/>
      <c r="DT17" s="1598"/>
      <c r="DU17" s="1598"/>
      <c r="DV17" s="1598"/>
      <c r="DW17" s="1598"/>
      <c r="DX17" s="1598"/>
      <c r="DY17" s="1598"/>
      <c r="DZ17" s="1598"/>
      <c r="EA17" s="1598"/>
      <c r="EB17" s="1598"/>
      <c r="EC17" s="1598"/>
      <c r="ED17" s="1598"/>
      <c r="EE17" s="1598"/>
      <c r="EF17" s="1598"/>
      <c r="EG17" s="1598"/>
      <c r="EH17" s="1598"/>
      <c r="EI17" s="1598"/>
      <c r="EJ17" s="1598"/>
      <c r="EK17" s="1598"/>
      <c r="EL17" s="1598"/>
      <c r="EM17" s="1598"/>
      <c r="EN17" s="1598"/>
      <c r="EO17" s="1598"/>
      <c r="EP17" s="1598"/>
      <c r="EQ17" s="1598"/>
      <c r="ER17" s="1598"/>
      <c r="ES17" s="1598"/>
      <c r="ET17" s="1598"/>
      <c r="EU17" s="1598"/>
      <c r="EV17" s="1598"/>
      <c r="EW17" s="1598"/>
    </row>
    <row r="18" spans="1:153" s="1602" customFormat="1" ht="19.899999999999999" customHeight="1" x14ac:dyDescent="0.2">
      <c r="A18" s="1598"/>
      <c r="B18" s="2607" t="s">
        <v>14</v>
      </c>
      <c r="C18" s="2608"/>
      <c r="D18" s="2608"/>
      <c r="E18" s="2608"/>
      <c r="F18" s="2608"/>
      <c r="G18" s="2608"/>
      <c r="H18" s="1648"/>
      <c r="I18" s="1648"/>
      <c r="J18" s="2610"/>
      <c r="K18" s="2611"/>
      <c r="L18" s="2611"/>
      <c r="M18" s="2611"/>
      <c r="N18" s="2611"/>
      <c r="O18" s="2611"/>
      <c r="P18" s="2612"/>
      <c r="Q18" s="1649"/>
      <c r="R18" s="1649"/>
      <c r="S18" s="2613"/>
      <c r="T18" s="2614"/>
      <c r="U18" s="2614"/>
      <c r="V18" s="2614"/>
      <c r="W18" s="2614"/>
      <c r="X18" s="2614"/>
      <c r="Y18" s="2614"/>
      <c r="Z18" s="2615"/>
      <c r="AA18" s="2616" t="str">
        <f t="shared" si="0"/>
        <v/>
      </c>
      <c r="AB18" s="2617"/>
      <c r="AC18" s="2617"/>
      <c r="AD18" s="2617"/>
      <c r="AE18" s="2617"/>
      <c r="AF18" s="2617"/>
      <c r="AG18" s="2618"/>
      <c r="AH18" s="1659" t="b">
        <v>1</v>
      </c>
      <c r="AI18" s="1650">
        <f>IF(AH18=FALSE,0,J18*S18*AI$9)</f>
        <v>0</v>
      </c>
      <c r="AJ18" s="1598"/>
      <c r="AK18" s="1598"/>
      <c r="AL18" s="1598"/>
      <c r="AM18" s="1598"/>
      <c r="AN18" s="1598"/>
      <c r="AO18" s="1598"/>
      <c r="AP18" s="1598"/>
      <c r="AQ18" s="1598"/>
      <c r="AR18" s="1598"/>
      <c r="AS18" s="1598"/>
      <c r="AT18" s="1598"/>
      <c r="AU18" s="1598"/>
      <c r="AV18" s="1598"/>
      <c r="AW18" s="1598"/>
      <c r="AX18" s="1598"/>
      <c r="AY18" s="1598"/>
      <c r="AZ18" s="1598"/>
      <c r="BA18" s="1598"/>
      <c r="BB18" s="1598"/>
      <c r="BC18" s="1598"/>
      <c r="BD18" s="1598"/>
      <c r="BE18" s="1598"/>
      <c r="BF18" s="1598"/>
      <c r="BG18" s="1598"/>
      <c r="BH18" s="1598"/>
      <c r="BI18" s="1598"/>
      <c r="BJ18" s="1598"/>
      <c r="BK18" s="1598"/>
      <c r="BL18" s="1598"/>
      <c r="BM18" s="1598"/>
      <c r="BN18" s="1598"/>
      <c r="BO18" s="1598"/>
      <c r="BP18" s="1598"/>
      <c r="BQ18" s="1598"/>
      <c r="BR18" s="1598"/>
      <c r="BS18" s="1598"/>
      <c r="BT18" s="1598"/>
      <c r="BU18" s="1598"/>
      <c r="BV18" s="1598"/>
      <c r="BW18" s="1598"/>
      <c r="BX18" s="1598"/>
      <c r="BY18" s="1598"/>
      <c r="BZ18" s="1598"/>
      <c r="CA18" s="1598"/>
      <c r="CB18" s="1598"/>
      <c r="CC18" s="1598"/>
      <c r="CD18" s="1598"/>
      <c r="CE18" s="1598"/>
      <c r="CF18" s="1598"/>
      <c r="CG18" s="1598"/>
      <c r="CH18" s="1598"/>
      <c r="CI18" s="1598"/>
      <c r="CJ18" s="1598"/>
      <c r="CK18" s="1598"/>
      <c r="CL18" s="1598"/>
      <c r="CM18" s="1598"/>
      <c r="CN18" s="1598"/>
      <c r="CO18" s="1598"/>
      <c r="CP18" s="1598"/>
      <c r="CQ18" s="1598"/>
      <c r="CR18" s="1598"/>
      <c r="CS18" s="1598"/>
      <c r="CT18" s="1598"/>
      <c r="CU18" s="1598"/>
      <c r="CV18" s="1598"/>
      <c r="CW18" s="1598"/>
      <c r="CX18" s="1598"/>
      <c r="CY18" s="1598"/>
      <c r="CZ18" s="1598"/>
      <c r="DA18" s="1598"/>
      <c r="DB18" s="1598"/>
      <c r="DC18" s="1598"/>
      <c r="DD18" s="1598"/>
      <c r="DE18" s="1598"/>
      <c r="DF18" s="1598"/>
      <c r="DG18" s="1598"/>
      <c r="DH18" s="1598"/>
      <c r="DI18" s="1598"/>
      <c r="DJ18" s="1598"/>
      <c r="DK18" s="1598"/>
      <c r="DL18" s="1598"/>
      <c r="DM18" s="1598"/>
      <c r="DN18" s="1598"/>
      <c r="DO18" s="1598"/>
      <c r="DP18" s="1598"/>
      <c r="DQ18" s="1598"/>
      <c r="DR18" s="1598"/>
      <c r="DS18" s="1598"/>
      <c r="DT18" s="1598"/>
      <c r="DU18" s="1598"/>
      <c r="DV18" s="1598"/>
      <c r="DW18" s="1598"/>
      <c r="DX18" s="1598"/>
      <c r="DY18" s="1598"/>
      <c r="DZ18" s="1598"/>
      <c r="EA18" s="1598"/>
      <c r="EB18" s="1598"/>
      <c r="EC18" s="1598"/>
      <c r="ED18" s="1598"/>
      <c r="EE18" s="1598"/>
      <c r="EF18" s="1598"/>
      <c r="EG18" s="1598"/>
      <c r="EH18" s="1598"/>
      <c r="EI18" s="1598"/>
      <c r="EJ18" s="1598"/>
      <c r="EK18" s="1598"/>
      <c r="EL18" s="1598"/>
      <c r="EM18" s="1598"/>
      <c r="EN18" s="1598"/>
      <c r="EO18" s="1598"/>
      <c r="EP18" s="1598"/>
      <c r="EQ18" s="1598"/>
      <c r="ER18" s="1598"/>
      <c r="ES18" s="1598"/>
      <c r="ET18" s="1598"/>
      <c r="EU18" s="1598"/>
      <c r="EV18" s="1598"/>
      <c r="EW18" s="1598"/>
    </row>
    <row r="19" spans="1:153" s="1602" customFormat="1" ht="19.899999999999999" customHeight="1" x14ac:dyDescent="0.2">
      <c r="A19" s="1598"/>
      <c r="B19" s="2607" t="s">
        <v>464</v>
      </c>
      <c r="C19" s="2608"/>
      <c r="D19" s="2608"/>
      <c r="E19" s="2608"/>
      <c r="F19" s="2608"/>
      <c r="G19" s="2608"/>
      <c r="H19" s="1648"/>
      <c r="I19" s="1648"/>
      <c r="J19" s="2610">
        <v>4</v>
      </c>
      <c r="K19" s="2611"/>
      <c r="L19" s="2611"/>
      <c r="M19" s="2611"/>
      <c r="N19" s="2611"/>
      <c r="O19" s="2611"/>
      <c r="P19" s="2612"/>
      <c r="Q19" s="1649"/>
      <c r="R19" s="1649"/>
      <c r="S19" s="2613">
        <v>1</v>
      </c>
      <c r="T19" s="2614"/>
      <c r="U19" s="2614"/>
      <c r="V19" s="2614"/>
      <c r="W19" s="2614"/>
      <c r="X19" s="2614"/>
      <c r="Y19" s="2614"/>
      <c r="Z19" s="2615"/>
      <c r="AA19" s="2616">
        <f t="shared" si="0"/>
        <v>20000</v>
      </c>
      <c r="AB19" s="2617"/>
      <c r="AC19" s="2617"/>
      <c r="AD19" s="2617"/>
      <c r="AE19" s="2617"/>
      <c r="AF19" s="2617"/>
      <c r="AG19" s="2618"/>
      <c r="AH19" s="1659" t="b">
        <v>1</v>
      </c>
      <c r="AI19" s="1650">
        <f>IF(AH19=FALSE,0,J19*S19*AI$9)</f>
        <v>20000</v>
      </c>
      <c r="AJ19" s="1598"/>
      <c r="AK19" s="1598"/>
      <c r="AL19" s="1598"/>
      <c r="AM19" s="1598"/>
      <c r="AN19" s="1598"/>
      <c r="AO19" s="1598"/>
      <c r="AP19" s="1598"/>
      <c r="AQ19" s="1598"/>
      <c r="AR19" s="1598"/>
      <c r="AS19" s="1598"/>
      <c r="AT19" s="1598"/>
      <c r="AU19" s="1598"/>
      <c r="AV19" s="1598"/>
      <c r="AW19" s="1598"/>
      <c r="AX19" s="1598"/>
      <c r="AY19" s="1598"/>
      <c r="AZ19" s="1598"/>
      <c r="BA19" s="1598"/>
      <c r="BB19" s="1598"/>
      <c r="BC19" s="1598"/>
      <c r="BD19" s="1598"/>
      <c r="BE19" s="1598"/>
      <c r="BF19" s="1598"/>
      <c r="BG19" s="1598"/>
      <c r="BH19" s="1598"/>
      <c r="BI19" s="1598"/>
      <c r="BJ19" s="1598"/>
      <c r="BK19" s="1598"/>
      <c r="BL19" s="1598"/>
      <c r="BM19" s="1598"/>
      <c r="BN19" s="1598"/>
      <c r="BO19" s="1598"/>
      <c r="BP19" s="1598"/>
      <c r="BQ19" s="1598"/>
      <c r="BR19" s="1598"/>
      <c r="BS19" s="1598"/>
      <c r="BT19" s="1598"/>
      <c r="BU19" s="1598"/>
      <c r="BV19" s="1598"/>
      <c r="BW19" s="1598"/>
      <c r="BX19" s="1598"/>
      <c r="BY19" s="1598"/>
      <c r="BZ19" s="1598"/>
      <c r="CA19" s="1598"/>
      <c r="CB19" s="1598"/>
      <c r="CC19" s="1598"/>
      <c r="CD19" s="1598"/>
      <c r="CE19" s="1598"/>
      <c r="CF19" s="1598"/>
      <c r="CG19" s="1598"/>
      <c r="CH19" s="1598"/>
      <c r="CI19" s="1598"/>
      <c r="CJ19" s="1598"/>
      <c r="CK19" s="1598"/>
      <c r="CL19" s="1598"/>
      <c r="CM19" s="1598"/>
      <c r="CN19" s="1598"/>
      <c r="CO19" s="1598"/>
      <c r="CP19" s="1598"/>
      <c r="CQ19" s="1598"/>
      <c r="CR19" s="1598"/>
      <c r="CS19" s="1598"/>
      <c r="CT19" s="1598"/>
      <c r="CU19" s="1598"/>
      <c r="CV19" s="1598"/>
      <c r="CW19" s="1598"/>
      <c r="CX19" s="1598"/>
      <c r="CY19" s="1598"/>
      <c r="CZ19" s="1598"/>
      <c r="DA19" s="1598"/>
      <c r="DB19" s="1598"/>
      <c r="DC19" s="1598"/>
      <c r="DD19" s="1598"/>
      <c r="DE19" s="1598"/>
      <c r="DF19" s="1598"/>
      <c r="DG19" s="1598"/>
      <c r="DH19" s="1598"/>
      <c r="DI19" s="1598"/>
      <c r="DJ19" s="1598"/>
      <c r="DK19" s="1598"/>
      <c r="DL19" s="1598"/>
      <c r="DM19" s="1598"/>
      <c r="DN19" s="1598"/>
      <c r="DO19" s="1598"/>
      <c r="DP19" s="1598"/>
      <c r="DQ19" s="1598"/>
      <c r="DR19" s="1598"/>
      <c r="DS19" s="1598"/>
      <c r="DT19" s="1598"/>
      <c r="DU19" s="1598"/>
      <c r="DV19" s="1598"/>
      <c r="DW19" s="1598"/>
      <c r="DX19" s="1598"/>
      <c r="DY19" s="1598"/>
      <c r="DZ19" s="1598"/>
      <c r="EA19" s="1598"/>
      <c r="EB19" s="1598"/>
      <c r="EC19" s="1598"/>
      <c r="ED19" s="1598"/>
      <c r="EE19" s="1598"/>
      <c r="EF19" s="1598"/>
      <c r="EG19" s="1598"/>
      <c r="EH19" s="1598"/>
      <c r="EI19" s="1598"/>
      <c r="EJ19" s="1598"/>
      <c r="EK19" s="1598"/>
      <c r="EL19" s="1598"/>
      <c r="EM19" s="1598"/>
      <c r="EN19" s="1598"/>
      <c r="EO19" s="1598"/>
      <c r="EP19" s="1598"/>
      <c r="EQ19" s="1598"/>
      <c r="ER19" s="1598"/>
      <c r="ES19" s="1598"/>
      <c r="ET19" s="1598"/>
      <c r="EU19" s="1598"/>
      <c r="EV19" s="1598"/>
      <c r="EW19" s="1598"/>
    </row>
    <row r="20" spans="1:153" s="1602" customFormat="1" ht="15" customHeight="1" x14ac:dyDescent="0.2">
      <c r="A20" s="1598"/>
      <c r="B20" s="1574"/>
      <c r="C20" s="1574"/>
      <c r="D20" s="1574"/>
      <c r="E20" s="1574"/>
      <c r="F20" s="1574"/>
      <c r="G20" s="1574"/>
      <c r="H20" s="1574"/>
      <c r="I20" s="1574"/>
      <c r="J20" s="1574"/>
      <c r="K20" s="1574"/>
      <c r="L20" s="1574"/>
      <c r="M20" s="1574"/>
      <c r="N20" s="1574"/>
      <c r="O20" s="1574"/>
      <c r="P20" s="1574"/>
      <c r="Q20" s="1574"/>
      <c r="R20" s="1574"/>
      <c r="S20" s="2620" t="str">
        <f>IF(AI20=0,"","Summe:")</f>
        <v>Summe:</v>
      </c>
      <c r="T20" s="2620"/>
      <c r="U20" s="2620"/>
      <c r="V20" s="2620"/>
      <c r="W20" s="2620"/>
      <c r="X20" s="2620"/>
      <c r="Y20" s="2620"/>
      <c r="Z20" s="2620"/>
      <c r="AA20" s="2619">
        <f t="shared" si="0"/>
        <v>25000</v>
      </c>
      <c r="AB20" s="2619"/>
      <c r="AC20" s="2619"/>
      <c r="AD20" s="2619"/>
      <c r="AE20" s="2619"/>
      <c r="AF20" s="2619"/>
      <c r="AG20" s="2619"/>
      <c r="AH20" s="1598"/>
      <c r="AI20" s="1651">
        <f>SUM(AI15:AI19)</f>
        <v>25000</v>
      </c>
      <c r="AJ20" s="1598"/>
      <c r="AK20" s="1598"/>
      <c r="AL20" s="1598"/>
      <c r="AM20" s="1598"/>
      <c r="AN20" s="1598"/>
      <c r="AO20" s="1598"/>
      <c r="AP20" s="1598"/>
      <c r="AQ20" s="1598"/>
      <c r="AR20" s="1598"/>
      <c r="AS20" s="1598"/>
      <c r="AT20" s="1598"/>
      <c r="AU20" s="1598"/>
      <c r="AV20" s="1598"/>
      <c r="AW20" s="1598"/>
      <c r="AX20" s="1598"/>
      <c r="AY20" s="1598"/>
      <c r="AZ20" s="1598"/>
      <c r="BA20" s="1598"/>
      <c r="BB20" s="1598"/>
      <c r="BC20" s="1598"/>
      <c r="BD20" s="1598"/>
      <c r="BE20" s="1598"/>
      <c r="BF20" s="1598"/>
      <c r="BG20" s="1598"/>
      <c r="BH20" s="1598"/>
      <c r="BI20" s="1598"/>
      <c r="BJ20" s="1598"/>
      <c r="BK20" s="1598"/>
      <c r="BL20" s="1598"/>
      <c r="BM20" s="1598"/>
      <c r="BN20" s="1598"/>
      <c r="BO20" s="1598"/>
      <c r="BP20" s="1598"/>
      <c r="BQ20" s="1598"/>
      <c r="BR20" s="1598"/>
      <c r="BS20" s="1598"/>
      <c r="BT20" s="1598"/>
      <c r="BU20" s="1598"/>
      <c r="BV20" s="1598"/>
      <c r="BW20" s="1598"/>
      <c r="BX20" s="1598"/>
      <c r="BY20" s="1598"/>
      <c r="BZ20" s="1598"/>
      <c r="CA20" s="1598"/>
      <c r="CB20" s="1598"/>
      <c r="CC20" s="1598"/>
      <c r="CD20" s="1598"/>
      <c r="CE20" s="1598"/>
      <c r="CF20" s="1598"/>
      <c r="CG20" s="1598"/>
      <c r="CH20" s="1598"/>
      <c r="CI20" s="1598"/>
      <c r="CJ20" s="1598"/>
      <c r="CK20" s="1598"/>
      <c r="CL20" s="1598"/>
      <c r="CM20" s="1598"/>
      <c r="CN20" s="1598"/>
      <c r="CO20" s="1598"/>
      <c r="CP20" s="1598"/>
      <c r="CQ20" s="1598"/>
      <c r="CR20" s="1598"/>
      <c r="CS20" s="1598"/>
      <c r="CT20" s="1598"/>
      <c r="CU20" s="1598"/>
      <c r="CV20" s="1598"/>
      <c r="CW20" s="1598"/>
      <c r="CX20" s="1598"/>
      <c r="CY20" s="1598"/>
      <c r="CZ20" s="1598"/>
      <c r="DA20" s="1598"/>
      <c r="DB20" s="1598"/>
      <c r="DC20" s="1598"/>
      <c r="DD20" s="1598"/>
      <c r="DE20" s="1598"/>
      <c r="DF20" s="1598"/>
      <c r="DG20" s="1598"/>
      <c r="DH20" s="1598"/>
      <c r="DI20" s="1598"/>
      <c r="DJ20" s="1598"/>
      <c r="DK20" s="1598"/>
      <c r="DL20" s="1598"/>
      <c r="DM20" s="1598"/>
      <c r="DN20" s="1598"/>
      <c r="DO20" s="1598"/>
      <c r="DP20" s="1598"/>
      <c r="DQ20" s="1598"/>
      <c r="DR20" s="1598"/>
      <c r="DS20" s="1598"/>
      <c r="DT20" s="1598"/>
      <c r="DU20" s="1598"/>
      <c r="DV20" s="1598"/>
      <c r="DW20" s="1598"/>
      <c r="DX20" s="1598"/>
      <c r="DY20" s="1598"/>
      <c r="DZ20" s="1598"/>
      <c r="EA20" s="1598"/>
      <c r="EB20" s="1598"/>
      <c r="EC20" s="1598"/>
      <c r="ED20" s="1598"/>
      <c r="EE20" s="1598"/>
      <c r="EF20" s="1598"/>
      <c r="EG20" s="1598"/>
      <c r="EH20" s="1598"/>
      <c r="EI20" s="1598"/>
      <c r="EJ20" s="1598"/>
      <c r="EK20" s="1598"/>
      <c r="EL20" s="1598"/>
      <c r="EM20" s="1598"/>
      <c r="EN20" s="1598"/>
      <c r="EO20" s="1598"/>
      <c r="EP20" s="1598"/>
      <c r="EQ20" s="1598"/>
      <c r="ER20" s="1598"/>
      <c r="ES20" s="1598"/>
      <c r="ET20" s="1598"/>
      <c r="EU20" s="1598"/>
      <c r="EV20" s="1598"/>
      <c r="EW20" s="1598"/>
    </row>
    <row r="21" spans="1:153" s="1602" customFormat="1" ht="34.15" customHeight="1" x14ac:dyDescent="0.2">
      <c r="A21" s="1598"/>
      <c r="B21" s="2628"/>
      <c r="C21" s="2628"/>
      <c r="D21" s="2628"/>
      <c r="E21" s="2628"/>
      <c r="F21" s="2628"/>
      <c r="G21" s="2628"/>
      <c r="H21" s="2628"/>
      <c r="I21" s="2628"/>
      <c r="J21" s="2628"/>
      <c r="K21" s="2628"/>
      <c r="L21" s="2641"/>
      <c r="M21" s="2641"/>
      <c r="N21" s="2641"/>
      <c r="O21" s="2630"/>
      <c r="P21" s="2630"/>
      <c r="Q21" s="2630"/>
      <c r="R21" s="2630"/>
      <c r="S21" s="2630"/>
      <c r="T21" s="2630"/>
      <c r="U21" s="2642"/>
      <c r="V21" s="2642"/>
      <c r="W21" s="2642"/>
      <c r="X21" s="2642"/>
      <c r="Y21" s="2642"/>
      <c r="Z21" s="2642"/>
      <c r="AA21" s="2642"/>
      <c r="AB21" s="2632"/>
      <c r="AC21" s="2632"/>
      <c r="AD21" s="2632"/>
      <c r="AE21" s="2632"/>
      <c r="AF21" s="2632"/>
      <c r="AG21" s="2632"/>
      <c r="AH21" s="1598"/>
      <c r="AI21" s="1598"/>
      <c r="AJ21" s="1598"/>
      <c r="AK21" s="1598"/>
      <c r="AL21" s="1598"/>
      <c r="AM21" s="1598"/>
      <c r="AN21" s="1598"/>
      <c r="AO21" s="1598"/>
      <c r="AP21" s="1598"/>
      <c r="AQ21" s="1598"/>
      <c r="AR21" s="1598"/>
      <c r="AS21" s="1598"/>
      <c r="AT21" s="1598"/>
      <c r="AU21" s="1598"/>
      <c r="AV21" s="1598"/>
      <c r="AW21" s="1598"/>
      <c r="AX21" s="1598"/>
      <c r="AY21" s="1598"/>
      <c r="AZ21" s="1598"/>
      <c r="BA21" s="1598"/>
      <c r="BB21" s="1598"/>
      <c r="BC21" s="1598"/>
      <c r="BD21" s="1598"/>
      <c r="BE21" s="1598"/>
      <c r="BF21" s="1598"/>
      <c r="BG21" s="1598"/>
      <c r="BH21" s="1598"/>
      <c r="BI21" s="1598"/>
      <c r="BJ21" s="1598"/>
      <c r="BK21" s="1598"/>
      <c r="BL21" s="1598"/>
      <c r="BM21" s="1598"/>
      <c r="BN21" s="1598"/>
      <c r="BO21" s="1598"/>
      <c r="BP21" s="1598"/>
      <c r="BQ21" s="1598"/>
      <c r="BR21" s="1598"/>
      <c r="BS21" s="1598"/>
      <c r="BT21" s="1598"/>
      <c r="BU21" s="1598"/>
      <c r="BV21" s="1598"/>
      <c r="BW21" s="1598"/>
      <c r="BX21" s="1598"/>
      <c r="BY21" s="1598"/>
      <c r="BZ21" s="1598"/>
      <c r="CA21" s="1598"/>
      <c r="CB21" s="1598"/>
      <c r="CC21" s="1598"/>
      <c r="CD21" s="1598"/>
      <c r="CE21" s="1598"/>
      <c r="CF21" s="1598"/>
      <c r="CG21" s="1598"/>
      <c r="CH21" s="1598"/>
      <c r="CI21" s="1598"/>
      <c r="CJ21" s="1598"/>
      <c r="CK21" s="1598"/>
      <c r="CL21" s="1598"/>
      <c r="CM21" s="1598"/>
      <c r="CN21" s="1598"/>
      <c r="CO21" s="1598"/>
      <c r="CP21" s="1598"/>
      <c r="CQ21" s="1598"/>
      <c r="CR21" s="1598"/>
      <c r="CS21" s="1598"/>
      <c r="CT21" s="1598"/>
      <c r="CU21" s="1598"/>
      <c r="CV21" s="1598"/>
      <c r="CW21" s="1598"/>
      <c r="CX21" s="1598"/>
      <c r="CY21" s="1598"/>
      <c r="CZ21" s="1598"/>
      <c r="DA21" s="1598"/>
      <c r="DB21" s="1598"/>
      <c r="DC21" s="1598"/>
      <c r="DD21" s="1598"/>
      <c r="DE21" s="1598"/>
      <c r="DF21" s="1598"/>
      <c r="DG21" s="1598"/>
      <c r="DH21" s="1598"/>
      <c r="DI21" s="1598"/>
      <c r="DJ21" s="1598"/>
      <c r="DK21" s="1598"/>
      <c r="DL21" s="1598"/>
      <c r="DM21" s="1598"/>
      <c r="DN21" s="1598"/>
      <c r="DO21" s="1598"/>
      <c r="DP21" s="1598"/>
      <c r="DQ21" s="1598"/>
      <c r="DR21" s="1598"/>
      <c r="DS21" s="1598"/>
      <c r="DT21" s="1598"/>
      <c r="DU21" s="1598"/>
      <c r="DV21" s="1598"/>
      <c r="DW21" s="1598"/>
      <c r="DX21" s="1598"/>
      <c r="DY21" s="1598"/>
      <c r="DZ21" s="1598"/>
      <c r="EA21" s="1598"/>
      <c r="EB21" s="1598"/>
      <c r="EC21" s="1598"/>
      <c r="ED21" s="1598"/>
      <c r="EE21" s="1598"/>
      <c r="EF21" s="1598"/>
      <c r="EG21" s="1598"/>
      <c r="EH21" s="1598"/>
      <c r="EI21" s="1598"/>
      <c r="EJ21" s="1598"/>
      <c r="EK21" s="1598"/>
      <c r="EL21" s="1598"/>
      <c r="EM21" s="1598"/>
      <c r="EN21" s="1598"/>
      <c r="EO21" s="1598"/>
      <c r="EP21" s="1598"/>
      <c r="EQ21" s="1598"/>
      <c r="ER21" s="1598"/>
      <c r="ES21" s="1598"/>
      <c r="ET21" s="1598"/>
      <c r="EU21" s="1598"/>
      <c r="EV21" s="1598"/>
      <c r="EW21" s="1598"/>
    </row>
    <row r="22" spans="1:153" s="1602" customFormat="1" ht="19.899999999999999" customHeight="1" x14ac:dyDescent="0.2">
      <c r="A22" s="1598"/>
      <c r="B22" s="2621" t="s">
        <v>465</v>
      </c>
      <c r="C22" s="2621"/>
      <c r="D22" s="2621"/>
      <c r="E22" s="2621"/>
      <c r="F22" s="2621"/>
      <c r="G22" s="2621"/>
      <c r="H22" s="2621"/>
      <c r="I22" s="2621"/>
      <c r="J22" s="2609" t="s">
        <v>460</v>
      </c>
      <c r="K22" s="2609"/>
      <c r="L22" s="2609"/>
      <c r="M22" s="2609"/>
      <c r="N22" s="2609"/>
      <c r="O22" s="2609"/>
      <c r="P22" s="2609"/>
      <c r="Q22" s="1661"/>
      <c r="R22" s="2622" t="s">
        <v>462</v>
      </c>
      <c r="S22" s="2622"/>
      <c r="T22" s="2622"/>
      <c r="U22" s="2622"/>
      <c r="V22" s="2622"/>
      <c r="W22" s="2622"/>
      <c r="X22" s="2622"/>
      <c r="Y22" s="2622"/>
      <c r="Z22" s="2622"/>
      <c r="AA22" s="2622"/>
      <c r="AB22" s="2622"/>
      <c r="AC22" s="2622"/>
      <c r="AD22" s="1661"/>
      <c r="AE22" s="1661"/>
      <c r="AF22" s="1661"/>
      <c r="AG22" s="1661"/>
      <c r="AH22" s="1598"/>
      <c r="AI22" s="1598"/>
      <c r="AJ22" s="1598"/>
      <c r="AK22" s="1598"/>
      <c r="AL22" s="1598"/>
      <c r="AM22" s="1598"/>
      <c r="AN22" s="1598"/>
      <c r="AO22" s="1598"/>
      <c r="AP22" s="1598"/>
      <c r="AQ22" s="1598"/>
      <c r="AR22" s="1598"/>
      <c r="AS22" s="1598"/>
      <c r="AT22" s="1598"/>
      <c r="AU22" s="1598"/>
      <c r="AV22" s="1598"/>
      <c r="AW22" s="1598"/>
      <c r="AX22" s="1598"/>
      <c r="AY22" s="1598"/>
      <c r="AZ22" s="1598"/>
      <c r="BA22" s="1598"/>
      <c r="BB22" s="1598"/>
      <c r="BC22" s="1598"/>
      <c r="BD22" s="1598"/>
      <c r="BE22" s="1598"/>
      <c r="BF22" s="1598"/>
      <c r="BG22" s="1598"/>
      <c r="BH22" s="1598"/>
      <c r="BI22" s="1598"/>
      <c r="BJ22" s="1598"/>
      <c r="BK22" s="1598"/>
      <c r="BL22" s="1598"/>
      <c r="BM22" s="1598"/>
      <c r="BN22" s="1598"/>
      <c r="BO22" s="1598"/>
      <c r="BP22" s="1598"/>
      <c r="BQ22" s="1598"/>
      <c r="BR22" s="1598"/>
      <c r="BS22" s="1598"/>
      <c r="BT22" s="1598"/>
      <c r="BU22" s="1598"/>
      <c r="BV22" s="1598"/>
      <c r="BW22" s="1598"/>
      <c r="BX22" s="1598"/>
      <c r="BY22" s="1598"/>
      <c r="BZ22" s="1598"/>
      <c r="CA22" s="1598"/>
      <c r="CB22" s="1598"/>
      <c r="CC22" s="1598"/>
      <c r="CD22" s="1598"/>
      <c r="CE22" s="1598"/>
      <c r="CF22" s="1598"/>
      <c r="CG22" s="1598"/>
      <c r="CH22" s="1598"/>
      <c r="CI22" s="1598"/>
      <c r="CJ22" s="1598"/>
      <c r="CK22" s="1598"/>
      <c r="CL22" s="1598"/>
      <c r="CM22" s="1598"/>
      <c r="CN22" s="1598"/>
      <c r="CO22" s="1598"/>
      <c r="CP22" s="1598"/>
      <c r="CQ22" s="1598"/>
      <c r="CR22" s="1598"/>
      <c r="CS22" s="1598"/>
      <c r="CT22" s="1598"/>
      <c r="CU22" s="1598"/>
      <c r="CV22" s="1598"/>
      <c r="CW22" s="1598"/>
      <c r="CX22" s="1598"/>
      <c r="CY22" s="1598"/>
      <c r="CZ22" s="1598"/>
      <c r="DA22" s="1598"/>
      <c r="DB22" s="1598"/>
      <c r="DC22" s="1598"/>
      <c r="DD22" s="1598"/>
      <c r="DE22" s="1598"/>
      <c r="DF22" s="1598"/>
      <c r="DG22" s="1598"/>
      <c r="DH22" s="1598"/>
      <c r="DI22" s="1598"/>
      <c r="DJ22" s="1598"/>
      <c r="DK22" s="1598"/>
      <c r="DL22" s="1598"/>
      <c r="DM22" s="1598"/>
      <c r="DN22" s="1598"/>
      <c r="DO22" s="1598"/>
      <c r="DP22" s="1598"/>
      <c r="DQ22" s="1598"/>
      <c r="DR22" s="1598"/>
      <c r="DS22" s="1598"/>
      <c r="DT22" s="1598"/>
      <c r="DU22" s="1598"/>
      <c r="DV22" s="1598"/>
      <c r="DW22" s="1598"/>
      <c r="DX22" s="1598"/>
      <c r="DY22" s="1598"/>
      <c r="DZ22" s="1598"/>
      <c r="EA22" s="1598"/>
      <c r="EB22" s="1598"/>
      <c r="EC22" s="1598"/>
      <c r="ED22" s="1598"/>
      <c r="EE22" s="1598"/>
      <c r="EF22" s="1598"/>
      <c r="EG22" s="1598"/>
      <c r="EH22" s="1598"/>
      <c r="EI22" s="1598"/>
      <c r="EJ22" s="1598"/>
      <c r="EK22" s="1598"/>
      <c r="EL22" s="1598"/>
      <c r="EM22" s="1598"/>
      <c r="EN22" s="1598"/>
      <c r="EO22" s="1598"/>
      <c r="EP22" s="1598"/>
      <c r="EQ22" s="1598"/>
      <c r="ER22" s="1598"/>
      <c r="ES22" s="1598"/>
      <c r="ET22" s="1598"/>
      <c r="EU22" s="1598"/>
      <c r="EV22" s="1598"/>
      <c r="EW22" s="1598"/>
    </row>
    <row r="23" spans="1:153" s="1602" customFormat="1" ht="19.899999999999999" customHeight="1" x14ac:dyDescent="0.2">
      <c r="A23" s="1598"/>
      <c r="B23" s="2607" t="s">
        <v>11</v>
      </c>
      <c r="C23" s="2608"/>
      <c r="D23" s="2608"/>
      <c r="E23" s="2608"/>
      <c r="F23" s="2608"/>
      <c r="G23" s="2608"/>
      <c r="H23" s="1648"/>
      <c r="I23" s="1648"/>
      <c r="J23" s="2610"/>
      <c r="K23" s="2611"/>
      <c r="L23" s="2611"/>
      <c r="M23" s="2611"/>
      <c r="N23" s="2611"/>
      <c r="O23" s="2611"/>
      <c r="P23" s="2612"/>
      <c r="Q23" s="1649"/>
      <c r="R23" s="1649"/>
      <c r="S23" s="2613"/>
      <c r="T23" s="2614"/>
      <c r="U23" s="2614"/>
      <c r="V23" s="2614"/>
      <c r="W23" s="2614"/>
      <c r="X23" s="2614"/>
      <c r="Y23" s="2614"/>
      <c r="Z23" s="2615"/>
      <c r="AA23" s="2616" t="str">
        <f t="shared" ref="AA23:AA28" si="1">IF(AI23=0,"",AI23)</f>
        <v/>
      </c>
      <c r="AB23" s="2617"/>
      <c r="AC23" s="2617"/>
      <c r="AD23" s="2617"/>
      <c r="AE23" s="2617"/>
      <c r="AF23" s="2617"/>
      <c r="AG23" s="2618"/>
      <c r="AH23" s="1660" t="b">
        <v>0</v>
      </c>
      <c r="AI23" s="1652">
        <f>IF(AH23=FALSE,0,J23*S23*AI$11)</f>
        <v>0</v>
      </c>
      <c r="AJ23" s="1598"/>
      <c r="AK23" s="1598"/>
      <c r="AL23" s="1598"/>
      <c r="AM23" s="1598"/>
      <c r="AN23" s="1598"/>
      <c r="AO23" s="1598"/>
      <c r="AP23" s="1598"/>
      <c r="AQ23" s="1598"/>
      <c r="AR23" s="1598"/>
      <c r="AS23" s="1598"/>
      <c r="AT23" s="1598"/>
      <c r="AU23" s="1598"/>
      <c r="AV23" s="1598"/>
      <c r="AW23" s="1598"/>
      <c r="AX23" s="1598"/>
      <c r="AY23" s="1598"/>
      <c r="AZ23" s="1598"/>
      <c r="BA23" s="1598"/>
      <c r="BB23" s="1598"/>
      <c r="BC23" s="1598"/>
      <c r="BD23" s="1598"/>
      <c r="BE23" s="1598"/>
      <c r="BF23" s="1598"/>
      <c r="BG23" s="1598"/>
      <c r="BH23" s="1598"/>
      <c r="BI23" s="1598"/>
      <c r="BJ23" s="1598"/>
      <c r="BK23" s="1598"/>
      <c r="BL23" s="1598"/>
      <c r="BM23" s="1598"/>
      <c r="BN23" s="1598"/>
      <c r="BO23" s="1598"/>
      <c r="BP23" s="1598"/>
      <c r="BQ23" s="1598"/>
      <c r="BR23" s="1598"/>
      <c r="BS23" s="1598"/>
      <c r="BT23" s="1598"/>
      <c r="BU23" s="1598"/>
      <c r="BV23" s="1598"/>
      <c r="BW23" s="1598"/>
      <c r="BX23" s="1598"/>
      <c r="BY23" s="1598"/>
      <c r="BZ23" s="1598"/>
      <c r="CA23" s="1598"/>
      <c r="CB23" s="1598"/>
      <c r="CC23" s="1598"/>
      <c r="CD23" s="1598"/>
      <c r="CE23" s="1598"/>
      <c r="CF23" s="1598"/>
      <c r="CG23" s="1598"/>
      <c r="CH23" s="1598"/>
      <c r="CI23" s="1598"/>
      <c r="CJ23" s="1598"/>
      <c r="CK23" s="1598"/>
      <c r="CL23" s="1598"/>
      <c r="CM23" s="1598"/>
      <c r="CN23" s="1598"/>
      <c r="CO23" s="1598"/>
      <c r="CP23" s="1598"/>
      <c r="CQ23" s="1598"/>
      <c r="CR23" s="1598"/>
      <c r="CS23" s="1598"/>
      <c r="CT23" s="1598"/>
      <c r="CU23" s="1598"/>
      <c r="CV23" s="1598"/>
      <c r="CW23" s="1598"/>
      <c r="CX23" s="1598"/>
      <c r="CY23" s="1598"/>
      <c r="CZ23" s="1598"/>
      <c r="DA23" s="1598"/>
      <c r="DB23" s="1598"/>
      <c r="DC23" s="1598"/>
      <c r="DD23" s="1598"/>
      <c r="DE23" s="1598"/>
      <c r="DF23" s="1598"/>
      <c r="DG23" s="1598"/>
      <c r="DH23" s="1598"/>
      <c r="DI23" s="1598"/>
      <c r="DJ23" s="1598"/>
      <c r="DK23" s="1598"/>
      <c r="DL23" s="1598"/>
      <c r="DM23" s="1598"/>
      <c r="DN23" s="1598"/>
      <c r="DO23" s="1598"/>
      <c r="DP23" s="1598"/>
      <c r="DQ23" s="1598"/>
      <c r="DR23" s="1598"/>
      <c r="DS23" s="1598"/>
      <c r="DT23" s="1598"/>
      <c r="DU23" s="1598"/>
      <c r="DV23" s="1598"/>
      <c r="DW23" s="1598"/>
      <c r="DX23" s="1598"/>
      <c r="DY23" s="1598"/>
      <c r="DZ23" s="1598"/>
      <c r="EA23" s="1598"/>
      <c r="EB23" s="1598"/>
      <c r="EC23" s="1598"/>
      <c r="ED23" s="1598"/>
      <c r="EE23" s="1598"/>
      <c r="EF23" s="1598"/>
      <c r="EG23" s="1598"/>
      <c r="EH23" s="1598"/>
      <c r="EI23" s="1598"/>
      <c r="EJ23" s="1598"/>
      <c r="EK23" s="1598"/>
      <c r="EL23" s="1598"/>
      <c r="EM23" s="1598"/>
      <c r="EN23" s="1598"/>
      <c r="EO23" s="1598"/>
      <c r="EP23" s="1598"/>
      <c r="EQ23" s="1598"/>
      <c r="ER23" s="1598"/>
      <c r="ES23" s="1598"/>
      <c r="ET23" s="1598"/>
      <c r="EU23" s="1598"/>
      <c r="EV23" s="1598"/>
      <c r="EW23" s="1598"/>
    </row>
    <row r="24" spans="1:153" s="1602" customFormat="1" ht="19.899999999999999" customHeight="1" x14ac:dyDescent="0.2">
      <c r="A24" s="1598"/>
      <c r="B24" s="2607" t="s">
        <v>12</v>
      </c>
      <c r="C24" s="2608"/>
      <c r="D24" s="2608"/>
      <c r="E24" s="2608"/>
      <c r="F24" s="2608"/>
      <c r="G24" s="2608"/>
      <c r="H24" s="1648"/>
      <c r="I24" s="1648"/>
      <c r="J24" s="2610"/>
      <c r="K24" s="2611"/>
      <c r="L24" s="2611"/>
      <c r="M24" s="2611"/>
      <c r="N24" s="2611"/>
      <c r="O24" s="2611"/>
      <c r="P24" s="2612"/>
      <c r="Q24" s="1649"/>
      <c r="R24" s="1649"/>
      <c r="S24" s="2613"/>
      <c r="T24" s="2614"/>
      <c r="U24" s="2614"/>
      <c r="V24" s="2614"/>
      <c r="W24" s="2614"/>
      <c r="X24" s="2614"/>
      <c r="Y24" s="2614"/>
      <c r="Z24" s="2615"/>
      <c r="AA24" s="2616" t="str">
        <f t="shared" si="1"/>
        <v/>
      </c>
      <c r="AB24" s="2617"/>
      <c r="AC24" s="2617"/>
      <c r="AD24" s="2617"/>
      <c r="AE24" s="2617"/>
      <c r="AF24" s="2617"/>
      <c r="AG24" s="2618"/>
      <c r="AH24" s="1660" t="b">
        <v>0</v>
      </c>
      <c r="AI24" s="1652">
        <f>IF(AH24=FALSE,0,J24*S24*AI$11)</f>
        <v>0</v>
      </c>
      <c r="AJ24" s="1598"/>
      <c r="AK24" s="1598"/>
      <c r="AL24" s="1598"/>
      <c r="AM24" s="1598"/>
      <c r="AN24" s="1598"/>
      <c r="AO24" s="1598"/>
      <c r="AP24" s="1598"/>
      <c r="AQ24" s="1598"/>
      <c r="AR24" s="1598"/>
      <c r="AS24" s="1598"/>
      <c r="AT24" s="1598"/>
      <c r="AU24" s="1598"/>
      <c r="AV24" s="1598"/>
      <c r="AW24" s="1598"/>
      <c r="AX24" s="1598"/>
      <c r="AY24" s="1598"/>
      <c r="AZ24" s="1598"/>
      <c r="BA24" s="1598"/>
      <c r="BB24" s="1598"/>
      <c r="BC24" s="1598"/>
      <c r="BD24" s="1598"/>
      <c r="BE24" s="1598"/>
      <c r="BF24" s="1598"/>
      <c r="BG24" s="1598"/>
      <c r="BH24" s="1598"/>
      <c r="BI24" s="1598"/>
      <c r="BJ24" s="1598"/>
      <c r="BK24" s="1598"/>
      <c r="BL24" s="1598"/>
      <c r="BM24" s="1598"/>
      <c r="BN24" s="1598"/>
      <c r="BO24" s="1598"/>
      <c r="BP24" s="1598"/>
      <c r="BQ24" s="1598"/>
      <c r="BR24" s="1598"/>
      <c r="BS24" s="1598"/>
      <c r="BT24" s="1598"/>
      <c r="BU24" s="1598"/>
      <c r="BV24" s="1598"/>
      <c r="BW24" s="1598"/>
      <c r="BX24" s="1598"/>
      <c r="BY24" s="1598"/>
      <c r="BZ24" s="1598"/>
      <c r="CA24" s="1598"/>
      <c r="CB24" s="1598"/>
      <c r="CC24" s="1598"/>
      <c r="CD24" s="1598"/>
      <c r="CE24" s="1598"/>
      <c r="CF24" s="1598"/>
      <c r="CG24" s="1598"/>
      <c r="CH24" s="1598"/>
      <c r="CI24" s="1598"/>
      <c r="CJ24" s="1598"/>
      <c r="CK24" s="1598"/>
      <c r="CL24" s="1598"/>
      <c r="CM24" s="1598"/>
      <c r="CN24" s="1598"/>
      <c r="CO24" s="1598"/>
      <c r="CP24" s="1598"/>
      <c r="CQ24" s="1598"/>
      <c r="CR24" s="1598"/>
      <c r="CS24" s="1598"/>
      <c r="CT24" s="1598"/>
      <c r="CU24" s="1598"/>
      <c r="CV24" s="1598"/>
      <c r="CW24" s="1598"/>
      <c r="CX24" s="1598"/>
      <c r="CY24" s="1598"/>
      <c r="CZ24" s="1598"/>
      <c r="DA24" s="1598"/>
      <c r="DB24" s="1598"/>
      <c r="DC24" s="1598"/>
      <c r="DD24" s="1598"/>
      <c r="DE24" s="1598"/>
      <c r="DF24" s="1598"/>
      <c r="DG24" s="1598"/>
      <c r="DH24" s="1598"/>
      <c r="DI24" s="1598"/>
      <c r="DJ24" s="1598"/>
      <c r="DK24" s="1598"/>
      <c r="DL24" s="1598"/>
      <c r="DM24" s="1598"/>
      <c r="DN24" s="1598"/>
      <c r="DO24" s="1598"/>
      <c r="DP24" s="1598"/>
      <c r="DQ24" s="1598"/>
      <c r="DR24" s="1598"/>
      <c r="DS24" s="1598"/>
      <c r="DT24" s="1598"/>
      <c r="DU24" s="1598"/>
      <c r="DV24" s="1598"/>
      <c r="DW24" s="1598"/>
      <c r="DX24" s="1598"/>
      <c r="DY24" s="1598"/>
      <c r="DZ24" s="1598"/>
      <c r="EA24" s="1598"/>
      <c r="EB24" s="1598"/>
      <c r="EC24" s="1598"/>
      <c r="ED24" s="1598"/>
      <c r="EE24" s="1598"/>
      <c r="EF24" s="1598"/>
      <c r="EG24" s="1598"/>
      <c r="EH24" s="1598"/>
      <c r="EI24" s="1598"/>
      <c r="EJ24" s="1598"/>
      <c r="EK24" s="1598"/>
      <c r="EL24" s="1598"/>
      <c r="EM24" s="1598"/>
      <c r="EN24" s="1598"/>
      <c r="EO24" s="1598"/>
      <c r="EP24" s="1598"/>
      <c r="EQ24" s="1598"/>
      <c r="ER24" s="1598"/>
      <c r="ES24" s="1598"/>
      <c r="ET24" s="1598"/>
      <c r="EU24" s="1598"/>
      <c r="EV24" s="1598"/>
      <c r="EW24" s="1598"/>
    </row>
    <row r="25" spans="1:153" s="1602" customFormat="1" ht="19.899999999999999" customHeight="1" x14ac:dyDescent="0.2">
      <c r="A25" s="1598"/>
      <c r="B25" s="2607" t="s">
        <v>13</v>
      </c>
      <c r="C25" s="2608"/>
      <c r="D25" s="2608"/>
      <c r="E25" s="2608"/>
      <c r="F25" s="2608"/>
      <c r="G25" s="2608"/>
      <c r="H25" s="1648"/>
      <c r="I25" s="1648"/>
      <c r="J25" s="2610"/>
      <c r="K25" s="2611"/>
      <c r="L25" s="2611"/>
      <c r="M25" s="2611"/>
      <c r="N25" s="2611"/>
      <c r="O25" s="2611"/>
      <c r="P25" s="2612"/>
      <c r="Q25" s="1649"/>
      <c r="R25" s="1649"/>
      <c r="S25" s="2613"/>
      <c r="T25" s="2614"/>
      <c r="U25" s="2614"/>
      <c r="V25" s="2614"/>
      <c r="W25" s="2614"/>
      <c r="X25" s="2614"/>
      <c r="Y25" s="2614"/>
      <c r="Z25" s="2615"/>
      <c r="AA25" s="2616" t="str">
        <f t="shared" si="1"/>
        <v/>
      </c>
      <c r="AB25" s="2617"/>
      <c r="AC25" s="2617"/>
      <c r="AD25" s="2617"/>
      <c r="AE25" s="2617"/>
      <c r="AF25" s="2617"/>
      <c r="AG25" s="2618"/>
      <c r="AH25" s="1660" t="b">
        <v>0</v>
      </c>
      <c r="AI25" s="1652">
        <f>IF(AH25=FALSE,0,J25*S25*AI$11)</f>
        <v>0</v>
      </c>
      <c r="AJ25" s="1598"/>
      <c r="AK25" s="1598"/>
      <c r="AL25" s="1598"/>
      <c r="AM25" s="1598"/>
      <c r="AN25" s="1598"/>
      <c r="AO25" s="1598"/>
      <c r="AP25" s="1598"/>
      <c r="AQ25" s="1598"/>
      <c r="AR25" s="1598"/>
      <c r="AS25" s="1598"/>
      <c r="AT25" s="1598"/>
      <c r="AU25" s="1598"/>
      <c r="AV25" s="1598"/>
      <c r="AW25" s="1598"/>
      <c r="AX25" s="1598"/>
      <c r="AY25" s="1598"/>
      <c r="AZ25" s="1598"/>
      <c r="BA25" s="1598"/>
      <c r="BB25" s="1598"/>
      <c r="BC25" s="1598"/>
      <c r="BD25" s="1598"/>
      <c r="BE25" s="1598"/>
      <c r="BF25" s="1598"/>
      <c r="BG25" s="1598"/>
      <c r="BH25" s="1598"/>
      <c r="BI25" s="1598"/>
      <c r="BJ25" s="1598"/>
      <c r="BK25" s="1598"/>
      <c r="BL25" s="1598"/>
      <c r="BM25" s="1598"/>
      <c r="BN25" s="1598"/>
      <c r="BO25" s="1598"/>
      <c r="BP25" s="1598"/>
      <c r="BQ25" s="1598"/>
      <c r="BR25" s="1598"/>
      <c r="BS25" s="1598"/>
      <c r="BT25" s="1598"/>
      <c r="BU25" s="1598"/>
      <c r="BV25" s="1598"/>
      <c r="BW25" s="1598"/>
      <c r="BX25" s="1598"/>
      <c r="BY25" s="1598"/>
      <c r="BZ25" s="1598"/>
      <c r="CA25" s="1598"/>
      <c r="CB25" s="1598"/>
      <c r="CC25" s="1598"/>
      <c r="CD25" s="1598"/>
      <c r="CE25" s="1598"/>
      <c r="CF25" s="1598"/>
      <c r="CG25" s="1598"/>
      <c r="CH25" s="1598"/>
      <c r="CI25" s="1598"/>
      <c r="CJ25" s="1598"/>
      <c r="CK25" s="1598"/>
      <c r="CL25" s="1598"/>
      <c r="CM25" s="1598"/>
      <c r="CN25" s="1598"/>
      <c r="CO25" s="1598"/>
      <c r="CP25" s="1598"/>
      <c r="CQ25" s="1598"/>
      <c r="CR25" s="1598"/>
      <c r="CS25" s="1598"/>
      <c r="CT25" s="1598"/>
      <c r="CU25" s="1598"/>
      <c r="CV25" s="1598"/>
      <c r="CW25" s="1598"/>
      <c r="CX25" s="1598"/>
      <c r="CY25" s="1598"/>
      <c r="CZ25" s="1598"/>
      <c r="DA25" s="1598"/>
      <c r="DB25" s="1598"/>
      <c r="DC25" s="1598"/>
      <c r="DD25" s="1598"/>
      <c r="DE25" s="1598"/>
      <c r="DF25" s="1598"/>
      <c r="DG25" s="1598"/>
      <c r="DH25" s="1598"/>
      <c r="DI25" s="1598"/>
      <c r="DJ25" s="1598"/>
      <c r="DK25" s="1598"/>
      <c r="DL25" s="1598"/>
      <c r="DM25" s="1598"/>
      <c r="DN25" s="1598"/>
      <c r="DO25" s="1598"/>
      <c r="DP25" s="1598"/>
      <c r="DQ25" s="1598"/>
      <c r="DR25" s="1598"/>
      <c r="DS25" s="1598"/>
      <c r="DT25" s="1598"/>
      <c r="DU25" s="1598"/>
      <c r="DV25" s="1598"/>
      <c r="DW25" s="1598"/>
      <c r="DX25" s="1598"/>
      <c r="DY25" s="1598"/>
      <c r="DZ25" s="1598"/>
      <c r="EA25" s="1598"/>
      <c r="EB25" s="1598"/>
      <c r="EC25" s="1598"/>
      <c r="ED25" s="1598"/>
      <c r="EE25" s="1598"/>
      <c r="EF25" s="1598"/>
      <c r="EG25" s="1598"/>
      <c r="EH25" s="1598"/>
      <c r="EI25" s="1598"/>
      <c r="EJ25" s="1598"/>
      <c r="EK25" s="1598"/>
      <c r="EL25" s="1598"/>
      <c r="EM25" s="1598"/>
      <c r="EN25" s="1598"/>
      <c r="EO25" s="1598"/>
      <c r="EP25" s="1598"/>
      <c r="EQ25" s="1598"/>
      <c r="ER25" s="1598"/>
      <c r="ES25" s="1598"/>
      <c r="ET25" s="1598"/>
      <c r="EU25" s="1598"/>
      <c r="EV25" s="1598"/>
      <c r="EW25" s="1598"/>
    </row>
    <row r="26" spans="1:153" s="1602" customFormat="1" ht="19.899999999999999" customHeight="1" x14ac:dyDescent="0.2">
      <c r="A26" s="1598"/>
      <c r="B26" s="2607" t="s">
        <v>14</v>
      </c>
      <c r="C26" s="2608"/>
      <c r="D26" s="2608"/>
      <c r="E26" s="2608"/>
      <c r="F26" s="2608"/>
      <c r="G26" s="2608"/>
      <c r="H26" s="1648"/>
      <c r="I26" s="1648"/>
      <c r="J26" s="2610"/>
      <c r="K26" s="2611"/>
      <c r="L26" s="2611"/>
      <c r="M26" s="2611"/>
      <c r="N26" s="2611"/>
      <c r="O26" s="2611"/>
      <c r="P26" s="2612"/>
      <c r="Q26" s="1649"/>
      <c r="R26" s="1649"/>
      <c r="S26" s="2613"/>
      <c r="T26" s="2614"/>
      <c r="U26" s="2614"/>
      <c r="V26" s="2614"/>
      <c r="W26" s="2614"/>
      <c r="X26" s="2614"/>
      <c r="Y26" s="2614"/>
      <c r="Z26" s="2615"/>
      <c r="AA26" s="2616" t="str">
        <f t="shared" si="1"/>
        <v/>
      </c>
      <c r="AB26" s="2617"/>
      <c r="AC26" s="2617"/>
      <c r="AD26" s="2617"/>
      <c r="AE26" s="2617"/>
      <c r="AF26" s="2617"/>
      <c r="AG26" s="2618"/>
      <c r="AH26" s="1660" t="b">
        <v>0</v>
      </c>
      <c r="AI26" s="1652">
        <f>IF(AH26=FALSE,0,J26*S26*AI$11)</f>
        <v>0</v>
      </c>
      <c r="AJ26" s="1598"/>
      <c r="AK26" s="1598"/>
      <c r="AL26" s="1598"/>
      <c r="AM26" s="1598"/>
      <c r="AN26" s="1598"/>
      <c r="AO26" s="1598"/>
      <c r="AP26" s="1598"/>
      <c r="AQ26" s="1598"/>
      <c r="AR26" s="1598"/>
      <c r="AS26" s="1598"/>
      <c r="AT26" s="1598"/>
      <c r="AU26" s="1598"/>
      <c r="AV26" s="1598"/>
      <c r="AW26" s="1598"/>
      <c r="AX26" s="1598"/>
      <c r="AY26" s="1598"/>
      <c r="AZ26" s="1598"/>
      <c r="BA26" s="1598"/>
      <c r="BB26" s="1598"/>
      <c r="BC26" s="1598"/>
      <c r="BD26" s="1598"/>
      <c r="BE26" s="1598"/>
      <c r="BF26" s="1598"/>
      <c r="BG26" s="1598"/>
      <c r="BH26" s="1598"/>
      <c r="BI26" s="1598"/>
      <c r="BJ26" s="1598"/>
      <c r="BK26" s="1598"/>
      <c r="BL26" s="1598"/>
      <c r="BM26" s="1598"/>
      <c r="BN26" s="1598"/>
      <c r="BO26" s="1598"/>
      <c r="BP26" s="1598"/>
      <c r="BQ26" s="1598"/>
      <c r="BR26" s="1598"/>
      <c r="BS26" s="1598"/>
      <c r="BT26" s="1598"/>
      <c r="BU26" s="1598"/>
      <c r="BV26" s="1598"/>
      <c r="BW26" s="1598"/>
      <c r="BX26" s="1598"/>
      <c r="BY26" s="1598"/>
      <c r="BZ26" s="1598"/>
      <c r="CA26" s="1598"/>
      <c r="CB26" s="1598"/>
      <c r="CC26" s="1598"/>
      <c r="CD26" s="1598"/>
      <c r="CE26" s="1598"/>
      <c r="CF26" s="1598"/>
      <c r="CG26" s="1598"/>
      <c r="CH26" s="1598"/>
      <c r="CI26" s="1598"/>
      <c r="CJ26" s="1598"/>
      <c r="CK26" s="1598"/>
      <c r="CL26" s="1598"/>
      <c r="CM26" s="1598"/>
      <c r="CN26" s="1598"/>
      <c r="CO26" s="1598"/>
      <c r="CP26" s="1598"/>
      <c r="CQ26" s="1598"/>
      <c r="CR26" s="1598"/>
      <c r="CS26" s="1598"/>
      <c r="CT26" s="1598"/>
      <c r="CU26" s="1598"/>
      <c r="CV26" s="1598"/>
      <c r="CW26" s="1598"/>
      <c r="CX26" s="1598"/>
      <c r="CY26" s="1598"/>
      <c r="CZ26" s="1598"/>
      <c r="DA26" s="1598"/>
      <c r="DB26" s="1598"/>
      <c r="DC26" s="1598"/>
      <c r="DD26" s="1598"/>
      <c r="DE26" s="1598"/>
      <c r="DF26" s="1598"/>
      <c r="DG26" s="1598"/>
      <c r="DH26" s="1598"/>
      <c r="DI26" s="1598"/>
      <c r="DJ26" s="1598"/>
      <c r="DK26" s="1598"/>
      <c r="DL26" s="1598"/>
      <c r="DM26" s="1598"/>
      <c r="DN26" s="1598"/>
      <c r="DO26" s="1598"/>
      <c r="DP26" s="1598"/>
      <c r="DQ26" s="1598"/>
      <c r="DR26" s="1598"/>
      <c r="DS26" s="1598"/>
      <c r="DT26" s="1598"/>
      <c r="DU26" s="1598"/>
      <c r="DV26" s="1598"/>
      <c r="DW26" s="1598"/>
      <c r="DX26" s="1598"/>
      <c r="DY26" s="1598"/>
      <c r="DZ26" s="1598"/>
      <c r="EA26" s="1598"/>
      <c r="EB26" s="1598"/>
      <c r="EC26" s="1598"/>
      <c r="ED26" s="1598"/>
      <c r="EE26" s="1598"/>
      <c r="EF26" s="1598"/>
      <c r="EG26" s="1598"/>
      <c r="EH26" s="1598"/>
      <c r="EI26" s="1598"/>
      <c r="EJ26" s="1598"/>
      <c r="EK26" s="1598"/>
      <c r="EL26" s="1598"/>
      <c r="EM26" s="1598"/>
      <c r="EN26" s="1598"/>
      <c r="EO26" s="1598"/>
      <c r="EP26" s="1598"/>
      <c r="EQ26" s="1598"/>
      <c r="ER26" s="1598"/>
      <c r="ES26" s="1598"/>
      <c r="ET26" s="1598"/>
      <c r="EU26" s="1598"/>
      <c r="EV26" s="1598"/>
      <c r="EW26" s="1598"/>
    </row>
    <row r="27" spans="1:153" s="1602" customFormat="1" ht="19.899999999999999" customHeight="1" x14ac:dyDescent="0.2">
      <c r="A27" s="1598"/>
      <c r="B27" s="2607" t="s">
        <v>464</v>
      </c>
      <c r="C27" s="2608"/>
      <c r="D27" s="2608"/>
      <c r="E27" s="2608"/>
      <c r="F27" s="2608"/>
      <c r="G27" s="2608"/>
      <c r="H27" s="1648"/>
      <c r="I27" s="1648"/>
      <c r="J27" s="2610"/>
      <c r="K27" s="2611"/>
      <c r="L27" s="2611"/>
      <c r="M27" s="2611"/>
      <c r="N27" s="2611"/>
      <c r="O27" s="2611"/>
      <c r="P27" s="2612"/>
      <c r="Q27" s="1649"/>
      <c r="R27" s="1649"/>
      <c r="S27" s="2613"/>
      <c r="T27" s="2614"/>
      <c r="U27" s="2614"/>
      <c r="V27" s="2614"/>
      <c r="W27" s="2614"/>
      <c r="X27" s="2614"/>
      <c r="Y27" s="2614"/>
      <c r="Z27" s="2615"/>
      <c r="AA27" s="2616" t="str">
        <f t="shared" si="1"/>
        <v/>
      </c>
      <c r="AB27" s="2617"/>
      <c r="AC27" s="2617"/>
      <c r="AD27" s="2617"/>
      <c r="AE27" s="2617"/>
      <c r="AF27" s="2617"/>
      <c r="AG27" s="2618"/>
      <c r="AH27" s="1660" t="b">
        <v>0</v>
      </c>
      <c r="AI27" s="1652">
        <f>IF(AH27=FALSE,0,J27*S27*AI$11)</f>
        <v>0</v>
      </c>
      <c r="AJ27" s="1598"/>
      <c r="AK27" s="1598"/>
      <c r="AL27" s="1598"/>
      <c r="AM27" s="1598"/>
      <c r="AN27" s="1598"/>
      <c r="AO27" s="1598"/>
      <c r="AP27" s="1598"/>
      <c r="AQ27" s="1598"/>
      <c r="AR27" s="1598"/>
      <c r="AS27" s="1598"/>
      <c r="AT27" s="1598"/>
      <c r="AU27" s="1598"/>
      <c r="AV27" s="1598"/>
      <c r="AW27" s="1598"/>
      <c r="AX27" s="1598"/>
      <c r="AY27" s="1598"/>
      <c r="AZ27" s="1598"/>
      <c r="BA27" s="1598"/>
      <c r="BB27" s="1598"/>
      <c r="BC27" s="1598"/>
      <c r="BD27" s="1598"/>
      <c r="BE27" s="1598"/>
      <c r="BF27" s="1598"/>
      <c r="BG27" s="1598"/>
      <c r="BH27" s="1598"/>
      <c r="BI27" s="1598"/>
      <c r="BJ27" s="1598"/>
      <c r="BK27" s="1598"/>
      <c r="BL27" s="1598"/>
      <c r="BM27" s="1598"/>
      <c r="BN27" s="1598"/>
      <c r="BO27" s="1598"/>
      <c r="BP27" s="1598"/>
      <c r="BQ27" s="1598"/>
      <c r="BR27" s="1598"/>
      <c r="BS27" s="1598"/>
      <c r="BT27" s="1598"/>
      <c r="BU27" s="1598"/>
      <c r="BV27" s="1598"/>
      <c r="BW27" s="1598"/>
      <c r="BX27" s="1598"/>
      <c r="BY27" s="1598"/>
      <c r="BZ27" s="1598"/>
      <c r="CA27" s="1598"/>
      <c r="CB27" s="1598"/>
      <c r="CC27" s="1598"/>
      <c r="CD27" s="1598"/>
      <c r="CE27" s="1598"/>
      <c r="CF27" s="1598"/>
      <c r="CG27" s="1598"/>
      <c r="CH27" s="1598"/>
      <c r="CI27" s="1598"/>
      <c r="CJ27" s="1598"/>
      <c r="CK27" s="1598"/>
      <c r="CL27" s="1598"/>
      <c r="CM27" s="1598"/>
      <c r="CN27" s="1598"/>
      <c r="CO27" s="1598"/>
      <c r="CP27" s="1598"/>
      <c r="CQ27" s="1598"/>
      <c r="CR27" s="1598"/>
      <c r="CS27" s="1598"/>
      <c r="CT27" s="1598"/>
      <c r="CU27" s="1598"/>
      <c r="CV27" s="1598"/>
      <c r="CW27" s="1598"/>
      <c r="CX27" s="1598"/>
      <c r="CY27" s="1598"/>
      <c r="CZ27" s="1598"/>
      <c r="DA27" s="1598"/>
      <c r="DB27" s="1598"/>
      <c r="DC27" s="1598"/>
      <c r="DD27" s="1598"/>
      <c r="DE27" s="1598"/>
      <c r="DF27" s="1598"/>
      <c r="DG27" s="1598"/>
      <c r="DH27" s="1598"/>
      <c r="DI27" s="1598"/>
      <c r="DJ27" s="1598"/>
      <c r="DK27" s="1598"/>
      <c r="DL27" s="1598"/>
      <c r="DM27" s="1598"/>
      <c r="DN27" s="1598"/>
      <c r="DO27" s="1598"/>
      <c r="DP27" s="1598"/>
      <c r="DQ27" s="1598"/>
      <c r="DR27" s="1598"/>
      <c r="DS27" s="1598"/>
      <c r="DT27" s="1598"/>
      <c r="DU27" s="1598"/>
      <c r="DV27" s="1598"/>
      <c r="DW27" s="1598"/>
      <c r="DX27" s="1598"/>
      <c r="DY27" s="1598"/>
      <c r="DZ27" s="1598"/>
      <c r="EA27" s="1598"/>
      <c r="EB27" s="1598"/>
      <c r="EC27" s="1598"/>
      <c r="ED27" s="1598"/>
      <c r="EE27" s="1598"/>
      <c r="EF27" s="1598"/>
      <c r="EG27" s="1598"/>
      <c r="EH27" s="1598"/>
      <c r="EI27" s="1598"/>
      <c r="EJ27" s="1598"/>
      <c r="EK27" s="1598"/>
      <c r="EL27" s="1598"/>
      <c r="EM27" s="1598"/>
      <c r="EN27" s="1598"/>
      <c r="EO27" s="1598"/>
      <c r="EP27" s="1598"/>
      <c r="EQ27" s="1598"/>
      <c r="ER27" s="1598"/>
      <c r="ES27" s="1598"/>
      <c r="ET27" s="1598"/>
      <c r="EU27" s="1598"/>
      <c r="EV27" s="1598"/>
      <c r="EW27" s="1598"/>
    </row>
    <row r="28" spans="1:153" s="1602" customFormat="1" ht="15" customHeight="1" x14ac:dyDescent="0.2">
      <c r="A28" s="1598"/>
      <c r="B28" s="1662"/>
      <c r="C28" s="1662"/>
      <c r="D28" s="1662"/>
      <c r="E28" s="1662"/>
      <c r="F28" s="1662"/>
      <c r="G28" s="1662"/>
      <c r="H28" s="1662"/>
      <c r="I28" s="1662"/>
      <c r="J28" s="1662"/>
      <c r="K28" s="1662"/>
      <c r="L28" s="1662"/>
      <c r="M28" s="1662"/>
      <c r="N28" s="1662"/>
      <c r="O28" s="1662"/>
      <c r="P28" s="1662"/>
      <c r="Q28" s="1662"/>
      <c r="R28" s="1662"/>
      <c r="S28" s="2643" t="str">
        <f>IF(AI28=0,"","Summe:")</f>
        <v/>
      </c>
      <c r="T28" s="2643"/>
      <c r="U28" s="2643"/>
      <c r="V28" s="2643"/>
      <c r="W28" s="2643"/>
      <c r="X28" s="2643"/>
      <c r="Y28" s="2643"/>
      <c r="Z28" s="2643"/>
      <c r="AA28" s="2644" t="str">
        <f t="shared" si="1"/>
        <v/>
      </c>
      <c r="AB28" s="2644"/>
      <c r="AC28" s="2644"/>
      <c r="AD28" s="2644"/>
      <c r="AE28" s="2644"/>
      <c r="AF28" s="2644"/>
      <c r="AG28" s="2644"/>
      <c r="AH28" s="1598"/>
      <c r="AI28" s="1653">
        <f>SUM(AI23:AI27)</f>
        <v>0</v>
      </c>
      <c r="AJ28" s="1598"/>
      <c r="AK28" s="1598"/>
      <c r="AL28" s="1598"/>
      <c r="AM28" s="1598"/>
      <c r="AN28" s="1598"/>
      <c r="AO28" s="1598"/>
      <c r="AP28" s="1598"/>
      <c r="AQ28" s="1598"/>
      <c r="AR28" s="1598"/>
      <c r="AS28" s="1598"/>
      <c r="AT28" s="1598"/>
      <c r="AU28" s="1598"/>
      <c r="AV28" s="1598"/>
      <c r="AW28" s="1598"/>
      <c r="AX28" s="1598"/>
      <c r="AY28" s="1598"/>
      <c r="AZ28" s="1598"/>
      <c r="BA28" s="1598"/>
      <c r="BB28" s="1598"/>
      <c r="BC28" s="1598"/>
      <c r="BD28" s="1598"/>
      <c r="BE28" s="1598"/>
      <c r="BF28" s="1598"/>
      <c r="BG28" s="1598"/>
      <c r="BH28" s="1598"/>
      <c r="BI28" s="1598"/>
      <c r="BJ28" s="1598"/>
      <c r="BK28" s="1598"/>
      <c r="BL28" s="1598"/>
      <c r="BM28" s="1598"/>
      <c r="BN28" s="1598"/>
      <c r="BO28" s="1598"/>
      <c r="BP28" s="1598"/>
      <c r="BQ28" s="1598"/>
      <c r="BR28" s="1598"/>
      <c r="BS28" s="1598"/>
      <c r="BT28" s="1598"/>
      <c r="BU28" s="1598"/>
      <c r="BV28" s="1598"/>
      <c r="BW28" s="1598"/>
      <c r="BX28" s="1598"/>
      <c r="BY28" s="1598"/>
      <c r="BZ28" s="1598"/>
      <c r="CA28" s="1598"/>
      <c r="CB28" s="1598"/>
      <c r="CC28" s="1598"/>
      <c r="CD28" s="1598"/>
      <c r="CE28" s="1598"/>
      <c r="CF28" s="1598"/>
      <c r="CG28" s="1598"/>
      <c r="CH28" s="1598"/>
      <c r="CI28" s="1598"/>
      <c r="CJ28" s="1598"/>
      <c r="CK28" s="1598"/>
      <c r="CL28" s="1598"/>
      <c r="CM28" s="1598"/>
      <c r="CN28" s="1598"/>
      <c r="CO28" s="1598"/>
      <c r="CP28" s="1598"/>
      <c r="CQ28" s="1598"/>
      <c r="CR28" s="1598"/>
      <c r="CS28" s="1598"/>
      <c r="CT28" s="1598"/>
      <c r="CU28" s="1598"/>
      <c r="CV28" s="1598"/>
      <c r="CW28" s="1598"/>
      <c r="CX28" s="1598"/>
      <c r="CY28" s="1598"/>
      <c r="CZ28" s="1598"/>
      <c r="DA28" s="1598"/>
      <c r="DB28" s="1598"/>
      <c r="DC28" s="1598"/>
      <c r="DD28" s="1598"/>
      <c r="DE28" s="1598"/>
      <c r="DF28" s="1598"/>
      <c r="DG28" s="1598"/>
      <c r="DH28" s="1598"/>
      <c r="DI28" s="1598"/>
      <c r="DJ28" s="1598"/>
      <c r="DK28" s="1598"/>
      <c r="DL28" s="1598"/>
      <c r="DM28" s="1598"/>
      <c r="DN28" s="1598"/>
      <c r="DO28" s="1598"/>
      <c r="DP28" s="1598"/>
      <c r="DQ28" s="1598"/>
      <c r="DR28" s="1598"/>
      <c r="DS28" s="1598"/>
      <c r="DT28" s="1598"/>
      <c r="DU28" s="1598"/>
      <c r="DV28" s="1598"/>
      <c r="DW28" s="1598"/>
      <c r="DX28" s="1598"/>
      <c r="DY28" s="1598"/>
      <c r="DZ28" s="1598"/>
      <c r="EA28" s="1598"/>
      <c r="EB28" s="1598"/>
      <c r="EC28" s="1598"/>
      <c r="ED28" s="1598"/>
      <c r="EE28" s="1598"/>
      <c r="EF28" s="1598"/>
      <c r="EG28" s="1598"/>
      <c r="EH28" s="1598"/>
      <c r="EI28" s="1598"/>
      <c r="EJ28" s="1598"/>
      <c r="EK28" s="1598"/>
      <c r="EL28" s="1598"/>
      <c r="EM28" s="1598"/>
      <c r="EN28" s="1598"/>
      <c r="EO28" s="1598"/>
      <c r="EP28" s="1598"/>
      <c r="EQ28" s="1598"/>
      <c r="ER28" s="1598"/>
      <c r="ES28" s="1598"/>
      <c r="ET28" s="1598"/>
      <c r="EU28" s="1598"/>
      <c r="EV28" s="1598"/>
      <c r="EW28" s="1598"/>
    </row>
    <row r="29" spans="1:153" s="1657" customFormat="1" ht="70.900000000000006" customHeight="1" x14ac:dyDescent="0.25">
      <c r="A29" s="1654"/>
      <c r="B29" s="2645" t="s">
        <v>466</v>
      </c>
      <c r="C29" s="2645"/>
      <c r="D29" s="2645"/>
      <c r="E29" s="2645"/>
      <c r="F29" s="2645"/>
      <c r="G29" s="2645"/>
      <c r="H29" s="2645"/>
      <c r="I29" s="2645"/>
      <c r="J29" s="2645"/>
      <c r="K29" s="2645"/>
      <c r="L29" s="2645"/>
      <c r="M29" s="2645"/>
      <c r="N29" s="2645"/>
      <c r="O29" s="2645"/>
      <c r="P29" s="2645"/>
      <c r="Q29" s="2645"/>
      <c r="R29" s="2645"/>
      <c r="S29" s="2645"/>
      <c r="T29" s="2645"/>
      <c r="U29" s="2645"/>
      <c r="V29" s="2645"/>
      <c r="W29" s="2645"/>
      <c r="X29" s="2645"/>
      <c r="Y29" s="2645"/>
      <c r="Z29" s="2645"/>
      <c r="AA29" s="2645"/>
      <c r="AB29" s="2645"/>
      <c r="AC29" s="2645"/>
      <c r="AD29" s="2645"/>
      <c r="AE29" s="2645"/>
      <c r="AF29" s="2645"/>
      <c r="AG29" s="2645"/>
      <c r="AH29" s="1655"/>
      <c r="AI29" s="1656"/>
      <c r="AJ29" s="1654"/>
      <c r="AK29" s="1654"/>
      <c r="AL29" s="1654"/>
      <c r="AM29" s="1654"/>
      <c r="AN29" s="1654"/>
      <c r="AO29" s="1654"/>
      <c r="AP29" s="1654"/>
      <c r="AQ29" s="1654"/>
      <c r="AR29" s="1654"/>
      <c r="AS29" s="1654"/>
      <c r="AT29" s="1654"/>
      <c r="AU29" s="1654"/>
      <c r="AV29" s="1654"/>
      <c r="AW29" s="1654"/>
      <c r="AX29" s="1654"/>
      <c r="AY29" s="1654"/>
      <c r="AZ29" s="1654"/>
      <c r="BA29" s="1654"/>
      <c r="BB29" s="1654"/>
      <c r="BC29" s="1654"/>
      <c r="BD29" s="1654"/>
      <c r="BE29" s="1654"/>
      <c r="BF29" s="1654"/>
      <c r="BG29" s="1654"/>
      <c r="BH29" s="1654"/>
      <c r="BI29" s="1654"/>
      <c r="BJ29" s="1654"/>
      <c r="BK29" s="1654"/>
      <c r="BL29" s="1654"/>
      <c r="BM29" s="1654"/>
      <c r="BN29" s="1654"/>
      <c r="BO29" s="1654"/>
      <c r="BP29" s="1654"/>
      <c r="BQ29" s="1654"/>
      <c r="BR29" s="1654"/>
      <c r="BS29" s="1654"/>
      <c r="BT29" s="1654"/>
      <c r="BU29" s="1654"/>
      <c r="BV29" s="1654"/>
      <c r="BW29" s="1654"/>
      <c r="BX29" s="1654"/>
      <c r="BY29" s="1654"/>
      <c r="BZ29" s="1654"/>
      <c r="CA29" s="1654"/>
      <c r="CB29" s="1654"/>
      <c r="CC29" s="1654"/>
      <c r="CD29" s="1654"/>
      <c r="CE29" s="1654"/>
      <c r="CF29" s="1654"/>
      <c r="CG29" s="1654"/>
      <c r="CH29" s="1654"/>
      <c r="CI29" s="1654"/>
      <c r="CJ29" s="1654"/>
      <c r="CK29" s="1654"/>
      <c r="CL29" s="1654"/>
      <c r="CM29" s="1654"/>
      <c r="CN29" s="1654"/>
      <c r="CO29" s="1654"/>
      <c r="CP29" s="1654"/>
      <c r="CQ29" s="1654"/>
      <c r="CR29" s="1654"/>
      <c r="CS29" s="1654"/>
      <c r="CT29" s="1654"/>
      <c r="CU29" s="1654"/>
      <c r="CV29" s="1654"/>
      <c r="CW29" s="1654"/>
      <c r="CX29" s="1654"/>
      <c r="CY29" s="1654"/>
      <c r="CZ29" s="1654"/>
      <c r="DA29" s="1654"/>
      <c r="DB29" s="1654"/>
      <c r="DC29" s="1654"/>
      <c r="DD29" s="1654"/>
      <c r="DE29" s="1654"/>
      <c r="DF29" s="1654"/>
      <c r="DG29" s="1654"/>
      <c r="DH29" s="1654"/>
      <c r="DI29" s="1654"/>
      <c r="DJ29" s="1654"/>
      <c r="DK29" s="1654"/>
      <c r="DL29" s="1654"/>
      <c r="DM29" s="1654"/>
      <c r="DN29" s="1654"/>
      <c r="DO29" s="1654"/>
      <c r="DP29" s="1654"/>
      <c r="DQ29" s="1654"/>
      <c r="DR29" s="1654"/>
      <c r="DS29" s="1654"/>
      <c r="DT29" s="1654"/>
      <c r="DU29" s="1654"/>
      <c r="DV29" s="1654"/>
      <c r="DW29" s="1654"/>
      <c r="DX29" s="1654"/>
      <c r="DY29" s="1654"/>
      <c r="DZ29" s="1654"/>
      <c r="EA29" s="1654"/>
      <c r="EB29" s="1654"/>
      <c r="EC29" s="1654"/>
      <c r="ED29" s="1654"/>
      <c r="EE29" s="1654"/>
      <c r="EF29" s="1654"/>
      <c r="EG29" s="1654"/>
      <c r="EH29" s="1654"/>
      <c r="EI29" s="1654"/>
      <c r="EJ29" s="1654"/>
      <c r="EK29" s="1654"/>
      <c r="EL29" s="1654"/>
      <c r="EM29" s="1654"/>
      <c r="EN29" s="1654"/>
      <c r="EO29" s="1654"/>
      <c r="EP29" s="1654"/>
      <c r="EQ29" s="1654"/>
      <c r="ER29" s="1654"/>
      <c r="ES29" s="1654"/>
      <c r="ET29" s="1654"/>
      <c r="EU29" s="1654"/>
      <c r="EV29" s="1654"/>
      <c r="EW29" s="1654"/>
    </row>
    <row r="30" spans="1:153" s="1602" customFormat="1" ht="15" customHeight="1" x14ac:dyDescent="0.2">
      <c r="A30" s="1598"/>
      <c r="B30" s="2628"/>
      <c r="C30" s="2628"/>
      <c r="D30" s="2628"/>
      <c r="E30" s="2628"/>
      <c r="F30" s="2628"/>
      <c r="G30" s="2628"/>
      <c r="H30" s="2628"/>
      <c r="I30" s="2628"/>
      <c r="J30" s="2628"/>
      <c r="K30" s="2628"/>
      <c r="L30" s="2629"/>
      <c r="M30" s="2629"/>
      <c r="N30" s="2629"/>
      <c r="O30" s="2630"/>
      <c r="P30" s="2630"/>
      <c r="Q30" s="2630"/>
      <c r="R30" s="2630"/>
      <c r="S30" s="2630"/>
      <c r="T30" s="2630"/>
      <c r="U30" s="2631"/>
      <c r="V30" s="2631"/>
      <c r="W30" s="2631"/>
      <c r="X30" s="2631"/>
      <c r="Y30" s="2631"/>
      <c r="Z30" s="2631"/>
      <c r="AA30" s="2631"/>
      <c r="AB30" s="2632"/>
      <c r="AC30" s="2632"/>
      <c r="AD30" s="2632"/>
      <c r="AE30" s="2632"/>
      <c r="AF30" s="2632"/>
      <c r="AG30" s="2632"/>
      <c r="AH30" s="1658"/>
      <c r="AI30" s="1624"/>
      <c r="AJ30" s="1598"/>
      <c r="AK30" s="1598"/>
      <c r="AL30" s="1598"/>
      <c r="AM30" s="1598"/>
      <c r="AN30" s="1598"/>
      <c r="AO30" s="1598"/>
      <c r="AP30" s="1598"/>
      <c r="AQ30" s="1598"/>
      <c r="AR30" s="1598"/>
      <c r="AS30" s="1598"/>
      <c r="AT30" s="1598"/>
      <c r="AU30" s="1598"/>
      <c r="AV30" s="1598"/>
      <c r="AW30" s="1598"/>
      <c r="AX30" s="1598"/>
      <c r="AY30" s="1598"/>
      <c r="AZ30" s="1598"/>
      <c r="BA30" s="1598"/>
      <c r="BB30" s="1598"/>
      <c r="BC30" s="1598"/>
      <c r="BD30" s="1598"/>
      <c r="BE30" s="1598"/>
      <c r="BF30" s="1598"/>
      <c r="BG30" s="1598"/>
      <c r="BH30" s="1598"/>
      <c r="BI30" s="1598"/>
      <c r="BJ30" s="1598"/>
      <c r="BK30" s="1598"/>
      <c r="BL30" s="1598"/>
      <c r="BM30" s="1598"/>
      <c r="BN30" s="1598"/>
      <c r="BO30" s="1598"/>
      <c r="BP30" s="1598"/>
      <c r="BQ30" s="1598"/>
      <c r="BR30" s="1598"/>
      <c r="BS30" s="1598"/>
      <c r="BT30" s="1598"/>
      <c r="BU30" s="1598"/>
      <c r="BV30" s="1598"/>
      <c r="BW30" s="1598"/>
      <c r="BX30" s="1598"/>
      <c r="BY30" s="1598"/>
      <c r="BZ30" s="1598"/>
      <c r="CA30" s="1598"/>
      <c r="CB30" s="1598"/>
      <c r="CC30" s="1598"/>
      <c r="CD30" s="1598"/>
      <c r="CE30" s="1598"/>
      <c r="CF30" s="1598"/>
      <c r="CG30" s="1598"/>
      <c r="CH30" s="1598"/>
      <c r="CI30" s="1598"/>
      <c r="CJ30" s="1598"/>
      <c r="CK30" s="1598"/>
      <c r="CL30" s="1598"/>
      <c r="CM30" s="1598"/>
      <c r="CN30" s="1598"/>
      <c r="CO30" s="1598"/>
      <c r="CP30" s="1598"/>
      <c r="CQ30" s="1598"/>
      <c r="CR30" s="1598"/>
      <c r="CS30" s="1598"/>
      <c r="CT30" s="1598"/>
      <c r="CU30" s="1598"/>
      <c r="CV30" s="1598"/>
      <c r="CW30" s="1598"/>
      <c r="CX30" s="1598"/>
      <c r="CY30" s="1598"/>
      <c r="CZ30" s="1598"/>
      <c r="DA30" s="1598"/>
      <c r="DB30" s="1598"/>
      <c r="DC30" s="1598"/>
      <c r="DD30" s="1598"/>
      <c r="DE30" s="1598"/>
      <c r="DF30" s="1598"/>
      <c r="DG30" s="1598"/>
      <c r="DH30" s="1598"/>
      <c r="DI30" s="1598"/>
      <c r="DJ30" s="1598"/>
      <c r="DK30" s="1598"/>
      <c r="DL30" s="1598"/>
      <c r="DM30" s="1598"/>
      <c r="DN30" s="1598"/>
      <c r="DO30" s="1598"/>
      <c r="DP30" s="1598"/>
      <c r="DQ30" s="1598"/>
      <c r="DR30" s="1598"/>
      <c r="DS30" s="1598"/>
      <c r="DT30" s="1598"/>
      <c r="DU30" s="1598"/>
      <c r="DV30" s="1598"/>
      <c r="DW30" s="1598"/>
      <c r="DX30" s="1598"/>
      <c r="DY30" s="1598"/>
      <c r="DZ30" s="1598"/>
      <c r="EA30" s="1598"/>
      <c r="EB30" s="1598"/>
      <c r="EC30" s="1598"/>
      <c r="ED30" s="1598"/>
      <c r="EE30" s="1598"/>
      <c r="EF30" s="1598"/>
      <c r="EG30" s="1598"/>
      <c r="EH30" s="1598"/>
      <c r="EI30" s="1598"/>
      <c r="EJ30" s="1598"/>
      <c r="EK30" s="1598"/>
      <c r="EL30" s="1598"/>
      <c r="EM30" s="1598"/>
      <c r="EN30" s="1598"/>
      <c r="EO30" s="1598"/>
      <c r="EP30" s="1598"/>
      <c r="EQ30" s="1598"/>
      <c r="ER30" s="1598"/>
      <c r="ES30" s="1598"/>
      <c r="ET30" s="1598"/>
      <c r="EU30" s="1598"/>
      <c r="EV30" s="1598"/>
      <c r="EW30" s="1598"/>
    </row>
    <row r="31" spans="1:153" s="1612" customFormat="1" ht="70.900000000000006" customHeight="1" x14ac:dyDescent="0.2">
      <c r="B31" s="1613"/>
      <c r="C31" s="2545"/>
      <c r="D31" s="2545"/>
      <c r="E31" s="2545"/>
      <c r="F31" s="2545"/>
      <c r="G31" s="2545"/>
      <c r="H31" s="2545"/>
      <c r="I31" s="2545"/>
      <c r="J31" s="2545"/>
      <c r="K31" s="2545"/>
      <c r="L31" s="2545"/>
      <c r="M31" s="2545"/>
      <c r="N31" s="2545"/>
      <c r="O31" s="2545"/>
      <c r="P31" s="2545"/>
      <c r="Q31" s="2545"/>
      <c r="R31" s="2545"/>
      <c r="S31" s="2546"/>
      <c r="T31" s="2546"/>
      <c r="U31" s="2546"/>
      <c r="V31" s="2546"/>
      <c r="W31" s="2546"/>
      <c r="X31" s="2546"/>
      <c r="Y31" s="2546"/>
      <c r="Z31" s="2546"/>
      <c r="AA31" s="2546"/>
      <c r="AB31" s="2546"/>
      <c r="AC31" s="2547"/>
      <c r="AD31" s="2547"/>
      <c r="AE31" s="2547"/>
      <c r="AF31" s="2547"/>
      <c r="AG31" s="2547"/>
      <c r="AH31" s="1615"/>
      <c r="AI31" s="1616"/>
    </row>
    <row r="32" spans="1:153" s="1612" customFormat="1" ht="52.15" customHeight="1" x14ac:dyDescent="0.2">
      <c r="B32" s="1613"/>
      <c r="C32" s="2545"/>
      <c r="D32" s="2545"/>
      <c r="E32" s="2545"/>
      <c r="F32" s="2545"/>
      <c r="G32" s="2545"/>
      <c r="H32" s="2545"/>
      <c r="I32" s="2545"/>
      <c r="J32" s="2545"/>
      <c r="K32" s="2545"/>
      <c r="L32" s="2545"/>
      <c r="M32" s="2545"/>
      <c r="N32" s="2545"/>
      <c r="O32" s="2545"/>
      <c r="P32" s="2545"/>
      <c r="Q32" s="2545"/>
      <c r="R32" s="2545"/>
      <c r="S32" s="2546"/>
      <c r="T32" s="2546"/>
      <c r="U32" s="2546"/>
      <c r="V32" s="2546"/>
      <c r="W32" s="2546"/>
      <c r="X32" s="2546"/>
      <c r="Y32" s="2546"/>
      <c r="Z32" s="2546"/>
      <c r="AA32" s="2546"/>
      <c r="AB32" s="2546"/>
      <c r="AC32" s="2547"/>
      <c r="AD32" s="2547"/>
      <c r="AE32" s="2547"/>
      <c r="AF32" s="2547"/>
      <c r="AG32" s="2547"/>
      <c r="AH32" s="1615"/>
      <c r="AI32" s="1616"/>
    </row>
    <row r="33" spans="2:35" s="1612" customFormat="1" ht="57.6" customHeight="1" x14ac:dyDescent="0.2">
      <c r="B33" s="1613"/>
      <c r="C33" s="2545"/>
      <c r="D33" s="2545"/>
      <c r="E33" s="2545"/>
      <c r="F33" s="2545"/>
      <c r="G33" s="2545"/>
      <c r="H33" s="2545"/>
      <c r="I33" s="2545"/>
      <c r="J33" s="2545"/>
      <c r="K33" s="2545"/>
      <c r="L33" s="2545"/>
      <c r="M33" s="2545"/>
      <c r="N33" s="2545"/>
      <c r="O33" s="2545"/>
      <c r="P33" s="2545"/>
      <c r="Q33" s="2545"/>
      <c r="R33" s="2545"/>
      <c r="S33" s="2546"/>
      <c r="T33" s="2546"/>
      <c r="U33" s="2546"/>
      <c r="V33" s="2546"/>
      <c r="W33" s="2546"/>
      <c r="X33" s="2546"/>
      <c r="Y33" s="2546"/>
      <c r="Z33" s="2546"/>
      <c r="AA33" s="2546"/>
      <c r="AB33" s="2546"/>
      <c r="AC33" s="2547"/>
      <c r="AD33" s="2547"/>
      <c r="AE33" s="2547"/>
      <c r="AF33" s="2547"/>
      <c r="AG33" s="2547"/>
      <c r="AH33" s="1615"/>
      <c r="AI33" s="1616"/>
    </row>
    <row r="34" spans="2:35" s="1612" customFormat="1" ht="43.15" customHeight="1" x14ac:dyDescent="0.2">
      <c r="B34" s="1613"/>
      <c r="C34" s="2545"/>
      <c r="D34" s="2545"/>
      <c r="E34" s="2545"/>
      <c r="F34" s="2545"/>
      <c r="G34" s="2545"/>
      <c r="H34" s="2545"/>
      <c r="I34" s="2545"/>
      <c r="J34" s="2545"/>
      <c r="K34" s="2545"/>
      <c r="L34" s="2545"/>
      <c r="M34" s="2545"/>
      <c r="N34" s="2545"/>
      <c r="O34" s="2545"/>
      <c r="P34" s="2545"/>
      <c r="Q34" s="2545"/>
      <c r="R34" s="2545"/>
      <c r="S34" s="2546"/>
      <c r="T34" s="2546"/>
      <c r="U34" s="2546"/>
      <c r="V34" s="2546"/>
      <c r="W34" s="2546"/>
      <c r="X34" s="2546"/>
      <c r="Y34" s="2546"/>
      <c r="Z34" s="2546"/>
      <c r="AA34" s="2546"/>
      <c r="AB34" s="2546"/>
      <c r="AC34" s="2547"/>
      <c r="AD34" s="2547"/>
      <c r="AE34" s="2547"/>
      <c r="AF34" s="2547"/>
      <c r="AG34" s="2547"/>
      <c r="AH34" s="1615"/>
      <c r="AI34" s="1616"/>
    </row>
    <row r="35" spans="2:35" s="1612" customFormat="1" ht="27.6" customHeight="1" x14ac:dyDescent="0.2">
      <c r="B35" s="1613"/>
      <c r="C35" s="2545"/>
      <c r="D35" s="2545"/>
      <c r="E35" s="2545"/>
      <c r="F35" s="2545"/>
      <c r="G35" s="2545"/>
      <c r="H35" s="2545"/>
      <c r="I35" s="2545"/>
      <c r="J35" s="2545"/>
      <c r="K35" s="2545"/>
      <c r="L35" s="2545"/>
      <c r="M35" s="2545"/>
      <c r="N35" s="2545"/>
      <c r="O35" s="2545"/>
      <c r="P35" s="2545"/>
      <c r="Q35" s="2545"/>
      <c r="R35" s="2545"/>
      <c r="S35" s="2546"/>
      <c r="T35" s="2546"/>
      <c r="U35" s="2546"/>
      <c r="V35" s="2546"/>
      <c r="W35" s="2546"/>
      <c r="X35" s="2546"/>
      <c r="Y35" s="2546"/>
      <c r="Z35" s="2546"/>
      <c r="AA35" s="2546"/>
      <c r="AB35" s="2546"/>
      <c r="AC35" s="2547"/>
      <c r="AD35" s="2547"/>
      <c r="AE35" s="2547"/>
      <c r="AF35" s="2547"/>
      <c r="AG35" s="2547"/>
      <c r="AH35" s="1615"/>
      <c r="AI35" s="1616"/>
    </row>
    <row r="36" spans="2:35" s="1612" customFormat="1" ht="30.6" customHeight="1" x14ac:dyDescent="0.2">
      <c r="B36" s="1613"/>
      <c r="C36" s="2545"/>
      <c r="D36" s="2545"/>
      <c r="E36" s="2545"/>
      <c r="F36" s="2545"/>
      <c r="G36" s="2545"/>
      <c r="H36" s="2545"/>
      <c r="I36" s="2545"/>
      <c r="J36" s="2545"/>
      <c r="K36" s="2545"/>
      <c r="L36" s="2545"/>
      <c r="M36" s="2545"/>
      <c r="N36" s="2545"/>
      <c r="O36" s="2545"/>
      <c r="P36" s="2545"/>
      <c r="Q36" s="2545"/>
      <c r="R36" s="2545"/>
      <c r="S36" s="2546"/>
      <c r="T36" s="2546"/>
      <c r="U36" s="2546"/>
      <c r="V36" s="2546"/>
      <c r="W36" s="2546"/>
      <c r="X36" s="2546"/>
      <c r="Y36" s="2546"/>
      <c r="Z36" s="2546"/>
      <c r="AA36" s="2546"/>
      <c r="AB36" s="2546"/>
      <c r="AC36" s="2547"/>
      <c r="AD36" s="2547"/>
      <c r="AE36" s="2547"/>
      <c r="AF36" s="2547"/>
      <c r="AG36" s="2547"/>
      <c r="AH36" s="1615"/>
      <c r="AI36" s="1616"/>
    </row>
    <row r="37" spans="2:35" s="1612" customFormat="1" ht="19.899999999999999" customHeight="1" x14ac:dyDescent="0.2">
      <c r="B37" s="1613"/>
      <c r="C37" s="2545"/>
      <c r="D37" s="2545"/>
      <c r="E37" s="2545"/>
      <c r="F37" s="2545"/>
      <c r="G37" s="2545"/>
      <c r="H37" s="2545"/>
      <c r="I37" s="2545"/>
      <c r="J37" s="2545"/>
      <c r="K37" s="2545"/>
      <c r="L37" s="2545"/>
      <c r="M37" s="2545"/>
      <c r="N37" s="2545"/>
      <c r="O37" s="2545"/>
      <c r="P37" s="2545"/>
      <c r="Q37" s="2545"/>
      <c r="R37" s="2545"/>
      <c r="S37" s="2546"/>
      <c r="T37" s="2546"/>
      <c r="U37" s="2546"/>
      <c r="V37" s="2546"/>
      <c r="W37" s="2546"/>
      <c r="X37" s="2546"/>
      <c r="Y37" s="2546"/>
      <c r="Z37" s="2546"/>
      <c r="AA37" s="2546"/>
      <c r="AB37" s="2546"/>
      <c r="AC37" s="2547"/>
      <c r="AD37" s="2547"/>
      <c r="AE37" s="2547"/>
      <c r="AF37" s="2547"/>
      <c r="AG37" s="2547"/>
      <c r="AH37" s="1615"/>
      <c r="AI37" s="1616"/>
    </row>
    <row r="38" spans="2:35" s="1612" customFormat="1" ht="19.899999999999999" customHeight="1" x14ac:dyDescent="0.2">
      <c r="B38" s="2548"/>
      <c r="C38" s="2545"/>
      <c r="D38" s="2545"/>
      <c r="E38" s="2545"/>
      <c r="F38" s="2545"/>
      <c r="G38" s="2545"/>
      <c r="H38" s="2545"/>
      <c r="I38" s="2545"/>
      <c r="J38" s="2545"/>
      <c r="K38" s="2545"/>
      <c r="L38" s="2545"/>
      <c r="M38" s="2545"/>
      <c r="N38" s="2545"/>
      <c r="O38" s="2545"/>
      <c r="P38" s="2545"/>
      <c r="Q38" s="2545"/>
      <c r="R38" s="2545"/>
      <c r="S38" s="2549"/>
      <c r="T38" s="2549"/>
      <c r="U38" s="2549"/>
      <c r="V38" s="2549"/>
      <c r="W38" s="2549"/>
      <c r="X38" s="2549"/>
      <c r="Y38" s="2549"/>
      <c r="Z38" s="2549"/>
      <c r="AA38" s="2549"/>
      <c r="AB38" s="2549"/>
      <c r="AC38" s="2550"/>
      <c r="AD38" s="2550"/>
      <c r="AE38" s="2550"/>
      <c r="AF38" s="2550"/>
      <c r="AG38" s="2550"/>
      <c r="AH38" s="1617"/>
      <c r="AI38" s="1604"/>
    </row>
    <row r="39" spans="2:35" s="1612" customFormat="1" ht="19.899999999999999" customHeight="1" x14ac:dyDescent="0.2">
      <c r="B39" s="1618"/>
      <c r="C39" s="1619"/>
      <c r="D39" s="1619"/>
      <c r="E39" s="1619"/>
      <c r="F39" s="1619"/>
      <c r="G39" s="1619"/>
      <c r="H39" s="1619"/>
      <c r="I39" s="1619"/>
      <c r="J39" s="1619"/>
      <c r="K39" s="1619"/>
      <c r="L39" s="1619"/>
      <c r="M39" s="1619"/>
      <c r="N39" s="1619"/>
      <c r="O39" s="1619"/>
      <c r="P39" s="1619"/>
      <c r="Q39" s="1619"/>
      <c r="R39" s="1619"/>
      <c r="S39" s="1620"/>
      <c r="T39" s="1620"/>
      <c r="U39" s="1620"/>
      <c r="V39" s="1620"/>
      <c r="W39" s="1620"/>
      <c r="X39" s="1620"/>
      <c r="Y39" s="1620"/>
      <c r="Z39" s="1620"/>
      <c r="AA39" s="1620"/>
      <c r="AB39" s="1620"/>
      <c r="AC39" s="1621"/>
      <c r="AD39" s="1621"/>
      <c r="AE39" s="1621"/>
      <c r="AF39" s="1621"/>
      <c r="AG39" s="1621"/>
      <c r="AI39" s="1604"/>
    </row>
    <row r="40" spans="2:35" s="1612" customFormat="1" ht="15" customHeight="1" x14ac:dyDescent="0.2">
      <c r="B40" s="2551"/>
      <c r="C40" s="2551"/>
      <c r="D40" s="2551"/>
      <c r="E40" s="2551"/>
      <c r="F40" s="2551"/>
      <c r="G40" s="2551"/>
      <c r="H40" s="2551"/>
      <c r="I40" s="2551"/>
      <c r="J40" s="2551"/>
      <c r="K40" s="2551"/>
      <c r="L40" s="2551"/>
      <c r="M40" s="2551"/>
      <c r="N40" s="2551"/>
      <c r="O40" s="2551"/>
      <c r="P40" s="2551"/>
      <c r="Q40" s="2551"/>
      <c r="R40" s="2551"/>
      <c r="S40" s="2552"/>
      <c r="T40" s="2552"/>
      <c r="U40" s="2552"/>
      <c r="V40" s="2552"/>
      <c r="W40" s="2552"/>
      <c r="X40" s="2552"/>
      <c r="Y40" s="2552"/>
      <c r="Z40" s="2552"/>
      <c r="AA40" s="2552"/>
      <c r="AB40" s="2552"/>
      <c r="AC40" s="2553"/>
      <c r="AD40" s="2553"/>
      <c r="AE40" s="2553"/>
      <c r="AF40" s="2553"/>
      <c r="AG40" s="2553"/>
      <c r="AI40" s="1604"/>
    </row>
    <row r="41" spans="2:35" s="1612" customFormat="1" ht="15" customHeight="1" x14ac:dyDescent="0.2">
      <c r="S41" s="2554"/>
      <c r="T41" s="2554"/>
      <c r="U41" s="2554"/>
      <c r="V41" s="2554"/>
      <c r="W41" s="2554"/>
      <c r="X41" s="2554"/>
      <c r="Y41" s="2554"/>
      <c r="Z41" s="2554"/>
      <c r="AA41" s="2554"/>
      <c r="AB41" s="2554"/>
      <c r="AH41" s="1624"/>
      <c r="AI41" s="1604"/>
    </row>
    <row r="42" spans="2:35" s="1612" customFormat="1" ht="19.899999999999999" customHeight="1" x14ac:dyDescent="0.2">
      <c r="B42" s="1613"/>
      <c r="C42" s="2545"/>
      <c r="D42" s="2545"/>
      <c r="E42" s="2545"/>
      <c r="F42" s="2545"/>
      <c r="G42" s="2545"/>
      <c r="H42" s="2545"/>
      <c r="I42" s="2545"/>
      <c r="J42" s="2545"/>
      <c r="K42" s="2545"/>
      <c r="L42" s="2545"/>
      <c r="M42" s="2545"/>
      <c r="N42" s="2545"/>
      <c r="O42" s="2545"/>
      <c r="P42" s="2545"/>
      <c r="Q42" s="2545"/>
      <c r="R42" s="2545"/>
      <c r="S42" s="2546"/>
      <c r="T42" s="2546"/>
      <c r="U42" s="2546"/>
      <c r="V42" s="2546"/>
      <c r="W42" s="2546"/>
      <c r="X42" s="2546"/>
      <c r="Y42" s="2546"/>
      <c r="Z42" s="2546"/>
      <c r="AA42" s="2546"/>
      <c r="AB42" s="2546"/>
      <c r="AC42" s="2547"/>
      <c r="AD42" s="2547"/>
      <c r="AE42" s="2547"/>
      <c r="AF42" s="2547"/>
      <c r="AG42" s="2547"/>
      <c r="AH42" s="1615"/>
      <c r="AI42" s="1616"/>
    </row>
    <row r="43" spans="2:35" s="1612" customFormat="1" ht="40.9" customHeight="1" x14ac:dyDescent="0.2">
      <c r="B43" s="1613"/>
      <c r="C43" s="2545"/>
      <c r="D43" s="2545"/>
      <c r="E43" s="2545"/>
      <c r="F43" s="2545"/>
      <c r="G43" s="2545"/>
      <c r="H43" s="2545"/>
      <c r="I43" s="2545"/>
      <c r="J43" s="2545"/>
      <c r="K43" s="2545"/>
      <c r="L43" s="2545"/>
      <c r="M43" s="2545"/>
      <c r="N43" s="2545"/>
      <c r="O43" s="2545"/>
      <c r="P43" s="2545"/>
      <c r="Q43" s="2545"/>
      <c r="R43" s="2545"/>
      <c r="S43" s="2546"/>
      <c r="T43" s="2546"/>
      <c r="U43" s="2546"/>
      <c r="V43" s="2546"/>
      <c r="W43" s="2546"/>
      <c r="X43" s="2546"/>
      <c r="Y43" s="2546"/>
      <c r="Z43" s="2546"/>
      <c r="AA43" s="2546"/>
      <c r="AB43" s="2546"/>
      <c r="AC43" s="2547"/>
      <c r="AD43" s="2547"/>
      <c r="AE43" s="2547"/>
      <c r="AF43" s="2547"/>
      <c r="AG43" s="2547"/>
      <c r="AH43" s="1615"/>
      <c r="AI43" s="1616"/>
    </row>
    <row r="44" spans="2:35" s="1612" customFormat="1" ht="25.15" customHeight="1" x14ac:dyDescent="0.2">
      <c r="B44" s="1613"/>
      <c r="C44" s="2545"/>
      <c r="D44" s="2545"/>
      <c r="E44" s="2545"/>
      <c r="F44" s="2545"/>
      <c r="G44" s="2545"/>
      <c r="H44" s="2545"/>
      <c r="I44" s="2545"/>
      <c r="J44" s="2545"/>
      <c r="K44" s="2545"/>
      <c r="L44" s="2545"/>
      <c r="M44" s="2545"/>
      <c r="N44" s="2545"/>
      <c r="O44" s="2545"/>
      <c r="P44" s="2545"/>
      <c r="Q44" s="2545"/>
      <c r="R44" s="2545"/>
      <c r="S44" s="2546"/>
      <c r="T44" s="2546"/>
      <c r="U44" s="2546"/>
      <c r="V44" s="2546"/>
      <c r="W44" s="2546"/>
      <c r="X44" s="2546"/>
      <c r="Y44" s="2546"/>
      <c r="Z44" s="2546"/>
      <c r="AA44" s="2546"/>
      <c r="AB44" s="2546"/>
      <c r="AC44" s="2547"/>
      <c r="AD44" s="2547"/>
      <c r="AE44" s="2547"/>
      <c r="AF44" s="2547"/>
      <c r="AG44" s="2547"/>
      <c r="AH44" s="1615"/>
      <c r="AI44" s="1616"/>
    </row>
    <row r="45" spans="2:35" s="1612" customFormat="1" ht="27.6" customHeight="1" x14ac:dyDescent="0.2">
      <c r="B45" s="1613"/>
      <c r="C45" s="2545"/>
      <c r="D45" s="2545"/>
      <c r="E45" s="2545"/>
      <c r="F45" s="2545"/>
      <c r="G45" s="2545"/>
      <c r="H45" s="2545"/>
      <c r="I45" s="2545"/>
      <c r="J45" s="2545"/>
      <c r="K45" s="2545"/>
      <c r="L45" s="2545"/>
      <c r="M45" s="2545"/>
      <c r="N45" s="2545"/>
      <c r="O45" s="2545"/>
      <c r="P45" s="2545"/>
      <c r="Q45" s="2545"/>
      <c r="R45" s="2545"/>
      <c r="S45" s="2546"/>
      <c r="T45" s="2546"/>
      <c r="U45" s="2546"/>
      <c r="V45" s="2546"/>
      <c r="W45" s="2546"/>
      <c r="X45" s="2546"/>
      <c r="Y45" s="2546"/>
      <c r="Z45" s="2546"/>
      <c r="AA45" s="2546"/>
      <c r="AB45" s="2546"/>
      <c r="AC45" s="2547"/>
      <c r="AD45" s="2547"/>
      <c r="AE45" s="2547"/>
      <c r="AF45" s="2547"/>
      <c r="AG45" s="2547"/>
      <c r="AH45" s="1615"/>
      <c r="AI45" s="1616"/>
    </row>
    <row r="46" spans="2:35" s="1612" customFormat="1" ht="19.899999999999999" customHeight="1" x14ac:dyDescent="0.2">
      <c r="B46" s="1613"/>
      <c r="C46" s="2545"/>
      <c r="D46" s="2545"/>
      <c r="E46" s="2545"/>
      <c r="F46" s="2545"/>
      <c r="G46" s="2545"/>
      <c r="H46" s="2545"/>
      <c r="I46" s="2545"/>
      <c r="J46" s="2545"/>
      <c r="K46" s="2545"/>
      <c r="L46" s="2545"/>
      <c r="M46" s="2545"/>
      <c r="N46" s="2545"/>
      <c r="O46" s="2545"/>
      <c r="P46" s="2545"/>
      <c r="Q46" s="2545"/>
      <c r="R46" s="2545"/>
      <c r="S46" s="2546"/>
      <c r="T46" s="2546"/>
      <c r="U46" s="2546"/>
      <c r="V46" s="2546"/>
      <c r="W46" s="2546"/>
      <c r="X46" s="2546"/>
      <c r="Y46" s="2546"/>
      <c r="Z46" s="2546"/>
      <c r="AA46" s="2546"/>
      <c r="AB46" s="2546"/>
      <c r="AC46" s="2547"/>
      <c r="AD46" s="2547"/>
      <c r="AE46" s="2547"/>
      <c r="AF46" s="2547"/>
      <c r="AG46" s="2547"/>
      <c r="AH46" s="1615"/>
      <c r="AI46" s="1616"/>
    </row>
    <row r="47" spans="2:35" s="1612" customFormat="1" ht="51.6" customHeight="1" x14ac:dyDescent="0.2">
      <c r="B47" s="1613"/>
      <c r="C47" s="2545"/>
      <c r="D47" s="2545"/>
      <c r="E47" s="2545"/>
      <c r="F47" s="2545"/>
      <c r="G47" s="2545"/>
      <c r="H47" s="2545"/>
      <c r="I47" s="2545"/>
      <c r="J47" s="2545"/>
      <c r="K47" s="2545"/>
      <c r="L47" s="2545"/>
      <c r="M47" s="2545"/>
      <c r="N47" s="2545"/>
      <c r="O47" s="2545"/>
      <c r="P47" s="2545"/>
      <c r="Q47" s="2545"/>
      <c r="R47" s="2545"/>
      <c r="S47" s="2546"/>
      <c r="T47" s="2546"/>
      <c r="U47" s="2546"/>
      <c r="V47" s="2546"/>
      <c r="W47" s="2546"/>
      <c r="X47" s="2546"/>
      <c r="Y47" s="2546"/>
      <c r="Z47" s="2546"/>
      <c r="AA47" s="2546"/>
      <c r="AB47" s="2546"/>
      <c r="AC47" s="2547"/>
      <c r="AD47" s="2547"/>
      <c r="AE47" s="2547"/>
      <c r="AF47" s="2547"/>
      <c r="AG47" s="2547"/>
      <c r="AH47" s="1615"/>
      <c r="AI47" s="1616"/>
    </row>
    <row r="48" spans="2:35" s="1612" customFormat="1" ht="22.15" customHeight="1" x14ac:dyDescent="0.2">
      <c r="B48" s="1613"/>
      <c r="C48" s="2545"/>
      <c r="D48" s="2545"/>
      <c r="E48" s="2545"/>
      <c r="F48" s="2545"/>
      <c r="G48" s="2545"/>
      <c r="H48" s="2545"/>
      <c r="I48" s="2545"/>
      <c r="J48" s="2545"/>
      <c r="K48" s="2545"/>
      <c r="L48" s="2545"/>
      <c r="M48" s="2545"/>
      <c r="N48" s="2545"/>
      <c r="O48" s="2545"/>
      <c r="P48" s="2545"/>
      <c r="Q48" s="2545"/>
      <c r="R48" s="2545"/>
      <c r="S48" s="2546"/>
      <c r="T48" s="2546"/>
      <c r="U48" s="2546"/>
      <c r="V48" s="2546"/>
      <c r="W48" s="2546"/>
      <c r="X48" s="2546"/>
      <c r="Y48" s="2546"/>
      <c r="Z48" s="2546"/>
      <c r="AA48" s="2546"/>
      <c r="AB48" s="2546"/>
      <c r="AC48" s="2547"/>
      <c r="AD48" s="2547"/>
      <c r="AE48" s="2547"/>
      <c r="AF48" s="2547"/>
      <c r="AG48" s="2547"/>
      <c r="AH48" s="1615"/>
      <c r="AI48" s="1616"/>
    </row>
    <row r="49" spans="2:35" s="1612" customFormat="1" ht="19.899999999999999" customHeight="1" x14ac:dyDescent="0.2">
      <c r="B49" s="2548"/>
      <c r="C49" s="2545"/>
      <c r="D49" s="2545"/>
      <c r="E49" s="2545"/>
      <c r="F49" s="2545"/>
      <c r="G49" s="2545"/>
      <c r="H49" s="2545"/>
      <c r="I49" s="2545"/>
      <c r="J49" s="2545"/>
      <c r="K49" s="2545"/>
      <c r="L49" s="2545"/>
      <c r="M49" s="2545"/>
      <c r="N49" s="2545"/>
      <c r="O49" s="2545"/>
      <c r="P49" s="2545"/>
      <c r="Q49" s="2545"/>
      <c r="R49" s="2545"/>
      <c r="S49" s="2549"/>
      <c r="T49" s="2549"/>
      <c r="U49" s="2549"/>
      <c r="V49" s="2549"/>
      <c r="W49" s="2549"/>
      <c r="X49" s="2549"/>
      <c r="Y49" s="2549"/>
      <c r="Z49" s="2549"/>
      <c r="AA49" s="2549"/>
      <c r="AB49" s="2549"/>
      <c r="AC49" s="2550"/>
      <c r="AD49" s="2550"/>
      <c r="AE49" s="2550"/>
      <c r="AF49" s="2550"/>
      <c r="AG49" s="2550"/>
      <c r="AH49" s="1617"/>
      <c r="AI49" s="1604"/>
    </row>
    <row r="50" spans="2:35" s="1612" customFormat="1" ht="30" customHeight="1" x14ac:dyDescent="0.2">
      <c r="B50" s="1618"/>
      <c r="C50" s="1619"/>
      <c r="D50" s="1619"/>
      <c r="E50" s="1619"/>
      <c r="F50" s="1619"/>
      <c r="G50" s="1619"/>
      <c r="H50" s="1619"/>
      <c r="I50" s="1619"/>
      <c r="J50" s="1619"/>
      <c r="K50" s="1619"/>
      <c r="L50" s="1619"/>
      <c r="M50" s="1619"/>
      <c r="N50" s="1619"/>
      <c r="O50" s="1619"/>
      <c r="P50" s="1619"/>
      <c r="Q50" s="1619"/>
      <c r="R50" s="1619"/>
      <c r="S50" s="1620"/>
      <c r="T50" s="1620"/>
      <c r="U50" s="1620"/>
      <c r="V50" s="1620"/>
      <c r="W50" s="1620"/>
      <c r="X50" s="1620"/>
      <c r="Y50" s="1620"/>
      <c r="Z50" s="1620"/>
      <c r="AA50" s="1620"/>
      <c r="AB50" s="1620"/>
      <c r="AC50" s="1621"/>
      <c r="AD50" s="1621"/>
      <c r="AE50" s="1621"/>
      <c r="AF50" s="1621"/>
      <c r="AG50" s="1621"/>
      <c r="AH50" s="1625"/>
      <c r="AI50" s="1604"/>
    </row>
    <row r="51" spans="2:35" s="1630" customFormat="1" ht="24.6" customHeight="1" x14ac:dyDescent="0.2">
      <c r="B51" s="2555"/>
      <c r="C51" s="2555"/>
      <c r="D51" s="2555"/>
      <c r="E51" s="2555"/>
      <c r="F51" s="2555"/>
      <c r="G51" s="2555"/>
      <c r="H51" s="2555"/>
      <c r="I51" s="2555"/>
      <c r="J51" s="2555"/>
      <c r="K51" s="2555"/>
      <c r="L51" s="2555"/>
      <c r="M51" s="2555"/>
      <c r="N51" s="2555"/>
      <c r="O51" s="2555"/>
      <c r="P51" s="2555"/>
      <c r="Q51" s="2555"/>
      <c r="R51" s="1626"/>
      <c r="S51" s="1626"/>
      <c r="T51" s="1626"/>
      <c r="U51" s="1626"/>
      <c r="V51" s="1626"/>
      <c r="W51" s="1626"/>
      <c r="X51" s="1626"/>
      <c r="Y51" s="1626"/>
      <c r="Z51" s="1626"/>
      <c r="AA51" s="1626"/>
      <c r="AB51" s="1626"/>
      <c r="AC51" s="1627"/>
      <c r="AD51" s="1627"/>
      <c r="AE51" s="1627"/>
      <c r="AF51" s="1627"/>
      <c r="AG51" s="1627"/>
      <c r="AH51" s="1628"/>
      <c r="AI51" s="1629"/>
    </row>
    <row r="52" spans="2:35" s="1630" customFormat="1" ht="15" customHeight="1" x14ac:dyDescent="0.2">
      <c r="B52" s="2556"/>
      <c r="C52" s="2556"/>
      <c r="D52" s="2556"/>
      <c r="E52" s="2556"/>
      <c r="F52" s="2556"/>
      <c r="G52" s="2556"/>
      <c r="H52" s="2556"/>
      <c r="I52" s="2556"/>
      <c r="J52" s="2556"/>
      <c r="K52" s="2556"/>
      <c r="L52" s="2556"/>
      <c r="M52" s="2556"/>
      <c r="N52" s="2556"/>
      <c r="O52" s="2556"/>
      <c r="P52" s="2556"/>
      <c r="Q52" s="2556"/>
      <c r="R52" s="2556"/>
      <c r="S52" s="2557"/>
      <c r="T52" s="2557"/>
      <c r="U52" s="2557"/>
      <c r="V52" s="2557"/>
      <c r="W52" s="2557"/>
      <c r="X52" s="2557"/>
      <c r="Y52" s="2557"/>
      <c r="Z52" s="2557"/>
      <c r="AA52" s="2557"/>
      <c r="AB52" s="2557"/>
      <c r="AC52" s="2553"/>
      <c r="AD52" s="2553"/>
      <c r="AE52" s="2553"/>
      <c r="AF52" s="2553"/>
      <c r="AG52" s="2553"/>
      <c r="AH52" s="1628"/>
      <c r="AI52" s="1629"/>
    </row>
    <row r="53" spans="2:35" s="1612" customFormat="1" ht="15" customHeight="1" x14ac:dyDescent="0.2">
      <c r="S53" s="2558"/>
      <c r="T53" s="2558"/>
      <c r="U53" s="2558"/>
      <c r="V53" s="2558"/>
      <c r="W53" s="2558"/>
      <c r="X53" s="2558"/>
      <c r="Y53" s="2558"/>
      <c r="Z53" s="2558"/>
      <c r="AA53" s="2558"/>
      <c r="AB53" s="2558"/>
      <c r="AH53" s="1624"/>
      <c r="AI53" s="1604"/>
    </row>
    <row r="54" spans="2:35" s="1612" customFormat="1" ht="51" customHeight="1" x14ac:dyDescent="0.2">
      <c r="B54" s="1613"/>
      <c r="C54" s="2545"/>
      <c r="D54" s="2545"/>
      <c r="E54" s="2545"/>
      <c r="F54" s="2545"/>
      <c r="G54" s="2545"/>
      <c r="H54" s="2545"/>
      <c r="I54" s="2545"/>
      <c r="J54" s="2545"/>
      <c r="K54" s="2545"/>
      <c r="L54" s="2545"/>
      <c r="M54" s="2545"/>
      <c r="N54" s="2545"/>
      <c r="O54" s="2545"/>
      <c r="P54" s="2545"/>
      <c r="Q54" s="2545"/>
      <c r="R54" s="2545"/>
      <c r="S54" s="2546"/>
      <c r="T54" s="2546"/>
      <c r="U54" s="2546"/>
      <c r="V54" s="2546"/>
      <c r="W54" s="2546"/>
      <c r="X54" s="2546"/>
      <c r="Y54" s="2546"/>
      <c r="Z54" s="2546"/>
      <c r="AA54" s="2546"/>
      <c r="AB54" s="2546"/>
      <c r="AC54" s="2547"/>
      <c r="AD54" s="2547"/>
      <c r="AE54" s="2547"/>
      <c r="AF54" s="2547"/>
      <c r="AG54" s="2547"/>
      <c r="AH54" s="1615"/>
      <c r="AI54" s="1616"/>
    </row>
    <row r="55" spans="2:35" s="1612" customFormat="1" ht="22.15" customHeight="1" x14ac:dyDescent="0.2">
      <c r="B55" s="1613"/>
      <c r="C55" s="2545"/>
      <c r="D55" s="2545"/>
      <c r="E55" s="2545"/>
      <c r="F55" s="2545"/>
      <c r="G55" s="2545"/>
      <c r="H55" s="2545"/>
      <c r="I55" s="2545"/>
      <c r="J55" s="2545"/>
      <c r="K55" s="2545"/>
      <c r="L55" s="2545"/>
      <c r="M55" s="2545"/>
      <c r="N55" s="2545"/>
      <c r="O55" s="2545"/>
      <c r="P55" s="2545"/>
      <c r="Q55" s="2545"/>
      <c r="R55" s="2545"/>
      <c r="S55" s="2546"/>
      <c r="T55" s="2546"/>
      <c r="U55" s="2546"/>
      <c r="V55" s="2546"/>
      <c r="W55" s="2546"/>
      <c r="X55" s="2546"/>
      <c r="Y55" s="2546"/>
      <c r="Z55" s="2546"/>
      <c r="AA55" s="2546"/>
      <c r="AB55" s="2546"/>
      <c r="AC55" s="2547"/>
      <c r="AD55" s="2547"/>
      <c r="AE55" s="2547"/>
      <c r="AF55" s="2547"/>
      <c r="AG55" s="2547"/>
      <c r="AH55" s="1615"/>
      <c r="AI55" s="1616"/>
    </row>
    <row r="56" spans="2:35" s="1612" customFormat="1" ht="29.45" customHeight="1" x14ac:dyDescent="0.2">
      <c r="B56" s="1613"/>
      <c r="C56" s="2545"/>
      <c r="D56" s="2545"/>
      <c r="E56" s="2545"/>
      <c r="F56" s="2545"/>
      <c r="G56" s="2545"/>
      <c r="H56" s="2545"/>
      <c r="I56" s="2545"/>
      <c r="J56" s="2545"/>
      <c r="K56" s="2545"/>
      <c r="L56" s="2545"/>
      <c r="M56" s="2545"/>
      <c r="N56" s="2545"/>
      <c r="O56" s="2545"/>
      <c r="P56" s="2545"/>
      <c r="Q56" s="2545"/>
      <c r="R56" s="2545"/>
      <c r="S56" s="2546"/>
      <c r="T56" s="2546"/>
      <c r="U56" s="2546"/>
      <c r="V56" s="2546"/>
      <c r="W56" s="2546"/>
      <c r="X56" s="2546"/>
      <c r="Y56" s="2546"/>
      <c r="Z56" s="2546"/>
      <c r="AA56" s="2546"/>
      <c r="AB56" s="2546"/>
      <c r="AC56" s="2547"/>
      <c r="AD56" s="2547"/>
      <c r="AE56" s="2547"/>
      <c r="AF56" s="2547"/>
      <c r="AG56" s="2547"/>
      <c r="AH56" s="1615"/>
      <c r="AI56" s="1616"/>
    </row>
    <row r="57" spans="2:35" s="1612" customFormat="1" ht="42.6" customHeight="1" x14ac:dyDescent="0.2">
      <c r="B57" s="1613"/>
      <c r="C57" s="2545"/>
      <c r="D57" s="2545"/>
      <c r="E57" s="2545"/>
      <c r="F57" s="2545"/>
      <c r="G57" s="2545"/>
      <c r="H57" s="2545"/>
      <c r="I57" s="2545"/>
      <c r="J57" s="2545"/>
      <c r="K57" s="2545"/>
      <c r="L57" s="2545"/>
      <c r="M57" s="2545"/>
      <c r="N57" s="2545"/>
      <c r="O57" s="2545"/>
      <c r="P57" s="2545"/>
      <c r="Q57" s="2545"/>
      <c r="R57" s="2545"/>
      <c r="S57" s="2546"/>
      <c r="T57" s="2546"/>
      <c r="U57" s="2546"/>
      <c r="V57" s="2546"/>
      <c r="W57" s="2546"/>
      <c r="X57" s="2546"/>
      <c r="Y57" s="2546"/>
      <c r="Z57" s="2546"/>
      <c r="AA57" s="2546"/>
      <c r="AB57" s="2546"/>
      <c r="AC57" s="2547"/>
      <c r="AD57" s="2547"/>
      <c r="AE57" s="2547"/>
      <c r="AF57" s="2547"/>
      <c r="AG57" s="2547"/>
      <c r="AH57" s="1615"/>
      <c r="AI57" s="1616"/>
    </row>
    <row r="58" spans="2:35" s="1612" customFormat="1" ht="43.15" customHeight="1" x14ac:dyDescent="0.2">
      <c r="B58" s="1613"/>
      <c r="C58" s="2545"/>
      <c r="D58" s="2545"/>
      <c r="E58" s="2545"/>
      <c r="F58" s="2545"/>
      <c r="G58" s="2545"/>
      <c r="H58" s="2545"/>
      <c r="I58" s="2545"/>
      <c r="J58" s="2545"/>
      <c r="K58" s="2545"/>
      <c r="L58" s="2545"/>
      <c r="M58" s="2545"/>
      <c r="N58" s="2545"/>
      <c r="O58" s="2545"/>
      <c r="P58" s="2545"/>
      <c r="Q58" s="2545"/>
      <c r="R58" s="2545"/>
      <c r="S58" s="2559"/>
      <c r="T58" s="2559"/>
      <c r="U58" s="2559"/>
      <c r="V58" s="2559"/>
      <c r="W58" s="2559"/>
      <c r="X58" s="2559"/>
      <c r="Y58" s="2559"/>
      <c r="Z58" s="2559"/>
      <c r="AA58" s="2559"/>
      <c r="AB58" s="2559"/>
      <c r="AC58" s="2547"/>
      <c r="AD58" s="2547"/>
      <c r="AE58" s="2547"/>
      <c r="AF58" s="2547"/>
      <c r="AG58" s="2547"/>
      <c r="AH58" s="1615"/>
      <c r="AI58" s="1616"/>
    </row>
    <row r="59" spans="2:35" s="1612" customFormat="1" ht="30.6" customHeight="1" x14ac:dyDescent="0.2">
      <c r="B59" s="1613"/>
      <c r="C59" s="2545"/>
      <c r="D59" s="2545"/>
      <c r="E59" s="2545"/>
      <c r="F59" s="2545"/>
      <c r="G59" s="2545"/>
      <c r="H59" s="2545"/>
      <c r="I59" s="2545"/>
      <c r="J59" s="2545"/>
      <c r="K59" s="2545"/>
      <c r="L59" s="2545"/>
      <c r="M59" s="2545"/>
      <c r="N59" s="2545"/>
      <c r="O59" s="2545"/>
      <c r="P59" s="2545"/>
      <c r="Q59" s="2545"/>
      <c r="R59" s="2545"/>
      <c r="S59" s="2559"/>
      <c r="T59" s="2559"/>
      <c r="U59" s="2559"/>
      <c r="V59" s="2559"/>
      <c r="W59" s="2559"/>
      <c r="X59" s="2559"/>
      <c r="Y59" s="2559"/>
      <c r="Z59" s="2559"/>
      <c r="AA59" s="2559"/>
      <c r="AB59" s="2559"/>
      <c r="AC59" s="2547"/>
      <c r="AD59" s="2547"/>
      <c r="AE59" s="2547"/>
      <c r="AF59" s="2547"/>
      <c r="AG59" s="2547"/>
      <c r="AH59" s="1615"/>
      <c r="AI59" s="1616"/>
    </row>
    <row r="60" spans="2:35" s="1612" customFormat="1" ht="39" customHeight="1" x14ac:dyDescent="0.2">
      <c r="B60" s="1613"/>
      <c r="C60" s="2545"/>
      <c r="D60" s="2545"/>
      <c r="E60" s="2545"/>
      <c r="F60" s="2545"/>
      <c r="G60" s="2545"/>
      <c r="H60" s="2545"/>
      <c r="I60" s="2545"/>
      <c r="J60" s="2545"/>
      <c r="K60" s="2545"/>
      <c r="L60" s="2545"/>
      <c r="M60" s="2545"/>
      <c r="N60" s="2545"/>
      <c r="O60" s="2545"/>
      <c r="P60" s="2545"/>
      <c r="Q60" s="2545"/>
      <c r="R60" s="2545"/>
      <c r="S60" s="2559"/>
      <c r="T60" s="2559"/>
      <c r="U60" s="2559"/>
      <c r="V60" s="2559"/>
      <c r="W60" s="2559"/>
      <c r="X60" s="2559"/>
      <c r="Y60" s="2559"/>
      <c r="Z60" s="2559"/>
      <c r="AA60" s="2559"/>
      <c r="AB60" s="2559"/>
      <c r="AC60" s="2547"/>
      <c r="AD60" s="2547"/>
      <c r="AE60" s="2547"/>
      <c r="AF60" s="2547"/>
      <c r="AG60" s="2547"/>
      <c r="AH60" s="1615"/>
      <c r="AI60" s="1616"/>
    </row>
    <row r="61" spans="2:35" s="1612" customFormat="1" ht="30" customHeight="1" x14ac:dyDescent="0.2">
      <c r="B61" s="1613"/>
      <c r="C61" s="2545"/>
      <c r="D61" s="2545"/>
      <c r="E61" s="2545"/>
      <c r="F61" s="2545"/>
      <c r="G61" s="2545"/>
      <c r="H61" s="2545"/>
      <c r="I61" s="2545"/>
      <c r="J61" s="2545"/>
      <c r="K61" s="2545"/>
      <c r="L61" s="2545"/>
      <c r="M61" s="2545"/>
      <c r="N61" s="2545"/>
      <c r="O61" s="2545"/>
      <c r="P61" s="2545"/>
      <c r="Q61" s="2545"/>
      <c r="R61" s="2545"/>
      <c r="S61" s="2559"/>
      <c r="T61" s="2559"/>
      <c r="U61" s="2559"/>
      <c r="V61" s="2559"/>
      <c r="W61" s="2559"/>
      <c r="X61" s="2559"/>
      <c r="Y61" s="2559"/>
      <c r="Z61" s="2559"/>
      <c r="AA61" s="2559"/>
      <c r="AB61" s="2559"/>
      <c r="AC61" s="2547"/>
      <c r="AD61" s="2547"/>
      <c r="AE61" s="2547"/>
      <c r="AF61" s="2547"/>
      <c r="AG61" s="2547"/>
      <c r="AH61" s="1615"/>
      <c r="AI61" s="1616"/>
    </row>
    <row r="62" spans="2:35" s="1612" customFormat="1" ht="115.9" customHeight="1" x14ac:dyDescent="0.2">
      <c r="B62" s="1613"/>
      <c r="C62" s="2545"/>
      <c r="D62" s="2545"/>
      <c r="E62" s="2545"/>
      <c r="F62" s="2545"/>
      <c r="G62" s="2545"/>
      <c r="H62" s="2545"/>
      <c r="I62" s="2545"/>
      <c r="J62" s="2545"/>
      <c r="K62" s="2545"/>
      <c r="L62" s="2545"/>
      <c r="M62" s="2545"/>
      <c r="N62" s="2545"/>
      <c r="O62" s="2545"/>
      <c r="P62" s="2545"/>
      <c r="Q62" s="2545"/>
      <c r="R62" s="2545"/>
      <c r="S62" s="2559"/>
      <c r="T62" s="2559"/>
      <c r="U62" s="2559"/>
      <c r="V62" s="2559"/>
      <c r="W62" s="2559"/>
      <c r="X62" s="2559"/>
      <c r="Y62" s="2559"/>
      <c r="Z62" s="2559"/>
      <c r="AA62" s="2559"/>
      <c r="AB62" s="2559"/>
      <c r="AC62" s="2547"/>
      <c r="AD62" s="2547"/>
      <c r="AE62" s="2547"/>
      <c r="AF62" s="2547"/>
      <c r="AG62" s="2547"/>
      <c r="AH62" s="1615"/>
      <c r="AI62" s="1616"/>
    </row>
    <row r="63" spans="2:35" s="1612" customFormat="1" ht="19.899999999999999" customHeight="1" x14ac:dyDescent="0.2">
      <c r="B63" s="1613"/>
      <c r="C63" s="2545"/>
      <c r="D63" s="2545"/>
      <c r="E63" s="2545"/>
      <c r="F63" s="2545"/>
      <c r="G63" s="2545"/>
      <c r="H63" s="2545"/>
      <c r="I63" s="2545"/>
      <c r="J63" s="2545"/>
      <c r="K63" s="2545"/>
      <c r="L63" s="2545"/>
      <c r="M63" s="2545"/>
      <c r="N63" s="2545"/>
      <c r="O63" s="2545"/>
      <c r="P63" s="2545"/>
      <c r="Q63" s="2545"/>
      <c r="R63" s="2545"/>
      <c r="S63" s="2559"/>
      <c r="T63" s="2559"/>
      <c r="U63" s="2559"/>
      <c r="V63" s="2559"/>
      <c r="W63" s="2559"/>
      <c r="X63" s="2559"/>
      <c r="Y63" s="2559"/>
      <c r="Z63" s="2559"/>
      <c r="AA63" s="2559"/>
      <c r="AB63" s="2559"/>
      <c r="AC63" s="2547"/>
      <c r="AD63" s="2547"/>
      <c r="AE63" s="2547"/>
      <c r="AF63" s="2547"/>
      <c r="AG63" s="2547"/>
      <c r="AH63" s="1615"/>
      <c r="AI63" s="1616"/>
    </row>
    <row r="64" spans="2:35" s="1612" customFormat="1" ht="44.45" customHeight="1" x14ac:dyDescent="0.2">
      <c r="B64" s="1613"/>
      <c r="C64" s="2545"/>
      <c r="D64" s="2545"/>
      <c r="E64" s="2545"/>
      <c r="F64" s="2545"/>
      <c r="G64" s="2545"/>
      <c r="H64" s="2545"/>
      <c r="I64" s="2545"/>
      <c r="J64" s="2545"/>
      <c r="K64" s="2545"/>
      <c r="L64" s="2545"/>
      <c r="M64" s="2545"/>
      <c r="N64" s="2545"/>
      <c r="O64" s="2545"/>
      <c r="P64" s="2545"/>
      <c r="Q64" s="2545"/>
      <c r="R64" s="2545"/>
      <c r="S64" s="2559"/>
      <c r="T64" s="2559"/>
      <c r="U64" s="2559"/>
      <c r="V64" s="2559"/>
      <c r="W64" s="2559"/>
      <c r="X64" s="2559"/>
      <c r="Y64" s="2559"/>
      <c r="Z64" s="2559"/>
      <c r="AA64" s="2559"/>
      <c r="AB64" s="2559"/>
      <c r="AC64" s="2547"/>
      <c r="AD64" s="2547"/>
      <c r="AE64" s="2547"/>
      <c r="AF64" s="2547"/>
      <c r="AG64" s="2547"/>
      <c r="AH64" s="1615"/>
      <c r="AI64" s="1616"/>
    </row>
    <row r="65" spans="2:35" s="1612" customFormat="1" ht="19.899999999999999" customHeight="1" x14ac:dyDescent="0.2">
      <c r="B65" s="1613"/>
      <c r="C65" s="2545"/>
      <c r="D65" s="2545"/>
      <c r="E65" s="2545"/>
      <c r="F65" s="2545"/>
      <c r="G65" s="2545"/>
      <c r="H65" s="2545"/>
      <c r="I65" s="2545"/>
      <c r="J65" s="2545"/>
      <c r="K65" s="2545"/>
      <c r="L65" s="2545"/>
      <c r="M65" s="2545"/>
      <c r="N65" s="2545"/>
      <c r="O65" s="2545"/>
      <c r="P65" s="2545"/>
      <c r="Q65" s="2545"/>
      <c r="R65" s="2545"/>
      <c r="S65" s="2559"/>
      <c r="T65" s="2559"/>
      <c r="U65" s="2559"/>
      <c r="V65" s="2559"/>
      <c r="W65" s="2559"/>
      <c r="X65" s="2559"/>
      <c r="Y65" s="2559"/>
      <c r="Z65" s="2559"/>
      <c r="AA65" s="2559"/>
      <c r="AB65" s="2559"/>
      <c r="AC65" s="2547"/>
      <c r="AD65" s="2547"/>
      <c r="AE65" s="2547"/>
      <c r="AF65" s="2547"/>
      <c r="AG65" s="2547"/>
      <c r="AH65" s="1615"/>
      <c r="AI65" s="1616"/>
    </row>
    <row r="66" spans="2:35" s="1612" customFormat="1" ht="22.15" customHeight="1" x14ac:dyDescent="0.2">
      <c r="B66" s="1613"/>
      <c r="C66" s="2545"/>
      <c r="D66" s="2545"/>
      <c r="E66" s="2545"/>
      <c r="F66" s="2545"/>
      <c r="G66" s="2545"/>
      <c r="H66" s="2545"/>
      <c r="I66" s="2545"/>
      <c r="J66" s="2545"/>
      <c r="K66" s="2545"/>
      <c r="L66" s="2545"/>
      <c r="M66" s="2545"/>
      <c r="N66" s="2545"/>
      <c r="O66" s="2545"/>
      <c r="P66" s="2545"/>
      <c r="Q66" s="2545"/>
      <c r="R66" s="2545"/>
      <c r="S66" s="2559"/>
      <c r="T66" s="2559"/>
      <c r="U66" s="2559"/>
      <c r="V66" s="2559"/>
      <c r="W66" s="2559"/>
      <c r="X66" s="2559"/>
      <c r="Y66" s="2559"/>
      <c r="Z66" s="2559"/>
      <c r="AA66" s="2559"/>
      <c r="AB66" s="2559"/>
      <c r="AC66" s="2547"/>
      <c r="AD66" s="2547"/>
      <c r="AE66" s="2547"/>
      <c r="AF66" s="2547"/>
      <c r="AG66" s="2547"/>
      <c r="AH66" s="1615"/>
      <c r="AI66" s="1616"/>
    </row>
    <row r="67" spans="2:35" s="1612" customFormat="1" ht="32.450000000000003" customHeight="1" x14ac:dyDescent="0.2">
      <c r="B67" s="1613"/>
      <c r="C67" s="2545"/>
      <c r="D67" s="2545"/>
      <c r="E67" s="2545"/>
      <c r="F67" s="2545"/>
      <c r="G67" s="2545"/>
      <c r="H67" s="2545"/>
      <c r="I67" s="2545"/>
      <c r="J67" s="2545"/>
      <c r="K67" s="2545"/>
      <c r="L67" s="2545"/>
      <c r="M67" s="2545"/>
      <c r="N67" s="2545"/>
      <c r="O67" s="2545"/>
      <c r="P67" s="2545"/>
      <c r="Q67" s="2545"/>
      <c r="R67" s="2545"/>
      <c r="S67" s="2559"/>
      <c r="T67" s="2559"/>
      <c r="U67" s="2559"/>
      <c r="V67" s="2559"/>
      <c r="W67" s="2559"/>
      <c r="X67" s="2559"/>
      <c r="Y67" s="2559"/>
      <c r="Z67" s="2559"/>
      <c r="AA67" s="2559"/>
      <c r="AB67" s="2559"/>
      <c r="AC67" s="2547"/>
      <c r="AD67" s="2547"/>
      <c r="AE67" s="2547"/>
      <c r="AF67" s="2547"/>
      <c r="AG67" s="2547"/>
      <c r="AH67" s="1615"/>
      <c r="AI67" s="1616"/>
    </row>
    <row r="68" spans="2:35" s="1612" customFormat="1" ht="65.45" customHeight="1" x14ac:dyDescent="0.2">
      <c r="B68" s="1613"/>
      <c r="C68" s="2545"/>
      <c r="D68" s="2545"/>
      <c r="E68" s="2545"/>
      <c r="F68" s="2545"/>
      <c r="G68" s="2545"/>
      <c r="H68" s="2545"/>
      <c r="I68" s="2545"/>
      <c r="J68" s="2545"/>
      <c r="K68" s="2545"/>
      <c r="L68" s="2545"/>
      <c r="M68" s="2545"/>
      <c r="N68" s="2545"/>
      <c r="O68" s="2545"/>
      <c r="P68" s="2545"/>
      <c r="Q68" s="2545"/>
      <c r="R68" s="2545"/>
      <c r="S68" s="2559"/>
      <c r="T68" s="2559"/>
      <c r="U68" s="2559"/>
      <c r="V68" s="2559"/>
      <c r="W68" s="2559"/>
      <c r="X68" s="2559"/>
      <c r="Y68" s="2559"/>
      <c r="Z68" s="2559"/>
      <c r="AA68" s="2559"/>
      <c r="AB68" s="2559"/>
      <c r="AC68" s="2547"/>
      <c r="AD68" s="2547"/>
      <c r="AE68" s="2547"/>
      <c r="AF68" s="2547"/>
      <c r="AG68" s="2547"/>
      <c r="AH68" s="1615"/>
      <c r="AI68" s="1616"/>
    </row>
    <row r="69" spans="2:35" s="1612" customFormat="1" ht="34.15" customHeight="1" x14ac:dyDescent="0.2">
      <c r="B69" s="1613"/>
      <c r="C69" s="2545"/>
      <c r="D69" s="2545"/>
      <c r="E69" s="2545"/>
      <c r="F69" s="2545"/>
      <c r="G69" s="2545"/>
      <c r="H69" s="2545"/>
      <c r="I69" s="2545"/>
      <c r="J69" s="2545"/>
      <c r="K69" s="2545"/>
      <c r="L69" s="2545"/>
      <c r="M69" s="2545"/>
      <c r="N69" s="2545"/>
      <c r="O69" s="2545"/>
      <c r="P69" s="2545"/>
      <c r="Q69" s="2545"/>
      <c r="R69" s="2545"/>
      <c r="S69" s="2559"/>
      <c r="T69" s="2559"/>
      <c r="U69" s="2559"/>
      <c r="V69" s="2559"/>
      <c r="W69" s="2559"/>
      <c r="X69" s="2559"/>
      <c r="Y69" s="2559"/>
      <c r="Z69" s="2559"/>
      <c r="AA69" s="2559"/>
      <c r="AB69" s="2559"/>
      <c r="AC69" s="2547"/>
      <c r="AD69" s="2547"/>
      <c r="AE69" s="2547"/>
      <c r="AF69" s="2547"/>
      <c r="AG69" s="2547"/>
      <c r="AH69" s="1615"/>
      <c r="AI69" s="1616"/>
    </row>
    <row r="70" spans="2:35" s="1612" customFormat="1" ht="62.45" customHeight="1" x14ac:dyDescent="0.2">
      <c r="B70" s="1613"/>
      <c r="C70" s="2545"/>
      <c r="D70" s="2545"/>
      <c r="E70" s="2545"/>
      <c r="F70" s="2545"/>
      <c r="G70" s="2545"/>
      <c r="H70" s="2545"/>
      <c r="I70" s="2545"/>
      <c r="J70" s="2545"/>
      <c r="K70" s="2545"/>
      <c r="L70" s="2545"/>
      <c r="M70" s="2545"/>
      <c r="N70" s="2545"/>
      <c r="O70" s="2545"/>
      <c r="P70" s="2545"/>
      <c r="Q70" s="2545"/>
      <c r="R70" s="2545"/>
      <c r="S70" s="2559"/>
      <c r="T70" s="2559"/>
      <c r="U70" s="2559"/>
      <c r="V70" s="2559"/>
      <c r="W70" s="2559"/>
      <c r="X70" s="2559"/>
      <c r="Y70" s="2559"/>
      <c r="Z70" s="2559"/>
      <c r="AA70" s="2559"/>
      <c r="AB70" s="2559"/>
      <c r="AC70" s="2547"/>
      <c r="AD70" s="2547"/>
      <c r="AE70" s="2547"/>
      <c r="AF70" s="2547"/>
      <c r="AG70" s="2547"/>
      <c r="AH70" s="1615"/>
      <c r="AI70" s="1616"/>
    </row>
    <row r="71" spans="2:35" s="1612" customFormat="1" ht="19.899999999999999" customHeight="1" x14ac:dyDescent="0.2">
      <c r="B71" s="2548"/>
      <c r="C71" s="2545"/>
      <c r="D71" s="2545"/>
      <c r="E71" s="2545"/>
      <c r="F71" s="2545"/>
      <c r="G71" s="2545"/>
      <c r="H71" s="2545"/>
      <c r="I71" s="2545"/>
      <c r="J71" s="2545"/>
      <c r="K71" s="2545"/>
      <c r="L71" s="2545"/>
      <c r="M71" s="2545"/>
      <c r="N71" s="2545"/>
      <c r="O71" s="2545"/>
      <c r="P71" s="2545"/>
      <c r="Q71" s="2545"/>
      <c r="R71" s="2545"/>
      <c r="S71" s="2549"/>
      <c r="T71" s="2549"/>
      <c r="U71" s="2549"/>
      <c r="V71" s="2549"/>
      <c r="W71" s="2549"/>
      <c r="X71" s="2549"/>
      <c r="Y71" s="2549"/>
      <c r="Z71" s="2549"/>
      <c r="AA71" s="2549"/>
      <c r="AB71" s="2549"/>
      <c r="AC71" s="2550"/>
      <c r="AD71" s="2550"/>
      <c r="AE71" s="2550"/>
      <c r="AF71" s="2550"/>
      <c r="AG71" s="2550"/>
      <c r="AH71" s="1617"/>
      <c r="AI71" s="1604"/>
    </row>
    <row r="72" spans="2:35" s="1612" customFormat="1" ht="16.149999999999999" customHeight="1" x14ac:dyDescent="0.2">
      <c r="B72" s="1631"/>
      <c r="C72" s="1631"/>
      <c r="D72" s="1631"/>
      <c r="E72" s="1631"/>
      <c r="F72" s="1631"/>
      <c r="G72" s="1631"/>
      <c r="H72" s="1631"/>
      <c r="I72" s="1631"/>
      <c r="J72" s="1631"/>
      <c r="K72" s="1631"/>
      <c r="L72" s="1631"/>
      <c r="M72" s="1631"/>
      <c r="N72" s="1631"/>
      <c r="O72" s="1631"/>
      <c r="P72" s="1631"/>
      <c r="Q72" s="1631"/>
      <c r="R72" s="1631"/>
      <c r="S72" s="1632"/>
      <c r="T72" s="1632"/>
      <c r="U72" s="1632"/>
      <c r="V72" s="1632"/>
      <c r="W72" s="1632"/>
      <c r="X72" s="1632"/>
      <c r="Y72" s="1632"/>
      <c r="Z72" s="1632"/>
      <c r="AA72" s="1632"/>
      <c r="AB72" s="1632"/>
      <c r="AC72" s="1633"/>
      <c r="AD72" s="1633"/>
      <c r="AE72" s="1633"/>
      <c r="AF72" s="1633"/>
      <c r="AG72" s="1633"/>
      <c r="AH72" s="1634"/>
      <c r="AI72" s="1604"/>
    </row>
    <row r="73" spans="2:35" s="1612" customFormat="1" ht="30" customHeight="1" x14ac:dyDescent="0.2">
      <c r="B73" s="2560"/>
      <c r="C73" s="2560"/>
      <c r="D73" s="2560"/>
      <c r="E73" s="2560"/>
      <c r="F73" s="2560"/>
      <c r="G73" s="2560"/>
      <c r="H73" s="2560"/>
      <c r="I73" s="2560"/>
      <c r="J73" s="2560"/>
      <c r="K73" s="2560"/>
      <c r="L73" s="2560"/>
      <c r="M73" s="2560"/>
      <c r="N73" s="2560"/>
      <c r="O73" s="2560"/>
      <c r="P73" s="2560"/>
      <c r="Q73" s="2560"/>
      <c r="R73" s="2560"/>
      <c r="S73" s="2560"/>
      <c r="T73" s="2560"/>
      <c r="U73" s="2560"/>
      <c r="V73" s="2560"/>
      <c r="W73" s="2560"/>
      <c r="X73" s="2560"/>
      <c r="Y73" s="2560"/>
      <c r="Z73" s="2560"/>
      <c r="AA73" s="2560"/>
      <c r="AB73" s="2560"/>
      <c r="AC73" s="2560"/>
      <c r="AD73" s="2560"/>
      <c r="AE73" s="2560"/>
      <c r="AF73" s="2560"/>
      <c r="AG73" s="2560"/>
      <c r="AH73" s="1625"/>
      <c r="AI73" s="1604"/>
    </row>
    <row r="74" spans="2:35" s="1612" customFormat="1" ht="15" customHeight="1" x14ac:dyDescent="0.2">
      <c r="B74" s="2556"/>
      <c r="C74" s="2556"/>
      <c r="D74" s="2556"/>
      <c r="E74" s="2556"/>
      <c r="F74" s="2556"/>
      <c r="G74" s="2556"/>
      <c r="H74" s="2556"/>
      <c r="I74" s="2556"/>
      <c r="J74" s="2556"/>
      <c r="K74" s="2556"/>
      <c r="L74" s="2556"/>
      <c r="M74" s="2556"/>
      <c r="N74" s="2556"/>
      <c r="O74" s="2556"/>
      <c r="P74" s="2556"/>
      <c r="Q74" s="2556"/>
      <c r="R74" s="2556"/>
      <c r="S74" s="2561"/>
      <c r="T74" s="2561"/>
      <c r="U74" s="2561"/>
      <c r="V74" s="2561"/>
      <c r="W74" s="2561"/>
      <c r="X74" s="2561"/>
      <c r="Y74" s="2561"/>
      <c r="Z74" s="2561"/>
      <c r="AA74" s="2561"/>
      <c r="AB74" s="2561"/>
      <c r="AC74" s="2553"/>
      <c r="AD74" s="2553"/>
      <c r="AE74" s="2553"/>
      <c r="AF74" s="2553"/>
      <c r="AG74" s="2553"/>
      <c r="AH74" s="1625"/>
      <c r="AI74" s="1604"/>
    </row>
    <row r="75" spans="2:35" s="1612" customFormat="1" ht="15" customHeight="1" x14ac:dyDescent="0.2">
      <c r="S75" s="2558"/>
      <c r="T75" s="2558"/>
      <c r="U75" s="2558"/>
      <c r="V75" s="2558"/>
      <c r="W75" s="2558"/>
      <c r="X75" s="2558"/>
      <c r="Y75" s="2558"/>
      <c r="Z75" s="2558"/>
      <c r="AA75" s="2558"/>
      <c r="AB75" s="2558"/>
      <c r="AH75" s="1616"/>
      <c r="AI75" s="1604"/>
    </row>
    <row r="76" spans="2:35" s="1612" customFormat="1" ht="49.15" customHeight="1" x14ac:dyDescent="0.2">
      <c r="B76" s="1613"/>
      <c r="C76" s="2545"/>
      <c r="D76" s="2545"/>
      <c r="E76" s="2545"/>
      <c r="F76" s="2545"/>
      <c r="G76" s="2545"/>
      <c r="H76" s="2545"/>
      <c r="I76" s="2545"/>
      <c r="J76" s="2545"/>
      <c r="K76" s="2545"/>
      <c r="L76" s="2545"/>
      <c r="M76" s="2545"/>
      <c r="N76" s="2545"/>
      <c r="O76" s="2545"/>
      <c r="P76" s="2545"/>
      <c r="Q76" s="2545"/>
      <c r="R76" s="2545"/>
      <c r="S76" s="2559"/>
      <c r="T76" s="2559"/>
      <c r="U76" s="2559"/>
      <c r="V76" s="2559"/>
      <c r="W76" s="2559"/>
      <c r="X76" s="2559"/>
      <c r="Y76" s="2559"/>
      <c r="Z76" s="2559"/>
      <c r="AA76" s="2559"/>
      <c r="AB76" s="2559"/>
      <c r="AC76" s="2547"/>
      <c r="AD76" s="2547"/>
      <c r="AE76" s="2547"/>
      <c r="AF76" s="2547"/>
      <c r="AG76" s="2547"/>
      <c r="AH76" s="1615"/>
      <c r="AI76" s="1616"/>
    </row>
    <row r="77" spans="2:35" s="1612" customFormat="1" ht="28.9" customHeight="1" x14ac:dyDescent="0.2">
      <c r="B77" s="1613"/>
      <c r="C77" s="2545"/>
      <c r="D77" s="2545"/>
      <c r="E77" s="2545"/>
      <c r="F77" s="2545"/>
      <c r="G77" s="2545"/>
      <c r="H77" s="2545"/>
      <c r="I77" s="2545"/>
      <c r="J77" s="2545"/>
      <c r="K77" s="2545"/>
      <c r="L77" s="2545"/>
      <c r="M77" s="2545"/>
      <c r="N77" s="2545"/>
      <c r="O77" s="2545"/>
      <c r="P77" s="2545"/>
      <c r="Q77" s="2545"/>
      <c r="R77" s="2545"/>
      <c r="S77" s="2559"/>
      <c r="T77" s="2559"/>
      <c r="U77" s="2559"/>
      <c r="V77" s="2559"/>
      <c r="W77" s="2559"/>
      <c r="X77" s="2559"/>
      <c r="Y77" s="2559"/>
      <c r="Z77" s="2559"/>
      <c r="AA77" s="2559"/>
      <c r="AB77" s="2559"/>
      <c r="AC77" s="2547"/>
      <c r="AD77" s="2547"/>
      <c r="AE77" s="2547"/>
      <c r="AF77" s="2547"/>
      <c r="AG77" s="2547"/>
      <c r="AH77" s="1615"/>
      <c r="AI77" s="1616"/>
    </row>
    <row r="78" spans="2:35" s="1612" customFormat="1" ht="19.899999999999999" customHeight="1" x14ac:dyDescent="0.2">
      <c r="B78" s="1613"/>
      <c r="C78" s="2545"/>
      <c r="D78" s="2545"/>
      <c r="E78" s="2545"/>
      <c r="F78" s="2545"/>
      <c r="G78" s="2545"/>
      <c r="H78" s="2545"/>
      <c r="I78" s="2545"/>
      <c r="J78" s="2545"/>
      <c r="K78" s="2545"/>
      <c r="L78" s="2545"/>
      <c r="M78" s="2545"/>
      <c r="N78" s="2545"/>
      <c r="O78" s="2545"/>
      <c r="P78" s="2545"/>
      <c r="Q78" s="2545"/>
      <c r="R78" s="2545"/>
      <c r="S78" s="2559"/>
      <c r="T78" s="2559"/>
      <c r="U78" s="2559"/>
      <c r="V78" s="2559"/>
      <c r="W78" s="2559"/>
      <c r="X78" s="2559"/>
      <c r="Y78" s="2559"/>
      <c r="Z78" s="2559"/>
      <c r="AA78" s="2559"/>
      <c r="AB78" s="2559"/>
      <c r="AC78" s="2547"/>
      <c r="AD78" s="2547"/>
      <c r="AE78" s="2547"/>
      <c r="AF78" s="2547"/>
      <c r="AG78" s="2547"/>
      <c r="AH78" s="1615"/>
      <c r="AI78" s="1616"/>
    </row>
    <row r="79" spans="2:35" s="1612" customFormat="1" ht="19.899999999999999" customHeight="1" x14ac:dyDescent="0.2">
      <c r="B79" s="2548"/>
      <c r="C79" s="2548"/>
      <c r="D79" s="2548"/>
      <c r="E79" s="2548"/>
      <c r="F79" s="2548"/>
      <c r="G79" s="2548"/>
      <c r="H79" s="2548"/>
      <c r="I79" s="2548"/>
      <c r="J79" s="2548"/>
      <c r="K79" s="2548"/>
      <c r="L79" s="2548"/>
      <c r="M79" s="2548"/>
      <c r="N79" s="2548"/>
      <c r="O79" s="2548"/>
      <c r="P79" s="2548"/>
      <c r="Q79" s="2548"/>
      <c r="R79" s="2548"/>
      <c r="S79" s="2549"/>
      <c r="T79" s="2549"/>
      <c r="U79" s="2549"/>
      <c r="V79" s="2549"/>
      <c r="W79" s="2549"/>
      <c r="X79" s="2549"/>
      <c r="Y79" s="2549"/>
      <c r="Z79" s="2549"/>
      <c r="AA79" s="2549"/>
      <c r="AB79" s="2549"/>
      <c r="AC79" s="2550"/>
      <c r="AD79" s="2550"/>
      <c r="AE79" s="2550"/>
      <c r="AF79" s="2550"/>
      <c r="AG79" s="2550"/>
      <c r="AH79" s="1617"/>
      <c r="AI79" s="1604"/>
    </row>
  </sheetData>
  <sheetProtection algorithmName="SHA-512" hashValue="YYoPdQ4+wKFlPVaOfZbUBzdXOXiEzkHLbS7ArLaz4bI5+XDEmggJzMKrWFjw8XplPGiO7JvzETVX09V0iWnZ/w==" saltValue="RnVBa/8S6tjuiQYpg4JTzg==" spinCount="100000" sheet="1" objects="1" scenarios="1" selectLockedCells="1"/>
  <mergeCells count="217">
    <mergeCell ref="B79:R79"/>
    <mergeCell ref="S79:AB79"/>
    <mergeCell ref="AC79:AG79"/>
    <mergeCell ref="C77:R77"/>
    <mergeCell ref="S77:AB77"/>
    <mergeCell ref="AC77:AG77"/>
    <mergeCell ref="C78:R78"/>
    <mergeCell ref="S78:AB78"/>
    <mergeCell ref="AC78:AG78"/>
    <mergeCell ref="B73:AG73"/>
    <mergeCell ref="B74:R74"/>
    <mergeCell ref="S74:AB74"/>
    <mergeCell ref="AC74:AG74"/>
    <mergeCell ref="S75:AB75"/>
    <mergeCell ref="C76:R76"/>
    <mergeCell ref="S76:AB76"/>
    <mergeCell ref="AC76:AG76"/>
    <mergeCell ref="C70:R70"/>
    <mergeCell ref="S70:AB70"/>
    <mergeCell ref="AC70:AG70"/>
    <mergeCell ref="B71:R71"/>
    <mergeCell ref="S71:AB71"/>
    <mergeCell ref="AC71:AG71"/>
    <mergeCell ref="C68:R68"/>
    <mergeCell ref="S68:AB68"/>
    <mergeCell ref="AC68:AG68"/>
    <mergeCell ref="C69:R69"/>
    <mergeCell ref="S69:AB69"/>
    <mergeCell ref="AC69:AG69"/>
    <mergeCell ref="C66:R66"/>
    <mergeCell ref="S66:AB66"/>
    <mergeCell ref="AC66:AG66"/>
    <mergeCell ref="C67:R67"/>
    <mergeCell ref="S67:AB67"/>
    <mergeCell ref="AC67:AG67"/>
    <mergeCell ref="C64:R64"/>
    <mergeCell ref="S64:AB64"/>
    <mergeCell ref="AC64:AG64"/>
    <mergeCell ref="C65:R65"/>
    <mergeCell ref="S65:AB65"/>
    <mergeCell ref="AC65:AG65"/>
    <mergeCell ref="C62:R62"/>
    <mergeCell ref="S62:AB62"/>
    <mergeCell ref="AC62:AG62"/>
    <mergeCell ref="C63:R63"/>
    <mergeCell ref="S63:AB63"/>
    <mergeCell ref="AC63:AG63"/>
    <mergeCell ref="C60:R60"/>
    <mergeCell ref="S60:AB60"/>
    <mergeCell ref="AC60:AG60"/>
    <mergeCell ref="C61:R61"/>
    <mergeCell ref="S61:AB61"/>
    <mergeCell ref="AC61:AG61"/>
    <mergeCell ref="C58:R58"/>
    <mergeCell ref="S58:AB58"/>
    <mergeCell ref="AC58:AG58"/>
    <mergeCell ref="C59:R59"/>
    <mergeCell ref="S59:AB59"/>
    <mergeCell ref="AC59:AG59"/>
    <mergeCell ref="C56:R56"/>
    <mergeCell ref="S56:AB56"/>
    <mergeCell ref="AC56:AG56"/>
    <mergeCell ref="C57:R57"/>
    <mergeCell ref="S57:AB57"/>
    <mergeCell ref="AC57:AG57"/>
    <mergeCell ref="S53:AB53"/>
    <mergeCell ref="C54:R54"/>
    <mergeCell ref="S54:AB54"/>
    <mergeCell ref="AC54:AG54"/>
    <mergeCell ref="C55:R55"/>
    <mergeCell ref="S55:AB55"/>
    <mergeCell ref="AC55:AG55"/>
    <mergeCell ref="B49:R49"/>
    <mergeCell ref="S49:AB49"/>
    <mergeCell ref="AC49:AG49"/>
    <mergeCell ref="B51:Q51"/>
    <mergeCell ref="B52:R52"/>
    <mergeCell ref="S52:AB52"/>
    <mergeCell ref="AC52:AG52"/>
    <mergeCell ref="C47:R47"/>
    <mergeCell ref="S47:AB47"/>
    <mergeCell ref="AC47:AG47"/>
    <mergeCell ref="C48:R48"/>
    <mergeCell ref="S48:AB48"/>
    <mergeCell ref="AC48:AG48"/>
    <mergeCell ref="C45:R45"/>
    <mergeCell ref="S45:AB45"/>
    <mergeCell ref="AC45:AG45"/>
    <mergeCell ref="C46:R46"/>
    <mergeCell ref="S46:AB46"/>
    <mergeCell ref="AC46:AG46"/>
    <mergeCell ref="C43:R43"/>
    <mergeCell ref="S43:AB43"/>
    <mergeCell ref="AC43:AG43"/>
    <mergeCell ref="C44:R44"/>
    <mergeCell ref="S44:AB44"/>
    <mergeCell ref="AC44:AG44"/>
    <mergeCell ref="B40:R40"/>
    <mergeCell ref="S40:AB40"/>
    <mergeCell ref="AC40:AG40"/>
    <mergeCell ref="S41:AB41"/>
    <mergeCell ref="C42:R42"/>
    <mergeCell ref="S42:AB42"/>
    <mergeCell ref="AC42:AG42"/>
    <mergeCell ref="C37:R37"/>
    <mergeCell ref="S37:AB37"/>
    <mergeCell ref="AC37:AG37"/>
    <mergeCell ref="B38:R38"/>
    <mergeCell ref="S38:AB38"/>
    <mergeCell ref="AC38:AG38"/>
    <mergeCell ref="C32:R32"/>
    <mergeCell ref="S32:AB32"/>
    <mergeCell ref="AC32:AG32"/>
    <mergeCell ref="C35:R35"/>
    <mergeCell ref="S35:AB35"/>
    <mergeCell ref="AC35:AG35"/>
    <mergeCell ref="C36:R36"/>
    <mergeCell ref="S36:AB36"/>
    <mergeCell ref="AC36:AG36"/>
    <mergeCell ref="C33:R33"/>
    <mergeCell ref="S33:AB33"/>
    <mergeCell ref="AC33:AG33"/>
    <mergeCell ref="C34:R34"/>
    <mergeCell ref="S34:AB34"/>
    <mergeCell ref="AC34:AG34"/>
    <mergeCell ref="C31:R31"/>
    <mergeCell ref="S31:AB31"/>
    <mergeCell ref="AC31:AG31"/>
    <mergeCell ref="AB30:AG30"/>
    <mergeCell ref="U30:AA30"/>
    <mergeCell ref="O30:T30"/>
    <mergeCell ref="L30:N30"/>
    <mergeCell ref="B30:K30"/>
    <mergeCell ref="B29:AG29"/>
    <mergeCell ref="B26:G26"/>
    <mergeCell ref="J26:P26"/>
    <mergeCell ref="S26:Z26"/>
    <mergeCell ref="AA26:AG26"/>
    <mergeCell ref="B27:G27"/>
    <mergeCell ref="J27:P27"/>
    <mergeCell ref="S27:Z27"/>
    <mergeCell ref="AA27:AG27"/>
    <mergeCell ref="S28:Z28"/>
    <mergeCell ref="AA28:AG28"/>
    <mergeCell ref="B23:G23"/>
    <mergeCell ref="J23:P23"/>
    <mergeCell ref="S23:Z23"/>
    <mergeCell ref="AA23:AG23"/>
    <mergeCell ref="B24:G24"/>
    <mergeCell ref="J24:P24"/>
    <mergeCell ref="S24:Z24"/>
    <mergeCell ref="AA24:AG24"/>
    <mergeCell ref="B25:G25"/>
    <mergeCell ref="J25:P25"/>
    <mergeCell ref="S25:Z25"/>
    <mergeCell ref="AA25:AG25"/>
    <mergeCell ref="B18:G18"/>
    <mergeCell ref="J18:P18"/>
    <mergeCell ref="S18:Z18"/>
    <mergeCell ref="AA18:AG18"/>
    <mergeCell ref="B21:K21"/>
    <mergeCell ref="L21:N21"/>
    <mergeCell ref="O21:T21"/>
    <mergeCell ref="U21:AA21"/>
    <mergeCell ref="AB21:AG21"/>
    <mergeCell ref="C1:D1"/>
    <mergeCell ref="G1:AG1"/>
    <mergeCell ref="C2:D2"/>
    <mergeCell ref="G2:AG2"/>
    <mergeCell ref="C3:D3"/>
    <mergeCell ref="E3:AG3"/>
    <mergeCell ref="F7:O7"/>
    <mergeCell ref="Q7:AG7"/>
    <mergeCell ref="B8:AG8"/>
    <mergeCell ref="B4:R4"/>
    <mergeCell ref="Y4:AD4"/>
    <mergeCell ref="AE4:AG4"/>
    <mergeCell ref="B5:AG5"/>
    <mergeCell ref="B6:Y6"/>
    <mergeCell ref="AB6:AG6"/>
    <mergeCell ref="AC9:AG9"/>
    <mergeCell ref="B12:AG12"/>
    <mergeCell ref="B13:K13"/>
    <mergeCell ref="L13:N13"/>
    <mergeCell ref="O13:T13"/>
    <mergeCell ref="U13:AA13"/>
    <mergeCell ref="AB13:AG13"/>
    <mergeCell ref="AC11:AG11"/>
    <mergeCell ref="AA9:AB9"/>
    <mergeCell ref="AA11:AB11"/>
    <mergeCell ref="B11:Y11"/>
    <mergeCell ref="B9:Y9"/>
    <mergeCell ref="B10:AG10"/>
    <mergeCell ref="B15:G15"/>
    <mergeCell ref="J14:P14"/>
    <mergeCell ref="B19:G19"/>
    <mergeCell ref="J19:P19"/>
    <mergeCell ref="S19:Z19"/>
    <mergeCell ref="AA19:AG19"/>
    <mergeCell ref="AA20:AG20"/>
    <mergeCell ref="S20:Z20"/>
    <mergeCell ref="B22:I22"/>
    <mergeCell ref="J22:P22"/>
    <mergeCell ref="R22:AC22"/>
    <mergeCell ref="J15:P15"/>
    <mergeCell ref="S15:Z15"/>
    <mergeCell ref="AA15:AG15"/>
    <mergeCell ref="B14:I14"/>
    <mergeCell ref="R14:AC14"/>
    <mergeCell ref="B16:G16"/>
    <mergeCell ref="J16:P16"/>
    <mergeCell ref="S16:Z16"/>
    <mergeCell ref="AA16:AG16"/>
    <mergeCell ref="B17:G17"/>
    <mergeCell ref="J17:P17"/>
    <mergeCell ref="S17:Z17"/>
    <mergeCell ref="AA17:AG17"/>
  </mergeCells>
  <phoneticPr fontId="2" type="noConversion"/>
  <conditionalFormatting sqref="J15:P15 S15:Z15">
    <cfRule type="expression" dxfId="11" priority="9641">
      <formula>$AH$15=FALSE</formula>
    </cfRule>
  </conditionalFormatting>
  <conditionalFormatting sqref="J16:P16 S16:Z16">
    <cfRule type="expression" dxfId="10" priority="11">
      <formula>$AH$16=FALSE</formula>
    </cfRule>
  </conditionalFormatting>
  <conditionalFormatting sqref="J17:P17 S17:Z17">
    <cfRule type="expression" dxfId="9" priority="10">
      <formula>$AH$17=FALSE</formula>
    </cfRule>
  </conditionalFormatting>
  <conditionalFormatting sqref="J18:P18 S18:Z18">
    <cfRule type="expression" dxfId="8" priority="9">
      <formula>$AH$18=FALSE</formula>
    </cfRule>
  </conditionalFormatting>
  <conditionalFormatting sqref="J19:P19 S19:Z19">
    <cfRule type="expression" dxfId="7" priority="8">
      <formula>$AH$19=FALSE</formula>
    </cfRule>
  </conditionalFormatting>
  <conditionalFormatting sqref="J23:P23 S23:Z23">
    <cfRule type="expression" dxfId="6" priority="7">
      <formula>$AH$23=FALSE</formula>
    </cfRule>
  </conditionalFormatting>
  <conditionalFormatting sqref="J24:P24 S24:Z24">
    <cfRule type="expression" dxfId="5" priority="6">
      <formula>$AH$24=FALSE</formula>
    </cfRule>
  </conditionalFormatting>
  <conditionalFormatting sqref="J25:P25 S25:Z25">
    <cfRule type="expression" dxfId="4" priority="5">
      <formula>$AH$25=FALSE</formula>
    </cfRule>
  </conditionalFormatting>
  <conditionalFormatting sqref="J26:P26 S26:Z26">
    <cfRule type="expression" dxfId="3" priority="4">
      <formula>$AH$26=FALSE</formula>
    </cfRule>
  </conditionalFormatting>
  <conditionalFormatting sqref="J27:P27 S27:Z27">
    <cfRule type="expression" dxfId="2" priority="3">
      <formula>$AH$27=FALSE</formula>
    </cfRule>
  </conditionalFormatting>
  <conditionalFormatting sqref="AC9:AG9">
    <cfRule type="expression" dxfId="1" priority="2">
      <formula>$AH$9=FALSE</formula>
    </cfRule>
  </conditionalFormatting>
  <conditionalFormatting sqref="AC11:AG11">
    <cfRule type="expression" dxfId="0" priority="1">
      <formula>$AH$11=FALSE</formula>
    </cfRule>
  </conditionalFormatting>
  <pageMargins left="0.98425196850393704" right="0.59055118110236227" top="0.59055118110236227" bottom="0.39370078740157483" header="0.31496062992125984" footer="0.31496062992125984"/>
  <pageSetup paperSize="9" orientation="portrait" r:id="rId1"/>
  <headerFooter>
    <oddFooter>&amp;C&amp;"Arial,Standard"Seite &amp;P von &amp;N&amp;R&amp;"Arial,Standard"&amp;A</oddFooter>
  </headerFooter>
  <rowBreaks count="3" manualBreakCount="3">
    <brk id="38" min="1" max="20" man="1"/>
    <brk id="49" min="1" max="20" man="1"/>
    <brk id="64" min="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93185" r:id="rId4" name="Check Box 1">
              <controlPr defaultSize="0" autoFill="0" autoLine="0" autoPict="0">
                <anchor moveWithCells="1">
                  <from>
                    <xdr:col>18</xdr:col>
                    <xdr:colOff>209550</xdr:colOff>
                    <xdr:row>38</xdr:row>
                    <xdr:rowOff>361950</xdr:rowOff>
                  </from>
                  <to>
                    <xdr:col>19</xdr:col>
                    <xdr:colOff>247650</xdr:colOff>
                    <xdr:row>40</xdr:row>
                    <xdr:rowOff>0</xdr:rowOff>
                  </to>
                </anchor>
              </controlPr>
            </control>
          </mc:Choice>
        </mc:AlternateContent>
        <mc:AlternateContent xmlns:mc="http://schemas.openxmlformats.org/markup-compatibility/2006">
          <mc:Choice Requires="x14">
            <control shapeId="93186" r:id="rId5" name="Check Box 2">
              <controlPr defaultSize="0" autoFill="0" autoLine="0" autoPict="0">
                <anchor moveWithCells="1">
                  <from>
                    <xdr:col>1</xdr:col>
                    <xdr:colOff>0</xdr:colOff>
                    <xdr:row>14</xdr:row>
                    <xdr:rowOff>38100</xdr:rowOff>
                  </from>
                  <to>
                    <xdr:col>2</xdr:col>
                    <xdr:colOff>57150</xdr:colOff>
                    <xdr:row>14</xdr:row>
                    <xdr:rowOff>228600</xdr:rowOff>
                  </to>
                </anchor>
              </controlPr>
            </control>
          </mc:Choice>
        </mc:AlternateContent>
        <mc:AlternateContent xmlns:mc="http://schemas.openxmlformats.org/markup-compatibility/2006">
          <mc:Choice Requires="x14">
            <control shapeId="93188" r:id="rId6" name="Check Box 4">
              <controlPr defaultSize="0" autoFill="0" autoLine="0" autoPict="0">
                <anchor moveWithCells="1">
                  <from>
                    <xdr:col>1</xdr:col>
                    <xdr:colOff>0</xdr:colOff>
                    <xdr:row>15</xdr:row>
                    <xdr:rowOff>38100</xdr:rowOff>
                  </from>
                  <to>
                    <xdr:col>2</xdr:col>
                    <xdr:colOff>57150</xdr:colOff>
                    <xdr:row>15</xdr:row>
                    <xdr:rowOff>228600</xdr:rowOff>
                  </to>
                </anchor>
              </controlPr>
            </control>
          </mc:Choice>
        </mc:AlternateContent>
        <mc:AlternateContent xmlns:mc="http://schemas.openxmlformats.org/markup-compatibility/2006">
          <mc:Choice Requires="x14">
            <control shapeId="93189" r:id="rId7" name="Check Box 5">
              <controlPr defaultSize="0" autoFill="0" autoLine="0" autoPict="0">
                <anchor moveWithCells="1">
                  <from>
                    <xdr:col>1</xdr:col>
                    <xdr:colOff>0</xdr:colOff>
                    <xdr:row>16</xdr:row>
                    <xdr:rowOff>38100</xdr:rowOff>
                  </from>
                  <to>
                    <xdr:col>2</xdr:col>
                    <xdr:colOff>57150</xdr:colOff>
                    <xdr:row>16</xdr:row>
                    <xdr:rowOff>228600</xdr:rowOff>
                  </to>
                </anchor>
              </controlPr>
            </control>
          </mc:Choice>
        </mc:AlternateContent>
        <mc:AlternateContent xmlns:mc="http://schemas.openxmlformats.org/markup-compatibility/2006">
          <mc:Choice Requires="x14">
            <control shapeId="93190" r:id="rId8" name="Check Box 6">
              <controlPr defaultSize="0" autoFill="0" autoLine="0" autoPict="0">
                <anchor moveWithCells="1">
                  <from>
                    <xdr:col>1</xdr:col>
                    <xdr:colOff>0</xdr:colOff>
                    <xdr:row>17</xdr:row>
                    <xdr:rowOff>38100</xdr:rowOff>
                  </from>
                  <to>
                    <xdr:col>2</xdr:col>
                    <xdr:colOff>57150</xdr:colOff>
                    <xdr:row>17</xdr:row>
                    <xdr:rowOff>228600</xdr:rowOff>
                  </to>
                </anchor>
              </controlPr>
            </control>
          </mc:Choice>
        </mc:AlternateContent>
        <mc:AlternateContent xmlns:mc="http://schemas.openxmlformats.org/markup-compatibility/2006">
          <mc:Choice Requires="x14">
            <control shapeId="93192" r:id="rId9" name="Check Box 8">
              <controlPr defaultSize="0" autoFill="0" autoLine="0" autoPict="0">
                <anchor moveWithCells="1">
                  <from>
                    <xdr:col>1</xdr:col>
                    <xdr:colOff>0</xdr:colOff>
                    <xdr:row>18</xdr:row>
                    <xdr:rowOff>38100</xdr:rowOff>
                  </from>
                  <to>
                    <xdr:col>2</xdr:col>
                    <xdr:colOff>57150</xdr:colOff>
                    <xdr:row>18</xdr:row>
                    <xdr:rowOff>228600</xdr:rowOff>
                  </to>
                </anchor>
              </controlPr>
            </control>
          </mc:Choice>
        </mc:AlternateContent>
        <mc:AlternateContent xmlns:mc="http://schemas.openxmlformats.org/markup-compatibility/2006">
          <mc:Choice Requires="x14">
            <control shapeId="93193" r:id="rId10" name="Check Box 9">
              <controlPr defaultSize="0" autoFill="0" autoLine="0" autoPict="0">
                <anchor moveWithCells="1">
                  <from>
                    <xdr:col>1</xdr:col>
                    <xdr:colOff>0</xdr:colOff>
                    <xdr:row>22</xdr:row>
                    <xdr:rowOff>38100</xdr:rowOff>
                  </from>
                  <to>
                    <xdr:col>2</xdr:col>
                    <xdr:colOff>57150</xdr:colOff>
                    <xdr:row>22</xdr:row>
                    <xdr:rowOff>228600</xdr:rowOff>
                  </to>
                </anchor>
              </controlPr>
            </control>
          </mc:Choice>
        </mc:AlternateContent>
        <mc:AlternateContent xmlns:mc="http://schemas.openxmlformats.org/markup-compatibility/2006">
          <mc:Choice Requires="x14">
            <control shapeId="93194" r:id="rId11" name="Check Box 10">
              <controlPr defaultSize="0" autoFill="0" autoLine="0" autoPict="0">
                <anchor moveWithCells="1">
                  <from>
                    <xdr:col>1</xdr:col>
                    <xdr:colOff>0</xdr:colOff>
                    <xdr:row>23</xdr:row>
                    <xdr:rowOff>38100</xdr:rowOff>
                  </from>
                  <to>
                    <xdr:col>2</xdr:col>
                    <xdr:colOff>57150</xdr:colOff>
                    <xdr:row>23</xdr:row>
                    <xdr:rowOff>228600</xdr:rowOff>
                  </to>
                </anchor>
              </controlPr>
            </control>
          </mc:Choice>
        </mc:AlternateContent>
        <mc:AlternateContent xmlns:mc="http://schemas.openxmlformats.org/markup-compatibility/2006">
          <mc:Choice Requires="x14">
            <control shapeId="93195" r:id="rId12" name="Check Box 11">
              <controlPr defaultSize="0" autoFill="0" autoLine="0" autoPict="0">
                <anchor moveWithCells="1">
                  <from>
                    <xdr:col>1</xdr:col>
                    <xdr:colOff>0</xdr:colOff>
                    <xdr:row>24</xdr:row>
                    <xdr:rowOff>38100</xdr:rowOff>
                  </from>
                  <to>
                    <xdr:col>2</xdr:col>
                    <xdr:colOff>57150</xdr:colOff>
                    <xdr:row>24</xdr:row>
                    <xdr:rowOff>228600</xdr:rowOff>
                  </to>
                </anchor>
              </controlPr>
            </control>
          </mc:Choice>
        </mc:AlternateContent>
        <mc:AlternateContent xmlns:mc="http://schemas.openxmlformats.org/markup-compatibility/2006">
          <mc:Choice Requires="x14">
            <control shapeId="93196" r:id="rId13" name="Check Box 12">
              <controlPr defaultSize="0" autoFill="0" autoLine="0" autoPict="0">
                <anchor moveWithCells="1">
                  <from>
                    <xdr:col>1</xdr:col>
                    <xdr:colOff>0</xdr:colOff>
                    <xdr:row>25</xdr:row>
                    <xdr:rowOff>38100</xdr:rowOff>
                  </from>
                  <to>
                    <xdr:col>2</xdr:col>
                    <xdr:colOff>57150</xdr:colOff>
                    <xdr:row>25</xdr:row>
                    <xdr:rowOff>228600</xdr:rowOff>
                  </to>
                </anchor>
              </controlPr>
            </control>
          </mc:Choice>
        </mc:AlternateContent>
        <mc:AlternateContent xmlns:mc="http://schemas.openxmlformats.org/markup-compatibility/2006">
          <mc:Choice Requires="x14">
            <control shapeId="93197" r:id="rId14" name="Check Box 13">
              <controlPr defaultSize="0" autoFill="0" autoLine="0" autoPict="0">
                <anchor moveWithCells="1">
                  <from>
                    <xdr:col>1</xdr:col>
                    <xdr:colOff>0</xdr:colOff>
                    <xdr:row>26</xdr:row>
                    <xdr:rowOff>38100</xdr:rowOff>
                  </from>
                  <to>
                    <xdr:col>2</xdr:col>
                    <xdr:colOff>57150</xdr:colOff>
                    <xdr:row>26</xdr:row>
                    <xdr:rowOff>228600</xdr:rowOff>
                  </to>
                </anchor>
              </controlPr>
            </control>
          </mc:Choice>
        </mc:AlternateContent>
        <mc:AlternateContent xmlns:mc="http://schemas.openxmlformats.org/markup-compatibility/2006">
          <mc:Choice Requires="x14">
            <control shapeId="93198" r:id="rId15" name="Check Box 14">
              <controlPr defaultSize="0" autoFill="0" autoLine="0" autoPict="0">
                <anchor moveWithCells="1">
                  <from>
                    <xdr:col>26</xdr:col>
                    <xdr:colOff>0</xdr:colOff>
                    <xdr:row>8</xdr:row>
                    <xdr:rowOff>19050</xdr:rowOff>
                  </from>
                  <to>
                    <xdr:col>27</xdr:col>
                    <xdr:colOff>104775</xdr:colOff>
                    <xdr:row>8</xdr:row>
                    <xdr:rowOff>209550</xdr:rowOff>
                  </to>
                </anchor>
              </controlPr>
            </control>
          </mc:Choice>
        </mc:AlternateContent>
        <mc:AlternateContent xmlns:mc="http://schemas.openxmlformats.org/markup-compatibility/2006">
          <mc:Choice Requires="x14">
            <control shapeId="93199" r:id="rId16" name="Check Box 15">
              <controlPr defaultSize="0" autoFill="0" autoLine="0" autoPict="0">
                <anchor moveWithCells="1">
                  <from>
                    <xdr:col>26</xdr:col>
                    <xdr:colOff>0</xdr:colOff>
                    <xdr:row>10</xdr:row>
                    <xdr:rowOff>19050</xdr:rowOff>
                  </from>
                  <to>
                    <xdr:col>27</xdr:col>
                    <xdr:colOff>104775</xdr:colOff>
                    <xdr:row>10</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16</vt:i4>
      </vt:variant>
    </vt:vector>
  </HeadingPairs>
  <TitlesOfParts>
    <vt:vector size="24" baseType="lpstr">
      <vt:lpstr>Kostenrahmen und Gesamthonorar</vt:lpstr>
      <vt:lpstr>Gebäude u. Innenräume</vt:lpstr>
      <vt:lpstr>Freianlagen</vt:lpstr>
      <vt:lpstr>TGA</vt:lpstr>
      <vt:lpstr>Tragwerksplanung</vt:lpstr>
      <vt:lpstr>Besondere Leistungen</vt:lpstr>
      <vt:lpstr>Leistungen zum Stundennachweis</vt:lpstr>
      <vt:lpstr>Reisekosten</vt:lpstr>
      <vt:lpstr>'Besondere Leistungen'!Druckbereich</vt:lpstr>
      <vt:lpstr>Freianlagen!Druckbereich</vt:lpstr>
      <vt:lpstr>'Gebäude u. Innenräume'!Druckbereich</vt:lpstr>
      <vt:lpstr>'Kostenrahmen und Gesamthonorar'!Druckbereich</vt:lpstr>
      <vt:lpstr>'Leistungen zum Stundennachweis'!Druckbereich</vt:lpstr>
      <vt:lpstr>Reisekosten!Druckbereich</vt:lpstr>
      <vt:lpstr>TGA!Druckbereich</vt:lpstr>
      <vt:lpstr>Tragwerksplanung!Druckbereich</vt:lpstr>
      <vt:lpstr>'Besondere Leistungen'!Drucktitel</vt:lpstr>
      <vt:lpstr>Freianlagen!Drucktitel</vt:lpstr>
      <vt:lpstr>'Gebäude u. Innenräume'!Drucktitel</vt:lpstr>
      <vt:lpstr>'Kostenrahmen und Gesamthonorar'!Drucktitel</vt:lpstr>
      <vt:lpstr>'Leistungen zum Stundennachweis'!Drucktitel</vt:lpstr>
      <vt:lpstr>Reisekosten!Drucktitel</vt:lpstr>
      <vt:lpstr>TGA!Drucktitel</vt:lpstr>
      <vt:lpstr>Tragwerksplanung!Drucktitel</vt:lpstr>
    </vt:vector>
  </TitlesOfParts>
  <Company>FSZ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Deutsche Botschaft Rabat – Generalsanierung der Residenz</dc:title>
  <dc:subject>Formblatt Honorarangebot</dc:subject>
  <dc:creator>FSZ</dc:creator>
  <cp:lastModifiedBy>Talle, Malte (BfAA privat)</cp:lastModifiedBy>
  <cp:lastPrinted>2023-12-18T15:31:40Z</cp:lastPrinted>
  <dcterms:created xsi:type="dcterms:W3CDTF">2010-07-28T15:56:28Z</dcterms:created>
  <dcterms:modified xsi:type="dcterms:W3CDTF">2026-05-27T08:11:06Z</dcterms:modified>
</cp:coreProperties>
</file>