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2 Standortservice\2026\07 Offene Verfahren\Z25-8-2026-0010 Z20 - Gebäudereinigung Bonn\21 Vergabeunterlagen\"/>
    </mc:Choice>
  </mc:AlternateContent>
  <xr:revisionPtr revIDLastSave="0" documentId="13_ncr:1_{5494692F-BDE5-4BB6-A100-453201AF37A1}" xr6:coauthVersionLast="47" xr6:coauthVersionMax="47" xr10:uidLastSave="{00000000-0000-0000-0000-000000000000}"/>
  <bookViews>
    <workbookView xWindow="-120" yWindow="-120" windowWidth="29040" windowHeight="17040" xr2:uid="{00000000-000D-0000-FFFF-FFFF00000000}"/>
  </bookViews>
  <sheets>
    <sheet name="Preisblatt für Bie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D31" i="1" l="1"/>
  <c r="D27" i="1"/>
  <c r="D24" i="1"/>
  <c r="D18" i="1"/>
  <c r="D16" i="1"/>
  <c r="D13" i="1"/>
  <c r="D11" i="1"/>
  <c r="D22" i="1"/>
  <c r="D20" i="1"/>
  <c r="D14" i="1"/>
  <c r="D9" i="1"/>
  <c r="F26" i="1" l="1"/>
  <c r="F27" i="1"/>
  <c r="H26" i="1" l="1"/>
  <c r="H27" i="1"/>
  <c r="D34" i="1" l="1"/>
  <c r="K27" i="1"/>
  <c r="M27" i="1" l="1"/>
  <c r="L27" i="1"/>
  <c r="H14" i="1" l="1"/>
  <c r="K14" i="1" s="1"/>
  <c r="F14" i="1"/>
  <c r="H29" i="1"/>
  <c r="K29" i="1" s="1"/>
  <c r="F29" i="1"/>
  <c r="H22" i="1"/>
  <c r="K22" i="1" s="1"/>
  <c r="F22" i="1"/>
  <c r="H20" i="1"/>
  <c r="K20" i="1" s="1"/>
  <c r="F20" i="1"/>
  <c r="H9" i="1"/>
  <c r="K9" i="1" s="1"/>
  <c r="F9" i="1"/>
  <c r="L14" i="1" l="1"/>
  <c r="M14" i="1"/>
  <c r="M29" i="1"/>
  <c r="L29" i="1"/>
  <c r="M22" i="1"/>
  <c r="L22" i="1"/>
  <c r="M20" i="1"/>
  <c r="L20" i="1"/>
  <c r="L9" i="1"/>
  <c r="M9" i="1"/>
  <c r="H16" i="1" l="1"/>
  <c r="K16" i="1" s="1"/>
  <c r="F16" i="1"/>
  <c r="M16" i="1" l="1"/>
  <c r="L16" i="1"/>
  <c r="K26" i="1"/>
  <c r="M26" i="1" s="1"/>
  <c r="H24" i="1"/>
  <c r="K24" i="1" s="1"/>
  <c r="F24" i="1"/>
  <c r="H18" i="1"/>
  <c r="K18" i="1" s="1"/>
  <c r="F18" i="1"/>
  <c r="H11" i="1"/>
  <c r="K11" i="1" s="1"/>
  <c r="F11" i="1"/>
  <c r="H7" i="1"/>
  <c r="K7" i="1" s="1"/>
  <c r="F7" i="1"/>
  <c r="L26" i="1" l="1"/>
  <c r="M24" i="1"/>
  <c r="L24" i="1"/>
  <c r="M18" i="1"/>
  <c r="L18" i="1"/>
  <c r="M11" i="1"/>
  <c r="L11" i="1"/>
  <c r="M7" i="1"/>
  <c r="L7" i="1"/>
  <c r="F31" i="1" l="1"/>
  <c r="H31" i="1"/>
  <c r="K31" i="1" s="1"/>
  <c r="L31" i="1" s="1"/>
  <c r="M31" i="1" l="1"/>
  <c r="H13" i="1" l="1"/>
  <c r="K13" i="1" l="1"/>
  <c r="K34" i="1" s="1"/>
  <c r="F13" i="1"/>
  <c r="F34" i="1" s="1"/>
  <c r="M13" i="1" l="1"/>
  <c r="L13" i="1"/>
  <c r="L34" i="1" s="1"/>
</calcChain>
</file>

<file path=xl/sharedStrings.xml><?xml version="1.0" encoding="utf-8"?>
<sst xmlns="http://schemas.openxmlformats.org/spreadsheetml/2006/main" count="132" uniqueCount="74">
  <si>
    <t>Preisblatt für Bieter _______________________________________________</t>
  </si>
  <si>
    <t>Pos.</t>
  </si>
  <si>
    <t>Raumgruppe</t>
  </si>
  <si>
    <t>Turnus</t>
  </si>
  <si>
    <t>Flächensumme</t>
  </si>
  <si>
    <t>Tage</t>
  </si>
  <si>
    <t>Jahresfläche</t>
  </si>
  <si>
    <t xml:space="preserve">Richtleistung </t>
  </si>
  <si>
    <t xml:space="preserve">jährl. Ausführungszeit </t>
  </si>
  <si>
    <t>Stunden</t>
  </si>
  <si>
    <t xml:space="preserve">Jahrespreis </t>
  </si>
  <si>
    <t xml:space="preserve">Monatspreis </t>
  </si>
  <si>
    <t>Preis je m²</t>
  </si>
  <si>
    <t xml:space="preserve">pro </t>
  </si>
  <si>
    <t>in</t>
  </si>
  <si>
    <t>pro Jahr</t>
  </si>
  <si>
    <t xml:space="preserve">in </t>
  </si>
  <si>
    <t>m²/h</t>
  </si>
  <si>
    <t>in Stunden</t>
  </si>
  <si>
    <t>verrechnungs-</t>
  </si>
  <si>
    <t>Woche</t>
  </si>
  <si>
    <t>m²</t>
  </si>
  <si>
    <t>d/a</t>
  </si>
  <si>
    <t>h</t>
  </si>
  <si>
    <t>satz €</t>
  </si>
  <si>
    <t>€</t>
  </si>
  <si>
    <t>Summe:</t>
  </si>
  <si>
    <t>Durchschnittliche tgl. Reinigungszeit in Stunden</t>
  </si>
  <si>
    <t>zulässige</t>
  </si>
  <si>
    <t xml:space="preserve">Richtleistungen </t>
  </si>
  <si>
    <t>des Bieters</t>
  </si>
  <si>
    <t>180-300</t>
  </si>
  <si>
    <t>Anzahl geplanter</t>
  </si>
  <si>
    <t>informatorische Angabe)</t>
  </si>
  <si>
    <t>Mitarbeiter (nur als</t>
  </si>
  <si>
    <t>A</t>
  </si>
  <si>
    <t>E</t>
  </si>
  <si>
    <t>I</t>
  </si>
  <si>
    <t>L</t>
  </si>
  <si>
    <t>B</t>
  </si>
  <si>
    <t>G</t>
  </si>
  <si>
    <t>C</t>
  </si>
  <si>
    <t>F</t>
  </si>
  <si>
    <t>J1</t>
  </si>
  <si>
    <t>J2</t>
  </si>
  <si>
    <t>160-240</t>
  </si>
  <si>
    <t>90-120</t>
  </si>
  <si>
    <t>250-400</t>
  </si>
  <si>
    <t>60-130</t>
  </si>
  <si>
    <t>Raumgruppen</t>
  </si>
  <si>
    <t>Gruppe</t>
  </si>
  <si>
    <t>Funktion/Nutzung</t>
  </si>
  <si>
    <t>Richtleistung m²/h</t>
  </si>
  <si>
    <t>Sitzungs-/Besprechungsräume</t>
  </si>
  <si>
    <t>D1</t>
  </si>
  <si>
    <t>D2</t>
  </si>
  <si>
    <t>H</t>
  </si>
  <si>
    <t>Eingangshallen, Außentreppen</t>
  </si>
  <si>
    <t>Aufzüge</t>
  </si>
  <si>
    <t>Treppenhäuser</t>
  </si>
  <si>
    <t>K</t>
  </si>
  <si>
    <t>35-130</t>
  </si>
  <si>
    <t>50-100</t>
  </si>
  <si>
    <t>Leitungsetage</t>
  </si>
  <si>
    <t xml:space="preserve">160-240 </t>
  </si>
  <si>
    <t>Teeküchen, Sanitäts- und Arztzimmer</t>
  </si>
  <si>
    <t>Sanitärbereiche (Toiletten, Waschräume, Duschen)</t>
  </si>
  <si>
    <t>Verkehrsflächen (Flure-Teppichboden)</t>
  </si>
  <si>
    <t>Servicezentrum Druck und Versand</t>
  </si>
  <si>
    <t>Lager- und Abstellflächen, Archive, Geräteräume</t>
  </si>
  <si>
    <t>Büro- und Verwaltungsräume</t>
  </si>
  <si>
    <t>Kaffeebar, Vorbereitungsraum</t>
  </si>
  <si>
    <t>Bürotechnik/Druckerräume</t>
  </si>
  <si>
    <t>Bibliothek/Lesesaal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</si>
</sst>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2" fillId="2" borderId="12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9" xfId="0" applyFont="1" applyBorder="1" applyProtection="1"/>
    <xf numFmtId="0" fontId="2" fillId="0" borderId="4" xfId="0" applyFont="1" applyBorder="1" applyProtection="1"/>
    <xf numFmtId="0" fontId="3" fillId="0" borderId="4" xfId="0" applyFont="1" applyFill="1" applyBorder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21" xfId="0" applyFont="1" applyBorder="1" applyProtection="1"/>
    <xf numFmtId="0" fontId="2" fillId="0" borderId="18" xfId="0" applyFont="1" applyBorder="1" applyProtection="1"/>
    <xf numFmtId="0" fontId="2" fillId="0" borderId="10" xfId="0" applyFont="1" applyBorder="1" applyProtection="1"/>
    <xf numFmtId="0" fontId="3" fillId="0" borderId="11" xfId="0" applyFont="1" applyBorder="1" applyProtection="1"/>
    <xf numFmtId="0" fontId="2" fillId="0" borderId="12" xfId="0" applyFont="1" applyBorder="1" applyProtection="1"/>
    <xf numFmtId="0" fontId="4" fillId="0" borderId="12" xfId="0" applyFont="1" applyBorder="1" applyAlignment="1" applyProtection="1">
      <alignment horizontal="right"/>
    </xf>
    <xf numFmtId="4" fontId="2" fillId="0" borderId="12" xfId="0" applyNumberFormat="1" applyFont="1" applyBorder="1" applyProtection="1"/>
    <xf numFmtId="4" fontId="2" fillId="0" borderId="12" xfId="0" applyNumberFormat="1" applyFont="1" applyBorder="1" applyAlignment="1" applyProtection="1">
      <alignment horizontal="right"/>
    </xf>
    <xf numFmtId="0" fontId="2" fillId="0" borderId="13" xfId="0" applyFont="1" applyBorder="1" applyProtection="1"/>
    <xf numFmtId="0" fontId="3" fillId="0" borderId="14" xfId="0" applyFont="1" applyBorder="1" applyProtection="1"/>
    <xf numFmtId="4" fontId="2" fillId="0" borderId="12" xfId="0" applyNumberFormat="1" applyFont="1" applyFill="1" applyBorder="1" applyProtection="1"/>
    <xf numFmtId="0" fontId="2" fillId="0" borderId="12" xfId="0" applyFont="1" applyFill="1" applyBorder="1" applyProtection="1"/>
    <xf numFmtId="0" fontId="3" fillId="0" borderId="15" xfId="0" applyFont="1" applyBorder="1" applyProtection="1"/>
    <xf numFmtId="2" fontId="2" fillId="0" borderId="12" xfId="0" applyNumberFormat="1" applyFont="1" applyBorder="1" applyProtection="1"/>
    <xf numFmtId="0" fontId="2" fillId="0" borderId="16" xfId="0" applyFont="1" applyBorder="1" applyProtection="1"/>
    <xf numFmtId="0" fontId="2" fillId="0" borderId="14" xfId="0" applyFont="1" applyBorder="1" applyProtection="1"/>
    <xf numFmtId="0" fontId="2" fillId="0" borderId="17" xfId="0" applyFont="1" applyBorder="1" applyProtection="1"/>
    <xf numFmtId="4" fontId="2" fillId="0" borderId="17" xfId="0" applyNumberFormat="1" applyFont="1" applyBorder="1" applyProtection="1"/>
    <xf numFmtId="4" fontId="2" fillId="0" borderId="15" xfId="0" applyNumberFormat="1" applyFont="1" applyBorder="1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4" fontId="2" fillId="0" borderId="12" xfId="0" applyNumberFormat="1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6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 applyProtection="1"/>
    <xf numFmtId="2" fontId="2" fillId="0" borderId="12" xfId="0" applyNumberFormat="1" applyFont="1" applyBorder="1" applyAlignment="1" applyProtection="1">
      <alignment horizontal="right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2"/>
  <sheetViews>
    <sheetView tabSelected="1" topLeftCell="A3" zoomScaleNormal="100" workbookViewId="0">
      <selection activeCell="O15" sqref="O15"/>
    </sheetView>
  </sheetViews>
  <sheetFormatPr baseColWidth="10" defaultColWidth="11.42578125" defaultRowHeight="15" x14ac:dyDescent="0.25"/>
  <cols>
    <col min="1" max="1" width="4.5703125" customWidth="1"/>
    <col min="2" max="2" width="13.42578125" customWidth="1"/>
    <col min="4" max="4" width="17.28515625" customWidth="1"/>
    <col min="5" max="5" width="10.85546875" customWidth="1"/>
    <col min="6" max="6" width="15" bestFit="1" customWidth="1"/>
    <col min="7" max="7" width="13.85546875" customWidth="1"/>
    <col min="8" max="8" width="20.85546875" customWidth="1"/>
    <col min="9" max="9" width="14" customWidth="1"/>
    <col min="10" max="10" width="22.42578125" customWidth="1"/>
    <col min="11" max="11" width="15.42578125" customWidth="1"/>
    <col min="12" max="12" width="13.28515625" customWidth="1"/>
    <col min="13" max="13" width="13.5703125" customWidth="1"/>
    <col min="14" max="14" width="7" style="1" customWidth="1"/>
    <col min="15" max="15" width="19" style="1" customWidth="1"/>
    <col min="16" max="16" width="18.85546875" style="1" customWidth="1"/>
    <col min="17" max="16384" width="11.42578125" style="1"/>
  </cols>
  <sheetData>
    <row r="1" spans="1:16" ht="15.75" x14ac:dyDescent="0.25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6"/>
    </row>
    <row r="2" spans="1:1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</row>
    <row r="3" spans="1:16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</row>
    <row r="4" spans="1:16" ht="15.75" thickTop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10" t="s">
        <v>32</v>
      </c>
      <c r="K4" s="8" t="s">
        <v>10</v>
      </c>
      <c r="L4" s="8" t="s">
        <v>11</v>
      </c>
      <c r="M4" s="11" t="s">
        <v>12</v>
      </c>
      <c r="N4" s="6"/>
      <c r="O4" s="7" t="s">
        <v>2</v>
      </c>
      <c r="P4" s="12" t="s">
        <v>28</v>
      </c>
    </row>
    <row r="5" spans="1:16" x14ac:dyDescent="0.25">
      <c r="A5" s="13"/>
      <c r="B5" s="14"/>
      <c r="C5" s="14" t="s">
        <v>13</v>
      </c>
      <c r="D5" s="14" t="s">
        <v>14</v>
      </c>
      <c r="E5" s="14" t="s">
        <v>15</v>
      </c>
      <c r="F5" s="14" t="s">
        <v>16</v>
      </c>
      <c r="G5" s="15" t="s">
        <v>17</v>
      </c>
      <c r="H5" s="15" t="s">
        <v>18</v>
      </c>
      <c r="I5" s="15" t="s">
        <v>19</v>
      </c>
      <c r="J5" s="16" t="s">
        <v>34</v>
      </c>
      <c r="K5" s="14" t="s">
        <v>16</v>
      </c>
      <c r="L5" s="14" t="s">
        <v>16</v>
      </c>
      <c r="M5" s="17"/>
      <c r="N5" s="6"/>
      <c r="O5" s="13"/>
      <c r="P5" s="17" t="s">
        <v>29</v>
      </c>
    </row>
    <row r="6" spans="1:16" ht="15.75" thickBot="1" x14ac:dyDescent="0.3">
      <c r="A6" s="18"/>
      <c r="B6" s="19"/>
      <c r="C6" s="14" t="s">
        <v>20</v>
      </c>
      <c r="D6" s="14" t="s">
        <v>21</v>
      </c>
      <c r="E6" s="14" t="s">
        <v>22</v>
      </c>
      <c r="F6" s="14" t="s">
        <v>21</v>
      </c>
      <c r="G6" s="15" t="s">
        <v>30</v>
      </c>
      <c r="H6" s="15" t="s">
        <v>23</v>
      </c>
      <c r="I6" s="15" t="s">
        <v>24</v>
      </c>
      <c r="J6" s="20" t="s">
        <v>33</v>
      </c>
      <c r="K6" s="14" t="s">
        <v>25</v>
      </c>
      <c r="L6" s="14" t="s">
        <v>25</v>
      </c>
      <c r="M6" s="17" t="s">
        <v>25</v>
      </c>
      <c r="N6" s="6"/>
      <c r="O6" s="18"/>
      <c r="P6" s="21" t="s">
        <v>17</v>
      </c>
    </row>
    <row r="7" spans="1:16" ht="15.75" thickTop="1" x14ac:dyDescent="0.25">
      <c r="A7" s="22"/>
      <c r="B7" s="23" t="s">
        <v>35</v>
      </c>
      <c r="C7" s="24">
        <v>1</v>
      </c>
      <c r="D7" s="25">
        <f>1316.93+1236.13+1264.99+8496.94+1894.62+3254.36+741.44+1730.33</f>
        <v>19935.739999999998</v>
      </c>
      <c r="E7" s="24">
        <v>52</v>
      </c>
      <c r="F7" s="26">
        <f>PRODUCT(D7:E7)</f>
        <v>1036658.4799999999</v>
      </c>
      <c r="G7" s="2"/>
      <c r="H7" s="27" t="str">
        <f>IF(G7="","0",F7/G7)</f>
        <v>0</v>
      </c>
      <c r="I7" s="3"/>
      <c r="J7" s="2"/>
      <c r="K7" s="26">
        <f>SUM(H7*I7)</f>
        <v>0</v>
      </c>
      <c r="L7" s="26">
        <f t="shared" ref="L7" si="0">SUM(K7/12)</f>
        <v>0</v>
      </c>
      <c r="M7" s="26">
        <f>K7/F7</f>
        <v>0</v>
      </c>
      <c r="N7" s="6"/>
      <c r="O7" s="23" t="s">
        <v>35</v>
      </c>
      <c r="P7" s="28" t="s">
        <v>45</v>
      </c>
    </row>
    <row r="8" spans="1:16" ht="15.75" thickBot="1" x14ac:dyDescent="0.3">
      <c r="A8" s="28"/>
      <c r="B8" s="29"/>
      <c r="C8" s="24"/>
      <c r="D8" s="25"/>
      <c r="E8" s="24"/>
      <c r="F8" s="26"/>
      <c r="G8" s="42"/>
      <c r="H8" s="27"/>
      <c r="I8" s="41"/>
      <c r="J8" s="42"/>
      <c r="K8" s="26"/>
      <c r="L8" s="26"/>
      <c r="M8" s="26"/>
      <c r="N8" s="6"/>
      <c r="O8" s="29"/>
      <c r="P8" s="28"/>
    </row>
    <row r="9" spans="1:16" ht="15.75" thickTop="1" x14ac:dyDescent="0.25">
      <c r="A9" s="22"/>
      <c r="B9" s="23" t="s">
        <v>39</v>
      </c>
      <c r="C9" s="24">
        <v>5</v>
      </c>
      <c r="D9" s="25">
        <f>868.39</f>
        <v>868.39</v>
      </c>
      <c r="E9" s="24">
        <v>250</v>
      </c>
      <c r="F9" s="26">
        <f>PRODUCT(D9:E9)</f>
        <v>217097.5</v>
      </c>
      <c r="G9" s="2"/>
      <c r="H9" s="27" t="str">
        <f>IF(G9="","0",F9/G9)</f>
        <v>0</v>
      </c>
      <c r="I9" s="3"/>
      <c r="J9" s="2"/>
      <c r="K9" s="26">
        <f>SUM(H9*I9)</f>
        <v>0</v>
      </c>
      <c r="L9" s="26">
        <f t="shared" ref="L9" si="1">SUM(K9/12)</f>
        <v>0</v>
      </c>
      <c r="M9" s="26">
        <f>K9/F9</f>
        <v>0</v>
      </c>
      <c r="N9" s="6"/>
      <c r="O9" s="23" t="s">
        <v>39</v>
      </c>
      <c r="P9" s="28" t="s">
        <v>45</v>
      </c>
    </row>
    <row r="10" spans="1:16" ht="15.75" thickBot="1" x14ac:dyDescent="0.3">
      <c r="A10" s="28"/>
      <c r="B10" s="29"/>
      <c r="C10" s="24"/>
      <c r="D10" s="25"/>
      <c r="E10" s="24"/>
      <c r="F10" s="26"/>
      <c r="G10" s="42"/>
      <c r="H10" s="27"/>
      <c r="I10" s="41"/>
      <c r="J10" s="42"/>
      <c r="K10" s="26"/>
      <c r="L10" s="26"/>
      <c r="M10" s="26"/>
      <c r="N10" s="6"/>
      <c r="O10" s="29"/>
      <c r="P10" s="28"/>
    </row>
    <row r="11" spans="1:16" ht="15.75" thickTop="1" x14ac:dyDescent="0.25">
      <c r="A11" s="28"/>
      <c r="B11" s="23" t="s">
        <v>41</v>
      </c>
      <c r="C11" s="24">
        <v>5</v>
      </c>
      <c r="D11" s="25">
        <f>79.19+145.48+58.67+637.6+107.78+456.98+43.17+129.69</f>
        <v>1658.5600000000002</v>
      </c>
      <c r="E11" s="24">
        <v>250</v>
      </c>
      <c r="F11" s="26">
        <f>PRODUCT(D11:E11)</f>
        <v>414640.00000000006</v>
      </c>
      <c r="G11" s="2"/>
      <c r="H11" s="27" t="str">
        <f>IF(G11="","0",F11/G11)</f>
        <v>0</v>
      </c>
      <c r="I11" s="3"/>
      <c r="J11" s="2"/>
      <c r="K11" s="26">
        <f>SUM(H11*I11)</f>
        <v>0</v>
      </c>
      <c r="L11" s="26">
        <f t="shared" ref="L11" si="2">SUM(K11/12)</f>
        <v>0</v>
      </c>
      <c r="M11" s="26">
        <f>K11/F11</f>
        <v>0</v>
      </c>
      <c r="N11" s="6"/>
      <c r="O11" s="23" t="s">
        <v>41</v>
      </c>
      <c r="P11" s="28" t="s">
        <v>45</v>
      </c>
    </row>
    <row r="12" spans="1:16" x14ac:dyDescent="0.25">
      <c r="A12" s="28"/>
      <c r="B12" s="29"/>
      <c r="C12" s="24"/>
      <c r="D12" s="31"/>
      <c r="E12" s="24"/>
      <c r="F12" s="26"/>
      <c r="G12" s="24"/>
      <c r="H12" s="27"/>
      <c r="I12" s="30"/>
      <c r="J12" s="31"/>
      <c r="K12" s="26"/>
      <c r="L12" s="26"/>
      <c r="M12" s="26"/>
      <c r="N12" s="6"/>
      <c r="O12" s="29"/>
      <c r="P12" s="24"/>
    </row>
    <row r="13" spans="1:16" x14ac:dyDescent="0.25">
      <c r="A13" s="28"/>
      <c r="B13" s="29" t="s">
        <v>54</v>
      </c>
      <c r="C13" s="24">
        <v>5</v>
      </c>
      <c r="D13" s="31">
        <f>9.6+31.23+10.88+117.43+3.72+62.24+9.35+59.39</f>
        <v>303.84000000000003</v>
      </c>
      <c r="E13" s="24">
        <v>250</v>
      </c>
      <c r="F13" s="26">
        <f t="shared" ref="F13" si="3">PRODUCT(D13:E13)</f>
        <v>75960.000000000015</v>
      </c>
      <c r="G13" s="2"/>
      <c r="H13" s="27" t="str">
        <f t="shared" ref="H13" si="4">IF(G13="","0",F13/G13)</f>
        <v>0</v>
      </c>
      <c r="I13" s="3"/>
      <c r="J13" s="2"/>
      <c r="K13" s="26">
        <f>SUM(H13*I13)</f>
        <v>0</v>
      </c>
      <c r="L13" s="26">
        <f>SUM(K13/12)</f>
        <v>0</v>
      </c>
      <c r="M13" s="26">
        <f t="shared" ref="M13" si="5">K13/F13</f>
        <v>0</v>
      </c>
      <c r="N13" s="6"/>
      <c r="O13" s="29" t="s">
        <v>54</v>
      </c>
      <c r="P13" s="24" t="s">
        <v>46</v>
      </c>
    </row>
    <row r="14" spans="1:16" x14ac:dyDescent="0.25">
      <c r="A14" s="28"/>
      <c r="B14" s="29" t="s">
        <v>55</v>
      </c>
      <c r="C14" s="24">
        <v>5</v>
      </c>
      <c r="D14" s="31">
        <f>28.93</f>
        <v>28.93</v>
      </c>
      <c r="E14" s="24">
        <v>250</v>
      </c>
      <c r="F14" s="26">
        <f t="shared" ref="F14" si="6">PRODUCT(D14:E14)</f>
        <v>7232.5</v>
      </c>
      <c r="G14" s="2"/>
      <c r="H14" s="27" t="str">
        <f t="shared" ref="H14" si="7">IF(G14="","0",F14/G14)</f>
        <v>0</v>
      </c>
      <c r="I14" s="3"/>
      <c r="J14" s="2"/>
      <c r="K14" s="26">
        <f>SUM(H14*I14)</f>
        <v>0</v>
      </c>
      <c r="L14" s="26">
        <f>SUM(K14/12)</f>
        <v>0</v>
      </c>
      <c r="M14" s="26">
        <f t="shared" ref="M14" si="8">K14/F14</f>
        <v>0</v>
      </c>
      <c r="N14" s="6"/>
      <c r="O14" s="29" t="s">
        <v>55</v>
      </c>
      <c r="P14" s="24" t="s">
        <v>48</v>
      </c>
    </row>
    <row r="15" spans="1:16" x14ac:dyDescent="0.25">
      <c r="A15" s="28"/>
      <c r="B15" s="29"/>
      <c r="C15" s="24"/>
      <c r="D15" s="31"/>
      <c r="E15" s="24"/>
      <c r="F15" s="26"/>
      <c r="G15" s="24"/>
      <c r="H15" s="27"/>
      <c r="I15" s="30"/>
      <c r="J15" s="31"/>
      <c r="K15" s="26"/>
      <c r="L15" s="26"/>
      <c r="M15" s="26"/>
      <c r="N15" s="6"/>
      <c r="O15" s="29"/>
      <c r="P15" s="24"/>
    </row>
    <row r="16" spans="1:16" x14ac:dyDescent="0.25">
      <c r="A16" s="28"/>
      <c r="B16" s="29" t="s">
        <v>36</v>
      </c>
      <c r="C16" s="24">
        <v>5</v>
      </c>
      <c r="D16" s="31">
        <f>110.06+130.06+138.11+573.36+161.92+384.18+53.5+206.58</f>
        <v>1757.77</v>
      </c>
      <c r="E16" s="24">
        <v>250</v>
      </c>
      <c r="F16" s="26">
        <f t="shared" ref="F16" si="9">PRODUCT(D16:E16)</f>
        <v>439442.5</v>
      </c>
      <c r="G16" s="2"/>
      <c r="H16" s="27" t="str">
        <f t="shared" ref="H16" si="10">IF(G16="","0",F16/G16)</f>
        <v>0</v>
      </c>
      <c r="I16" s="3"/>
      <c r="J16" s="2"/>
      <c r="K16" s="26">
        <f t="shared" ref="K16" si="11">SUM(H16*I16)</f>
        <v>0</v>
      </c>
      <c r="L16" s="26">
        <f t="shared" ref="L16" si="12">SUM(K16/12)</f>
        <v>0</v>
      </c>
      <c r="M16" s="26">
        <f t="shared" ref="M16" si="13">K16/F16</f>
        <v>0</v>
      </c>
      <c r="N16" s="6"/>
      <c r="O16" s="29" t="s">
        <v>36</v>
      </c>
      <c r="P16" s="24" t="s">
        <v>61</v>
      </c>
    </row>
    <row r="17" spans="1:16" x14ac:dyDescent="0.25">
      <c r="A17" s="28"/>
      <c r="B17" s="29"/>
      <c r="C17" s="24"/>
      <c r="D17" s="31"/>
      <c r="E17" s="24"/>
      <c r="F17" s="26"/>
      <c r="G17" s="24"/>
      <c r="H17" s="27"/>
      <c r="I17" s="30"/>
      <c r="J17" s="31"/>
      <c r="K17" s="26"/>
      <c r="L17" s="26"/>
      <c r="M17" s="26"/>
      <c r="N17" s="6"/>
      <c r="O17" s="29"/>
      <c r="P17" s="24"/>
    </row>
    <row r="18" spans="1:16" x14ac:dyDescent="0.25">
      <c r="A18" s="28"/>
      <c r="B18" s="29" t="s">
        <v>42</v>
      </c>
      <c r="C18" s="24">
        <v>1</v>
      </c>
      <c r="D18" s="31">
        <f>28.96+124.3+53.52+268.8+44.36+167.19+129.11+62.65</f>
        <v>878.8900000000001</v>
      </c>
      <c r="E18" s="24">
        <v>52</v>
      </c>
      <c r="F18" s="26">
        <f t="shared" ref="F18" si="14">PRODUCT(D18:E18)</f>
        <v>45702.280000000006</v>
      </c>
      <c r="G18" s="2"/>
      <c r="H18" s="27" t="str">
        <f t="shared" ref="H18" si="15">IF(G18="","0",F18/G18)</f>
        <v>0</v>
      </c>
      <c r="I18" s="3"/>
      <c r="J18" s="2"/>
      <c r="K18" s="26">
        <f t="shared" ref="K18" si="16">SUM(H18*I18)</f>
        <v>0</v>
      </c>
      <c r="L18" s="26">
        <f t="shared" ref="L18" si="17">SUM(K18/12)</f>
        <v>0</v>
      </c>
      <c r="M18" s="26">
        <f t="shared" ref="M18" si="18">K18/F18</f>
        <v>0</v>
      </c>
      <c r="N18" s="6"/>
      <c r="O18" s="29" t="s">
        <v>42</v>
      </c>
      <c r="P18" s="24" t="s">
        <v>45</v>
      </c>
    </row>
    <row r="19" spans="1:16" x14ac:dyDescent="0.25">
      <c r="A19" s="28"/>
      <c r="B19" s="29"/>
      <c r="C19" s="24"/>
      <c r="D19" s="25"/>
      <c r="E19" s="24"/>
      <c r="F19" s="26"/>
      <c r="G19" s="42"/>
      <c r="H19" s="27"/>
      <c r="I19" s="41"/>
      <c r="J19" s="42"/>
      <c r="K19" s="26"/>
      <c r="L19" s="26"/>
      <c r="M19" s="26"/>
      <c r="N19" s="6"/>
      <c r="O19" s="29"/>
      <c r="P19" s="28"/>
    </row>
    <row r="20" spans="1:16" x14ac:dyDescent="0.25">
      <c r="A20" s="28"/>
      <c r="B20" s="29" t="s">
        <v>40</v>
      </c>
      <c r="C20" s="24">
        <v>1</v>
      </c>
      <c r="D20" s="31">
        <f>53.75+269.45+235.6</f>
        <v>558.79999999999995</v>
      </c>
      <c r="E20" s="24">
        <v>52</v>
      </c>
      <c r="F20" s="26">
        <f t="shared" ref="F20" si="19">PRODUCT(D20:E20)</f>
        <v>29057.599999999999</v>
      </c>
      <c r="G20" s="2"/>
      <c r="H20" s="27" t="str">
        <f t="shared" ref="H20" si="20">IF(G20="","0",F20/G20)</f>
        <v>0</v>
      </c>
      <c r="I20" s="3"/>
      <c r="J20" s="2"/>
      <c r="K20" s="26">
        <f t="shared" ref="K20" si="21">SUM(H20*I20)</f>
        <v>0</v>
      </c>
      <c r="L20" s="26">
        <f t="shared" ref="L20" si="22">SUM(K20/12)</f>
        <v>0</v>
      </c>
      <c r="M20" s="26">
        <f t="shared" ref="M20" si="23">K20/F20</f>
        <v>0</v>
      </c>
      <c r="N20" s="6"/>
      <c r="O20" s="29" t="s">
        <v>40</v>
      </c>
      <c r="P20" s="24" t="s">
        <v>31</v>
      </c>
    </row>
    <row r="21" spans="1:16" x14ac:dyDescent="0.25">
      <c r="A21" s="28"/>
      <c r="B21" s="29"/>
      <c r="C21" s="24"/>
      <c r="D21" s="31"/>
      <c r="E21" s="24"/>
      <c r="F21" s="26"/>
      <c r="G21" s="24"/>
      <c r="H21" s="27"/>
      <c r="I21" s="30"/>
      <c r="J21" s="31"/>
      <c r="K21" s="26"/>
      <c r="L21" s="26"/>
      <c r="M21" s="26"/>
      <c r="N21" s="6"/>
      <c r="O21" s="29"/>
      <c r="P21" s="24"/>
    </row>
    <row r="22" spans="1:16" x14ac:dyDescent="0.25">
      <c r="A22" s="28"/>
      <c r="B22" s="29" t="s">
        <v>56</v>
      </c>
      <c r="C22" s="24">
        <v>5</v>
      </c>
      <c r="D22" s="24">
        <f>228.85+525.36+105.65+177.91</f>
        <v>1037.77</v>
      </c>
      <c r="E22" s="24">
        <v>250</v>
      </c>
      <c r="F22" s="26">
        <f>PRODUCT(D22:E22)</f>
        <v>259442.5</v>
      </c>
      <c r="G22" s="2"/>
      <c r="H22" s="27" t="str">
        <f t="shared" ref="H22" si="24">IF(G22="","0",F22/G22)</f>
        <v>0</v>
      </c>
      <c r="I22" s="3"/>
      <c r="J22" s="2"/>
      <c r="K22" s="26">
        <f t="shared" ref="K22" si="25">SUM(H22*I22)</f>
        <v>0</v>
      </c>
      <c r="L22" s="26">
        <f t="shared" ref="L22" si="26">SUM(K22/12)</f>
        <v>0</v>
      </c>
      <c r="M22" s="26">
        <f t="shared" ref="M22" si="27">K22/F22</f>
        <v>0</v>
      </c>
      <c r="N22" s="6"/>
      <c r="O22" s="29" t="s">
        <v>56</v>
      </c>
      <c r="P22" s="24" t="s">
        <v>47</v>
      </c>
    </row>
    <row r="23" spans="1:16" x14ac:dyDescent="0.25">
      <c r="A23" s="28"/>
      <c r="B23" s="29"/>
      <c r="C23" s="24"/>
      <c r="D23" s="25"/>
      <c r="E23" s="24"/>
      <c r="F23" s="26"/>
      <c r="G23" s="42"/>
      <c r="H23" s="27"/>
      <c r="I23" s="41"/>
      <c r="J23" s="42"/>
      <c r="K23" s="26"/>
      <c r="L23" s="26"/>
      <c r="M23" s="26"/>
      <c r="N23" s="6"/>
      <c r="O23" s="29"/>
      <c r="P23" s="28"/>
    </row>
    <row r="24" spans="1:16" x14ac:dyDescent="0.25">
      <c r="A24" s="28"/>
      <c r="B24" s="29" t="s">
        <v>37</v>
      </c>
      <c r="C24" s="24">
        <v>1</v>
      </c>
      <c r="D24" s="24">
        <f>409.02+559.08+415.32+3696.52+382.97+846.92+376.33+320.77</f>
        <v>7006.93</v>
      </c>
      <c r="E24" s="24">
        <v>125.5</v>
      </c>
      <c r="F24" s="26">
        <f>PRODUCT(D24:E24)</f>
        <v>879369.71500000008</v>
      </c>
      <c r="G24" s="2"/>
      <c r="H24" s="27" t="str">
        <f t="shared" ref="H24" si="28">IF(G24="","0",F24/G24)</f>
        <v>0</v>
      </c>
      <c r="I24" s="3"/>
      <c r="J24" s="2"/>
      <c r="K24" s="26">
        <f t="shared" ref="K24" si="29">SUM(H24*I24)</f>
        <v>0</v>
      </c>
      <c r="L24" s="26">
        <f t="shared" ref="L24" si="30">SUM(K24/12)</f>
        <v>0</v>
      </c>
      <c r="M24" s="26">
        <f t="shared" ref="M24" si="31">K24/F24</f>
        <v>0</v>
      </c>
      <c r="N24" s="6"/>
      <c r="O24" s="29" t="s">
        <v>37</v>
      </c>
      <c r="P24" s="24" t="s">
        <v>47</v>
      </c>
    </row>
    <row r="25" spans="1:16" x14ac:dyDescent="0.25">
      <c r="A25" s="28"/>
      <c r="B25" s="29"/>
      <c r="C25" s="24"/>
      <c r="D25" s="25"/>
      <c r="E25" s="24"/>
      <c r="F25" s="26"/>
      <c r="G25" s="42"/>
      <c r="H25" s="27"/>
      <c r="I25" s="41"/>
      <c r="J25" s="42"/>
      <c r="K25" s="26"/>
      <c r="L25" s="26"/>
      <c r="M25" s="26"/>
      <c r="N25" s="6"/>
      <c r="O25" s="29"/>
      <c r="P25" s="28"/>
    </row>
    <row r="26" spans="1:16" x14ac:dyDescent="0.25">
      <c r="A26" s="24"/>
      <c r="B26" s="32" t="s">
        <v>43</v>
      </c>
      <c r="C26" s="24">
        <v>5</v>
      </c>
      <c r="D26" s="46">
        <v>3.92</v>
      </c>
      <c r="E26" s="24">
        <v>250</v>
      </c>
      <c r="F26" s="26">
        <f>PRODUCT(D26:E26)</f>
        <v>980</v>
      </c>
      <c r="G26" s="2"/>
      <c r="H26" s="27" t="str">
        <f>IF(G26="","0",F26/G26)</f>
        <v>0</v>
      </c>
      <c r="I26" s="3"/>
      <c r="J26" s="2"/>
      <c r="K26" s="26">
        <f t="shared" ref="K26" si="32">SUM(H26*I26)</f>
        <v>0</v>
      </c>
      <c r="L26" s="26">
        <f t="shared" ref="L26" si="33">SUM(K26/12)</f>
        <v>0</v>
      </c>
      <c r="M26" s="26">
        <f>K26/F26</f>
        <v>0</v>
      </c>
      <c r="N26" s="6"/>
      <c r="O26" s="29" t="s">
        <v>43</v>
      </c>
      <c r="P26" s="24" t="s">
        <v>31</v>
      </c>
    </row>
    <row r="27" spans="1:16" x14ac:dyDescent="0.25">
      <c r="A27" s="24"/>
      <c r="B27" s="32" t="s">
        <v>44</v>
      </c>
      <c r="C27" s="24">
        <v>1</v>
      </c>
      <c r="D27" s="33">
        <f>76.59+177.13+76.54+1287.34+286.65+450.8+31.98+514.92</f>
        <v>2901.9500000000003</v>
      </c>
      <c r="E27" s="24">
        <v>52</v>
      </c>
      <c r="F27" s="26">
        <f>PRODUCT(D27:E27)</f>
        <v>150901.40000000002</v>
      </c>
      <c r="G27" s="2"/>
      <c r="H27" s="27" t="str">
        <f t="shared" ref="H27" si="34">IF(G27="","0",F27/G27)</f>
        <v>0</v>
      </c>
      <c r="I27" s="3"/>
      <c r="J27" s="2"/>
      <c r="K27" s="26">
        <f>SUM(H27*I27)</f>
        <v>0</v>
      </c>
      <c r="L27" s="26">
        <f t="shared" ref="L27" si="35">SUM(K27/12)</f>
        <v>0</v>
      </c>
      <c r="M27" s="26">
        <f>K27/F27</f>
        <v>0</v>
      </c>
      <c r="N27" s="6"/>
      <c r="O27" s="29" t="s">
        <v>44</v>
      </c>
      <c r="P27" s="24" t="s">
        <v>31</v>
      </c>
    </row>
    <row r="28" spans="1:16" x14ac:dyDescent="0.25">
      <c r="A28" s="28"/>
      <c r="B28" s="29"/>
      <c r="C28" s="24"/>
      <c r="D28" s="25"/>
      <c r="E28" s="24"/>
      <c r="F28" s="26"/>
      <c r="G28" s="42"/>
      <c r="H28" s="27"/>
      <c r="I28" s="41"/>
      <c r="J28" s="42"/>
      <c r="K28" s="26"/>
      <c r="L28" s="26"/>
      <c r="M28" s="26"/>
      <c r="N28" s="6"/>
      <c r="O28" s="29"/>
      <c r="P28" s="28"/>
    </row>
    <row r="29" spans="1:16" x14ac:dyDescent="0.25">
      <c r="A29" s="24"/>
      <c r="B29" s="32" t="s">
        <v>60</v>
      </c>
      <c r="C29" s="24">
        <v>1</v>
      </c>
      <c r="D29" s="33">
        <v>328</v>
      </c>
      <c r="E29" s="24">
        <v>52</v>
      </c>
      <c r="F29" s="26">
        <f t="shared" ref="F29" si="36">PRODUCT(D29:E29)</f>
        <v>17056</v>
      </c>
      <c r="G29" s="2"/>
      <c r="H29" s="27" t="str">
        <f t="shared" ref="H29" si="37">IF(G29="","0",F29/G29)</f>
        <v>0</v>
      </c>
      <c r="I29" s="3"/>
      <c r="J29" s="2"/>
      <c r="K29" s="26">
        <f t="shared" ref="K29" si="38">SUM(H29*I29)</f>
        <v>0</v>
      </c>
      <c r="L29" s="26">
        <f t="shared" ref="L29" si="39">SUM(K29/12)</f>
        <v>0</v>
      </c>
      <c r="M29" s="26">
        <f>K29/F29</f>
        <v>0</v>
      </c>
      <c r="N29" s="6"/>
      <c r="O29" s="29" t="s">
        <v>60</v>
      </c>
      <c r="P29" s="24" t="s">
        <v>62</v>
      </c>
    </row>
    <row r="30" spans="1:16" x14ac:dyDescent="0.25">
      <c r="A30" s="28"/>
      <c r="B30" s="29"/>
      <c r="C30" s="24"/>
      <c r="D30" s="25"/>
      <c r="E30" s="24"/>
      <c r="F30" s="26"/>
      <c r="G30" s="42"/>
      <c r="H30" s="27"/>
      <c r="I30" s="41"/>
      <c r="J30" s="42"/>
      <c r="K30" s="26"/>
      <c r="L30" s="26"/>
      <c r="M30" s="26"/>
      <c r="N30" s="6"/>
      <c r="O30" s="29"/>
      <c r="P30" s="28"/>
    </row>
    <row r="31" spans="1:16" x14ac:dyDescent="0.25">
      <c r="A31" s="24"/>
      <c r="B31" s="32" t="s">
        <v>38</v>
      </c>
      <c r="C31" s="24">
        <v>7.5999999999999998E-2</v>
      </c>
      <c r="D31" s="33">
        <f>9.72+42.47+6.1+372.72+18.56+13.76+26.51</f>
        <v>489.84000000000003</v>
      </c>
      <c r="E31" s="24">
        <v>4</v>
      </c>
      <c r="F31" s="26">
        <f t="shared" ref="F31" si="40">PRODUCT(D31:E31)</f>
        <v>1959.3600000000001</v>
      </c>
      <c r="G31" s="2"/>
      <c r="H31" s="27" t="str">
        <f t="shared" ref="H31" si="41">IF(G31="","0",F31/G31)</f>
        <v>0</v>
      </c>
      <c r="I31" s="3"/>
      <c r="J31" s="2"/>
      <c r="K31" s="26">
        <f t="shared" ref="K31" si="42">SUM(H31*I31)</f>
        <v>0</v>
      </c>
      <c r="L31" s="26">
        <f t="shared" ref="L31" si="43">SUM(K31/12)</f>
        <v>0</v>
      </c>
      <c r="M31" s="26">
        <f>K31/F31</f>
        <v>0</v>
      </c>
      <c r="N31" s="6"/>
      <c r="O31" s="29" t="s">
        <v>38</v>
      </c>
      <c r="P31" s="24" t="s">
        <v>31</v>
      </c>
    </row>
    <row r="32" spans="1:16" x14ac:dyDescent="0.25">
      <c r="A32" s="24"/>
      <c r="B32" s="32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6"/>
      <c r="O32" s="29"/>
      <c r="P32" s="24"/>
    </row>
    <row r="33" spans="1:16" x14ac:dyDescent="0.25">
      <c r="A33" s="13"/>
      <c r="B33" s="14"/>
      <c r="C33" s="14"/>
      <c r="D33" s="14" t="s">
        <v>26</v>
      </c>
      <c r="E33" s="14"/>
      <c r="F33" s="14" t="s">
        <v>26</v>
      </c>
      <c r="G33" s="14"/>
      <c r="H33" s="14"/>
      <c r="I33" s="14"/>
      <c r="J33" s="14"/>
      <c r="K33" s="24" t="s">
        <v>26</v>
      </c>
      <c r="L33" s="24" t="s">
        <v>26</v>
      </c>
      <c r="M33" s="34"/>
      <c r="N33" s="6"/>
      <c r="O33" s="6"/>
      <c r="P33" s="6"/>
    </row>
    <row r="34" spans="1:16" x14ac:dyDescent="0.25">
      <c r="A34" s="35"/>
      <c r="B34" s="36"/>
      <c r="C34" s="36"/>
      <c r="D34" s="37">
        <f>SUM(D7:D31)</f>
        <v>37759.329999999987</v>
      </c>
      <c r="E34" s="37"/>
      <c r="F34" s="37">
        <f>SUM(F7:F31)</f>
        <v>3575499.835</v>
      </c>
      <c r="G34" s="36"/>
      <c r="H34" s="36"/>
      <c r="I34" s="36"/>
      <c r="J34" s="36"/>
      <c r="K34" s="26">
        <f>SUM(K7:K31)</f>
        <v>0</v>
      </c>
      <c r="L34" s="38">
        <f>SUM(L7:L31)</f>
        <v>0</v>
      </c>
      <c r="M34" s="24"/>
      <c r="N34" s="6"/>
      <c r="O34" s="6"/>
      <c r="P34" s="6"/>
    </row>
    <row r="35" spans="1:16" x14ac:dyDescent="0.25">
      <c r="A35" s="5"/>
      <c r="B35" s="5"/>
      <c r="C35" s="5"/>
      <c r="D35" s="5" t="s">
        <v>27</v>
      </c>
      <c r="E35" s="5"/>
      <c r="F35" s="5"/>
      <c r="G35" s="5"/>
      <c r="H35" s="5"/>
      <c r="I35" s="5"/>
      <c r="J35" s="5"/>
      <c r="K35" s="5"/>
      <c r="L35" s="6"/>
      <c r="M35" s="14"/>
      <c r="N35" s="6"/>
      <c r="O35" s="6"/>
      <c r="P35" s="6"/>
    </row>
    <row r="36" spans="1:16" x14ac:dyDescent="0.25">
      <c r="A36" s="39"/>
      <c r="B36" s="39"/>
      <c r="C36" s="39"/>
      <c r="D36" s="40"/>
      <c r="E36" s="5"/>
      <c r="F36" s="5"/>
      <c r="G36" s="5"/>
      <c r="H36" s="5"/>
      <c r="I36" s="5"/>
      <c r="J36" s="5"/>
      <c r="K36" s="5"/>
      <c r="L36" s="6"/>
      <c r="M36" s="14"/>
      <c r="N36" s="6"/>
      <c r="O36" s="6"/>
      <c r="P36" s="6"/>
    </row>
    <row r="37" spans="1:16" ht="22.5" customHeight="1" x14ac:dyDescent="0.25">
      <c r="A37" s="5"/>
      <c r="B37" s="5"/>
      <c r="C37" s="47" t="s">
        <v>49</v>
      </c>
      <c r="D37" s="47"/>
      <c r="E37" s="47"/>
      <c r="F37" s="47"/>
      <c r="G37" s="47"/>
      <c r="H37" s="44"/>
      <c r="I37" s="45"/>
      <c r="J37" s="45"/>
      <c r="K37" s="5"/>
      <c r="L37" s="5"/>
      <c r="M37" s="5"/>
      <c r="N37" s="6"/>
      <c r="O37" s="6"/>
      <c r="P37" s="6"/>
    </row>
    <row r="38" spans="1:16" ht="22.5" customHeight="1" x14ac:dyDescent="0.25">
      <c r="A38" s="5"/>
      <c r="B38" s="5"/>
      <c r="C38" s="44" t="s">
        <v>50</v>
      </c>
      <c r="D38" s="47" t="s">
        <v>51</v>
      </c>
      <c r="E38" s="47"/>
      <c r="F38" s="47"/>
      <c r="G38" s="47"/>
      <c r="H38" s="44" t="s">
        <v>52</v>
      </c>
      <c r="I38" s="45"/>
      <c r="J38" s="45"/>
      <c r="K38" s="5"/>
      <c r="L38" s="5"/>
      <c r="M38" s="5"/>
      <c r="N38" s="6"/>
      <c r="O38" s="6"/>
      <c r="P38" s="6"/>
    </row>
    <row r="39" spans="1:16" ht="22.5" customHeight="1" x14ac:dyDescent="0.25">
      <c r="A39" s="5"/>
      <c r="B39" s="5"/>
      <c r="C39" s="43" t="s">
        <v>35</v>
      </c>
      <c r="D39" s="48" t="s">
        <v>70</v>
      </c>
      <c r="E39" s="48"/>
      <c r="F39" s="48"/>
      <c r="G39" s="48"/>
      <c r="H39" s="43" t="s">
        <v>45</v>
      </c>
      <c r="I39" s="45"/>
      <c r="J39" s="45"/>
      <c r="K39" s="5"/>
      <c r="L39" s="5"/>
      <c r="M39" s="5"/>
      <c r="N39" s="6"/>
      <c r="O39" s="6"/>
      <c r="P39" s="6"/>
    </row>
    <row r="40" spans="1:16" ht="22.5" customHeight="1" x14ac:dyDescent="0.25">
      <c r="A40" s="5"/>
      <c r="B40" s="5"/>
      <c r="C40" s="43" t="s">
        <v>39</v>
      </c>
      <c r="D40" s="48" t="s">
        <v>63</v>
      </c>
      <c r="E40" s="48"/>
      <c r="F40" s="48"/>
      <c r="G40" s="48"/>
      <c r="H40" s="43" t="s">
        <v>64</v>
      </c>
      <c r="I40" s="45"/>
      <c r="J40" s="45"/>
      <c r="K40" s="5"/>
      <c r="L40" s="5"/>
      <c r="M40" s="5"/>
      <c r="N40" s="6"/>
      <c r="O40" s="6"/>
      <c r="P40" s="6"/>
    </row>
    <row r="41" spans="1:16" ht="22.5" customHeight="1" x14ac:dyDescent="0.25">
      <c r="A41" s="5"/>
      <c r="B41" s="5"/>
      <c r="C41" s="43" t="s">
        <v>41</v>
      </c>
      <c r="D41" s="48" t="s">
        <v>53</v>
      </c>
      <c r="E41" s="48"/>
      <c r="F41" s="48"/>
      <c r="G41" s="48"/>
      <c r="H41" s="43" t="s">
        <v>45</v>
      </c>
      <c r="I41" s="45"/>
      <c r="J41" s="45"/>
      <c r="K41" s="5"/>
      <c r="L41" s="5"/>
      <c r="M41" s="5"/>
      <c r="N41" s="6"/>
      <c r="O41" s="6"/>
      <c r="P41" s="6"/>
    </row>
    <row r="42" spans="1:16" ht="22.5" customHeight="1" x14ac:dyDescent="0.25">
      <c r="A42" s="5"/>
      <c r="B42" s="5"/>
      <c r="C42" s="43" t="s">
        <v>54</v>
      </c>
      <c r="D42" s="48" t="s">
        <v>65</v>
      </c>
      <c r="E42" s="48"/>
      <c r="F42" s="48"/>
      <c r="G42" s="48"/>
      <c r="H42" s="43" t="s">
        <v>46</v>
      </c>
      <c r="I42" s="45"/>
      <c r="J42" s="45"/>
      <c r="K42" s="5"/>
      <c r="L42" s="5"/>
      <c r="M42" s="5"/>
      <c r="N42" s="6"/>
      <c r="O42" s="6"/>
      <c r="P42" s="6"/>
    </row>
    <row r="43" spans="1:16" ht="22.5" customHeight="1" x14ac:dyDescent="0.25">
      <c r="A43" s="5"/>
      <c r="B43" s="5"/>
      <c r="C43" s="43" t="s">
        <v>55</v>
      </c>
      <c r="D43" s="48" t="s">
        <v>71</v>
      </c>
      <c r="E43" s="48"/>
      <c r="F43" s="48"/>
      <c r="G43" s="48"/>
      <c r="H43" s="43" t="s">
        <v>48</v>
      </c>
      <c r="I43" s="45"/>
      <c r="J43" s="45"/>
      <c r="K43" s="5"/>
      <c r="L43" s="5"/>
      <c r="M43" s="5"/>
      <c r="N43" s="6"/>
      <c r="O43" s="6"/>
      <c r="P43" s="6"/>
    </row>
    <row r="44" spans="1:16" ht="22.5" customHeight="1" x14ac:dyDescent="0.25">
      <c r="A44" s="5"/>
      <c r="B44" s="5"/>
      <c r="C44" s="43" t="s">
        <v>36</v>
      </c>
      <c r="D44" s="48" t="s">
        <v>66</v>
      </c>
      <c r="E44" s="48"/>
      <c r="F44" s="48"/>
      <c r="G44" s="48"/>
      <c r="H44" s="43" t="s">
        <v>61</v>
      </c>
      <c r="I44" s="45"/>
      <c r="J44" s="45"/>
      <c r="K44" s="5"/>
      <c r="L44" s="5"/>
      <c r="M44" s="5"/>
      <c r="N44" s="6"/>
      <c r="O44" s="6"/>
      <c r="P44" s="6"/>
    </row>
    <row r="45" spans="1:16" ht="22.5" customHeight="1" x14ac:dyDescent="0.25">
      <c r="A45" s="5"/>
      <c r="B45" s="5"/>
      <c r="C45" s="43" t="s">
        <v>42</v>
      </c>
      <c r="D45" s="48" t="s">
        <v>72</v>
      </c>
      <c r="E45" s="48"/>
      <c r="F45" s="48"/>
      <c r="G45" s="48"/>
      <c r="H45" s="43" t="s">
        <v>45</v>
      </c>
      <c r="I45" s="45"/>
      <c r="J45" s="45"/>
      <c r="K45" s="5"/>
      <c r="L45" s="5"/>
      <c r="M45" s="5"/>
      <c r="N45" s="6"/>
      <c r="O45" s="6"/>
      <c r="P45" s="6"/>
    </row>
    <row r="46" spans="1:16" ht="22.5" customHeight="1" x14ac:dyDescent="0.25">
      <c r="A46" s="5"/>
      <c r="B46" s="5"/>
      <c r="C46" s="43" t="s">
        <v>40</v>
      </c>
      <c r="D46" s="48" t="s">
        <v>73</v>
      </c>
      <c r="E46" s="48"/>
      <c r="F46" s="48"/>
      <c r="G46" s="48"/>
      <c r="H46" s="43" t="s">
        <v>31</v>
      </c>
      <c r="I46" s="45"/>
      <c r="J46" s="45"/>
      <c r="K46" s="5"/>
      <c r="L46" s="5"/>
      <c r="M46" s="5"/>
      <c r="N46" s="6"/>
      <c r="O46" s="6"/>
      <c r="P46" s="6"/>
    </row>
    <row r="47" spans="1:16" ht="22.5" customHeight="1" x14ac:dyDescent="0.25">
      <c r="A47" s="5"/>
      <c r="B47" s="5"/>
      <c r="C47" s="43" t="s">
        <v>56</v>
      </c>
      <c r="D47" s="48" t="s">
        <v>57</v>
      </c>
      <c r="E47" s="48"/>
      <c r="F47" s="48"/>
      <c r="G47" s="48"/>
      <c r="H47" s="43" t="s">
        <v>47</v>
      </c>
      <c r="I47" s="45"/>
      <c r="J47" s="45"/>
      <c r="K47" s="5"/>
      <c r="L47" s="5"/>
      <c r="M47" s="5"/>
      <c r="N47" s="6"/>
      <c r="O47" s="6"/>
      <c r="P47" s="6"/>
    </row>
    <row r="48" spans="1:16" ht="22.5" customHeight="1" x14ac:dyDescent="0.25">
      <c r="C48" s="43" t="s">
        <v>37</v>
      </c>
      <c r="D48" s="48" t="s">
        <v>67</v>
      </c>
      <c r="E48" s="48"/>
      <c r="F48" s="48"/>
      <c r="G48" s="48"/>
      <c r="H48" s="43" t="s">
        <v>47</v>
      </c>
      <c r="I48" s="45"/>
      <c r="J48" s="45"/>
    </row>
    <row r="49" spans="3:10" ht="22.5" customHeight="1" x14ac:dyDescent="0.25">
      <c r="C49" s="43" t="s">
        <v>43</v>
      </c>
      <c r="D49" s="48" t="s">
        <v>58</v>
      </c>
      <c r="E49" s="48"/>
      <c r="F49" s="48"/>
      <c r="G49" s="48"/>
      <c r="H49" s="43" t="s">
        <v>31</v>
      </c>
      <c r="I49" s="45"/>
      <c r="J49" s="45"/>
    </row>
    <row r="50" spans="3:10" ht="22.5" customHeight="1" x14ac:dyDescent="0.25">
      <c r="C50" s="43" t="s">
        <v>44</v>
      </c>
      <c r="D50" s="48" t="s">
        <v>59</v>
      </c>
      <c r="E50" s="48"/>
      <c r="F50" s="48"/>
      <c r="G50" s="48"/>
      <c r="H50" s="43" t="s">
        <v>31</v>
      </c>
      <c r="I50" s="45"/>
      <c r="J50" s="45"/>
    </row>
    <row r="51" spans="3:10" ht="22.5" customHeight="1" x14ac:dyDescent="0.25">
      <c r="C51" s="43" t="s">
        <v>60</v>
      </c>
      <c r="D51" s="48" t="s">
        <v>68</v>
      </c>
      <c r="E51" s="48"/>
      <c r="F51" s="48"/>
      <c r="G51" s="48"/>
      <c r="H51" s="43" t="s">
        <v>62</v>
      </c>
      <c r="I51" s="45"/>
      <c r="J51" s="45"/>
    </row>
    <row r="52" spans="3:10" x14ac:dyDescent="0.25">
      <c r="C52" s="43" t="s">
        <v>38</v>
      </c>
      <c r="D52" s="48" t="s">
        <v>69</v>
      </c>
      <c r="E52" s="48"/>
      <c r="F52" s="48"/>
      <c r="G52" s="48"/>
      <c r="H52" s="43" t="s">
        <v>31</v>
      </c>
    </row>
  </sheetData>
  <mergeCells count="16">
    <mergeCell ref="D52:G52"/>
    <mergeCell ref="D38:G38"/>
    <mergeCell ref="D39:G39"/>
    <mergeCell ref="D40:G40"/>
    <mergeCell ref="D41:G41"/>
    <mergeCell ref="D42:G42"/>
    <mergeCell ref="D43:G43"/>
    <mergeCell ref="D48:G48"/>
    <mergeCell ref="D49:G49"/>
    <mergeCell ref="D50:G50"/>
    <mergeCell ref="D51:G51"/>
    <mergeCell ref="C37:G37"/>
    <mergeCell ref="D44:G44"/>
    <mergeCell ref="D45:G45"/>
    <mergeCell ref="D46:G46"/>
    <mergeCell ref="D47:G47"/>
  </mergeCells>
  <dataValidations count="8">
    <dataValidation type="whole" allowBlank="1" showInputMessage="1" showErrorMessage="1" sqref="G13" xr:uid="{00000000-0002-0000-0000-000000000000}">
      <formula1>90</formula1>
      <formula2>120</formula2>
    </dataValidation>
    <dataValidation type="whole" allowBlank="1" showInputMessage="1" showErrorMessage="1" sqref="G10 G8 G19 G23 G25 G28 G30" xr:uid="{00000000-0002-0000-0000-000001000000}">
      <formula1>160</formula1>
      <formula2>230</formula2>
    </dataValidation>
    <dataValidation type="whole" allowBlank="1" showInputMessage="1" showErrorMessage="1" sqref="G9 G7 G11 G18" xr:uid="{00000000-0002-0000-0000-000002000000}">
      <formula1>160</formula1>
      <formula2>240</formula2>
    </dataValidation>
    <dataValidation type="whole" allowBlank="1" showInputMessage="1" showErrorMessage="1" sqref="G16" xr:uid="{00000000-0002-0000-0000-000003000000}">
      <formula1>35</formula1>
      <formula2>130</formula2>
    </dataValidation>
    <dataValidation type="whole" allowBlank="1" showInputMessage="1" showErrorMessage="1" sqref="G22 G24" xr:uid="{00000000-0002-0000-0000-000004000000}">
      <formula1>250</formula1>
      <formula2>400</formula2>
    </dataValidation>
    <dataValidation type="whole" allowBlank="1" showInputMessage="1" showErrorMessage="1" sqref="G27 G20 G26 G31" xr:uid="{00000000-0002-0000-0000-000005000000}">
      <formula1>180</formula1>
      <formula2>300</formula2>
    </dataValidation>
    <dataValidation type="whole" allowBlank="1" showInputMessage="1" showErrorMessage="1" sqref="G29" xr:uid="{00000000-0002-0000-0000-000006000000}">
      <formula1>50</formula1>
      <formula2>100</formula2>
    </dataValidation>
    <dataValidation type="whole" allowBlank="1" showInputMessage="1" showErrorMessage="1" sqref="G14" xr:uid="{00000000-0002-0000-0000-000007000000}">
      <formula1>60</formula1>
      <formula2>130</formula2>
    </dataValidation>
  </dataValidations>
  <pageMargins left="0.70866141732283472" right="0.70866141732283472" top="1.1811023622047245" bottom="0.78740157480314965" header="0.31496062992125984" footer="0.31496062992125984"/>
  <pageSetup paperSize="9" scale="47" orientation="landscape" r:id="rId1"/>
  <headerFooter>
    <oddHeader>&amp;L&amp;G&amp;CPreisblatt für Bieter
Gebäudereinigung Bonn
&amp;RAnlage 06d - Preisblatt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für Bieter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Karl1-1b</dc:creator>
  <cp:lastModifiedBy>Z25-8</cp:lastModifiedBy>
  <dcterms:created xsi:type="dcterms:W3CDTF">2016-11-03T12:55:07Z</dcterms:created>
  <dcterms:modified xsi:type="dcterms:W3CDTF">2026-07-17T15:25:05Z</dcterms:modified>
</cp:coreProperties>
</file>