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B:\VOEK\Abt2\01_FG21_lfd\Dober\SB\1_Verfahren\1_Vorbereitung\VOEK 228-26 Grau WD BE\04_Vergabeunterlagen\Vergabeunterlagen\03_Version\"/>
    </mc:Choice>
  </mc:AlternateContent>
  <xr:revisionPtr revIDLastSave="0" documentId="13_ncr:1_{93477E58-D8F3-442E-A519-ABAC6267ACB7}" xr6:coauthVersionLast="47" xr6:coauthVersionMax="47" xr10:uidLastSave="{00000000-0000-0000-0000-000000000000}"/>
  <bookViews>
    <workbookView xWindow="-28920" yWindow="-120" windowWidth="29040" windowHeight="17640" xr2:uid="{00000000-000D-0000-FFFF-FFFF00000000}"/>
  </bookViews>
  <sheets>
    <sheet name="228-26_Anlage B-02 Preisblatt" sheetId="2" r:id="rId1"/>
  </sheets>
  <definedNames>
    <definedName name="_xlnm._FilterDatabase" localSheetId="0" hidden="1">'228-26_Anlage B-02 Preisblatt'!$A$7:$H$240</definedName>
    <definedName name="_xlnm.Print_Area" localSheetId="0">'228-26_Anlage B-02 Preisblatt'!$A$1:$H$247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30" i="2" l="1"/>
  <c r="F232" i="2"/>
  <c r="F231" i="2"/>
  <c r="F228" i="2"/>
  <c r="F221" i="2"/>
  <c r="F220" i="2"/>
  <c r="F219" i="2"/>
  <c r="F217" i="2"/>
  <c r="F208" i="2"/>
  <c r="F207" i="2"/>
  <c r="F206" i="2"/>
  <c r="F205" i="2"/>
  <c r="F204" i="2"/>
  <c r="F203" i="2"/>
  <c r="F202" i="2"/>
  <c r="F200" i="2"/>
  <c r="F188" i="2"/>
  <c r="F182" i="2"/>
  <c r="F181" i="2"/>
  <c r="F180" i="2"/>
  <c r="F178" i="2"/>
  <c r="F177" i="2"/>
  <c r="F176" i="2"/>
  <c r="F168" i="2"/>
  <c r="F167" i="2"/>
  <c r="F166" i="2"/>
  <c r="F163" i="2"/>
  <c r="F162" i="2"/>
  <c r="F161" i="2"/>
  <c r="F150" i="2"/>
  <c r="F149" i="2"/>
  <c r="F148" i="2"/>
  <c r="H148" i="2" s="1"/>
  <c r="F147" i="2"/>
  <c r="F146" i="2"/>
  <c r="H146" i="2" s="1"/>
  <c r="F145" i="2"/>
  <c r="F144" i="2"/>
  <c r="H144" i="2" s="1"/>
  <c r="F143" i="2"/>
  <c r="F142" i="2"/>
  <c r="F141" i="2"/>
  <c r="F140" i="2"/>
  <c r="F139" i="2"/>
  <c r="F138" i="2"/>
  <c r="F137" i="2"/>
  <c r="F136" i="2"/>
  <c r="F135" i="2"/>
  <c r="F132" i="2"/>
  <c r="F131" i="2"/>
  <c r="F130" i="2"/>
  <c r="F129" i="2"/>
  <c r="F128" i="2"/>
  <c r="F127" i="2"/>
  <c r="H127" i="2" s="1"/>
  <c r="F126" i="2"/>
  <c r="F125" i="2"/>
  <c r="H125" i="2" s="1"/>
  <c r="F124" i="2"/>
  <c r="F123" i="2"/>
  <c r="H123" i="2" s="1"/>
  <c r="F122" i="2"/>
  <c r="F121" i="2"/>
  <c r="F120" i="2"/>
  <c r="F119" i="2"/>
  <c r="F118" i="2"/>
  <c r="F117" i="2"/>
  <c r="F114" i="2"/>
  <c r="F113" i="2"/>
  <c r="F112" i="2"/>
  <c r="H112" i="2" s="1"/>
  <c r="F111" i="2"/>
  <c r="F110" i="2"/>
  <c r="H110" i="2" s="1"/>
  <c r="F109" i="2"/>
  <c r="F108" i="2"/>
  <c r="H108" i="2" s="1"/>
  <c r="F107" i="2"/>
  <c r="F106" i="2"/>
  <c r="H106" i="2" s="1"/>
  <c r="F105" i="2"/>
  <c r="F104" i="2"/>
  <c r="H104" i="2" s="1"/>
  <c r="F103" i="2"/>
  <c r="F102" i="2"/>
  <c r="H102" i="2" s="1"/>
  <c r="F101" i="2"/>
  <c r="F100" i="2"/>
  <c r="H100" i="2" s="1"/>
  <c r="F99" i="2"/>
  <c r="F98" i="2"/>
  <c r="F97" i="2"/>
  <c r="H97" i="2" s="1"/>
  <c r="F96" i="2"/>
  <c r="F95" i="2"/>
  <c r="F94" i="2"/>
  <c r="F93" i="2"/>
  <c r="F92" i="2"/>
  <c r="F91" i="2"/>
  <c r="F90" i="2"/>
  <c r="F89" i="2"/>
  <c r="F86" i="2"/>
  <c r="F85" i="2"/>
  <c r="F84" i="2"/>
  <c r="F83" i="2"/>
  <c r="F82" i="2"/>
  <c r="F81" i="2"/>
  <c r="F80" i="2"/>
  <c r="F79" i="2"/>
  <c r="F78" i="2"/>
  <c r="F77" i="2"/>
  <c r="F76" i="2"/>
  <c r="F75" i="2"/>
  <c r="F74" i="2"/>
  <c r="F73" i="2"/>
  <c r="F72" i="2"/>
  <c r="F71" i="2"/>
  <c r="F70" i="2"/>
  <c r="F67" i="2"/>
  <c r="F66" i="2"/>
  <c r="F65" i="2"/>
  <c r="F64" i="2"/>
  <c r="F63" i="2"/>
  <c r="F62" i="2"/>
  <c r="F61" i="2"/>
  <c r="F60" i="2"/>
  <c r="F59" i="2"/>
  <c r="F58" i="2"/>
  <c r="F57" i="2"/>
  <c r="F56" i="2"/>
  <c r="F55" i="2"/>
  <c r="H55" i="2" s="1"/>
  <c r="F54" i="2"/>
  <c r="F53" i="2"/>
  <c r="H53" i="2" s="1"/>
  <c r="F52" i="2"/>
  <c r="F49" i="2"/>
  <c r="F48" i="2"/>
  <c r="F47" i="2"/>
  <c r="H47" i="2" s="1"/>
  <c r="F46" i="2"/>
  <c r="F45" i="2"/>
  <c r="F44" i="2"/>
  <c r="F43" i="2"/>
  <c r="F42" i="2"/>
  <c r="F41" i="2"/>
  <c r="F40" i="2"/>
  <c r="F39" i="2"/>
  <c r="F36" i="2"/>
  <c r="F35" i="2"/>
  <c r="F34" i="2"/>
  <c r="F33" i="2"/>
  <c r="F32" i="2"/>
  <c r="F31" i="2"/>
  <c r="H31" i="2" s="1"/>
  <c r="F30" i="2"/>
  <c r="F29" i="2"/>
  <c r="F26" i="2"/>
  <c r="F25" i="2"/>
  <c r="F24" i="2"/>
  <c r="F23" i="2"/>
  <c r="F22" i="2"/>
  <c r="F21" i="2"/>
  <c r="F20" i="2"/>
  <c r="F19" i="2"/>
  <c r="F18" i="2"/>
  <c r="H18" i="2" s="1"/>
  <c r="F17" i="2"/>
  <c r="F16" i="2"/>
  <c r="H16" i="2" s="1"/>
  <c r="F15" i="2"/>
  <c r="H15" i="2" s="1"/>
  <c r="F14" i="2"/>
  <c r="H14" i="2" s="1"/>
  <c r="F10" i="2"/>
  <c r="H10" i="2" s="1"/>
  <c r="H11" i="2" l="1"/>
  <c r="H161" i="2"/>
  <c r="H166" i="2"/>
  <c r="H150" i="2" l="1"/>
  <c r="H149" i="2"/>
  <c r="H147" i="2"/>
  <c r="H145" i="2"/>
  <c r="H143" i="2"/>
  <c r="H142" i="2"/>
  <c r="H141" i="2"/>
  <c r="H140" i="2"/>
  <c r="H139" i="2"/>
  <c r="H138" i="2"/>
  <c r="H137" i="2"/>
  <c r="H136" i="2"/>
  <c r="H135" i="2"/>
  <c r="H151" i="2" s="1"/>
  <c r="H122" i="2"/>
  <c r="H121" i="2"/>
  <c r="H120" i="2"/>
  <c r="H119" i="2"/>
  <c r="H118" i="2"/>
  <c r="H132" i="2"/>
  <c r="H131" i="2"/>
  <c r="H130" i="2"/>
  <c r="H129" i="2"/>
  <c r="H128" i="2"/>
  <c r="H126" i="2"/>
  <c r="H124" i="2"/>
  <c r="H117" i="2"/>
  <c r="H133" i="2" s="1"/>
  <c r="H101" i="2" l="1"/>
  <c r="H96" i="2"/>
  <c r="H95" i="2"/>
  <c r="H94" i="2"/>
  <c r="H93" i="2"/>
  <c r="H92" i="2"/>
  <c r="H91" i="2"/>
  <c r="H90" i="2"/>
  <c r="H114" i="2"/>
  <c r="H113" i="2"/>
  <c r="H111" i="2"/>
  <c r="H109" i="2"/>
  <c r="H107" i="2"/>
  <c r="H105" i="2"/>
  <c r="H103" i="2"/>
  <c r="H99" i="2"/>
  <c r="H98" i="2"/>
  <c r="H89" i="2"/>
  <c r="H115" i="2" s="1"/>
  <c r="H79" i="2"/>
  <c r="H86" i="2"/>
  <c r="H85" i="2"/>
  <c r="H84" i="2"/>
  <c r="H83" i="2"/>
  <c r="H82" i="2"/>
  <c r="H81" i="2"/>
  <c r="H80" i="2"/>
  <c r="H78" i="2"/>
  <c r="H77" i="2"/>
  <c r="H76" i="2"/>
  <c r="H75" i="2"/>
  <c r="H74" i="2"/>
  <c r="H73" i="2"/>
  <c r="H72" i="2"/>
  <c r="H71" i="2"/>
  <c r="H70" i="2"/>
  <c r="H87" i="2" s="1"/>
  <c r="C67" i="2"/>
  <c r="C66" i="2"/>
  <c r="H153" i="2" l="1"/>
  <c r="H52" i="2"/>
  <c r="H58" i="2"/>
  <c r="H59" i="2"/>
  <c r="H60" i="2"/>
  <c r="H61" i="2"/>
  <c r="H62" i="2"/>
  <c r="H63" i="2"/>
  <c r="H64" i="2"/>
  <c r="H65" i="2"/>
  <c r="H56" i="2"/>
  <c r="H67" i="2"/>
  <c r="H66" i="2"/>
  <c r="H57" i="2"/>
  <c r="H54" i="2"/>
  <c r="C25" i="2"/>
  <c r="C26" i="2"/>
  <c r="C35" i="2"/>
  <c r="C36" i="2"/>
  <c r="C49" i="2"/>
  <c r="C48" i="2"/>
  <c r="H41" i="2"/>
  <c r="H46" i="2"/>
  <c r="H49" i="2"/>
  <c r="H48" i="2"/>
  <c r="H45" i="2"/>
  <c r="H44" i="2"/>
  <c r="H43" i="2"/>
  <c r="H42" i="2"/>
  <c r="H40" i="2"/>
  <c r="H39" i="2"/>
  <c r="H50" i="2" s="1"/>
  <c r="H36" i="2"/>
  <c r="H35" i="2"/>
  <c r="H30" i="2"/>
  <c r="H34" i="2"/>
  <c r="H33" i="2"/>
  <c r="H32" i="2"/>
  <c r="H29" i="2"/>
  <c r="H37" i="2" s="1"/>
  <c r="H26" i="2"/>
  <c r="H25" i="2"/>
  <c r="H24" i="2"/>
  <c r="H23" i="2"/>
  <c r="H22" i="2"/>
  <c r="H21" i="2"/>
  <c r="H20" i="2"/>
  <c r="H19" i="2"/>
  <c r="H17" i="2"/>
  <c r="H27" i="2" s="1"/>
  <c r="A242" i="2"/>
  <c r="A210" i="2"/>
  <c r="A154" i="2"/>
  <c r="H232" i="2"/>
  <c r="H231" i="2"/>
  <c r="H230" i="2"/>
  <c r="H220" i="2"/>
  <c r="H208" i="2"/>
  <c r="H207" i="2"/>
  <c r="H206" i="2"/>
  <c r="H205" i="2"/>
  <c r="H204" i="2"/>
  <c r="H203" i="2"/>
  <c r="H202" i="2"/>
  <c r="H68" i="2" l="1"/>
  <c r="H228" i="2"/>
  <c r="H233" i="2" s="1"/>
  <c r="A170" i="2"/>
  <c r="A164" i="2"/>
  <c r="A169" i="2"/>
  <c r="C182" i="2"/>
  <c r="C181" i="2"/>
  <c r="H181" i="2" s="1"/>
  <c r="C180" i="2"/>
  <c r="H178" i="2"/>
  <c r="H177" i="2"/>
  <c r="C168" i="2"/>
  <c r="C167" i="2"/>
  <c r="H163" i="2"/>
  <c r="F164" i="2"/>
  <c r="H152" i="2" l="1"/>
  <c r="H154" i="2" s="1"/>
  <c r="H162" i="2"/>
  <c r="H164" i="2"/>
  <c r="H188" i="2"/>
  <c r="H182" i="2"/>
  <c r="H217" i="2"/>
  <c r="H200" i="2"/>
  <c r="H180" i="2"/>
  <c r="H176" i="2"/>
  <c r="H183" i="2" s="1"/>
  <c r="H209" i="2" l="1"/>
  <c r="H210" i="2" s="1"/>
  <c r="H167" i="2"/>
  <c r="A240" i="2"/>
  <c r="A238" i="2"/>
  <c r="C237" i="2"/>
  <c r="F237" i="2" s="1"/>
  <c r="A233" i="2"/>
  <c r="A222" i="2"/>
  <c r="H237" i="2" l="1"/>
  <c r="H238" i="2"/>
  <c r="F222" i="2"/>
  <c r="H221" i="2"/>
  <c r="H219" i="2"/>
  <c r="H222" i="2" s="1"/>
  <c r="H240" i="2" s="1"/>
  <c r="H242" i="2" s="1"/>
  <c r="A192" i="2" l="1"/>
  <c r="A190" i="2"/>
  <c r="C189" i="2"/>
  <c r="F189" i="2" s="1"/>
  <c r="A183" i="2"/>
  <c r="H168" i="2" l="1"/>
  <c r="H169" i="2"/>
  <c r="H170" i="2" s="1"/>
  <c r="F169" i="2"/>
  <c r="H189" i="2"/>
  <c r="H190" i="2" l="1"/>
  <c r="H192" i="2" s="1"/>
  <c r="H194" i="2" s="1"/>
  <c r="H246" i="2" l="1"/>
  <c r="H245" i="2" l="1"/>
  <c r="E247" i="2" s="1"/>
</calcChain>
</file>

<file path=xl/sharedStrings.xml><?xml version="1.0" encoding="utf-8"?>
<sst xmlns="http://schemas.openxmlformats.org/spreadsheetml/2006/main" count="636" uniqueCount="324">
  <si>
    <t>Preisblatt, Anlage B-02 zum Angebotsaufforderungsschreiben</t>
  </si>
  <si>
    <t>Vom Bieter sind alle Felder dieser Farbe zwingend auszufüllen.</t>
  </si>
  <si>
    <t>1. WE 144352</t>
  </si>
  <si>
    <t xml:space="preserve">Position/Titel Leistungs-beschreib. </t>
  </si>
  <si>
    <t>Leistungstext (kurz)</t>
  </si>
  <si>
    <t>Menge
(ca.)</t>
  </si>
  <si>
    <t>Einheit</t>
  </si>
  <si>
    <t>Pauschale
/ Einsatz
(€ netto)</t>
  </si>
  <si>
    <t xml:space="preserve">Einsätze
/ Jahr </t>
  </si>
  <si>
    <t>1.1.1</t>
  </si>
  <si>
    <t>Kanonenhof</t>
  </si>
  <si>
    <t>1.1.1.10</t>
  </si>
  <si>
    <t>1.1.2</t>
  </si>
  <si>
    <t>Wertungssumme: in € netto/ Jahr</t>
  </si>
  <si>
    <t>Summe 1.1</t>
  </si>
  <si>
    <t>2. WE 144326</t>
  </si>
  <si>
    <t>Summe 2.1</t>
  </si>
  <si>
    <t>Zusammenfassung</t>
  </si>
  <si>
    <t>Wertungssumme: kalk. in € netto/ Jahr</t>
  </si>
  <si>
    <t>m²</t>
  </si>
  <si>
    <t>Stk</t>
  </si>
  <si>
    <t>Stk.</t>
  </si>
  <si>
    <t xml:space="preserve">Kanonenhof - Zwischensumme </t>
  </si>
  <si>
    <t>Haus A und B - Vorgärten - Uferpromenade</t>
  </si>
  <si>
    <t xml:space="preserve">Haus A und B - Vorgärten - Uferpromenade - Zwischensumme </t>
  </si>
  <si>
    <t>Haus A - Höfe</t>
  </si>
  <si>
    <t>Laubbeseitigung</t>
  </si>
  <si>
    <t xml:space="preserve">Haus A - Höfe - Zwischensumme </t>
  </si>
  <si>
    <t>Goerckehof</t>
  </si>
  <si>
    <t xml:space="preserve">Goerckehof - Zwischensumme </t>
  </si>
  <si>
    <t>Haus D - Höfe</t>
  </si>
  <si>
    <t xml:space="preserve">Haus D - Höfe - Zwischensumme </t>
  </si>
  <si>
    <t>Haus G - Umfahrung</t>
  </si>
  <si>
    <t xml:space="preserve">Haus G - Umfahrung - Zwischensumme </t>
  </si>
  <si>
    <t>Haus G - Dachflächen</t>
  </si>
  <si>
    <t xml:space="preserve">Haus G - Dachflächen - Zwischensumme </t>
  </si>
  <si>
    <t>Haus G - Höfe</t>
  </si>
  <si>
    <t xml:space="preserve">Haus G - Höfe - Zwischensumme </t>
  </si>
  <si>
    <t xml:space="preserve">Stk. </t>
  </si>
  <si>
    <t>1.1 Grauflächenreinigung</t>
  </si>
  <si>
    <t>Reinigung Abläufe</t>
  </si>
  <si>
    <t>Reinigung Tennenfläche</t>
  </si>
  <si>
    <t>Reinigung Zaunanlage</t>
  </si>
  <si>
    <t>lfm.</t>
  </si>
  <si>
    <t>Reinigung Außenmobiliar</t>
  </si>
  <si>
    <t>Beseitigung Unrat</t>
  </si>
  <si>
    <t>Bedarfsposition Reinigung Abläufe</t>
  </si>
  <si>
    <t>Reinigung Abläufe - Dachbegrünung</t>
  </si>
  <si>
    <t>Bedarfsposition Reinigung Abläufe - Dachbegrünung</t>
  </si>
  <si>
    <t>Reinigung Einbauten - Mastleuchten</t>
  </si>
  <si>
    <t>Reinigung Einbauten - Pollerleuchten</t>
  </si>
  <si>
    <t>Bedarfsposition Reinigung Einbauten - Pollerleuchten</t>
  </si>
  <si>
    <t>Bedarfsposition Reinigung Einbauten - Mastleuchten</t>
  </si>
  <si>
    <t>Reinigung Einbauten - Außenelektranten</t>
  </si>
  <si>
    <t>Bedarfsposition Reinigung Einbauten - Außenelekranten</t>
  </si>
  <si>
    <t>Reinigung Abläufe - Naturstein</t>
  </si>
  <si>
    <t>Bedarfsposition Reinigung Abläufe - Naturstein</t>
  </si>
  <si>
    <t>Reinigung Einbauten - Strahler</t>
  </si>
  <si>
    <t>Reinigung Einbauten - Sockelleuchten</t>
  </si>
  <si>
    <t xml:space="preserve">Reinigung Abläufe </t>
  </si>
  <si>
    <t>Bedarfsposition Reinigung Einbauten - Strahler</t>
  </si>
  <si>
    <t>Bedarfsposition Reinigung Außenmobiliar</t>
  </si>
  <si>
    <t>Reinigung Einbauten - Fahnenmast</t>
  </si>
  <si>
    <t>Reinigung Einbauten - Edelstahlplatten</t>
  </si>
  <si>
    <t>Reinigung Einbauten - Zahlenfragmente</t>
  </si>
  <si>
    <t>Reinigung Einbauten - Edelstahlachsen</t>
  </si>
  <si>
    <t>Reinigung Einbauten  - Skulpturen</t>
  </si>
  <si>
    <t>Reinigung Einbauten - Überflurhydrant</t>
  </si>
  <si>
    <t>Reinigiung Einbauten -  Fassadenstrahler</t>
  </si>
  <si>
    <t>Reinigung Abläufe - Natursteinschotter</t>
  </si>
  <si>
    <t>Reinigung Einbauten - Metallstangen</t>
  </si>
  <si>
    <t>Reinigung Einbauten - Fluchtstangen</t>
  </si>
  <si>
    <t>Preis / m²/ 
 in €</t>
  </si>
  <si>
    <t>1.2 Winterdienst</t>
  </si>
  <si>
    <t>Summe 1.1 + 1.2</t>
  </si>
  <si>
    <t>01.11. - 31.03.</t>
  </si>
  <si>
    <t>Die Pauschale beinhaltet die Kosten für alle Winterdienstleistungen, die gemäß der Leistungsbeschreibung innerhalb der Saison zu erbringen sind. Eine zusätzliche Bezahlung nach Einsätzen erfolgt nicht.</t>
  </si>
  <si>
    <t xml:space="preserve">Position/Titel
Leistungs-beschreib. </t>
  </si>
  <si>
    <t>m² Pauschale / Saisonmonat (€ netto)</t>
  </si>
  <si>
    <t>Pauschale
/ Monat
(€ netto)</t>
  </si>
  <si>
    <t>Monate
/ Saison</t>
  </si>
  <si>
    <t>Kosten
/ Saison
(€ netto)</t>
  </si>
  <si>
    <t>.</t>
  </si>
  <si>
    <t>01.04. - 31.10.</t>
  </si>
  <si>
    <t>Die Einsatzpauschale beinhaltet die Kosten für alle Winterdienstleistungen, die gemäß der Leistungsbeschreibung außerhalb der Saison zu erbringen sind. Muss an einem Tag aufgrund der Witterungsverhältnisse mehrfach gestreut und/oder geräumt werden, kann die Einsatzpauschale mehrfach abgerechnet werden.</t>
  </si>
  <si>
    <t>m² Pauschale
/ Einsatz
(€ netto)</t>
  </si>
  <si>
    <t>Pauschale
je Einsatz
(€ netto)</t>
  </si>
  <si>
    <t>kalk. Anzahl Einsätze
/ Jahr</t>
  </si>
  <si>
    <t>kalk. Kosten
/ Jahr
(€ netto)</t>
  </si>
  <si>
    <t>Einsätze
/ Saison</t>
  </si>
  <si>
    <t>kalk. Kosten
/ Saison
(€ netto)</t>
  </si>
  <si>
    <t>Zusätzliche Streugutentfernung</t>
  </si>
  <si>
    <t>Gesamt</t>
  </si>
  <si>
    <t>BMWE Scharnhorststraße 34-37 in 10115 Berlin</t>
  </si>
  <si>
    <t>2.1 Grauflächenreinigung</t>
  </si>
  <si>
    <t>Reinigung Lichtschächte I</t>
  </si>
  <si>
    <t>Reinigung Lichtschächte II</t>
  </si>
  <si>
    <t>Summe 2.1 + 2.2</t>
  </si>
  <si>
    <t>2.2 Winterdienst</t>
  </si>
  <si>
    <t>Preis / m²/ Saisonmonat (€ netto)</t>
  </si>
  <si>
    <t>Preis / m²/ Einsatz (€ netto)</t>
  </si>
  <si>
    <t>Nichtöffentliche Flächen</t>
  </si>
  <si>
    <t>Reinigung Einbauten - Kunst Granitblöcke</t>
  </si>
  <si>
    <t>Öffentliche Flächen</t>
  </si>
  <si>
    <t>Reinigung Gehweg</t>
  </si>
  <si>
    <t>1.2.1.</t>
  </si>
  <si>
    <t xml:space="preserve">Öffentliche Flächen </t>
  </si>
  <si>
    <t>1.2.1.10</t>
  </si>
  <si>
    <t>Öffentliche Flächen_Winterdienst</t>
  </si>
  <si>
    <t>1.2.2.</t>
  </si>
  <si>
    <t xml:space="preserve">Nichtöffentliche Flächen </t>
  </si>
  <si>
    <t>VOEK 228-26</t>
  </si>
  <si>
    <t>1.1.2.1</t>
  </si>
  <si>
    <t>1.1.2.1.10</t>
  </si>
  <si>
    <t>1.1.2.1.20</t>
  </si>
  <si>
    <t>1.1.2.1.40</t>
  </si>
  <si>
    <t>1.1.2.1.60</t>
  </si>
  <si>
    <t>1.1.2.1.70</t>
  </si>
  <si>
    <t>1.1.2.1.80</t>
  </si>
  <si>
    <t>1.1.2.1.90</t>
  </si>
  <si>
    <t>1.1.2.1.100</t>
  </si>
  <si>
    <t>1.1.2.1.110</t>
  </si>
  <si>
    <t>1.1.2.1.120</t>
  </si>
  <si>
    <t>1.1.2.1.130</t>
  </si>
  <si>
    <t>1.1.2.2</t>
  </si>
  <si>
    <t>1.1.2.2.10</t>
  </si>
  <si>
    <t>1.1.2.2.20</t>
  </si>
  <si>
    <t>1.1.2.2.40</t>
  </si>
  <si>
    <t>1.1.2.2.50</t>
  </si>
  <si>
    <t>1.1.2.2.60</t>
  </si>
  <si>
    <t>1.1.2.2.70</t>
  </si>
  <si>
    <t>1.1.2.2.80</t>
  </si>
  <si>
    <t>1.1.2.3</t>
  </si>
  <si>
    <t>1.1.2.3.10</t>
  </si>
  <si>
    <t>1.1.2.3.20</t>
  </si>
  <si>
    <t>1.1.2.3.30</t>
  </si>
  <si>
    <t>1.1.2.3.40</t>
  </si>
  <si>
    <t>1.1.2.3.50</t>
  </si>
  <si>
    <t>1.1.2.3.60</t>
  </si>
  <si>
    <t>1.1.2.3.70</t>
  </si>
  <si>
    <t>1.1.2.3.80</t>
  </si>
  <si>
    <t>1.1.2.3.100</t>
  </si>
  <si>
    <t>1.1.2.3.110</t>
  </si>
  <si>
    <t>1.1.2.4</t>
  </si>
  <si>
    <t>1.1.2.4.10</t>
  </si>
  <si>
    <t>1.1.2.4.30</t>
  </si>
  <si>
    <t>1.1.2.4.50</t>
  </si>
  <si>
    <t>1.1.2.4.60</t>
  </si>
  <si>
    <t>1.1.2.4.70</t>
  </si>
  <si>
    <t>1.1.2.4.80</t>
  </si>
  <si>
    <t>1.1.2.4.90</t>
  </si>
  <si>
    <t>1.1.2.4.100</t>
  </si>
  <si>
    <t>1.1.2.4.110</t>
  </si>
  <si>
    <t>1.1.2.4.120</t>
  </si>
  <si>
    <t>1.1.2.4.130</t>
  </si>
  <si>
    <t>1.1.2.4.140</t>
  </si>
  <si>
    <t>1.1.2.4.150</t>
  </si>
  <si>
    <t>1.1.2.4.160</t>
  </si>
  <si>
    <t>1.1.2.5</t>
  </si>
  <si>
    <t>1.1.2.5.10</t>
  </si>
  <si>
    <t>1.1.2.5.20</t>
  </si>
  <si>
    <t>1.1.2.5.30</t>
  </si>
  <si>
    <t>1.1.2.5.40</t>
  </si>
  <si>
    <t>1.1.2.5.50</t>
  </si>
  <si>
    <t>1.1.2.5.60</t>
  </si>
  <si>
    <t>1.1.2.5.70</t>
  </si>
  <si>
    <t>1.1.2.5.80</t>
  </si>
  <si>
    <t>1.1.2.5.90</t>
  </si>
  <si>
    <t>1.1.2.5.100</t>
  </si>
  <si>
    <t>1.1.2.5.110</t>
  </si>
  <si>
    <t>1.1.2.5.120</t>
  </si>
  <si>
    <t>1.1.2.5.130</t>
  </si>
  <si>
    <t>1.1.2.5.140</t>
  </si>
  <si>
    <t>1.1.2.5.170</t>
  </si>
  <si>
    <t>1.1.2.6.</t>
  </si>
  <si>
    <t>1.1.2.6.10</t>
  </si>
  <si>
    <t>1.1.2.6.20</t>
  </si>
  <si>
    <t>1.1.2.6.30</t>
  </si>
  <si>
    <t>1.1.2.6.40</t>
  </si>
  <si>
    <t>1.1.2.6.50</t>
  </si>
  <si>
    <t>1.1.2.6.60</t>
  </si>
  <si>
    <t>1.1.2.6.70</t>
  </si>
  <si>
    <t>1.1.2.6.80</t>
  </si>
  <si>
    <t>1.1.2.6.100</t>
  </si>
  <si>
    <t>1.1.2.6.110</t>
  </si>
  <si>
    <t>1.1.2.6.130</t>
  </si>
  <si>
    <t>1.1.2.6.150</t>
  </si>
  <si>
    <t>1.1.2.6.170</t>
  </si>
  <si>
    <t>1.1.2.6.190</t>
  </si>
  <si>
    <t>1.1.2.6.210</t>
  </si>
  <si>
    <t>1.1.2.6.230</t>
  </si>
  <si>
    <t>1.1.2.6.250</t>
  </si>
  <si>
    <t>1.1.2.6.260</t>
  </si>
  <si>
    <t>1.1.2.7</t>
  </si>
  <si>
    <t>1.1.2.7.10</t>
  </si>
  <si>
    <t>1.1.2.7.20</t>
  </si>
  <si>
    <t>1.1.2.7.30</t>
  </si>
  <si>
    <t>1.1.2.7.40</t>
  </si>
  <si>
    <t>1.1.2.7.50</t>
  </si>
  <si>
    <t>1.1.2.7.60</t>
  </si>
  <si>
    <t>1.1.2.7.80</t>
  </si>
  <si>
    <t>1.1.2.7.100</t>
  </si>
  <si>
    <t>1.1.2.7.120</t>
  </si>
  <si>
    <t>1.1.2.7.130</t>
  </si>
  <si>
    <t>1.1.2.7.140</t>
  </si>
  <si>
    <t>1.1.2.7.150</t>
  </si>
  <si>
    <t>1.1.2.7.160</t>
  </si>
  <si>
    <t>1.1.2.8</t>
  </si>
  <si>
    <t>1.1.2.8.10</t>
  </si>
  <si>
    <t>1.1.2.8.20</t>
  </si>
  <si>
    <t>1.1.2.8.30</t>
  </si>
  <si>
    <t>1.1.2.8.40</t>
  </si>
  <si>
    <t>1.1.2.8.50</t>
  </si>
  <si>
    <t>1.1.2.8.60</t>
  </si>
  <si>
    <t>1.1.2.8.70</t>
  </si>
  <si>
    <t>1.1.2.8.80</t>
  </si>
  <si>
    <t>1.1.2.8.90</t>
  </si>
  <si>
    <t>1.1.2.8.110</t>
  </si>
  <si>
    <t>1.1.2.8.130</t>
  </si>
  <si>
    <t>1.1.2.8.150</t>
  </si>
  <si>
    <t>Reinigung Öffentlicher Gehweg</t>
  </si>
  <si>
    <t xml:space="preserve">1.2.2.10 </t>
  </si>
  <si>
    <t>Schneebeseitigung</t>
  </si>
  <si>
    <t>m³</t>
  </si>
  <si>
    <t>Zusätzliche Streugutentfernung; auf den nicht öffentl. Flächen</t>
  </si>
  <si>
    <t>1.2. a Pauschale innerhalb der Winterdienstsaison</t>
  </si>
  <si>
    <t>1.2. b Einsatzpauschale außerhalb der Winterdienstsaison</t>
  </si>
  <si>
    <t>1.2.3 Bedarfsleistungen auf Abruf (Einsatzpauschale)</t>
  </si>
  <si>
    <t>1.2.3.</t>
  </si>
  <si>
    <t>2.1.1</t>
  </si>
  <si>
    <t>2.1.1.10</t>
  </si>
  <si>
    <t>2.1.2</t>
  </si>
  <si>
    <t>2.1.2.10</t>
  </si>
  <si>
    <t>2.1.2.20</t>
  </si>
  <si>
    <t>2.1.2.30</t>
  </si>
  <si>
    <t>2.1.2.40</t>
  </si>
  <si>
    <t>2.1.2.50</t>
  </si>
  <si>
    <t>2.1.2.60</t>
  </si>
  <si>
    <t>2.1.2.70</t>
  </si>
  <si>
    <t>Reinigung Garagenfläche und Müllplatz</t>
  </si>
  <si>
    <t>2.2.1.</t>
  </si>
  <si>
    <t>2.2.1.10</t>
  </si>
  <si>
    <t>2.2.2</t>
  </si>
  <si>
    <t>2.2.2.10</t>
  </si>
  <si>
    <t>2.2.3  Bedarfsleistungen auf Abruf (Einsatzpauschale)</t>
  </si>
  <si>
    <t>2.2. a Monatspauschale innerhalb der Winterdienstsaison</t>
  </si>
  <si>
    <t>2.2. b Einsatzpauschale außerhalb der Winterdienstsaison</t>
  </si>
  <si>
    <t xml:space="preserve">2.1 Grauflächenreinigung - Summe </t>
  </si>
  <si>
    <t>Summe 1.2</t>
  </si>
  <si>
    <t>Summe 2.2</t>
  </si>
  <si>
    <t>Hausausgänge, Notausgänge, Müllplatz und Wegflächen; 
Handleistung</t>
  </si>
  <si>
    <t>Zufahrt und Parkplatz; Maschinenleistung &gt;3,5t</t>
  </si>
  <si>
    <t>Fläche vor Empfangshalle; Maschinenleistung &lt;3,5t</t>
  </si>
  <si>
    <t>Öffentlicher Gehweg; Maschinenleistung bis max. 3,5t</t>
  </si>
  <si>
    <t>Öffentlicher Gehweg - Haltestelle; Maschinenleistung bis max. 3,5t</t>
  </si>
  <si>
    <t>Öffentlicher Gehweg - Haltestelle; Handleistung</t>
  </si>
  <si>
    <t>Verkehrswege und Feuerwehrstellplätzen; Maschinenleistung &gt; 3,5t</t>
  </si>
  <si>
    <t>Wegflächen; Maschinenleistung bis max.  3,5t</t>
  </si>
  <si>
    <t>Treppen/Rampen u. Eingängen; Handleistung</t>
  </si>
  <si>
    <t>1.1.2.8.160</t>
  </si>
  <si>
    <t>1.1.2.1.30 B*</t>
  </si>
  <si>
    <t>1.1.2.1.50 B*</t>
  </si>
  <si>
    <t>1.1.2.3.90 B*</t>
  </si>
  <si>
    <t>1.1.2.2.30 B*</t>
  </si>
  <si>
    <t>1.1.2.4.40 B*</t>
  </si>
  <si>
    <t>1.1.2.4.20 B*</t>
  </si>
  <si>
    <t>Reinigung befestigte Fläche - abfegen</t>
  </si>
  <si>
    <t>1.1.2.6.90 B*</t>
  </si>
  <si>
    <t>1.1.2.6.120 B*</t>
  </si>
  <si>
    <t>1.1.2.6.140 B*</t>
  </si>
  <si>
    <t>1.1.2.6.160 B*</t>
  </si>
  <si>
    <t>1.1.2.6.180 B*</t>
  </si>
  <si>
    <t>1.1.2.6.200 B*</t>
  </si>
  <si>
    <t>1.1.2.6.220 B*</t>
  </si>
  <si>
    <t>1.1.2.6.240 B*</t>
  </si>
  <si>
    <t>Reinigung - Entwässerungsrinne</t>
  </si>
  <si>
    <t>Bedarfsposition Reinigung Entwässerungsrinnen</t>
  </si>
  <si>
    <t>Reinigung Abläufe Straße</t>
  </si>
  <si>
    <t>Bedarfsposition Reinigung Abläufe Straße</t>
  </si>
  <si>
    <t>Reinigung Abläufe Hof</t>
  </si>
  <si>
    <t>Bedarfsposition Reinigung Abläufe Hof</t>
  </si>
  <si>
    <t>Bedarfsposition Reinigung - Entwässerungsrinne</t>
  </si>
  <si>
    <t>1.1.2.8.100 B*</t>
  </si>
  <si>
    <t>1.1.2.8.120 B*</t>
  </si>
  <si>
    <t>1.1.2.8.140 B*</t>
  </si>
  <si>
    <t>(kalk.) Kosten
/ Jahr (€ netto)</t>
  </si>
  <si>
    <t>Reinigung befestigte Fläche -abfegen</t>
  </si>
  <si>
    <t>Reinigung befestigte Fläche</t>
  </si>
  <si>
    <t>Bedarfsposition Reinigung befestigte Fläche</t>
  </si>
  <si>
    <t xml:space="preserve">Reinigung befestigte Fläche  </t>
  </si>
  <si>
    <t>Reinigung befestigter Fläche</t>
  </si>
  <si>
    <t xml:space="preserve">Reinigung befestigte Fläche </t>
  </si>
  <si>
    <t xml:space="preserve">Grundreinigung befestigte Fläche </t>
  </si>
  <si>
    <t>Reinigung unbefestigte Fläche - Schotter</t>
  </si>
  <si>
    <t>Reinigung unbefestigte Fläche - Kies</t>
  </si>
  <si>
    <t>Pflege unbefestigte Fläche - wassergeb. Wegedecke</t>
  </si>
  <si>
    <t>Reinigung unbefestige Fläche - Kies</t>
  </si>
  <si>
    <t>Pflege unbefestigte Fläche - wassergebundene Wegedecke</t>
  </si>
  <si>
    <t>Wildkrautbeseitigung unbefestigte Fläche - Schotter</t>
  </si>
  <si>
    <t>Wildkrautbeseitigung unbefestigte Fläche - Kies</t>
  </si>
  <si>
    <t>Bedarfsposition Pflege unbefestigte Fläche - wassergeb. Wegedecke</t>
  </si>
  <si>
    <t>Bedarfsposition  
Reinigung Einbauten - Skulpturen</t>
  </si>
  <si>
    <t>Bedarsposition  
Reinigung Abläufe</t>
  </si>
  <si>
    <t>1.1.2.7.70 B*</t>
  </si>
  <si>
    <t>1.1.2.7.90 B*</t>
  </si>
  <si>
    <t>1.1.2.7.110 B*</t>
  </si>
  <si>
    <t xml:space="preserve">öffentlicher Gehweg - Zwischensumme </t>
  </si>
  <si>
    <t>Reinigung befestigte Fläche (Parkplatz)</t>
  </si>
  <si>
    <t>Reinigung befestigte Fläche mit Rasenfuge</t>
  </si>
  <si>
    <t>Reinigung - Entwässerungsrinnen</t>
  </si>
  <si>
    <t>Wildkrautbeseitigung unbefestigte Fläche - Zierkies</t>
  </si>
  <si>
    <t>Wildkrautbeseitigung unbefestigte Fläche - Splitt</t>
  </si>
  <si>
    <t>Reinigung unbefestigte Fläche - Splitt</t>
  </si>
  <si>
    <t>Grundreinigung befestigte Fläche</t>
  </si>
  <si>
    <t>1.1.2.5.150</t>
  </si>
  <si>
    <t>1.1.2.5.160</t>
  </si>
  <si>
    <t>Sichtreinigung  befestigte Fläche</t>
  </si>
  <si>
    <t>2.2.3.10 B*</t>
  </si>
  <si>
    <t xml:space="preserve">1.1 Grundleistung Grauflächenreinigung - Summe </t>
  </si>
  <si>
    <t xml:space="preserve"> Bedarfsleistungen  je Einsatz  Grauflächenreinigung - Summe </t>
  </si>
  <si>
    <t>1.2.3.10 B*</t>
  </si>
  <si>
    <t>1.2.3.20 B*</t>
  </si>
  <si>
    <r>
      <rPr>
        <sz val="8"/>
        <color rgb="FF00B0F0"/>
        <rFont val="BundesSans Regular"/>
        <family val="2"/>
      </rPr>
      <t>* Bedarfspositionen</t>
    </r>
    <r>
      <rPr>
        <sz val="8"/>
        <color rgb="FF0070C0"/>
        <rFont val="BundesSans Regular"/>
        <family val="2"/>
      </rPr>
      <t xml:space="preserve">: </t>
    </r>
    <r>
      <rPr>
        <sz val="8"/>
        <rFont val="BundesSans Regular"/>
        <family val="2"/>
      </rPr>
      <t>Rein zu Wertungszwecken wird bei diesen Positionen von der oben genannten Anzahl Einsätze pro Jahr ausgegangen. Auf die Durchführung dieser Einsatzzahlen besteht kein Rechtsanspruch. Einen Anspruch auf Zahlung hat der Auftragnehmer nur für die tatsächlich durchgeführten Einsätze (s. hierzu auch Ziffer 0.9 der Leistungsbeschreibung).</t>
    </r>
  </si>
  <si>
    <t xml:space="preserve"> BImA Hannoverschestraße 29-30 in 10115 Berlin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</si>
</sst>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quot;_-;\-* #,##0.00\ &quot;€&quot;_-;_-* &quot;-&quot;??\ &quot;€&quot;_-;_-@_-"/>
    <numFmt numFmtId="164" formatCode="#,##0&quot; m²&quot;"/>
    <numFmt numFmtId="165" formatCode="#,##0.00\ &quot;*&quot;"/>
    <numFmt numFmtId="166" formatCode="_-* #,##0.000\ &quot;€&quot;_-;\-* #,##0.000\ &quot;€&quot;_-;_-* &quot;-&quot;??\ &quot;€&quot;_-;_-@_-"/>
    <numFmt numFmtId="167" formatCode="0\ &quot;*&quot;"/>
    <numFmt numFmtId="168" formatCode="#,##0\ &quot;*&quot;"/>
  </numFmts>
  <fonts count="49" x14ac:knownFonts="1">
    <font>
      <sz val="11"/>
      <color theme="1"/>
      <name val="Arial"/>
      <family val="2"/>
    </font>
    <font>
      <sz val="11"/>
      <color theme="1"/>
      <name val="Arial"/>
      <family val="2"/>
    </font>
    <font>
      <sz val="10"/>
      <name val="Arial"/>
      <family val="2"/>
    </font>
    <font>
      <sz val="11"/>
      <color theme="1"/>
      <name val="BundesSans Regular"/>
      <family val="2"/>
    </font>
    <font>
      <b/>
      <sz val="12"/>
      <name val="BundesSans Regular"/>
      <family val="2"/>
    </font>
    <font>
      <b/>
      <sz val="12"/>
      <color rgb="FFFF0000"/>
      <name val="BundesSans Regular"/>
      <family val="2"/>
    </font>
    <font>
      <b/>
      <sz val="15"/>
      <name val="BundesSans Regular"/>
      <family val="2"/>
    </font>
    <font>
      <b/>
      <sz val="9"/>
      <name val="BundesSans Regular"/>
      <family val="2"/>
    </font>
    <font>
      <sz val="10"/>
      <name val="BundesSans Regular"/>
      <family val="2"/>
    </font>
    <font>
      <b/>
      <sz val="10"/>
      <name val="BundesSans Regular"/>
      <family val="2"/>
    </font>
    <font>
      <sz val="12"/>
      <name val="BundesSans Regular"/>
      <family val="2"/>
    </font>
    <font>
      <sz val="9"/>
      <name val="BundesSans Regular"/>
      <family val="2"/>
    </font>
    <font>
      <sz val="9"/>
      <color rgb="FFFF0000"/>
      <name val="BundesSans Regular"/>
      <family val="2"/>
    </font>
    <font>
      <b/>
      <sz val="11"/>
      <name val="BundesSans Regular"/>
      <family val="2"/>
    </font>
    <font>
      <sz val="11"/>
      <name val="BundesSans Regular"/>
      <family val="2"/>
    </font>
    <font>
      <i/>
      <sz val="10"/>
      <color theme="0" tint="-0.34998626667073579"/>
      <name val="BundesSans Regular"/>
      <family val="2"/>
    </font>
    <font>
      <sz val="10"/>
      <color rgb="FF000000"/>
      <name val="BundesSans Regular"/>
      <family val="2"/>
    </font>
    <font>
      <sz val="10"/>
      <color theme="0" tint="-0.34998626667073579"/>
      <name val="BundesSans Regular"/>
      <family val="2"/>
    </font>
    <font>
      <sz val="10"/>
      <color rgb="FF00B0F0"/>
      <name val="BundesSans Regular"/>
      <family val="2"/>
    </font>
    <font>
      <sz val="10"/>
      <color rgb="FF0070C0"/>
      <name val="BundesSans Regular"/>
      <family val="2"/>
    </font>
    <font>
      <b/>
      <sz val="10"/>
      <color rgb="FF000000"/>
      <name val="BundesSans Regular"/>
      <family val="2"/>
    </font>
    <font>
      <sz val="11"/>
      <color rgb="FF0070C0"/>
      <name val="BundesSans Regular"/>
      <family val="2"/>
    </font>
    <font>
      <b/>
      <sz val="11"/>
      <color theme="1"/>
      <name val="BundesSans Regular"/>
      <family val="2"/>
    </font>
    <font>
      <sz val="8"/>
      <name val="BundesSans Regular"/>
      <family val="2"/>
    </font>
    <font>
      <sz val="8"/>
      <color rgb="FF0070C0"/>
      <name val="BundesSans Regular"/>
      <family val="2"/>
    </font>
    <font>
      <sz val="12"/>
      <color theme="1"/>
      <name val="BundesSans Regular"/>
      <family val="2"/>
    </font>
    <font>
      <b/>
      <sz val="16"/>
      <name val="BundesSans Regular"/>
      <family val="2"/>
    </font>
    <font>
      <sz val="16"/>
      <name val="BundesSans Regular"/>
      <family val="2"/>
    </font>
    <font>
      <sz val="9"/>
      <color theme="1"/>
      <name val="BundesSans Regular"/>
      <family val="2"/>
    </font>
    <font>
      <sz val="11"/>
      <color rgb="FFFF0000"/>
      <name val="BundesSans Regular"/>
      <family val="2"/>
    </font>
    <font>
      <sz val="10"/>
      <color rgb="FFFF0000"/>
      <name val="BundesSans Regular"/>
      <family val="2"/>
    </font>
    <font>
      <sz val="8"/>
      <color theme="1"/>
      <name val="BundesSans Regular"/>
      <family val="2"/>
    </font>
    <font>
      <sz val="10"/>
      <color theme="1"/>
      <name val="BundesSans Regular"/>
      <family val="2"/>
    </font>
    <font>
      <b/>
      <sz val="10"/>
      <color theme="0"/>
      <name val="BundesSans Regular"/>
      <family val="2"/>
    </font>
    <font>
      <i/>
      <sz val="8"/>
      <name val="BundesSans Regular"/>
      <family val="2"/>
    </font>
    <font>
      <sz val="8"/>
      <color rgb="FFFF0000"/>
      <name val="BundesSans Regular"/>
      <family val="2"/>
    </font>
    <font>
      <b/>
      <sz val="11"/>
      <color rgb="FF0070C0"/>
      <name val="BundesSans Regular"/>
      <family val="2"/>
    </font>
    <font>
      <b/>
      <sz val="11"/>
      <color theme="0"/>
      <name val="BundesSans Regular"/>
      <family val="2"/>
    </font>
    <font>
      <b/>
      <sz val="10"/>
      <color theme="1"/>
      <name val="BundesSans Regular"/>
      <family val="2"/>
    </font>
    <font>
      <b/>
      <sz val="8"/>
      <color theme="1"/>
      <name val="BundesSans Regular"/>
      <family val="2"/>
    </font>
    <font>
      <b/>
      <sz val="9"/>
      <color rgb="FFFF0000"/>
      <name val="BundesSans Regular"/>
      <family val="2"/>
    </font>
    <font>
      <sz val="8"/>
      <name val="Arial"/>
      <family val="2"/>
    </font>
    <font>
      <sz val="12"/>
      <color rgb="FFFFC000"/>
      <name val="BundesSans Regular"/>
      <family val="2"/>
    </font>
    <font>
      <b/>
      <sz val="12"/>
      <color rgb="FFFFC000"/>
      <name val="Arial"/>
      <family val="2"/>
    </font>
    <font>
      <b/>
      <sz val="10"/>
      <color rgb="FF00B0F0"/>
      <name val="BundesSans Regular"/>
      <family val="2"/>
    </font>
    <font>
      <sz val="10"/>
      <color theme="0"/>
      <name val="BundesSans Regular"/>
      <family val="2"/>
    </font>
    <font>
      <sz val="11"/>
      <color theme="0"/>
      <name val="BundesSans Regular"/>
      <family val="2"/>
    </font>
    <font>
      <sz val="8"/>
      <color rgb="FF00B0F0"/>
      <name val="BundesSans Regular"/>
      <family val="2"/>
    </font>
    <font>
      <b/>
      <sz val="11"/>
      <color rgb="FF00B0F0"/>
      <name val="BundesSans Regular"/>
      <family val="2"/>
    </font>
  </fonts>
  <fills count="13">
    <fill>
      <patternFill patternType="none"/>
    </fill>
    <fill>
      <patternFill patternType="gray125"/>
    </fill>
    <fill>
      <gradientFill degree="90">
        <stop position="0">
          <color theme="0"/>
        </stop>
        <stop position="0.5">
          <color rgb="FFCCFFCC"/>
        </stop>
        <stop position="1">
          <color theme="0"/>
        </stop>
      </gradientFill>
    </fill>
    <fill>
      <patternFill patternType="solid">
        <fgColor theme="8" tint="0.5999938962981048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CCFFCC"/>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C000"/>
        <bgColor indexed="64"/>
      </patternFill>
    </fill>
    <fill>
      <patternFill patternType="solid">
        <fgColor indexed="42"/>
        <bgColor indexed="64"/>
      </patternFill>
    </fill>
    <fill>
      <patternFill patternType="solid">
        <fgColor theme="0"/>
        <bgColor indexed="64"/>
      </patternFill>
    </fill>
    <fill>
      <patternFill patternType="solid">
        <fgColor rgb="FFDCE1DC"/>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bottom/>
      <diagonal/>
    </border>
    <border>
      <left/>
      <right style="thin">
        <color indexed="64"/>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cellStyleXfs>
  <cellXfs count="275">
    <xf numFmtId="0" fontId="0" fillId="0" borderId="0" xfId="0"/>
    <xf numFmtId="0" fontId="3" fillId="0" borderId="0" xfId="0" applyFont="1" applyProtection="1"/>
    <xf numFmtId="0" fontId="4" fillId="0" borderId="0" xfId="0" applyFont="1" applyAlignment="1" applyProtection="1">
      <alignment horizontal="left" vertical="center"/>
    </xf>
    <xf numFmtId="0" fontId="3" fillId="0" borderId="0" xfId="0" applyFont="1" applyAlignment="1" applyProtection="1">
      <alignment vertical="center"/>
    </xf>
    <xf numFmtId="0" fontId="6" fillId="0" borderId="0" xfId="0" applyFont="1" applyAlignment="1" applyProtection="1">
      <alignment horizontal="center" vertical="center"/>
    </xf>
    <xf numFmtId="0" fontId="7" fillId="0" borderId="0" xfId="0" applyFont="1" applyAlignment="1" applyProtection="1">
      <alignment horizontal="center" vertical="center"/>
    </xf>
    <xf numFmtId="0" fontId="9" fillId="0" borderId="0" xfId="0" applyFont="1" applyBorder="1" applyAlignment="1" applyProtection="1">
      <alignment horizontal="center" vertical="center" wrapText="1"/>
    </xf>
    <xf numFmtId="0" fontId="9" fillId="0" borderId="0" xfId="0" applyFont="1" applyBorder="1" applyAlignment="1" applyProtection="1">
      <alignment horizontal="center" vertical="center"/>
    </xf>
    <xf numFmtId="0" fontId="7" fillId="0" borderId="0" xfId="0" applyFont="1" applyBorder="1" applyAlignment="1" applyProtection="1">
      <alignment horizontal="center" vertical="center"/>
    </xf>
    <xf numFmtId="0" fontId="9" fillId="0" borderId="0" xfId="0" applyFont="1" applyFill="1" applyBorder="1" applyAlignment="1" applyProtection="1">
      <alignment horizontal="center" vertical="center" wrapText="1"/>
    </xf>
    <xf numFmtId="0" fontId="4" fillId="3" borderId="1" xfId="0" applyFont="1" applyFill="1" applyBorder="1" applyAlignment="1" applyProtection="1">
      <alignment vertical="center"/>
    </xf>
    <xf numFmtId="0" fontId="10" fillId="0" borderId="0" xfId="0" applyFont="1" applyProtection="1"/>
    <xf numFmtId="0" fontId="11" fillId="4" borderId="1" xfId="0" applyFont="1" applyFill="1" applyBorder="1" applyAlignment="1" applyProtection="1">
      <alignment horizontal="center" vertical="center" wrapText="1"/>
    </xf>
    <xf numFmtId="0" fontId="11" fillId="4" borderId="2" xfId="0" applyFont="1" applyFill="1" applyBorder="1" applyAlignment="1" applyProtection="1">
      <alignment horizontal="center" vertical="center" wrapText="1"/>
    </xf>
    <xf numFmtId="0" fontId="11" fillId="4" borderId="1" xfId="0" applyFont="1" applyFill="1" applyBorder="1" applyAlignment="1" applyProtection="1">
      <alignment horizontal="center" vertical="center"/>
    </xf>
    <xf numFmtId="49" fontId="9" fillId="5" borderId="1" xfId="0" quotePrefix="1" applyNumberFormat="1" applyFont="1" applyFill="1" applyBorder="1" applyAlignment="1" applyProtection="1">
      <alignment horizontal="left" vertical="center" wrapText="1"/>
    </xf>
    <xf numFmtId="49" fontId="16" fillId="0" borderId="1" xfId="0" applyNumberFormat="1" applyFont="1" applyFill="1" applyBorder="1" applyAlignment="1" applyProtection="1">
      <alignment horizontal="left" vertical="center"/>
    </xf>
    <xf numFmtId="0" fontId="16" fillId="0" borderId="1" xfId="0" applyFont="1" applyFill="1" applyBorder="1" applyAlignment="1" applyProtection="1">
      <alignment horizontal="left" vertical="center"/>
    </xf>
    <xf numFmtId="3" fontId="16" fillId="0" borderId="2" xfId="0" applyNumberFormat="1" applyFont="1" applyFill="1" applyBorder="1" applyAlignment="1" applyProtection="1">
      <alignment horizontal="right" vertical="center"/>
    </xf>
    <xf numFmtId="164" fontId="16" fillId="0" borderId="1" xfId="0" applyNumberFormat="1" applyFont="1" applyFill="1" applyBorder="1" applyAlignment="1" applyProtection="1">
      <alignment horizontal="left" vertical="center"/>
    </xf>
    <xf numFmtId="4" fontId="11" fillId="6" borderId="1" xfId="0" applyNumberFormat="1" applyFont="1" applyFill="1" applyBorder="1" applyAlignment="1" applyProtection="1">
      <alignment horizontal="center" vertical="center"/>
      <protection locked="0"/>
    </xf>
    <xf numFmtId="1" fontId="8" fillId="0" borderId="1" xfId="0" applyNumberFormat="1" applyFont="1" applyFill="1" applyBorder="1" applyAlignment="1" applyProtection="1">
      <alignment horizontal="center" vertical="center"/>
    </xf>
    <xf numFmtId="4" fontId="8" fillId="5" borderId="1" xfId="0" applyNumberFormat="1" applyFont="1" applyFill="1" applyBorder="1" applyAlignment="1" applyProtection="1">
      <alignment horizontal="right" vertical="center"/>
    </xf>
    <xf numFmtId="44" fontId="3" fillId="0" borderId="0" xfId="1" applyFont="1" applyProtection="1"/>
    <xf numFmtId="44" fontId="3" fillId="0" borderId="0" xfId="0" applyNumberFormat="1" applyFont="1" applyProtection="1"/>
    <xf numFmtId="3" fontId="18" fillId="0" borderId="2" xfId="0" applyNumberFormat="1" applyFont="1" applyFill="1" applyBorder="1" applyAlignment="1" applyProtection="1">
      <alignment horizontal="right" vertical="center"/>
    </xf>
    <xf numFmtId="164" fontId="18" fillId="0" borderId="1" xfId="0" applyNumberFormat="1" applyFont="1" applyFill="1" applyBorder="1" applyAlignment="1" applyProtection="1">
      <alignment horizontal="left" vertical="center"/>
    </xf>
    <xf numFmtId="3" fontId="8" fillId="0" borderId="2" xfId="0" applyNumberFormat="1" applyFont="1" applyFill="1" applyBorder="1" applyAlignment="1" applyProtection="1">
      <alignment horizontal="right" vertical="center"/>
    </xf>
    <xf numFmtId="0" fontId="14" fillId="0" borderId="0" xfId="0" applyFont="1" applyProtection="1"/>
    <xf numFmtId="4" fontId="9" fillId="5" borderId="1" xfId="0" applyNumberFormat="1" applyFont="1" applyFill="1" applyBorder="1" applyAlignment="1" applyProtection="1">
      <alignment horizontal="right" vertical="center"/>
    </xf>
    <xf numFmtId="4" fontId="15" fillId="5" borderId="0" xfId="0" applyNumberFormat="1" applyFont="1" applyFill="1" applyBorder="1" applyAlignment="1" applyProtection="1">
      <alignment horizontal="right" vertical="center"/>
    </xf>
    <xf numFmtId="49" fontId="8" fillId="0" borderId="1" xfId="0" applyNumberFormat="1" applyFont="1" applyFill="1" applyBorder="1" applyAlignment="1" applyProtection="1">
      <alignment horizontal="left" vertical="center" wrapText="1"/>
    </xf>
    <xf numFmtId="4" fontId="17" fillId="5" borderId="0" xfId="0" applyNumberFormat="1" applyFont="1" applyFill="1" applyBorder="1" applyAlignment="1" applyProtection="1">
      <alignment horizontal="right" vertical="center"/>
    </xf>
    <xf numFmtId="4" fontId="8" fillId="5" borderId="0" xfId="0" applyNumberFormat="1" applyFont="1" applyFill="1" applyBorder="1" applyAlignment="1" applyProtection="1">
      <alignment horizontal="right" vertical="center"/>
    </xf>
    <xf numFmtId="0" fontId="21" fillId="0" borderId="0" xfId="0" applyFont="1" applyProtection="1"/>
    <xf numFmtId="14" fontId="9" fillId="5" borderId="1" xfId="0" quotePrefix="1" applyNumberFormat="1" applyFont="1" applyFill="1" applyBorder="1" applyAlignment="1" applyProtection="1">
      <alignment horizontal="left" vertical="center" wrapText="1"/>
    </xf>
    <xf numFmtId="49" fontId="8" fillId="0" borderId="1" xfId="0" applyNumberFormat="1" applyFont="1" applyFill="1" applyBorder="1" applyAlignment="1" applyProtection="1">
      <alignment horizontal="left" vertical="center"/>
    </xf>
    <xf numFmtId="0" fontId="8" fillId="0" borderId="1" xfId="0" applyFont="1" applyFill="1" applyBorder="1" applyAlignment="1" applyProtection="1">
      <alignment horizontal="left" vertical="center"/>
    </xf>
    <xf numFmtId="164" fontId="8" fillId="0" borderId="1" xfId="0" applyNumberFormat="1" applyFont="1" applyFill="1" applyBorder="1" applyAlignment="1" applyProtection="1">
      <alignment horizontal="left" vertical="center"/>
    </xf>
    <xf numFmtId="0" fontId="18" fillId="0" borderId="1" xfId="0" applyFont="1" applyFill="1" applyBorder="1" applyAlignment="1" applyProtection="1">
      <alignment horizontal="left" vertical="center"/>
    </xf>
    <xf numFmtId="4" fontId="22" fillId="0" borderId="5" xfId="0" applyNumberFormat="1" applyFont="1" applyBorder="1" applyProtection="1"/>
    <xf numFmtId="1" fontId="4" fillId="7" borderId="6" xfId="0" applyNumberFormat="1" applyFont="1" applyFill="1" applyBorder="1" applyAlignment="1" applyProtection="1">
      <alignment vertical="center" wrapText="1"/>
    </xf>
    <xf numFmtId="1" fontId="4" fillId="7" borderId="7" xfId="0" applyNumberFormat="1" applyFont="1" applyFill="1" applyBorder="1" applyAlignment="1" applyProtection="1">
      <alignment vertical="center" wrapText="1"/>
    </xf>
    <xf numFmtId="4" fontId="4" fillId="4" borderId="8" xfId="0" applyNumberFormat="1" applyFont="1" applyFill="1" applyBorder="1" applyAlignment="1" applyProtection="1">
      <alignment horizontal="right" vertical="center"/>
    </xf>
    <xf numFmtId="0" fontId="3" fillId="0" borderId="0" xfId="0" applyFont="1" applyAlignment="1" applyProtection="1">
      <alignment horizontal="left"/>
    </xf>
    <xf numFmtId="0" fontId="25" fillId="0" borderId="0" xfId="0" applyFont="1" applyProtection="1"/>
    <xf numFmtId="1" fontId="13" fillId="7" borderId="1" xfId="0" applyNumberFormat="1" applyFont="1" applyFill="1" applyBorder="1" applyAlignment="1" applyProtection="1">
      <alignment vertical="center" wrapText="1"/>
    </xf>
    <xf numFmtId="4" fontId="13" fillId="4" borderId="1" xfId="0" applyNumberFormat="1" applyFont="1" applyFill="1" applyBorder="1" applyAlignment="1" applyProtection="1">
      <alignment vertical="center"/>
    </xf>
    <xf numFmtId="0" fontId="27" fillId="0" borderId="0" xfId="0" applyFont="1" applyProtection="1"/>
    <xf numFmtId="0" fontId="28" fillId="0" borderId="0" xfId="0" applyFont="1" applyAlignment="1" applyProtection="1">
      <alignment horizontal="center"/>
    </xf>
    <xf numFmtId="0" fontId="3" fillId="0" borderId="0" xfId="0" applyFont="1" applyAlignment="1" applyProtection="1">
      <alignment horizontal="center"/>
    </xf>
    <xf numFmtId="165" fontId="18" fillId="5" borderId="1" xfId="0" applyNumberFormat="1" applyFont="1" applyFill="1" applyBorder="1" applyAlignment="1" applyProtection="1">
      <alignment horizontal="right" vertical="center"/>
    </xf>
    <xf numFmtId="4" fontId="14" fillId="0" borderId="1" xfId="0" applyNumberFormat="1" applyFont="1" applyFill="1" applyBorder="1" applyAlignment="1" applyProtection="1">
      <alignment horizontal="right" vertical="center"/>
    </xf>
    <xf numFmtId="10" fontId="29" fillId="0" borderId="0" xfId="2" applyNumberFormat="1" applyFont="1" applyAlignment="1" applyProtection="1">
      <alignment horizontal="left"/>
    </xf>
    <xf numFmtId="0" fontId="11" fillId="8" borderId="0" xfId="0" applyFont="1" applyFill="1" applyBorder="1" applyAlignment="1" applyProtection="1">
      <alignment horizontal="center" vertical="center" wrapText="1"/>
    </xf>
    <xf numFmtId="44" fontId="27" fillId="0" borderId="0" xfId="1" applyFont="1" applyProtection="1"/>
    <xf numFmtId="0" fontId="14" fillId="0" borderId="15" xfId="0" applyFont="1" applyFill="1" applyBorder="1" applyAlignment="1" applyProtection="1">
      <alignment vertical="center" wrapText="1"/>
    </xf>
    <xf numFmtId="0" fontId="31" fillId="0" borderId="0" xfId="0" applyFont="1" applyAlignment="1" applyProtection="1">
      <alignment wrapText="1"/>
    </xf>
    <xf numFmtId="44" fontId="29" fillId="0" borderId="0" xfId="1" applyFont="1" applyAlignment="1" applyProtection="1">
      <alignment wrapText="1"/>
    </xf>
    <xf numFmtId="0" fontId="32" fillId="0" borderId="0" xfId="0" applyFont="1" applyAlignment="1" applyProtection="1">
      <alignment wrapText="1"/>
    </xf>
    <xf numFmtId="0" fontId="3" fillId="0" borderId="0" xfId="0" applyFont="1" applyAlignment="1" applyProtection="1">
      <alignment wrapText="1"/>
    </xf>
    <xf numFmtId="0" fontId="31" fillId="0" borderId="0" xfId="0" applyFont="1" applyProtection="1"/>
    <xf numFmtId="44" fontId="12" fillId="0" borderId="0" xfId="1" applyFont="1" applyProtection="1"/>
    <xf numFmtId="0" fontId="32" fillId="0" borderId="0" xfId="0" applyFont="1" applyProtection="1"/>
    <xf numFmtId="0" fontId="11" fillId="4" borderId="11" xfId="0" applyFont="1" applyFill="1" applyBorder="1" applyAlignment="1" applyProtection="1">
      <alignment horizontal="center" vertical="center" wrapText="1"/>
    </xf>
    <xf numFmtId="0" fontId="11" fillId="4" borderId="16" xfId="0" applyFont="1" applyFill="1" applyBorder="1" applyAlignment="1" applyProtection="1">
      <alignment horizontal="center" vertical="center" wrapText="1"/>
    </xf>
    <xf numFmtId="3" fontId="11" fillId="4" borderId="16" xfId="0" applyNumberFormat="1" applyFont="1" applyFill="1" applyBorder="1" applyAlignment="1" applyProtection="1">
      <alignment horizontal="center" vertical="center" wrapText="1"/>
    </xf>
    <xf numFmtId="0" fontId="11" fillId="4" borderId="11" xfId="0" applyFont="1" applyFill="1" applyBorder="1" applyAlignment="1" applyProtection="1">
      <alignment horizontal="center" vertical="center"/>
    </xf>
    <xf numFmtId="3" fontId="16" fillId="0" borderId="2" xfId="0" applyNumberFormat="1" applyFont="1" applyFill="1" applyBorder="1" applyAlignment="1" applyProtection="1">
      <alignment horizontal="center" vertical="center"/>
    </xf>
    <xf numFmtId="166" fontId="12" fillId="0" borderId="0" xfId="1" applyNumberFormat="1" applyFont="1" applyAlignment="1" applyProtection="1">
      <alignment horizontal="center" wrapText="1"/>
    </xf>
    <xf numFmtId="4" fontId="14" fillId="4" borderId="1" xfId="0" applyNumberFormat="1" applyFont="1" applyFill="1" applyBorder="1" applyAlignment="1" applyProtection="1">
      <alignment horizontal="right" vertical="center"/>
    </xf>
    <xf numFmtId="1" fontId="13" fillId="0" borderId="4" xfId="0" applyNumberFormat="1" applyFont="1" applyFill="1" applyBorder="1" applyAlignment="1" applyProtection="1">
      <alignment vertical="center"/>
    </xf>
    <xf numFmtId="4" fontId="13" fillId="4" borderId="19" xfId="0" applyNumberFormat="1" applyFont="1" applyFill="1" applyBorder="1" applyAlignment="1" applyProtection="1">
      <alignment horizontal="right" vertical="center"/>
    </xf>
    <xf numFmtId="49" fontId="33" fillId="0" borderId="14" xfId="0" applyNumberFormat="1" applyFont="1" applyFill="1" applyBorder="1" applyAlignment="1" applyProtection="1">
      <alignment horizontal="left" vertical="center" wrapText="1"/>
    </xf>
    <xf numFmtId="49" fontId="9" fillId="0" borderId="0" xfId="0" applyNumberFormat="1" applyFont="1" applyFill="1" applyBorder="1" applyAlignment="1" applyProtection="1">
      <alignment horizontal="left" vertical="center" wrapText="1"/>
    </xf>
    <xf numFmtId="3" fontId="9" fillId="0" borderId="0" xfId="0" applyNumberFormat="1" applyFont="1" applyFill="1" applyBorder="1" applyAlignment="1" applyProtection="1">
      <alignment horizontal="right" vertical="center"/>
    </xf>
    <xf numFmtId="4" fontId="9" fillId="0" borderId="0" xfId="0" applyNumberFormat="1" applyFont="1" applyFill="1" applyBorder="1" applyAlignment="1" applyProtection="1">
      <alignment horizontal="right" vertical="center"/>
    </xf>
    <xf numFmtId="4" fontId="8" fillId="0" borderId="0" xfId="0" applyNumberFormat="1" applyFont="1" applyFill="1" applyBorder="1" applyAlignment="1" applyProtection="1">
      <alignment horizontal="center" vertical="center"/>
    </xf>
    <xf numFmtId="1" fontId="9" fillId="0" borderId="0" xfId="0" applyNumberFormat="1" applyFont="1" applyFill="1" applyBorder="1" applyAlignment="1" applyProtection="1">
      <alignment horizontal="center" vertical="center"/>
    </xf>
    <xf numFmtId="4" fontId="9" fillId="0" borderId="20" xfId="0" applyNumberFormat="1" applyFont="1" applyFill="1" applyBorder="1" applyAlignment="1" applyProtection="1">
      <alignment horizontal="right" vertical="center"/>
    </xf>
    <xf numFmtId="0" fontId="14" fillId="0" borderId="14" xfId="0" applyFont="1" applyFill="1" applyBorder="1" applyAlignment="1" applyProtection="1">
      <alignment vertical="center" wrapText="1"/>
    </xf>
    <xf numFmtId="0" fontId="31" fillId="0" borderId="0" xfId="0" applyFont="1" applyFill="1" applyProtection="1"/>
    <xf numFmtId="44" fontId="12" fillId="0" borderId="0" xfId="1" applyFont="1" applyFill="1" applyProtection="1"/>
    <xf numFmtId="0" fontId="32" fillId="0" borderId="0" xfId="0" applyFont="1" applyFill="1" applyProtection="1"/>
    <xf numFmtId="0" fontId="3" fillId="0" borderId="0" xfId="0" applyFont="1" applyFill="1" applyProtection="1"/>
    <xf numFmtId="3" fontId="11" fillId="4" borderId="2" xfId="0" applyNumberFormat="1" applyFont="1" applyFill="1" applyBorder="1" applyAlignment="1" applyProtection="1">
      <alignment horizontal="center" vertical="center" wrapText="1"/>
    </xf>
    <xf numFmtId="166" fontId="12" fillId="0" borderId="0" xfId="1" applyNumberFormat="1" applyFont="1" applyProtection="1"/>
    <xf numFmtId="4" fontId="13" fillId="4" borderId="1" xfId="0" applyNumberFormat="1" applyFont="1" applyFill="1" applyBorder="1" applyAlignment="1" applyProtection="1">
      <alignment horizontal="right" vertical="center"/>
    </xf>
    <xf numFmtId="0" fontId="14" fillId="0" borderId="0" xfId="0" applyFont="1" applyFill="1" applyBorder="1" applyAlignment="1" applyProtection="1">
      <alignment horizontal="left" vertical="center" wrapText="1"/>
    </xf>
    <xf numFmtId="0" fontId="29" fillId="0" borderId="0" xfId="0" applyFont="1" applyFill="1" applyBorder="1" applyAlignment="1" applyProtection="1">
      <alignment horizontal="left" vertical="center" wrapText="1"/>
    </xf>
    <xf numFmtId="0" fontId="29" fillId="0" borderId="0" xfId="0" applyFont="1" applyFill="1" applyBorder="1" applyAlignment="1" applyProtection="1">
      <alignment horizontal="left" vertical="center"/>
    </xf>
    <xf numFmtId="0" fontId="29" fillId="0" borderId="20" xfId="0" applyFont="1" applyFill="1" applyBorder="1" applyAlignment="1" applyProtection="1">
      <alignment horizontal="left" vertical="center" wrapText="1"/>
    </xf>
    <xf numFmtId="0" fontId="35" fillId="0" borderId="0" xfId="0" applyFont="1" applyFill="1" applyProtection="1"/>
    <xf numFmtId="0" fontId="30" fillId="0" borderId="0" xfId="0" applyFont="1" applyFill="1" applyProtection="1"/>
    <xf numFmtId="0" fontId="29" fillId="0" borderId="0" xfId="0" applyFont="1" applyFill="1" applyProtection="1"/>
    <xf numFmtId="3" fontId="11" fillId="4" borderId="1" xfId="0" applyNumberFormat="1" applyFont="1" applyFill="1" applyBorder="1" applyAlignment="1" applyProtection="1">
      <alignment horizontal="center" vertical="center" wrapText="1"/>
    </xf>
    <xf numFmtId="0" fontId="19" fillId="0" borderId="0" xfId="0" applyFont="1" applyProtection="1"/>
    <xf numFmtId="4" fontId="36" fillId="4" borderId="1" xfId="0" applyNumberFormat="1" applyFont="1" applyFill="1" applyBorder="1" applyAlignment="1" applyProtection="1">
      <alignment horizontal="right" vertical="center"/>
    </xf>
    <xf numFmtId="1" fontId="37" fillId="0" borderId="12" xfId="0" applyNumberFormat="1" applyFont="1" applyFill="1" applyBorder="1" applyAlignment="1" applyProtection="1">
      <alignment horizontal="right" vertical="center"/>
    </xf>
    <xf numFmtId="1" fontId="13" fillId="0" borderId="13" xfId="0" applyNumberFormat="1" applyFont="1" applyFill="1" applyBorder="1" applyAlignment="1" applyProtection="1">
      <alignment horizontal="right" vertical="center"/>
    </xf>
    <xf numFmtId="3" fontId="13" fillId="0" borderId="13" xfId="0" applyNumberFormat="1" applyFont="1" applyFill="1" applyBorder="1" applyAlignment="1" applyProtection="1">
      <alignment horizontal="right" vertical="center"/>
    </xf>
    <xf numFmtId="4" fontId="13" fillId="0" borderId="4" xfId="0" applyNumberFormat="1" applyFont="1" applyFill="1" applyBorder="1" applyAlignment="1" applyProtection="1">
      <alignment horizontal="right" vertical="center"/>
    </xf>
    <xf numFmtId="4" fontId="13" fillId="4" borderId="21" xfId="0" applyNumberFormat="1" applyFont="1" applyFill="1" applyBorder="1" applyAlignment="1" applyProtection="1">
      <alignment vertical="center"/>
    </xf>
    <xf numFmtId="0" fontId="23" fillId="0" borderId="0" xfId="0" applyFont="1" applyProtection="1"/>
    <xf numFmtId="44" fontId="29" fillId="0" borderId="0" xfId="1" applyFont="1" applyProtection="1"/>
    <xf numFmtId="0" fontId="8" fillId="0" borderId="0" xfId="0" applyFont="1" applyProtection="1"/>
    <xf numFmtId="4" fontId="14" fillId="0" borderId="0" xfId="0" applyNumberFormat="1" applyFont="1" applyFill="1" applyBorder="1" applyAlignment="1" applyProtection="1">
      <alignment horizontal="right" vertical="center"/>
    </xf>
    <xf numFmtId="0" fontId="14" fillId="4" borderId="0" xfId="0" applyFont="1" applyFill="1" applyBorder="1" applyAlignment="1" applyProtection="1">
      <alignment horizontal="left" vertical="center"/>
    </xf>
    <xf numFmtId="0" fontId="11" fillId="4" borderId="0" xfId="0" applyFont="1" applyFill="1" applyBorder="1" applyAlignment="1" applyProtection="1">
      <alignment horizontal="center" vertical="center"/>
    </xf>
    <xf numFmtId="0" fontId="14" fillId="4" borderId="0" xfId="0" applyFont="1" applyFill="1" applyAlignment="1" applyProtection="1">
      <alignment horizontal="left" vertical="center" wrapText="1"/>
    </xf>
    <xf numFmtId="0" fontId="14" fillId="4" borderId="0" xfId="0" applyFont="1" applyFill="1" applyAlignment="1" applyProtection="1">
      <alignment horizontal="center" vertical="center"/>
    </xf>
    <xf numFmtId="49" fontId="20" fillId="4" borderId="1" xfId="0" quotePrefix="1" applyNumberFormat="1" applyFont="1" applyFill="1" applyBorder="1" applyAlignment="1" applyProtection="1">
      <alignment horizontal="left" vertical="center"/>
    </xf>
    <xf numFmtId="0" fontId="20" fillId="4" borderId="1" xfId="0" applyFont="1" applyFill="1" applyBorder="1" applyAlignment="1" applyProtection="1">
      <alignment horizontal="left" vertical="center"/>
    </xf>
    <xf numFmtId="0" fontId="39" fillId="4" borderId="0" xfId="0" applyFont="1" applyFill="1" applyProtection="1"/>
    <xf numFmtId="166" fontId="40" fillId="4" borderId="0" xfId="1" applyNumberFormat="1" applyFont="1" applyFill="1" applyAlignment="1" applyProtection="1">
      <alignment horizontal="center" wrapText="1"/>
    </xf>
    <xf numFmtId="0" fontId="38" fillId="4" borderId="0" xfId="0" applyFont="1" applyFill="1" applyProtection="1"/>
    <xf numFmtId="0" fontId="22" fillId="4" borderId="0" xfId="0" applyFont="1" applyFill="1" applyProtection="1"/>
    <xf numFmtId="1" fontId="14" fillId="11" borderId="0" xfId="0" applyNumberFormat="1" applyFont="1" applyFill="1" applyBorder="1" applyAlignment="1" applyProtection="1">
      <alignment horizontal="right" vertical="center"/>
    </xf>
    <xf numFmtId="4" fontId="14" fillId="11" borderId="4" xfId="0" applyNumberFormat="1" applyFont="1" applyFill="1" applyBorder="1" applyAlignment="1" applyProtection="1">
      <alignment horizontal="right" vertical="center"/>
    </xf>
    <xf numFmtId="10" fontId="29" fillId="11" borderId="0" xfId="2" applyNumberFormat="1" applyFont="1" applyFill="1" applyAlignment="1" applyProtection="1">
      <alignment horizontal="left"/>
    </xf>
    <xf numFmtId="0" fontId="3" fillId="11" borderId="0" xfId="0" applyFont="1" applyFill="1" applyProtection="1"/>
    <xf numFmtId="1" fontId="16" fillId="0" borderId="2" xfId="0" applyNumberFormat="1" applyFont="1" applyFill="1" applyBorder="1" applyAlignment="1" applyProtection="1">
      <alignment horizontal="right" vertical="center"/>
    </xf>
    <xf numFmtId="44" fontId="11" fillId="0" borderId="0" xfId="1" applyFont="1" applyProtection="1"/>
    <xf numFmtId="1" fontId="13" fillId="0" borderId="0" xfId="0" applyNumberFormat="1" applyFont="1" applyFill="1" applyBorder="1" applyAlignment="1" applyProtection="1">
      <alignment horizontal="center" vertical="center" wrapText="1"/>
    </xf>
    <xf numFmtId="4" fontId="13" fillId="0" borderId="0" xfId="0" applyNumberFormat="1" applyFont="1" applyFill="1" applyBorder="1" applyAlignment="1" applyProtection="1">
      <alignment vertical="center"/>
    </xf>
    <xf numFmtId="0" fontId="23" fillId="0" borderId="0" xfId="0" applyFont="1" applyFill="1" applyProtection="1"/>
    <xf numFmtId="44" fontId="29" fillId="0" borderId="0" xfId="1" applyFont="1" applyFill="1" applyProtection="1"/>
    <xf numFmtId="0" fontId="8" fillId="0" borderId="0" xfId="0" applyFont="1" applyFill="1" applyProtection="1"/>
    <xf numFmtId="0" fontId="14" fillId="0" borderId="0" xfId="0" applyFont="1" applyFill="1" applyProtection="1"/>
    <xf numFmtId="1" fontId="37" fillId="0" borderId="13" xfId="0" applyNumberFormat="1" applyFont="1" applyFill="1" applyBorder="1" applyAlignment="1" applyProtection="1">
      <alignment vertical="center" wrapText="1"/>
    </xf>
    <xf numFmtId="1" fontId="13" fillId="0" borderId="13" xfId="0" applyNumberFormat="1" applyFont="1" applyFill="1" applyBorder="1" applyAlignment="1" applyProtection="1">
      <alignment horizontal="center" vertical="center" wrapText="1"/>
    </xf>
    <xf numFmtId="0" fontId="14" fillId="4" borderId="9" xfId="0" applyFont="1" applyFill="1" applyBorder="1" applyAlignment="1" applyProtection="1">
      <alignment horizontal="left" vertical="center"/>
    </xf>
    <xf numFmtId="0" fontId="11" fillId="4" borderId="9" xfId="0" applyFont="1" applyFill="1" applyBorder="1" applyAlignment="1" applyProtection="1">
      <alignment horizontal="center" vertical="center"/>
    </xf>
    <xf numFmtId="0" fontId="14" fillId="4" borderId="9" xfId="0" applyFont="1" applyFill="1" applyBorder="1" applyAlignment="1" applyProtection="1">
      <alignment horizontal="left" vertical="center" wrapText="1"/>
    </xf>
    <xf numFmtId="0" fontId="14" fillId="4" borderId="9" xfId="0" applyFont="1" applyFill="1" applyBorder="1" applyAlignment="1" applyProtection="1">
      <alignment horizontal="center" vertical="center"/>
    </xf>
    <xf numFmtId="0" fontId="14" fillId="4" borderId="25" xfId="0" applyFont="1" applyFill="1" applyBorder="1" applyAlignment="1" applyProtection="1">
      <alignment horizontal="left" vertical="center" wrapText="1"/>
    </xf>
    <xf numFmtId="0" fontId="10" fillId="8" borderId="0" xfId="0" applyFont="1" applyFill="1" applyBorder="1" applyAlignment="1" applyProtection="1">
      <alignment horizontal="center" vertical="center" wrapText="1"/>
    </xf>
    <xf numFmtId="0" fontId="16" fillId="0" borderId="1" xfId="0" applyFont="1" applyFill="1" applyBorder="1" applyAlignment="1" applyProtection="1">
      <alignment horizontal="left" vertical="center" wrapText="1"/>
    </xf>
    <xf numFmtId="0" fontId="14" fillId="4" borderId="3" xfId="0" applyFont="1" applyFill="1" applyBorder="1" applyAlignment="1" applyProtection="1">
      <alignment horizontal="left" vertical="center"/>
    </xf>
    <xf numFmtId="0" fontId="11" fillId="4" borderId="3" xfId="0" applyFont="1" applyFill="1" applyBorder="1" applyAlignment="1" applyProtection="1">
      <alignment horizontal="center" vertical="center"/>
    </xf>
    <xf numFmtId="0" fontId="14" fillId="4" borderId="3" xfId="0" applyFont="1" applyFill="1" applyBorder="1" applyAlignment="1" applyProtection="1">
      <alignment horizontal="left" vertical="center" wrapText="1"/>
    </xf>
    <xf numFmtId="0" fontId="14" fillId="4" borderId="3" xfId="0" applyFont="1" applyFill="1" applyBorder="1" applyAlignment="1" applyProtection="1">
      <alignment horizontal="center" vertical="center"/>
    </xf>
    <xf numFmtId="0" fontId="14" fillId="4" borderId="4" xfId="0" applyFont="1" applyFill="1" applyBorder="1" applyAlignment="1" applyProtection="1">
      <alignment horizontal="left" vertical="center" wrapText="1"/>
    </xf>
    <xf numFmtId="1" fontId="13" fillId="7" borderId="3" xfId="0" applyNumberFormat="1" applyFont="1" applyFill="1" applyBorder="1" applyAlignment="1" applyProtection="1">
      <alignment vertical="center" wrapText="1"/>
    </xf>
    <xf numFmtId="49" fontId="18" fillId="0" borderId="1" xfId="0" applyNumberFormat="1" applyFont="1" applyFill="1" applyBorder="1" applyAlignment="1" applyProtection="1">
      <alignment horizontal="left" vertical="center"/>
    </xf>
    <xf numFmtId="165" fontId="18" fillId="0" borderId="1" xfId="0" applyNumberFormat="1" applyFont="1" applyFill="1" applyBorder="1" applyAlignment="1" applyProtection="1">
      <alignment horizontal="right" vertical="center"/>
    </xf>
    <xf numFmtId="2" fontId="11" fillId="6" borderId="1" xfId="0" applyNumberFormat="1" applyFont="1" applyFill="1" applyBorder="1" applyAlignment="1" applyProtection="1">
      <alignment horizontal="center" vertical="center"/>
      <protection locked="0"/>
    </xf>
    <xf numFmtId="4" fontId="8" fillId="4" borderId="1" xfId="0" applyNumberFormat="1" applyFont="1" applyFill="1" applyBorder="1" applyAlignment="1" applyProtection="1">
      <alignment horizontal="right" vertical="center"/>
    </xf>
    <xf numFmtId="44" fontId="14" fillId="0" borderId="0" xfId="1" applyFont="1" applyProtection="1"/>
    <xf numFmtId="0" fontId="25" fillId="0" borderId="0" xfId="0" applyFont="1" applyAlignment="1" applyProtection="1">
      <alignment horizontal="center"/>
    </xf>
    <xf numFmtId="0" fontId="43" fillId="0" borderId="0" xfId="0" applyFont="1" applyProtection="1"/>
    <xf numFmtId="44" fontId="43" fillId="0" borderId="0" xfId="1" applyFont="1" applyProtection="1"/>
    <xf numFmtId="1" fontId="13" fillId="7" borderId="2" xfId="0" applyNumberFormat="1" applyFont="1" applyFill="1" applyBorder="1" applyAlignment="1" applyProtection="1">
      <alignment vertical="center" wrapText="1"/>
    </xf>
    <xf numFmtId="4" fontId="26" fillId="4" borderId="12" xfId="0" applyNumberFormat="1" applyFont="1" applyFill="1" applyBorder="1" applyAlignment="1" applyProtection="1">
      <alignment vertical="center"/>
    </xf>
    <xf numFmtId="4" fontId="26" fillId="4" borderId="13" xfId="0" applyNumberFormat="1" applyFont="1" applyFill="1" applyBorder="1" applyAlignment="1" applyProtection="1">
      <alignment vertical="center"/>
    </xf>
    <xf numFmtId="168" fontId="18" fillId="0" borderId="1" xfId="0" applyNumberFormat="1" applyFont="1" applyFill="1" applyBorder="1" applyAlignment="1" applyProtection="1">
      <alignment horizontal="center" vertical="center"/>
    </xf>
    <xf numFmtId="1" fontId="33" fillId="0" borderId="0" xfId="0" applyNumberFormat="1" applyFont="1" applyFill="1" applyBorder="1" applyAlignment="1" applyProtection="1">
      <alignment horizontal="center" vertical="center"/>
    </xf>
    <xf numFmtId="1" fontId="37" fillId="0" borderId="0" xfId="0" applyNumberFormat="1" applyFont="1" applyFill="1" applyBorder="1" applyAlignment="1" applyProtection="1">
      <alignment horizontal="center" vertical="center" wrapText="1"/>
    </xf>
    <xf numFmtId="49" fontId="18" fillId="0" borderId="23" xfId="0" quotePrefix="1" applyNumberFormat="1" applyFont="1" applyFill="1" applyBorder="1" applyAlignment="1" applyProtection="1">
      <alignment vertical="center" wrapText="1"/>
    </xf>
    <xf numFmtId="0" fontId="18" fillId="0" borderId="1" xfId="0" applyFont="1" applyFill="1" applyBorder="1" applyAlignment="1" applyProtection="1">
      <alignment vertical="center" wrapText="1"/>
    </xf>
    <xf numFmtId="2" fontId="18" fillId="0" borderId="1" xfId="0" applyNumberFormat="1" applyFont="1" applyFill="1" applyBorder="1" applyAlignment="1" applyProtection="1">
      <alignment vertical="center" wrapText="1"/>
    </xf>
    <xf numFmtId="167" fontId="18" fillId="0" borderId="1" xfId="0" applyNumberFormat="1" applyFont="1" applyFill="1" applyBorder="1" applyAlignment="1" applyProtection="1">
      <alignment horizontal="center" vertical="center" wrapText="1"/>
    </xf>
    <xf numFmtId="165" fontId="44" fillId="5" borderId="1" xfId="0" applyNumberFormat="1" applyFont="1" applyFill="1" applyBorder="1" applyAlignment="1" applyProtection="1">
      <alignment horizontal="right" vertical="center"/>
    </xf>
    <xf numFmtId="1" fontId="37" fillId="0" borderId="13" xfId="0" applyNumberFormat="1" applyFont="1" applyFill="1" applyBorder="1" applyAlignment="1" applyProtection="1">
      <alignment horizontal="right" vertical="center"/>
    </xf>
    <xf numFmtId="1" fontId="46" fillId="11" borderId="0" xfId="0" applyNumberFormat="1" applyFont="1" applyFill="1" applyBorder="1" applyAlignment="1" applyProtection="1">
      <alignment horizontal="right" vertical="center"/>
    </xf>
    <xf numFmtId="1" fontId="46" fillId="0" borderId="0" xfId="0" applyNumberFormat="1" applyFont="1" applyFill="1" applyBorder="1" applyAlignment="1" applyProtection="1">
      <alignment horizontal="right" vertical="center"/>
    </xf>
    <xf numFmtId="49" fontId="18" fillId="0" borderId="1" xfId="0" quotePrefix="1" applyNumberFormat="1" applyFont="1" applyFill="1" applyBorder="1" applyAlignment="1" applyProtection="1">
      <alignment horizontal="left" vertical="center" wrapText="1"/>
    </xf>
    <xf numFmtId="4" fontId="11" fillId="10" borderId="1" xfId="0" applyNumberFormat="1" applyFont="1" applyFill="1" applyBorder="1" applyAlignment="1" applyProtection="1">
      <alignment horizontal="center" vertical="center"/>
      <protection locked="0"/>
    </xf>
    <xf numFmtId="1" fontId="14" fillId="0" borderId="0" xfId="0" applyNumberFormat="1" applyFont="1" applyFill="1" applyBorder="1" applyAlignment="1" applyProtection="1">
      <alignment horizontal="right" vertical="center"/>
    </xf>
    <xf numFmtId="0" fontId="13" fillId="0" borderId="0" xfId="3" applyFont="1" applyFill="1" applyBorder="1" applyAlignment="1" applyProtection="1">
      <alignment horizontal="left" vertical="center" wrapText="1"/>
    </xf>
    <xf numFmtId="4" fontId="11" fillId="10" borderId="1" xfId="0" applyNumberFormat="1" applyFont="1" applyFill="1" applyBorder="1" applyAlignment="1" applyProtection="1">
      <alignment horizontal="center"/>
      <protection locked="0"/>
    </xf>
    <xf numFmtId="0" fontId="20" fillId="0" borderId="1" xfId="0" applyFont="1" applyBorder="1" applyAlignment="1" applyProtection="1">
      <alignment horizontal="right" vertical="center"/>
    </xf>
    <xf numFmtId="1" fontId="13" fillId="7" borderId="3" xfId="0" applyNumberFormat="1" applyFont="1" applyFill="1" applyBorder="1" applyAlignment="1" applyProtection="1">
      <alignment horizontal="center" vertical="center" wrapText="1"/>
    </xf>
    <xf numFmtId="1" fontId="13" fillId="7" borderId="4" xfId="0" applyNumberFormat="1" applyFont="1" applyFill="1" applyBorder="1" applyAlignment="1" applyProtection="1">
      <alignment horizontal="center" vertical="center" wrapText="1"/>
    </xf>
    <xf numFmtId="0" fontId="13" fillId="7" borderId="3" xfId="0" applyFont="1" applyFill="1" applyBorder="1" applyAlignment="1" applyProtection="1">
      <alignment horizontal="left" vertical="center"/>
    </xf>
    <xf numFmtId="1" fontId="13" fillId="7" borderId="2" xfId="0" applyNumberFormat="1" applyFont="1" applyFill="1" applyBorder="1" applyAlignment="1" applyProtection="1">
      <alignment horizontal="left" vertical="center" wrapText="1"/>
    </xf>
    <xf numFmtId="1" fontId="13" fillId="7" borderId="3" xfId="0" applyNumberFormat="1" applyFont="1" applyFill="1" applyBorder="1" applyAlignment="1" applyProtection="1">
      <alignment horizontal="left" vertical="center" wrapText="1"/>
    </xf>
    <xf numFmtId="3" fontId="20" fillId="4" borderId="2" xfId="0" applyNumberFormat="1" applyFont="1" applyFill="1" applyBorder="1" applyAlignment="1" applyProtection="1">
      <alignment horizontal="center" vertical="center"/>
    </xf>
    <xf numFmtId="3" fontId="20" fillId="4" borderId="3" xfId="0" applyNumberFormat="1" applyFont="1" applyFill="1" applyBorder="1" applyAlignment="1" applyProtection="1">
      <alignment horizontal="center" vertical="center"/>
    </xf>
    <xf numFmtId="3" fontId="20" fillId="4" borderId="4" xfId="0" applyNumberFormat="1" applyFont="1" applyFill="1" applyBorder="1" applyAlignment="1" applyProtection="1">
      <alignment horizontal="center" vertical="center"/>
    </xf>
    <xf numFmtId="49" fontId="16" fillId="0" borderId="23" xfId="0" quotePrefix="1" applyNumberFormat="1" applyFont="1" applyFill="1" applyBorder="1" applyAlignment="1" applyProtection="1">
      <alignment horizontal="left" vertical="center"/>
    </xf>
    <xf numFmtId="49" fontId="16" fillId="0" borderId="22" xfId="0" quotePrefix="1" applyNumberFormat="1" applyFont="1" applyFill="1" applyBorder="1" applyAlignment="1" applyProtection="1">
      <alignment horizontal="left" vertical="center"/>
    </xf>
    <xf numFmtId="49" fontId="16" fillId="0" borderId="11" xfId="0" quotePrefix="1" applyNumberFormat="1" applyFont="1" applyFill="1" applyBorder="1" applyAlignment="1" applyProtection="1">
      <alignment horizontal="left" vertical="center"/>
    </xf>
    <xf numFmtId="1" fontId="13" fillId="0" borderId="0" xfId="0" applyNumberFormat="1" applyFont="1" applyFill="1" applyBorder="1" applyAlignment="1" applyProtection="1">
      <alignment horizontal="right" vertical="center"/>
    </xf>
    <xf numFmtId="0" fontId="13" fillId="0" borderId="2" xfId="0" applyFont="1" applyFill="1" applyBorder="1" applyAlignment="1" applyProtection="1">
      <alignment horizontal="center" vertical="center" wrapText="1"/>
    </xf>
    <xf numFmtId="0" fontId="13" fillId="0" borderId="3" xfId="0" applyFont="1" applyFill="1" applyBorder="1" applyAlignment="1" applyProtection="1">
      <alignment horizontal="center" vertical="center" wrapText="1"/>
    </xf>
    <xf numFmtId="1" fontId="8" fillId="0" borderId="2" xfId="0" applyNumberFormat="1" applyFont="1" applyFill="1" applyBorder="1" applyAlignment="1" applyProtection="1">
      <alignment horizontal="right" vertical="center"/>
    </xf>
    <xf numFmtId="1" fontId="8" fillId="0" borderId="3" xfId="0" applyNumberFormat="1" applyFont="1" applyFill="1" applyBorder="1" applyAlignment="1" applyProtection="1">
      <alignment horizontal="right" vertical="center"/>
    </xf>
    <xf numFmtId="1" fontId="8" fillId="0" borderId="4" xfId="0" applyNumberFormat="1" applyFont="1" applyFill="1" applyBorder="1" applyAlignment="1" applyProtection="1">
      <alignment horizontal="right" vertical="center"/>
    </xf>
    <xf numFmtId="1" fontId="4" fillId="7" borderId="8" xfId="0" applyNumberFormat="1" applyFont="1" applyFill="1" applyBorder="1" applyAlignment="1" applyProtection="1">
      <alignment horizontal="left" vertical="center" wrapText="1"/>
    </xf>
    <xf numFmtId="1" fontId="4" fillId="7" borderId="9" xfId="0" applyNumberFormat="1" applyFont="1" applyFill="1" applyBorder="1" applyAlignment="1" applyProtection="1">
      <alignment horizontal="left" vertical="center" wrapText="1"/>
    </xf>
    <xf numFmtId="1" fontId="4" fillId="7" borderId="10" xfId="0" applyNumberFormat="1" applyFont="1" applyFill="1" applyBorder="1" applyAlignment="1" applyProtection="1">
      <alignment horizontal="left" vertical="center" wrapText="1"/>
    </xf>
    <xf numFmtId="0" fontId="4" fillId="4" borderId="2" xfId="3" applyFont="1" applyFill="1" applyBorder="1" applyAlignment="1" applyProtection="1">
      <alignment horizontal="left" vertical="center"/>
    </xf>
    <xf numFmtId="0" fontId="4" fillId="4" borderId="3" xfId="3" applyFont="1" applyFill="1" applyBorder="1" applyAlignment="1" applyProtection="1">
      <alignment horizontal="left" vertical="center"/>
    </xf>
    <xf numFmtId="0" fontId="34" fillId="0" borderId="16" xfId="3" applyFont="1" applyFill="1" applyBorder="1" applyAlignment="1" applyProtection="1">
      <alignment horizontal="left" vertical="center" wrapText="1"/>
    </xf>
    <xf numFmtId="0" fontId="34" fillId="0" borderId="17" xfId="3" applyFont="1" applyFill="1" applyBorder="1" applyAlignment="1" applyProtection="1">
      <alignment horizontal="left" vertical="center" wrapText="1"/>
    </xf>
    <xf numFmtId="0" fontId="34" fillId="0" borderId="18" xfId="3" applyFont="1" applyFill="1" applyBorder="1" applyAlignment="1" applyProtection="1">
      <alignment horizontal="left" vertical="center" wrapText="1"/>
    </xf>
    <xf numFmtId="1" fontId="9" fillId="0" borderId="2" xfId="0" applyNumberFormat="1" applyFont="1" applyFill="1" applyBorder="1" applyAlignment="1" applyProtection="1">
      <alignment horizontal="right" vertical="center" wrapText="1"/>
    </xf>
    <xf numFmtId="1" fontId="9" fillId="0" borderId="3" xfId="0" applyNumberFormat="1" applyFont="1" applyFill="1" applyBorder="1" applyAlignment="1" applyProtection="1">
      <alignment horizontal="right" vertical="center" wrapText="1"/>
    </xf>
    <xf numFmtId="1" fontId="9" fillId="0" borderId="4" xfId="0" applyNumberFormat="1" applyFont="1" applyFill="1" applyBorder="1" applyAlignment="1" applyProtection="1">
      <alignment horizontal="right" vertical="center" wrapText="1"/>
    </xf>
    <xf numFmtId="0" fontId="13" fillId="0" borderId="0" xfId="3" applyFont="1" applyFill="1" applyBorder="1" applyAlignment="1" applyProtection="1">
      <alignment horizontal="left" vertical="center" wrapText="1"/>
    </xf>
    <xf numFmtId="0" fontId="9" fillId="5" borderId="1" xfId="0" applyFont="1" applyFill="1" applyBorder="1" applyAlignment="1" applyProtection="1">
      <alignment horizontal="left" vertical="center" wrapText="1"/>
    </xf>
    <xf numFmtId="0" fontId="9" fillId="5" borderId="1" xfId="0" applyFont="1" applyFill="1" applyBorder="1" applyAlignment="1" applyProtection="1">
      <alignment horizontal="left" vertical="center"/>
    </xf>
    <xf numFmtId="0" fontId="4" fillId="0" borderId="0" xfId="0" applyFont="1" applyFill="1" applyAlignment="1" applyProtection="1">
      <alignment horizontal="right" vertical="center"/>
    </xf>
    <xf numFmtId="0" fontId="5" fillId="0" borderId="0" xfId="0" applyFont="1" applyFill="1" applyAlignment="1" applyProtection="1">
      <alignment horizontal="center" vertical="center" wrapText="1"/>
    </xf>
    <xf numFmtId="4" fontId="8" fillId="2" borderId="1" xfId="0" applyNumberFormat="1" applyFont="1" applyFill="1" applyBorder="1" applyAlignment="1" applyProtection="1">
      <alignment horizontal="center" vertical="center"/>
    </xf>
    <xf numFmtId="0" fontId="4" fillId="3" borderId="2" xfId="0" applyFont="1" applyFill="1" applyBorder="1" applyAlignment="1" applyProtection="1">
      <alignment horizontal="left" vertical="center"/>
    </xf>
    <xf numFmtId="0" fontId="4" fillId="3" borderId="3" xfId="0" applyFont="1" applyFill="1" applyBorder="1" applyAlignment="1" applyProtection="1">
      <alignment horizontal="left" vertical="center"/>
    </xf>
    <xf numFmtId="0" fontId="4" fillId="3" borderId="4" xfId="0" applyFont="1" applyFill="1" applyBorder="1" applyAlignment="1" applyProtection="1">
      <alignment horizontal="left" vertical="center"/>
    </xf>
    <xf numFmtId="0" fontId="13" fillId="4" borderId="3" xfId="3" applyFont="1" applyFill="1" applyBorder="1" applyAlignment="1" applyProtection="1">
      <alignment horizontal="left" vertical="center"/>
    </xf>
    <xf numFmtId="0" fontId="13" fillId="4" borderId="13" xfId="3" applyFont="1" applyFill="1" applyBorder="1" applyAlignment="1" applyProtection="1">
      <alignment horizontal="left" vertical="center"/>
    </xf>
    <xf numFmtId="1" fontId="14" fillId="0" borderId="0" xfId="0" applyNumberFormat="1" applyFont="1" applyFill="1" applyBorder="1" applyAlignment="1" applyProtection="1">
      <alignment horizontal="right" vertical="center"/>
    </xf>
    <xf numFmtId="0" fontId="4" fillId="4" borderId="24" xfId="3" applyFont="1" applyFill="1" applyBorder="1" applyAlignment="1" applyProtection="1">
      <alignment horizontal="left" vertical="center"/>
    </xf>
    <xf numFmtId="0" fontId="4" fillId="4" borderId="9" xfId="3" applyFont="1" applyFill="1" applyBorder="1" applyAlignment="1" applyProtection="1">
      <alignment horizontal="left" vertical="center"/>
    </xf>
    <xf numFmtId="0" fontId="13" fillId="0" borderId="4" xfId="0" applyFont="1" applyFill="1" applyBorder="1" applyAlignment="1" applyProtection="1">
      <alignment horizontal="center" vertical="center" wrapText="1"/>
    </xf>
    <xf numFmtId="0" fontId="48" fillId="0" borderId="0" xfId="3" applyFont="1" applyFill="1" applyBorder="1" applyAlignment="1" applyProtection="1">
      <alignment horizontal="left" vertical="center" wrapText="1"/>
    </xf>
    <xf numFmtId="1" fontId="45" fillId="0" borderId="0" xfId="0" applyNumberFormat="1" applyFont="1" applyFill="1" applyBorder="1" applyAlignment="1" applyProtection="1">
      <alignment horizontal="right" vertical="center"/>
    </xf>
    <xf numFmtId="0" fontId="42" fillId="0" borderId="0" xfId="0" applyFont="1" applyAlignment="1" applyProtection="1">
      <alignment horizontal="center" wrapText="1"/>
    </xf>
    <xf numFmtId="49" fontId="16" fillId="0" borderId="23" xfId="0" quotePrefix="1" applyNumberFormat="1" applyFont="1" applyFill="1" applyBorder="1" applyAlignment="1" applyProtection="1">
      <alignment horizontal="center" vertical="center"/>
    </xf>
    <xf numFmtId="49" fontId="16" fillId="0" borderId="22" xfId="0" quotePrefix="1" applyNumberFormat="1" applyFont="1" applyFill="1" applyBorder="1" applyAlignment="1" applyProtection="1">
      <alignment horizontal="center" vertical="center"/>
    </xf>
    <xf numFmtId="49" fontId="16" fillId="0" borderId="11" xfId="0" quotePrefix="1" applyNumberFormat="1" applyFont="1" applyFill="1" applyBorder="1" applyAlignment="1" applyProtection="1">
      <alignment horizontal="center" vertical="center"/>
    </xf>
    <xf numFmtId="0" fontId="34" fillId="0" borderId="16" xfId="0" applyFont="1" applyFill="1" applyBorder="1" applyAlignment="1" applyProtection="1">
      <alignment horizontal="left" vertical="center" wrapText="1"/>
    </xf>
    <xf numFmtId="0" fontId="34" fillId="0" borderId="17" xfId="0" applyFont="1" applyFill="1" applyBorder="1" applyAlignment="1" applyProtection="1">
      <alignment horizontal="left" vertical="center" wrapText="1"/>
    </xf>
    <xf numFmtId="0" fontId="34" fillId="0" borderId="3" xfId="0" applyFont="1" applyFill="1" applyBorder="1" applyAlignment="1" applyProtection="1">
      <alignment horizontal="left" vertical="center" wrapText="1"/>
    </xf>
    <xf numFmtId="0" fontId="34" fillId="0" borderId="18" xfId="0" applyFont="1" applyFill="1" applyBorder="1" applyAlignment="1" applyProtection="1">
      <alignment horizontal="left" vertical="center" wrapText="1"/>
    </xf>
    <xf numFmtId="1" fontId="9" fillId="0" borderId="2" xfId="0" applyNumberFormat="1" applyFont="1" applyFill="1" applyBorder="1" applyAlignment="1" applyProtection="1">
      <alignment horizontal="right" vertical="center"/>
    </xf>
    <xf numFmtId="1" fontId="9" fillId="0" borderId="3" xfId="0" applyNumberFormat="1" applyFont="1" applyFill="1" applyBorder="1" applyAlignment="1" applyProtection="1">
      <alignment horizontal="right" vertical="center"/>
    </xf>
    <xf numFmtId="1" fontId="9" fillId="0" borderId="4" xfId="0" applyNumberFormat="1" applyFont="1" applyFill="1" applyBorder="1" applyAlignment="1" applyProtection="1">
      <alignment horizontal="right" vertical="center"/>
    </xf>
    <xf numFmtId="0" fontId="13" fillId="0" borderId="12" xfId="3" applyFont="1" applyFill="1" applyBorder="1" applyAlignment="1" applyProtection="1">
      <alignment horizontal="left" vertical="center" wrapText="1"/>
    </xf>
    <xf numFmtId="0" fontId="13" fillId="0" borderId="13" xfId="3" applyFont="1" applyFill="1" applyBorder="1" applyAlignment="1" applyProtection="1">
      <alignment horizontal="left" vertical="center" wrapText="1"/>
    </xf>
    <xf numFmtId="0" fontId="13" fillId="0" borderId="15" xfId="3" applyFont="1" applyFill="1" applyBorder="1" applyAlignment="1" applyProtection="1">
      <alignment horizontal="left" vertical="center" wrapText="1"/>
    </xf>
    <xf numFmtId="4" fontId="26" fillId="4" borderId="13" xfId="0" applyNumberFormat="1" applyFont="1" applyFill="1" applyBorder="1" applyAlignment="1" applyProtection="1">
      <alignment horizontal="right" vertical="center"/>
    </xf>
    <xf numFmtId="0" fontId="13" fillId="0" borderId="17" xfId="3" applyFont="1" applyFill="1" applyBorder="1" applyAlignment="1" applyProtection="1">
      <alignment horizontal="left" vertical="center" wrapText="1"/>
    </xf>
    <xf numFmtId="0" fontId="13" fillId="0" borderId="18" xfId="3" applyFont="1" applyFill="1" applyBorder="1" applyAlignment="1" applyProtection="1">
      <alignment horizontal="left" vertical="center" wrapText="1"/>
    </xf>
    <xf numFmtId="1" fontId="26" fillId="7" borderId="2" xfId="0" applyNumberFormat="1" applyFont="1" applyFill="1" applyBorder="1" applyAlignment="1" applyProtection="1">
      <alignment horizontal="left" vertical="center" wrapText="1"/>
    </xf>
    <xf numFmtId="1" fontId="26" fillId="7" borderId="4" xfId="0" applyNumberFormat="1" applyFont="1" applyFill="1" applyBorder="1" applyAlignment="1" applyProtection="1">
      <alignment horizontal="left" vertical="center" wrapText="1"/>
    </xf>
    <xf numFmtId="0" fontId="23" fillId="0" borderId="11" xfId="0" applyFont="1" applyFill="1" applyBorder="1" applyAlignment="1" applyProtection="1">
      <alignment horizontal="left" vertical="center" wrapText="1"/>
    </xf>
    <xf numFmtId="0" fontId="13" fillId="9" borderId="12" xfId="0" applyFont="1" applyFill="1" applyBorder="1" applyAlignment="1" applyProtection="1">
      <alignment horizontal="left" vertical="center"/>
    </xf>
    <xf numFmtId="0" fontId="13" fillId="9" borderId="13" xfId="0" applyFont="1" applyFill="1" applyBorder="1" applyAlignment="1" applyProtection="1">
      <alignment horizontal="left" vertical="center"/>
    </xf>
    <xf numFmtId="49" fontId="20" fillId="4" borderId="1" xfId="0" applyNumberFormat="1" applyFont="1" applyFill="1" applyBorder="1" applyAlignment="1" applyProtection="1">
      <alignment horizontal="left" vertical="center"/>
    </xf>
    <xf numFmtId="0" fontId="9" fillId="4" borderId="2" xfId="0" applyFont="1" applyFill="1" applyBorder="1" applyAlignment="1" applyProtection="1">
      <alignment horizontal="left" vertical="center" wrapText="1"/>
    </xf>
    <xf numFmtId="0" fontId="9" fillId="4" borderId="3" xfId="0" applyFont="1" applyFill="1" applyBorder="1" applyAlignment="1" applyProtection="1">
      <alignment horizontal="left" vertical="center" wrapText="1"/>
    </xf>
    <xf numFmtId="0" fontId="9" fillId="4" borderId="4" xfId="0" applyFont="1" applyFill="1" applyBorder="1" applyAlignment="1" applyProtection="1">
      <alignment horizontal="left" vertical="center" wrapText="1"/>
    </xf>
    <xf numFmtId="49" fontId="8" fillId="0" borderId="1" xfId="0" quotePrefix="1" applyNumberFormat="1" applyFont="1" applyBorder="1" applyAlignment="1" applyProtection="1">
      <alignment horizontal="left" vertical="center" wrapText="1"/>
    </xf>
    <xf numFmtId="0" fontId="8" fillId="0" borderId="1" xfId="0" applyFont="1" applyBorder="1" applyAlignment="1" applyProtection="1">
      <alignment horizontal="left" vertical="center"/>
    </xf>
    <xf numFmtId="3" fontId="8" fillId="0" borderId="2" xfId="0" applyNumberFormat="1" applyFont="1" applyBorder="1" applyAlignment="1" applyProtection="1">
      <alignment horizontal="right" vertical="center"/>
    </xf>
    <xf numFmtId="164" fontId="8" fillId="0" borderId="1" xfId="0" applyNumberFormat="1" applyFont="1" applyBorder="1" applyAlignment="1" applyProtection="1">
      <alignment horizontal="left" vertical="center"/>
    </xf>
    <xf numFmtId="4" fontId="8" fillId="11" borderId="1" xfId="0" applyNumberFormat="1" applyFont="1" applyFill="1" applyBorder="1" applyAlignment="1" applyProtection="1">
      <alignment horizontal="right" vertical="center"/>
    </xf>
    <xf numFmtId="3" fontId="8" fillId="0" borderId="1" xfId="0" applyNumberFormat="1" applyFont="1" applyBorder="1" applyAlignment="1" applyProtection="1">
      <alignment horizontal="center" vertical="center" wrapText="1"/>
    </xf>
    <xf numFmtId="4" fontId="8" fillId="0" borderId="1" xfId="0" applyNumberFormat="1" applyFont="1" applyFill="1" applyBorder="1" applyAlignment="1" applyProtection="1">
      <alignment horizontal="right" vertical="center"/>
    </xf>
    <xf numFmtId="0" fontId="9" fillId="4" borderId="1" xfId="0" applyFont="1" applyFill="1" applyBorder="1" applyAlignment="1" applyProtection="1">
      <alignment horizontal="left" vertical="center" wrapText="1"/>
    </xf>
    <xf numFmtId="0" fontId="9" fillId="4" borderId="2" xfId="0" applyFont="1" applyFill="1" applyBorder="1" applyAlignment="1" applyProtection="1">
      <alignment horizontal="left" vertical="center" wrapText="1"/>
    </xf>
    <xf numFmtId="0" fontId="9" fillId="4" borderId="2" xfId="0" applyFont="1" applyFill="1" applyBorder="1" applyAlignment="1" applyProtection="1">
      <alignment horizontal="center" vertical="center" wrapText="1"/>
    </xf>
    <xf numFmtId="0" fontId="9" fillId="4" borderId="3" xfId="0" applyFont="1" applyFill="1" applyBorder="1" applyAlignment="1" applyProtection="1">
      <alignment horizontal="center" vertical="center" wrapText="1"/>
    </xf>
    <xf numFmtId="0" fontId="9" fillId="4" borderId="4" xfId="0" applyFont="1" applyFill="1" applyBorder="1" applyAlignment="1" applyProtection="1">
      <alignment horizontal="center" vertical="center" wrapText="1"/>
    </xf>
    <xf numFmtId="49" fontId="16" fillId="0" borderId="23" xfId="0" quotePrefix="1" applyNumberFormat="1" applyFont="1" applyBorder="1" applyAlignment="1" applyProtection="1">
      <alignment horizontal="center" vertical="center"/>
    </xf>
    <xf numFmtId="0" fontId="16" fillId="0" borderId="1" xfId="0" applyFont="1" applyBorder="1" applyAlignment="1" applyProtection="1">
      <alignment horizontal="left" vertical="center"/>
    </xf>
    <xf numFmtId="3" fontId="16" fillId="0" borderId="2" xfId="0" applyNumberFormat="1" applyFont="1" applyBorder="1" applyAlignment="1" applyProtection="1">
      <alignment horizontal="right" vertical="center"/>
    </xf>
    <xf numFmtId="164" fontId="16" fillId="0" borderId="1" xfId="0" applyNumberFormat="1" applyFont="1" applyBorder="1" applyAlignment="1" applyProtection="1">
      <alignment horizontal="left" vertical="center"/>
    </xf>
    <xf numFmtId="4" fontId="32" fillId="0" borderId="1" xfId="0" applyNumberFormat="1" applyFont="1" applyBorder="1" applyAlignment="1" applyProtection="1">
      <alignment horizontal="right" vertical="center"/>
    </xf>
    <xf numFmtId="3" fontId="16" fillId="0" borderId="2" xfId="0" applyNumberFormat="1" applyFont="1" applyBorder="1" applyAlignment="1" applyProtection="1">
      <alignment horizontal="center" vertical="center"/>
    </xf>
    <xf numFmtId="4" fontId="9" fillId="12" borderId="1" xfId="0" applyNumberFormat="1" applyFont="1" applyFill="1" applyBorder="1" applyAlignment="1" applyProtection="1">
      <alignment horizontal="right" vertical="center"/>
    </xf>
    <xf numFmtId="49" fontId="16" fillId="0" borderId="22" xfId="0" quotePrefix="1" applyNumberFormat="1" applyFont="1" applyBorder="1" applyAlignment="1" applyProtection="1">
      <alignment horizontal="center" vertical="center"/>
    </xf>
    <xf numFmtId="49" fontId="16" fillId="0" borderId="11" xfId="0" quotePrefix="1" applyNumberFormat="1" applyFont="1" applyBorder="1" applyAlignment="1" applyProtection="1">
      <alignment horizontal="center" vertical="center"/>
    </xf>
    <xf numFmtId="14" fontId="9" fillId="4" borderId="1" xfId="0" applyNumberFormat="1" applyFont="1" applyFill="1" applyBorder="1" applyAlignment="1" applyProtection="1">
      <alignment horizontal="left" vertical="center" wrapText="1"/>
    </xf>
    <xf numFmtId="4" fontId="32" fillId="11" borderId="1" xfId="0" applyNumberFormat="1" applyFont="1" applyFill="1" applyBorder="1" applyAlignment="1" applyProtection="1">
      <alignment horizontal="right" vertical="center"/>
    </xf>
    <xf numFmtId="4" fontId="8" fillId="12" borderId="1" xfId="0" applyNumberFormat="1" applyFont="1" applyFill="1" applyBorder="1" applyAlignment="1" applyProtection="1">
      <alignment horizontal="right" vertical="center"/>
    </xf>
    <xf numFmtId="0" fontId="8" fillId="4" borderId="2" xfId="0" applyFont="1" applyFill="1" applyBorder="1" applyAlignment="1" applyProtection="1">
      <alignment horizontal="center" vertical="center"/>
    </xf>
    <xf numFmtId="0" fontId="8" fillId="4" borderId="1" xfId="0" applyFont="1" applyFill="1" applyBorder="1" applyAlignment="1" applyProtection="1">
      <alignment horizontal="center" vertical="center"/>
    </xf>
    <xf numFmtId="0" fontId="8" fillId="4" borderId="1" xfId="0" applyFont="1" applyFill="1" applyBorder="1" applyAlignment="1" applyProtection="1">
      <alignment horizontal="center" vertical="center" wrapText="1"/>
    </xf>
    <xf numFmtId="0" fontId="3" fillId="4" borderId="0" xfId="0" applyFont="1" applyFill="1" applyProtection="1"/>
    <xf numFmtId="49" fontId="16" fillId="0" borderId="1" xfId="0" quotePrefix="1" applyNumberFormat="1" applyFont="1" applyBorder="1" applyAlignment="1" applyProtection="1">
      <alignment horizontal="left" vertical="center"/>
    </xf>
    <xf numFmtId="165" fontId="11" fillId="6" borderId="1" xfId="0" applyNumberFormat="1" applyFont="1" applyFill="1" applyBorder="1" applyAlignment="1" applyProtection="1">
      <alignment horizontal="center" vertical="center"/>
      <protection locked="0"/>
    </xf>
    <xf numFmtId="2" fontId="11" fillId="6" borderId="1" xfId="1" applyNumberFormat="1" applyFont="1" applyFill="1" applyBorder="1" applyAlignment="1" applyProtection="1">
      <alignment horizontal="center" vertical="center"/>
      <protection locked="0"/>
    </xf>
    <xf numFmtId="4" fontId="18" fillId="0" borderId="1" xfId="0" applyNumberFormat="1" applyFont="1" applyFill="1" applyBorder="1" applyAlignment="1" applyProtection="1">
      <alignment vertical="center" wrapText="1"/>
    </xf>
  </cellXfs>
  <cellStyles count="4">
    <cellStyle name="Prozent" xfId="2" builtinId="5"/>
    <cellStyle name="Standard" xfId="0" builtinId="0"/>
    <cellStyle name="Standard 2" xfId="3" xr:uid="{00000000-0005-0000-0000-000002000000}"/>
    <cellStyle name="Währung" xfId="1" builtinId="4"/>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B0F0"/>
      </font>
    </dxf>
    <dxf>
      <font>
        <color rgb="FF00B0F0"/>
      </font>
    </dxf>
    <dxf>
      <font>
        <color rgb="FF00B0F0"/>
      </font>
    </dxf>
    <dxf>
      <font>
        <color rgb="FF00B0F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A1:N249"/>
  <sheetViews>
    <sheetView tabSelected="1" view="pageBreakPreview" topLeftCell="A10" zoomScale="130" zoomScaleNormal="115" zoomScaleSheetLayoutView="130" workbookViewId="0">
      <selection activeCell="E16" sqref="E16"/>
    </sheetView>
  </sheetViews>
  <sheetFormatPr baseColWidth="10" defaultColWidth="11" defaultRowHeight="15" x14ac:dyDescent="0.25"/>
  <cols>
    <col min="1" max="1" width="13.75" style="1" customWidth="1"/>
    <col min="2" max="2" width="49.875" style="1" customWidth="1"/>
    <col min="3" max="3" width="6.375" style="1" customWidth="1"/>
    <col min="4" max="4" width="6.625" style="1" customWidth="1"/>
    <col min="5" max="5" width="7.75" style="49" customWidth="1"/>
    <col min="6" max="6" width="8.25" style="1" bestFit="1" customWidth="1"/>
    <col min="7" max="7" width="10" style="50" customWidth="1"/>
    <col min="8" max="8" width="13.875" style="1" bestFit="1" customWidth="1"/>
    <col min="9" max="9" width="20.5" style="1" customWidth="1"/>
    <col min="10" max="16384" width="11" style="1"/>
  </cols>
  <sheetData>
    <row r="1" spans="1:14" ht="21.75" customHeight="1" x14ac:dyDescent="0.25">
      <c r="B1" s="203" t="s">
        <v>0</v>
      </c>
      <c r="C1" s="203"/>
      <c r="D1" s="203"/>
      <c r="E1" s="203"/>
      <c r="F1" s="203"/>
      <c r="G1" s="203"/>
      <c r="H1" s="203"/>
    </row>
    <row r="2" spans="1:14" s="3" customFormat="1" ht="23.25" customHeight="1" x14ac:dyDescent="0.2">
      <c r="A2" s="2" t="s">
        <v>111</v>
      </c>
      <c r="B2" s="2"/>
      <c r="C2" s="204"/>
      <c r="D2" s="204"/>
      <c r="E2" s="204"/>
      <c r="F2" s="204"/>
      <c r="G2" s="204"/>
      <c r="H2" s="204"/>
    </row>
    <row r="3" spans="1:14" ht="7.5" customHeight="1" x14ac:dyDescent="0.25">
      <c r="A3" s="4"/>
      <c r="B3" s="4"/>
      <c r="C3" s="4"/>
      <c r="D3" s="4"/>
      <c r="E3" s="5"/>
      <c r="F3" s="4"/>
      <c r="G3" s="4"/>
      <c r="H3" s="4"/>
    </row>
    <row r="4" spans="1:14" ht="24.75" customHeight="1" x14ac:dyDescent="0.25">
      <c r="A4" s="205" t="s">
        <v>1</v>
      </c>
      <c r="B4" s="205"/>
      <c r="C4" s="205"/>
      <c r="D4" s="205"/>
      <c r="E4" s="205"/>
      <c r="F4" s="205"/>
      <c r="G4" s="205"/>
      <c r="H4" s="205"/>
    </row>
    <row r="5" spans="1:14" ht="7.5" customHeight="1" x14ac:dyDescent="0.25">
      <c r="A5" s="6"/>
      <c r="B5" s="6"/>
      <c r="C5" s="7"/>
      <c r="D5" s="7"/>
      <c r="E5" s="8"/>
      <c r="F5" s="9"/>
      <c r="G5" s="6"/>
      <c r="H5" s="9"/>
    </row>
    <row r="6" spans="1:14" s="11" customFormat="1" ht="30" customHeight="1" x14ac:dyDescent="0.25">
      <c r="A6" s="10" t="s">
        <v>2</v>
      </c>
      <c r="B6" s="206" t="s">
        <v>93</v>
      </c>
      <c r="C6" s="207"/>
      <c r="D6" s="207"/>
      <c r="E6" s="207"/>
      <c r="F6" s="207"/>
      <c r="G6" s="207"/>
      <c r="H6" s="208"/>
    </row>
    <row r="7" spans="1:14" ht="36" x14ac:dyDescent="0.25">
      <c r="A7" s="12" t="s">
        <v>3</v>
      </c>
      <c r="B7" s="12" t="s">
        <v>4</v>
      </c>
      <c r="C7" s="13" t="s">
        <v>5</v>
      </c>
      <c r="D7" s="14" t="s">
        <v>6</v>
      </c>
      <c r="E7" s="12" t="s">
        <v>72</v>
      </c>
      <c r="F7" s="12" t="s">
        <v>7</v>
      </c>
      <c r="G7" s="12" t="s">
        <v>8</v>
      </c>
      <c r="H7" s="12" t="s">
        <v>285</v>
      </c>
    </row>
    <row r="8" spans="1:14" ht="20.100000000000001" customHeight="1" x14ac:dyDescent="0.25">
      <c r="A8" s="209" t="s">
        <v>39</v>
      </c>
      <c r="B8" s="210"/>
      <c r="C8" s="107"/>
      <c r="D8" s="107"/>
      <c r="E8" s="108"/>
      <c r="F8" s="109"/>
      <c r="G8" s="110"/>
      <c r="H8" s="109"/>
    </row>
    <row r="9" spans="1:14" x14ac:dyDescent="0.25">
      <c r="A9" s="239" t="s">
        <v>9</v>
      </c>
      <c r="B9" s="240" t="s">
        <v>103</v>
      </c>
      <c r="C9" s="241"/>
      <c r="D9" s="241"/>
      <c r="E9" s="241"/>
      <c r="F9" s="241"/>
      <c r="G9" s="241"/>
      <c r="H9" s="242"/>
    </row>
    <row r="10" spans="1:14" s="28" customFormat="1" x14ac:dyDescent="0.25">
      <c r="A10" s="243" t="s">
        <v>11</v>
      </c>
      <c r="B10" s="244" t="s">
        <v>220</v>
      </c>
      <c r="C10" s="245">
        <v>105</v>
      </c>
      <c r="D10" s="246" t="s">
        <v>19</v>
      </c>
      <c r="E10" s="167"/>
      <c r="F10" s="247" t="str">
        <f>IF(E10="","",(ROUND($C$10*E10,2)))</f>
        <v/>
      </c>
      <c r="G10" s="248">
        <v>52</v>
      </c>
      <c r="H10" s="22" t="str">
        <f>IF(F10="","",F10*G10)</f>
        <v/>
      </c>
      <c r="I10" s="1"/>
      <c r="J10" s="122"/>
      <c r="K10" s="105"/>
    </row>
    <row r="11" spans="1:14" ht="15" customHeight="1" x14ac:dyDescent="0.25">
      <c r="A11" s="16"/>
      <c r="B11" s="171" t="s">
        <v>306</v>
      </c>
      <c r="C11" s="171"/>
      <c r="D11" s="171"/>
      <c r="E11" s="171"/>
      <c r="F11" s="171"/>
      <c r="G11" s="171"/>
      <c r="H11" s="29" t="str">
        <f>IF(AND(E10=""),"",(IF(SUM(H10)=0,0,IF(SUM(H10)&gt;0,SUM(H10)))))</f>
        <v/>
      </c>
    </row>
    <row r="12" spans="1:14" x14ac:dyDescent="0.25">
      <c r="A12" s="239" t="s">
        <v>12</v>
      </c>
      <c r="B12" s="240" t="s">
        <v>101</v>
      </c>
      <c r="C12" s="241"/>
      <c r="D12" s="241"/>
      <c r="E12" s="241"/>
      <c r="F12" s="241"/>
      <c r="G12" s="241"/>
      <c r="H12" s="241"/>
    </row>
    <row r="13" spans="1:14" ht="15" customHeight="1" x14ac:dyDescent="0.25">
      <c r="A13" s="15" t="s">
        <v>112</v>
      </c>
      <c r="B13" s="201" t="s">
        <v>10</v>
      </c>
      <c r="C13" s="201"/>
      <c r="D13" s="201"/>
      <c r="E13" s="201"/>
      <c r="F13" s="201"/>
      <c r="G13" s="201"/>
      <c r="H13" s="201"/>
    </row>
    <row r="14" spans="1:14" ht="15" customHeight="1" x14ac:dyDescent="0.25">
      <c r="A14" s="16" t="s">
        <v>113</v>
      </c>
      <c r="B14" s="17" t="s">
        <v>287</v>
      </c>
      <c r="C14" s="18">
        <v>2585</v>
      </c>
      <c r="D14" s="19" t="s">
        <v>19</v>
      </c>
      <c r="E14" s="20"/>
      <c r="F14" s="249" t="str">
        <f>IF(E14="","",(ROUND($C$14*E14,2)))</f>
        <v/>
      </c>
      <c r="G14" s="21">
        <v>3</v>
      </c>
      <c r="H14" s="22" t="str">
        <f>IF(F14="","",F14*G14)</f>
        <v/>
      </c>
    </row>
    <row r="15" spans="1:14" ht="15" customHeight="1" x14ac:dyDescent="0.25">
      <c r="A15" s="16" t="s">
        <v>114</v>
      </c>
      <c r="B15" s="17" t="s">
        <v>40</v>
      </c>
      <c r="C15" s="18">
        <v>18</v>
      </c>
      <c r="D15" s="19" t="s">
        <v>21</v>
      </c>
      <c r="E15" s="20"/>
      <c r="F15" s="249" t="str">
        <f>IF(E15="","",(ROUND($C$15*E15,2)))</f>
        <v/>
      </c>
      <c r="G15" s="21">
        <v>2</v>
      </c>
      <c r="H15" s="22" t="str">
        <f>IF(F15="","",F15*G15)</f>
        <v/>
      </c>
    </row>
    <row r="16" spans="1:14" ht="15" customHeight="1" x14ac:dyDescent="0.25">
      <c r="A16" s="144" t="s">
        <v>260</v>
      </c>
      <c r="B16" s="17" t="s">
        <v>46</v>
      </c>
      <c r="C16" s="25">
        <v>18</v>
      </c>
      <c r="D16" s="26" t="s">
        <v>21</v>
      </c>
      <c r="E16" s="272"/>
      <c r="F16" s="145" t="str">
        <f>IF(E16="","",(ROUND($C$16*E16,2)))</f>
        <v/>
      </c>
      <c r="G16" s="155">
        <v>1</v>
      </c>
      <c r="H16" s="51" t="str">
        <f>IF(F16="","",F16*G16)</f>
        <v/>
      </c>
      <c r="I16" s="30"/>
      <c r="J16" s="32"/>
      <c r="K16" s="33"/>
      <c r="L16" s="23"/>
      <c r="M16" s="23"/>
      <c r="N16" s="24"/>
    </row>
    <row r="17" spans="1:14" ht="15" customHeight="1" x14ac:dyDescent="0.25">
      <c r="A17" s="16" t="s">
        <v>115</v>
      </c>
      <c r="B17" s="17" t="s">
        <v>295</v>
      </c>
      <c r="C17" s="18">
        <v>1956</v>
      </c>
      <c r="D17" s="19" t="s">
        <v>19</v>
      </c>
      <c r="E17" s="20"/>
      <c r="F17" s="249" t="str">
        <f>IF(E17="","",(ROUND($C$17*E17,2)))</f>
        <v/>
      </c>
      <c r="G17" s="21">
        <v>3</v>
      </c>
      <c r="H17" s="22" t="str">
        <f>IF(F17="","",F17*G17)</f>
        <v/>
      </c>
    </row>
    <row r="18" spans="1:14" ht="15" customHeight="1" x14ac:dyDescent="0.25">
      <c r="A18" s="144" t="s">
        <v>261</v>
      </c>
      <c r="B18" s="39" t="s">
        <v>300</v>
      </c>
      <c r="C18" s="25">
        <v>1956</v>
      </c>
      <c r="D18" s="26" t="s">
        <v>19</v>
      </c>
      <c r="E18" s="272"/>
      <c r="F18" s="145" t="str">
        <f>IF(E18="","",(ROUND($C$18*E18,2)))</f>
        <v/>
      </c>
      <c r="G18" s="155">
        <v>1</v>
      </c>
      <c r="H18" s="51" t="str">
        <f>IF(F18="","",F18*G18)</f>
        <v/>
      </c>
      <c r="I18" s="30"/>
      <c r="J18" s="32"/>
      <c r="K18" s="33"/>
      <c r="L18" s="23"/>
      <c r="M18" s="23"/>
      <c r="N18" s="24"/>
    </row>
    <row r="19" spans="1:14" ht="15" customHeight="1" x14ac:dyDescent="0.25">
      <c r="A19" s="16" t="s">
        <v>116</v>
      </c>
      <c r="B19" s="17" t="s">
        <v>41</v>
      </c>
      <c r="C19" s="27">
        <v>1956</v>
      </c>
      <c r="D19" s="19" t="s">
        <v>19</v>
      </c>
      <c r="E19" s="20"/>
      <c r="F19" s="249" t="str">
        <f>IF(E19="","",(ROUND($C$19*E19,2)))</f>
        <v/>
      </c>
      <c r="G19" s="21">
        <v>30</v>
      </c>
      <c r="H19" s="22" t="str">
        <f t="shared" ref="H19:H26" si="0">IF(F19="","",F19*G19)</f>
        <v/>
      </c>
    </row>
    <row r="20" spans="1:14" ht="15" customHeight="1" x14ac:dyDescent="0.25">
      <c r="A20" s="16" t="s">
        <v>117</v>
      </c>
      <c r="B20" s="17" t="s">
        <v>266</v>
      </c>
      <c r="C20" s="27">
        <v>629</v>
      </c>
      <c r="D20" s="19" t="s">
        <v>19</v>
      </c>
      <c r="E20" s="20"/>
      <c r="F20" s="249" t="str">
        <f>IF(E20="","",(ROUND($C$20*E20,2)))</f>
        <v/>
      </c>
      <c r="G20" s="21">
        <v>12</v>
      </c>
      <c r="H20" s="22" t="str">
        <f t="shared" si="0"/>
        <v/>
      </c>
    </row>
    <row r="21" spans="1:14" ht="15" customHeight="1" x14ac:dyDescent="0.25">
      <c r="A21" s="16" t="s">
        <v>118</v>
      </c>
      <c r="B21" s="17" t="s">
        <v>42</v>
      </c>
      <c r="C21" s="18">
        <v>90</v>
      </c>
      <c r="D21" s="19" t="s">
        <v>43</v>
      </c>
      <c r="E21" s="20"/>
      <c r="F21" s="249" t="str">
        <f>IF(E21="","",(ROUND($C$21*E21,2)))</f>
        <v/>
      </c>
      <c r="G21" s="21">
        <v>1</v>
      </c>
      <c r="H21" s="22" t="str">
        <f t="shared" si="0"/>
        <v/>
      </c>
    </row>
    <row r="22" spans="1:14" s="28" customFormat="1" ht="15" customHeight="1" x14ac:dyDescent="0.25">
      <c r="A22" s="16" t="s">
        <v>119</v>
      </c>
      <c r="B22" s="17" t="s">
        <v>57</v>
      </c>
      <c r="C22" s="18">
        <v>31</v>
      </c>
      <c r="D22" s="19" t="s">
        <v>21</v>
      </c>
      <c r="E22" s="20"/>
      <c r="F22" s="249" t="str">
        <f>IF(E22="","",(ROUND($C$22*E22,2)))</f>
        <v/>
      </c>
      <c r="G22" s="21">
        <v>2</v>
      </c>
      <c r="H22" s="22" t="str">
        <f t="shared" si="0"/>
        <v/>
      </c>
    </row>
    <row r="23" spans="1:14" ht="15" customHeight="1" x14ac:dyDescent="0.25">
      <c r="A23" s="16" t="s">
        <v>120</v>
      </c>
      <c r="B23" s="17" t="s">
        <v>58</v>
      </c>
      <c r="C23" s="18">
        <v>28</v>
      </c>
      <c r="D23" s="19" t="s">
        <v>21</v>
      </c>
      <c r="E23" s="20"/>
      <c r="F23" s="249" t="str">
        <f>IF(E23="","",(ROUND($C$23*E23,2)))</f>
        <v/>
      </c>
      <c r="G23" s="21">
        <v>2</v>
      </c>
      <c r="H23" s="22" t="str">
        <f t="shared" si="0"/>
        <v/>
      </c>
    </row>
    <row r="24" spans="1:14" ht="15" customHeight="1" x14ac:dyDescent="0.25">
      <c r="A24" s="16" t="s">
        <v>121</v>
      </c>
      <c r="B24" s="17" t="s">
        <v>44</v>
      </c>
      <c r="C24" s="18">
        <v>8</v>
      </c>
      <c r="D24" s="19" t="s">
        <v>21</v>
      </c>
      <c r="E24" s="20"/>
      <c r="F24" s="249" t="str">
        <f>IF(E24="","",(ROUND($C$24*E24,2)))</f>
        <v/>
      </c>
      <c r="G24" s="21">
        <v>38</v>
      </c>
      <c r="H24" s="22" t="str">
        <f t="shared" si="0"/>
        <v/>
      </c>
    </row>
    <row r="25" spans="1:14" ht="15" customHeight="1" x14ac:dyDescent="0.25">
      <c r="A25" s="16" t="s">
        <v>122</v>
      </c>
      <c r="B25" s="17" t="s">
        <v>45</v>
      </c>
      <c r="C25" s="18">
        <f>398+4945+1956+629+15</f>
        <v>7943</v>
      </c>
      <c r="D25" s="19" t="s">
        <v>19</v>
      </c>
      <c r="E25" s="20"/>
      <c r="F25" s="249" t="str">
        <f>IF(E25="","",(ROUND($C$25*E25,2)))</f>
        <v/>
      </c>
      <c r="G25" s="21">
        <v>52</v>
      </c>
      <c r="H25" s="22" t="str">
        <f t="shared" si="0"/>
        <v/>
      </c>
    </row>
    <row r="26" spans="1:14" ht="15" customHeight="1" x14ac:dyDescent="0.25">
      <c r="A26" s="16" t="s">
        <v>123</v>
      </c>
      <c r="B26" s="17" t="s">
        <v>26</v>
      </c>
      <c r="C26" s="18">
        <f>1956+629</f>
        <v>2585</v>
      </c>
      <c r="D26" s="19" t="s">
        <v>19</v>
      </c>
      <c r="E26" s="20"/>
      <c r="F26" s="249" t="str">
        <f>IF(E26="","",(ROUND($C$26*E26,2)))</f>
        <v/>
      </c>
      <c r="G26" s="21">
        <v>12</v>
      </c>
      <c r="H26" s="22" t="str">
        <f t="shared" si="0"/>
        <v/>
      </c>
    </row>
    <row r="27" spans="1:14" ht="15" customHeight="1" x14ac:dyDescent="0.25">
      <c r="A27" s="16"/>
      <c r="B27" s="171" t="s">
        <v>22</v>
      </c>
      <c r="C27" s="171"/>
      <c r="D27" s="171"/>
      <c r="E27" s="171"/>
      <c r="F27" s="171"/>
      <c r="G27" s="171"/>
      <c r="H27" s="29" t="str">
        <f>IF(AND(E14="",E15="",E16="",E17="",E18="",E19="",E20="",E21="",E22="",E23="",E24="",E25="",E26=""),"",(IF(SUM(H14:H26)=0,0,IF(SUM(H14:H26)&gt;0,SUM(H14:H26)))))</f>
        <v/>
      </c>
    </row>
    <row r="28" spans="1:14" ht="15" customHeight="1" x14ac:dyDescent="0.25">
      <c r="A28" s="15" t="s">
        <v>124</v>
      </c>
      <c r="B28" s="202" t="s">
        <v>23</v>
      </c>
      <c r="C28" s="202"/>
      <c r="D28" s="202"/>
      <c r="E28" s="202"/>
      <c r="F28" s="202"/>
      <c r="G28" s="202"/>
      <c r="H28" s="202"/>
    </row>
    <row r="29" spans="1:14" ht="15" customHeight="1" x14ac:dyDescent="0.25">
      <c r="A29" s="31" t="s">
        <v>125</v>
      </c>
      <c r="B29" s="17" t="s">
        <v>287</v>
      </c>
      <c r="C29" s="18">
        <v>565</v>
      </c>
      <c r="D29" s="19" t="s">
        <v>19</v>
      </c>
      <c r="E29" s="20"/>
      <c r="F29" s="249" t="str">
        <f>IF(E29="","",(ROUND($C$29*E29,2)))</f>
        <v/>
      </c>
      <c r="G29" s="21">
        <v>1</v>
      </c>
      <c r="H29" s="22" t="str">
        <f t="shared" ref="H29:H36" si="1">IF(F29="","",F29*G29)</f>
        <v/>
      </c>
    </row>
    <row r="30" spans="1:14" ht="15" customHeight="1" x14ac:dyDescent="0.25">
      <c r="A30" s="31" t="s">
        <v>126</v>
      </c>
      <c r="B30" s="17" t="s">
        <v>40</v>
      </c>
      <c r="C30" s="18">
        <v>3</v>
      </c>
      <c r="D30" s="19" t="s">
        <v>21</v>
      </c>
      <c r="E30" s="20"/>
      <c r="F30" s="249" t="str">
        <f>IF(E30="","",(ROUND($C$30*E30,2)))</f>
        <v/>
      </c>
      <c r="G30" s="21">
        <v>2</v>
      </c>
      <c r="H30" s="22" t="str">
        <f t="shared" si="1"/>
        <v/>
      </c>
    </row>
    <row r="31" spans="1:14" ht="15" customHeight="1" x14ac:dyDescent="0.25">
      <c r="A31" s="144" t="s">
        <v>263</v>
      </c>
      <c r="B31" s="39" t="s">
        <v>302</v>
      </c>
      <c r="C31" s="25">
        <v>3</v>
      </c>
      <c r="D31" s="26" t="s">
        <v>21</v>
      </c>
      <c r="E31" s="272"/>
      <c r="F31" s="145" t="str">
        <f>IF(E31="","",(ROUND($C$31*E31,2)))</f>
        <v/>
      </c>
      <c r="G31" s="155">
        <v>1</v>
      </c>
      <c r="H31" s="51" t="str">
        <f>IF(F31="","",F31*G31)</f>
        <v/>
      </c>
      <c r="I31" s="30"/>
      <c r="J31" s="32"/>
      <c r="K31" s="33"/>
      <c r="L31" s="23"/>
      <c r="M31" s="23"/>
      <c r="N31" s="24"/>
    </row>
    <row r="32" spans="1:14" s="34" customFormat="1" ht="15" customHeight="1" x14ac:dyDescent="0.25">
      <c r="A32" s="31" t="s">
        <v>127</v>
      </c>
      <c r="B32" s="17" t="s">
        <v>286</v>
      </c>
      <c r="C32" s="18">
        <v>565</v>
      </c>
      <c r="D32" s="19" t="s">
        <v>19</v>
      </c>
      <c r="E32" s="20"/>
      <c r="F32" s="249" t="str">
        <f>IF(E32="","",(ROUND($C$32*E32,2)))</f>
        <v/>
      </c>
      <c r="G32" s="21">
        <v>52</v>
      </c>
      <c r="H32" s="22" t="str">
        <f t="shared" si="1"/>
        <v/>
      </c>
    </row>
    <row r="33" spans="1:14" s="34" customFormat="1" ht="15" customHeight="1" x14ac:dyDescent="0.25">
      <c r="A33" s="31" t="s">
        <v>128</v>
      </c>
      <c r="B33" s="17" t="s">
        <v>62</v>
      </c>
      <c r="C33" s="18">
        <v>8</v>
      </c>
      <c r="D33" s="19" t="s">
        <v>21</v>
      </c>
      <c r="E33" s="20"/>
      <c r="F33" s="249" t="str">
        <f>IF(E33="","",(ROUND($C$33*E33,2)))</f>
        <v/>
      </c>
      <c r="G33" s="21">
        <v>2</v>
      </c>
      <c r="H33" s="22" t="str">
        <f t="shared" si="1"/>
        <v/>
      </c>
    </row>
    <row r="34" spans="1:14" s="34" customFormat="1" ht="15" customHeight="1" x14ac:dyDescent="0.25">
      <c r="A34" s="31" t="s">
        <v>129</v>
      </c>
      <c r="B34" s="17" t="s">
        <v>53</v>
      </c>
      <c r="C34" s="18">
        <v>4</v>
      </c>
      <c r="D34" s="19" t="s">
        <v>21</v>
      </c>
      <c r="E34" s="20"/>
      <c r="F34" s="249" t="str">
        <f>IF(E34="","",(ROUND($C$34*E34,2)))</f>
        <v/>
      </c>
      <c r="G34" s="21">
        <v>2</v>
      </c>
      <c r="H34" s="22" t="str">
        <f t="shared" si="1"/>
        <v/>
      </c>
    </row>
    <row r="35" spans="1:14" ht="15" customHeight="1" x14ac:dyDescent="0.25">
      <c r="A35" s="31" t="s">
        <v>130</v>
      </c>
      <c r="B35" s="17" t="s">
        <v>45</v>
      </c>
      <c r="C35" s="18">
        <f>32+575+198+11+565</f>
        <v>1381</v>
      </c>
      <c r="D35" s="19" t="s">
        <v>19</v>
      </c>
      <c r="E35" s="20"/>
      <c r="F35" s="249" t="str">
        <f>IF(E35="","",(ROUND($C$35*E35,2)))</f>
        <v/>
      </c>
      <c r="G35" s="21">
        <v>52</v>
      </c>
      <c r="H35" s="22" t="str">
        <f t="shared" si="1"/>
        <v/>
      </c>
    </row>
    <row r="36" spans="1:14" ht="15" customHeight="1" x14ac:dyDescent="0.25">
      <c r="A36" s="31" t="s">
        <v>131</v>
      </c>
      <c r="B36" s="17" t="s">
        <v>26</v>
      </c>
      <c r="C36" s="18">
        <f>198+11+565</f>
        <v>774</v>
      </c>
      <c r="D36" s="19" t="s">
        <v>19</v>
      </c>
      <c r="E36" s="20"/>
      <c r="F36" s="249" t="str">
        <f>IF(E36="","",(ROUND($C$36*E36,2)))</f>
        <v/>
      </c>
      <c r="G36" s="21">
        <v>12</v>
      </c>
      <c r="H36" s="22" t="str">
        <f t="shared" si="1"/>
        <v/>
      </c>
    </row>
    <row r="37" spans="1:14" ht="15" customHeight="1" x14ac:dyDescent="0.25">
      <c r="A37" s="31"/>
      <c r="B37" s="171" t="s">
        <v>24</v>
      </c>
      <c r="C37" s="171"/>
      <c r="D37" s="171"/>
      <c r="E37" s="171"/>
      <c r="F37" s="171"/>
      <c r="G37" s="171"/>
      <c r="H37" s="29" t="str">
        <f>IF(AND(E29="",E30="",E31="",E32="",E33="",E34="",E35="",E36=""),"",(IF(SUM(H29:H36)=0,0,IF(SUM(H29:H36)&gt;0,SUM(H29:H36)))))</f>
        <v/>
      </c>
    </row>
    <row r="38" spans="1:14" ht="15" customHeight="1" x14ac:dyDescent="0.25">
      <c r="A38" s="35" t="s">
        <v>132</v>
      </c>
      <c r="B38" s="202" t="s">
        <v>25</v>
      </c>
      <c r="C38" s="202"/>
      <c r="D38" s="202"/>
      <c r="E38" s="202"/>
      <c r="F38" s="202"/>
      <c r="G38" s="202"/>
      <c r="H38" s="202"/>
    </row>
    <row r="39" spans="1:14" ht="15" customHeight="1" x14ac:dyDescent="0.25">
      <c r="A39" s="31" t="s">
        <v>133</v>
      </c>
      <c r="B39" s="17" t="s">
        <v>287</v>
      </c>
      <c r="C39" s="18">
        <v>299</v>
      </c>
      <c r="D39" s="19" t="s">
        <v>19</v>
      </c>
      <c r="E39" s="20"/>
      <c r="F39" s="249" t="str">
        <f>IF(E39="","",(ROUND($C$39*E39,2)))</f>
        <v/>
      </c>
      <c r="G39" s="21">
        <v>2</v>
      </c>
      <c r="H39" s="22" t="str">
        <f t="shared" ref="H39:H48" si="2">IF(F39="","",F39*G39)</f>
        <v/>
      </c>
    </row>
    <row r="40" spans="1:14" ht="15" customHeight="1" x14ac:dyDescent="0.25">
      <c r="A40" s="31" t="s">
        <v>134</v>
      </c>
      <c r="B40" s="17" t="s">
        <v>40</v>
      </c>
      <c r="C40" s="18">
        <v>9</v>
      </c>
      <c r="D40" s="19" t="s">
        <v>21</v>
      </c>
      <c r="E40" s="20"/>
      <c r="F40" s="249" t="str">
        <f>IF(E40="","",(ROUND($C$40*E40,2)))</f>
        <v/>
      </c>
      <c r="G40" s="21">
        <v>2</v>
      </c>
      <c r="H40" s="22" t="str">
        <f t="shared" si="2"/>
        <v/>
      </c>
    </row>
    <row r="41" spans="1:14" ht="15" customHeight="1" x14ac:dyDescent="0.25">
      <c r="A41" s="31" t="s">
        <v>135</v>
      </c>
      <c r="B41" s="17" t="s">
        <v>266</v>
      </c>
      <c r="C41" s="18">
        <v>299</v>
      </c>
      <c r="D41" s="19" t="s">
        <v>19</v>
      </c>
      <c r="E41" s="20"/>
      <c r="F41" s="249" t="str">
        <f>IF(E41="","",(ROUND($C$41*E41,2)))</f>
        <v/>
      </c>
      <c r="G41" s="21">
        <v>12</v>
      </c>
      <c r="H41" s="22" t="str">
        <f t="shared" si="2"/>
        <v/>
      </c>
    </row>
    <row r="42" spans="1:14" s="34" customFormat="1" ht="15" customHeight="1" x14ac:dyDescent="0.25">
      <c r="A42" s="31" t="s">
        <v>136</v>
      </c>
      <c r="B42" s="17" t="s">
        <v>63</v>
      </c>
      <c r="C42" s="18">
        <v>70</v>
      </c>
      <c r="D42" s="19" t="s">
        <v>19</v>
      </c>
      <c r="E42" s="20"/>
      <c r="F42" s="249" t="str">
        <f>IF(E42="","",(ROUND($C$42*E42,2)))</f>
        <v/>
      </c>
      <c r="G42" s="21">
        <v>2</v>
      </c>
      <c r="H42" s="22" t="str">
        <f t="shared" si="2"/>
        <v/>
      </c>
    </row>
    <row r="43" spans="1:14" s="34" customFormat="1" ht="15" customHeight="1" x14ac:dyDescent="0.25">
      <c r="A43" s="31" t="s">
        <v>137</v>
      </c>
      <c r="B43" s="37" t="s">
        <v>64</v>
      </c>
      <c r="C43" s="18">
        <v>6</v>
      </c>
      <c r="D43" s="19" t="s">
        <v>20</v>
      </c>
      <c r="E43" s="20"/>
      <c r="F43" s="249" t="str">
        <f>IF(E43="","",(ROUND($C$43*E43,2)))</f>
        <v/>
      </c>
      <c r="G43" s="21">
        <v>2</v>
      </c>
      <c r="H43" s="22" t="str">
        <f t="shared" si="2"/>
        <v/>
      </c>
    </row>
    <row r="44" spans="1:14" s="34" customFormat="1" ht="15" customHeight="1" x14ac:dyDescent="0.25">
      <c r="A44" s="31" t="s">
        <v>138</v>
      </c>
      <c r="B44" s="17" t="s">
        <v>65</v>
      </c>
      <c r="C44" s="18">
        <v>67</v>
      </c>
      <c r="D44" s="19" t="s">
        <v>43</v>
      </c>
      <c r="E44" s="20"/>
      <c r="F44" s="249" t="str">
        <f>IF(E44="","",(ROUND($C$44*E44,2)))</f>
        <v/>
      </c>
      <c r="G44" s="21">
        <v>2</v>
      </c>
      <c r="H44" s="22" t="str">
        <f t="shared" si="2"/>
        <v/>
      </c>
    </row>
    <row r="45" spans="1:14" s="34" customFormat="1" ht="15" customHeight="1" x14ac:dyDescent="0.25">
      <c r="A45" s="31" t="s">
        <v>139</v>
      </c>
      <c r="B45" s="17" t="s">
        <v>53</v>
      </c>
      <c r="C45" s="18">
        <v>3</v>
      </c>
      <c r="D45" s="19" t="s">
        <v>21</v>
      </c>
      <c r="E45" s="20"/>
      <c r="F45" s="249" t="str">
        <f>IF(E45="","",(ROUND($C$45*E45,2)))</f>
        <v/>
      </c>
      <c r="G45" s="21">
        <v>2</v>
      </c>
      <c r="H45" s="22" t="str">
        <f t="shared" si="2"/>
        <v/>
      </c>
    </row>
    <row r="46" spans="1:14" ht="15" customHeight="1" x14ac:dyDescent="0.25">
      <c r="A46" s="31" t="s">
        <v>140</v>
      </c>
      <c r="B46" s="17" t="s">
        <v>66</v>
      </c>
      <c r="C46" s="18">
        <v>8</v>
      </c>
      <c r="D46" s="19" t="s">
        <v>21</v>
      </c>
      <c r="E46" s="20"/>
      <c r="F46" s="249" t="str">
        <f>IF(E46="","",(ROUND($C$46*E46,2)))</f>
        <v/>
      </c>
      <c r="G46" s="21">
        <v>1</v>
      </c>
      <c r="H46" s="22" t="str">
        <f t="shared" si="2"/>
        <v/>
      </c>
    </row>
    <row r="47" spans="1:14" ht="15" customHeight="1" x14ac:dyDescent="0.25">
      <c r="A47" s="144" t="s">
        <v>262</v>
      </c>
      <c r="B47" s="17" t="s">
        <v>301</v>
      </c>
      <c r="C47" s="25">
        <v>8</v>
      </c>
      <c r="D47" s="26" t="s">
        <v>21</v>
      </c>
      <c r="E47" s="272"/>
      <c r="F47" s="145" t="str">
        <f>IF(E47="","",(ROUND($C$47*E47,2)))</f>
        <v/>
      </c>
      <c r="G47" s="155">
        <v>1</v>
      </c>
      <c r="H47" s="51" t="str">
        <f>IF(F47="","",F47*G47)</f>
        <v/>
      </c>
      <c r="I47" s="30"/>
      <c r="J47" s="32"/>
      <c r="K47" s="33"/>
      <c r="L47" s="23"/>
      <c r="M47" s="23"/>
      <c r="N47" s="24"/>
    </row>
    <row r="48" spans="1:14" ht="15" customHeight="1" x14ac:dyDescent="0.25">
      <c r="A48" s="31" t="s">
        <v>141</v>
      </c>
      <c r="B48" s="17" t="s">
        <v>45</v>
      </c>
      <c r="C48" s="18">
        <f>105+65+40+369</f>
        <v>579</v>
      </c>
      <c r="D48" s="19" t="s">
        <v>19</v>
      </c>
      <c r="E48" s="20"/>
      <c r="F48" s="249" t="str">
        <f>IF(E48="","",(ROUND($C$48*E48,2)))</f>
        <v/>
      </c>
      <c r="G48" s="21">
        <v>52</v>
      </c>
      <c r="H48" s="22" t="str">
        <f t="shared" si="2"/>
        <v/>
      </c>
    </row>
    <row r="49" spans="1:14" ht="15" customHeight="1" x14ac:dyDescent="0.25">
      <c r="A49" s="31" t="s">
        <v>142</v>
      </c>
      <c r="B49" s="37" t="s">
        <v>26</v>
      </c>
      <c r="C49" s="18">
        <f>65+369</f>
        <v>434</v>
      </c>
      <c r="D49" s="19" t="s">
        <v>19</v>
      </c>
      <c r="E49" s="20"/>
      <c r="F49" s="249" t="str">
        <f>IF(E49="","",(ROUND($C$49*E49,2)))</f>
        <v/>
      </c>
      <c r="G49" s="21">
        <v>12</v>
      </c>
      <c r="H49" s="22" t="str">
        <f>IF(F49="","",F49*G49)</f>
        <v/>
      </c>
    </row>
    <row r="50" spans="1:14" ht="15" customHeight="1" x14ac:dyDescent="0.25">
      <c r="A50" s="31"/>
      <c r="B50" s="171" t="s">
        <v>27</v>
      </c>
      <c r="C50" s="171"/>
      <c r="D50" s="171"/>
      <c r="E50" s="171"/>
      <c r="F50" s="171"/>
      <c r="G50" s="171"/>
      <c r="H50" s="29" t="str">
        <f>IF(AND(E39="",E40="",E41="",E42="",E43="",E44="",E47="",E46="",E48="",E49=""),"",(IF(SUM(H39:H49)=0,0,IF(SUM(H39:H49)&gt;0,SUM(H39:H49)))))</f>
        <v/>
      </c>
    </row>
    <row r="51" spans="1:14" ht="15" customHeight="1" x14ac:dyDescent="0.25">
      <c r="A51" s="35" t="s">
        <v>143</v>
      </c>
      <c r="B51" s="201" t="s">
        <v>28</v>
      </c>
      <c r="C51" s="201"/>
      <c r="D51" s="201"/>
      <c r="E51" s="201"/>
      <c r="F51" s="201"/>
      <c r="G51" s="201"/>
      <c r="H51" s="201"/>
    </row>
    <row r="52" spans="1:14" ht="15" customHeight="1" x14ac:dyDescent="0.25">
      <c r="A52" s="16" t="s">
        <v>144</v>
      </c>
      <c r="B52" s="17" t="s">
        <v>287</v>
      </c>
      <c r="C52" s="18">
        <v>2230</v>
      </c>
      <c r="D52" s="19" t="s">
        <v>19</v>
      </c>
      <c r="E52" s="20"/>
      <c r="F52" s="249" t="str">
        <f>IF(E52="","",(ROUND($C$52*E52,2)))</f>
        <v/>
      </c>
      <c r="G52" s="21">
        <v>2</v>
      </c>
      <c r="H52" s="22" t="str">
        <f t="shared" ref="H52:H67" si="3">IF(F52="","",F52*G52)</f>
        <v/>
      </c>
    </row>
    <row r="53" spans="1:14" ht="15" customHeight="1" x14ac:dyDescent="0.25">
      <c r="A53" s="144" t="s">
        <v>265</v>
      </c>
      <c r="B53" s="37" t="s">
        <v>288</v>
      </c>
      <c r="C53" s="25">
        <v>2230</v>
      </c>
      <c r="D53" s="26" t="s">
        <v>19</v>
      </c>
      <c r="E53" s="272"/>
      <c r="F53" s="145" t="str">
        <f>IF(E53="","",(ROUND($C$53*E53,2)))</f>
        <v/>
      </c>
      <c r="G53" s="155">
        <v>1</v>
      </c>
      <c r="H53" s="51" t="str">
        <f>IF(F53="","",F53*G53)</f>
        <v/>
      </c>
      <c r="I53" s="30"/>
      <c r="J53" s="32"/>
      <c r="K53" s="33"/>
      <c r="L53" s="23"/>
      <c r="M53" s="23"/>
      <c r="N53" s="24"/>
    </row>
    <row r="54" spans="1:14" ht="15" customHeight="1" x14ac:dyDescent="0.25">
      <c r="A54" s="16" t="s">
        <v>145</v>
      </c>
      <c r="B54" s="17" t="s">
        <v>40</v>
      </c>
      <c r="C54" s="18">
        <v>12</v>
      </c>
      <c r="D54" s="19" t="s">
        <v>21</v>
      </c>
      <c r="E54" s="20"/>
      <c r="F54" s="249" t="str">
        <f>IF(E54="","",(ROUND($C$54*E54,2)))</f>
        <v/>
      </c>
      <c r="G54" s="21">
        <v>2</v>
      </c>
      <c r="H54" s="22" t="str">
        <f t="shared" si="3"/>
        <v/>
      </c>
    </row>
    <row r="55" spans="1:14" ht="15" customHeight="1" x14ac:dyDescent="0.25">
      <c r="A55" s="144" t="s">
        <v>264</v>
      </c>
      <c r="B55" s="17" t="s">
        <v>46</v>
      </c>
      <c r="C55" s="25">
        <v>12</v>
      </c>
      <c r="D55" s="26" t="s">
        <v>21</v>
      </c>
      <c r="E55" s="272"/>
      <c r="F55" s="145" t="str">
        <f>IF(E55="","",(ROUND($C$55*E55,2)))</f>
        <v/>
      </c>
      <c r="G55" s="155">
        <v>1</v>
      </c>
      <c r="H55" s="51" t="str">
        <f>IF(F55="","",F55*G55)</f>
        <v/>
      </c>
      <c r="I55" s="30"/>
      <c r="J55" s="32"/>
      <c r="K55" s="33"/>
      <c r="L55" s="23"/>
      <c r="M55" s="23"/>
      <c r="N55" s="24"/>
    </row>
    <row r="56" spans="1:14" ht="15" customHeight="1" x14ac:dyDescent="0.25">
      <c r="A56" s="16" t="s">
        <v>146</v>
      </c>
      <c r="B56" s="17" t="s">
        <v>296</v>
      </c>
      <c r="C56" s="18">
        <v>645</v>
      </c>
      <c r="D56" s="19" t="s">
        <v>19</v>
      </c>
      <c r="E56" s="20"/>
      <c r="F56" s="249" t="str">
        <f>IF(E56="","",(ROUND($C$56*E56,2)))</f>
        <v/>
      </c>
      <c r="G56" s="21">
        <v>4</v>
      </c>
      <c r="H56" s="22" t="str">
        <f t="shared" si="3"/>
        <v/>
      </c>
    </row>
    <row r="57" spans="1:14" ht="15" customHeight="1" x14ac:dyDescent="0.25">
      <c r="A57" s="16" t="s">
        <v>147</v>
      </c>
      <c r="B57" s="17" t="s">
        <v>266</v>
      </c>
      <c r="C57" s="18">
        <v>2290</v>
      </c>
      <c r="D57" s="19" t="s">
        <v>19</v>
      </c>
      <c r="E57" s="20"/>
      <c r="F57" s="249" t="str">
        <f>IF(E57="","",(ROUND($C$57*E57,2)))</f>
        <v/>
      </c>
      <c r="G57" s="21">
        <v>52</v>
      </c>
      <c r="H57" s="22" t="str">
        <f t="shared" si="3"/>
        <v/>
      </c>
    </row>
    <row r="58" spans="1:14" ht="15" customHeight="1" x14ac:dyDescent="0.25">
      <c r="A58" s="16" t="s">
        <v>148</v>
      </c>
      <c r="B58" s="17" t="s">
        <v>296</v>
      </c>
      <c r="C58" s="18">
        <v>645</v>
      </c>
      <c r="D58" s="19" t="s">
        <v>19</v>
      </c>
      <c r="E58" s="20"/>
      <c r="F58" s="249" t="str">
        <f>IF(E58="","",(ROUND($C$58*E58,2)))</f>
        <v/>
      </c>
      <c r="G58" s="21">
        <v>52</v>
      </c>
      <c r="H58" s="22" t="str">
        <f t="shared" si="3"/>
        <v/>
      </c>
    </row>
    <row r="59" spans="1:14" ht="15" customHeight="1" x14ac:dyDescent="0.25">
      <c r="A59" s="16" t="s">
        <v>149</v>
      </c>
      <c r="B59" s="17" t="s">
        <v>297</v>
      </c>
      <c r="C59" s="18">
        <v>645</v>
      </c>
      <c r="D59" s="19" t="s">
        <v>19</v>
      </c>
      <c r="E59" s="20"/>
      <c r="F59" s="249" t="str">
        <f>IF(E59="","",(ROUND($C$59*E59,2)))</f>
        <v/>
      </c>
      <c r="G59" s="21">
        <v>2</v>
      </c>
      <c r="H59" s="22" t="str">
        <f t="shared" si="3"/>
        <v/>
      </c>
    </row>
    <row r="60" spans="1:14" ht="15" customHeight="1" x14ac:dyDescent="0.25">
      <c r="A60" s="16" t="s">
        <v>150</v>
      </c>
      <c r="B60" s="17" t="s">
        <v>58</v>
      </c>
      <c r="C60" s="18">
        <v>30</v>
      </c>
      <c r="D60" s="19" t="s">
        <v>21</v>
      </c>
      <c r="E60" s="20"/>
      <c r="F60" s="249" t="str">
        <f>IF(E60="","",(ROUND($C$60*E60,2)))</f>
        <v/>
      </c>
      <c r="G60" s="21">
        <v>2</v>
      </c>
      <c r="H60" s="22" t="str">
        <f t="shared" si="3"/>
        <v/>
      </c>
    </row>
    <row r="61" spans="1:14" ht="15" customHeight="1" x14ac:dyDescent="0.25">
      <c r="A61" s="16" t="s">
        <v>151</v>
      </c>
      <c r="B61" s="17" t="s">
        <v>67</v>
      </c>
      <c r="C61" s="18">
        <v>2</v>
      </c>
      <c r="D61" s="19" t="s">
        <v>21</v>
      </c>
      <c r="E61" s="20"/>
      <c r="F61" s="249" t="str">
        <f>IF(E61="","",(ROUND($C$61*E61,2)))</f>
        <v/>
      </c>
      <c r="G61" s="21">
        <v>2</v>
      </c>
      <c r="H61" s="22" t="str">
        <f t="shared" si="3"/>
        <v/>
      </c>
    </row>
    <row r="62" spans="1:14" ht="15" customHeight="1" x14ac:dyDescent="0.25">
      <c r="A62" s="16" t="s">
        <v>152</v>
      </c>
      <c r="B62" s="17" t="s">
        <v>53</v>
      </c>
      <c r="C62" s="18">
        <v>5</v>
      </c>
      <c r="D62" s="19" t="s">
        <v>21</v>
      </c>
      <c r="E62" s="20"/>
      <c r="F62" s="249" t="str">
        <f>IF(E62="","",(ROUND($C$62*E62,2)))</f>
        <v/>
      </c>
      <c r="G62" s="21">
        <v>2</v>
      </c>
      <c r="H62" s="22" t="str">
        <f t="shared" si="3"/>
        <v/>
      </c>
    </row>
    <row r="63" spans="1:14" ht="15" customHeight="1" x14ac:dyDescent="0.25">
      <c r="A63" s="16" t="s">
        <v>153</v>
      </c>
      <c r="B63" s="17" t="s">
        <v>57</v>
      </c>
      <c r="C63" s="18">
        <v>21</v>
      </c>
      <c r="D63" s="19" t="s">
        <v>21</v>
      </c>
      <c r="E63" s="20"/>
      <c r="F63" s="249" t="str">
        <f>IF(E63="","",(ROUND($C$63*E63,2)))</f>
        <v/>
      </c>
      <c r="G63" s="21">
        <v>2</v>
      </c>
      <c r="H63" s="22" t="str">
        <f t="shared" si="3"/>
        <v/>
      </c>
    </row>
    <row r="64" spans="1:14" ht="15" customHeight="1" x14ac:dyDescent="0.25">
      <c r="A64" s="16" t="s">
        <v>154</v>
      </c>
      <c r="B64" s="17" t="s">
        <v>68</v>
      </c>
      <c r="C64" s="18">
        <v>6</v>
      </c>
      <c r="D64" s="19" t="s">
        <v>21</v>
      </c>
      <c r="E64" s="20"/>
      <c r="F64" s="249" t="str">
        <f>IF(E64="","",(ROUND($C$64*E64,2)))</f>
        <v/>
      </c>
      <c r="G64" s="21">
        <v>2</v>
      </c>
      <c r="H64" s="22" t="str">
        <f t="shared" si="3"/>
        <v/>
      </c>
    </row>
    <row r="65" spans="1:8" ht="15" customHeight="1" x14ac:dyDescent="0.25">
      <c r="A65" s="16" t="s">
        <v>155</v>
      </c>
      <c r="B65" s="17" t="s">
        <v>44</v>
      </c>
      <c r="C65" s="18">
        <v>4</v>
      </c>
      <c r="D65" s="19" t="s">
        <v>21</v>
      </c>
      <c r="E65" s="20"/>
      <c r="F65" s="249" t="str">
        <f>IF(E65="","",(ROUND($C$65*E65,2)))</f>
        <v/>
      </c>
      <c r="G65" s="21">
        <v>38</v>
      </c>
      <c r="H65" s="22" t="str">
        <f t="shared" si="3"/>
        <v/>
      </c>
    </row>
    <row r="66" spans="1:8" ht="15" customHeight="1" x14ac:dyDescent="0.25">
      <c r="A66" s="16" t="s">
        <v>156</v>
      </c>
      <c r="B66" s="17" t="s">
        <v>45</v>
      </c>
      <c r="C66" s="18">
        <f>390+490+240+670+143+2230+645</f>
        <v>4808</v>
      </c>
      <c r="D66" s="19" t="s">
        <v>19</v>
      </c>
      <c r="E66" s="20"/>
      <c r="F66" s="249" t="str">
        <f>IF(E66="","",(ROUND($C$66*E66,2)))</f>
        <v/>
      </c>
      <c r="G66" s="21">
        <v>52</v>
      </c>
      <c r="H66" s="22" t="str">
        <f t="shared" si="3"/>
        <v/>
      </c>
    </row>
    <row r="67" spans="1:8" ht="15" customHeight="1" x14ac:dyDescent="0.25">
      <c r="A67" s="16" t="s">
        <v>157</v>
      </c>
      <c r="B67" s="17" t="s">
        <v>26</v>
      </c>
      <c r="C67" s="18">
        <f>143+2230+645</f>
        <v>3018</v>
      </c>
      <c r="D67" s="19" t="s">
        <v>19</v>
      </c>
      <c r="E67" s="20"/>
      <c r="F67" s="249" t="str">
        <f>IF(E67="","",(ROUND($C$67*E67,2)))</f>
        <v/>
      </c>
      <c r="G67" s="21">
        <v>12</v>
      </c>
      <c r="H67" s="22" t="str">
        <f t="shared" si="3"/>
        <v/>
      </c>
    </row>
    <row r="68" spans="1:8" ht="15" customHeight="1" x14ac:dyDescent="0.25">
      <c r="A68" s="31"/>
      <c r="B68" s="171" t="s">
        <v>29</v>
      </c>
      <c r="C68" s="171"/>
      <c r="D68" s="171"/>
      <c r="E68" s="171"/>
      <c r="F68" s="171"/>
      <c r="G68" s="171"/>
      <c r="H68" s="29" t="str">
        <f>IF(AND(E52="",E53="",E54="",E55="",E56="",E57="",E58="",E59="",E60="",E61="",E62="",E63="",E64="",E65="",E66="",E67=""),"",(IF(SUM(H52:H67)=0,0,IF(SUM(H52:H67)&gt;0,SUM(H52:H67)))))</f>
        <v/>
      </c>
    </row>
    <row r="69" spans="1:8" ht="15" customHeight="1" x14ac:dyDescent="0.25">
      <c r="A69" s="35" t="s">
        <v>158</v>
      </c>
      <c r="B69" s="201" t="s">
        <v>30</v>
      </c>
      <c r="C69" s="201"/>
      <c r="D69" s="201"/>
      <c r="E69" s="201"/>
      <c r="F69" s="201"/>
      <c r="G69" s="201"/>
      <c r="H69" s="201"/>
    </row>
    <row r="70" spans="1:8" ht="15" customHeight="1" x14ac:dyDescent="0.25">
      <c r="A70" s="16" t="s">
        <v>159</v>
      </c>
      <c r="B70" s="17" t="s">
        <v>289</v>
      </c>
      <c r="C70" s="18">
        <v>295</v>
      </c>
      <c r="D70" s="19" t="s">
        <v>19</v>
      </c>
      <c r="E70" s="20"/>
      <c r="F70" s="249" t="str">
        <f>IF(E70="","",(ROUND($C$70*E70,2)))</f>
        <v/>
      </c>
      <c r="G70" s="21">
        <v>1</v>
      </c>
      <c r="H70" s="22" t="str">
        <f t="shared" ref="H70:H86" si="4">IF(F70="","",F70*G70)</f>
        <v/>
      </c>
    </row>
    <row r="71" spans="1:8" ht="15" customHeight="1" x14ac:dyDescent="0.25">
      <c r="A71" s="16" t="s">
        <v>160</v>
      </c>
      <c r="B71" s="17" t="s">
        <v>40</v>
      </c>
      <c r="C71" s="121">
        <v>10</v>
      </c>
      <c r="D71" s="19" t="s">
        <v>21</v>
      </c>
      <c r="E71" s="146"/>
      <c r="F71" s="249" t="str">
        <f>IF(E71="","",(ROUND($C$71*E71,2)))</f>
        <v/>
      </c>
      <c r="G71" s="21">
        <v>2</v>
      </c>
      <c r="H71" s="22" t="str">
        <f t="shared" si="4"/>
        <v/>
      </c>
    </row>
    <row r="72" spans="1:8" ht="15" customHeight="1" x14ac:dyDescent="0.25">
      <c r="A72" s="16" t="s">
        <v>161</v>
      </c>
      <c r="B72" s="17" t="s">
        <v>55</v>
      </c>
      <c r="C72" s="18">
        <v>1</v>
      </c>
      <c r="D72" s="19" t="s">
        <v>38</v>
      </c>
      <c r="E72" s="20"/>
      <c r="F72" s="249" t="str">
        <f>IF(E72="","",(ROUND($C$72*E72,2)))</f>
        <v/>
      </c>
      <c r="G72" s="21">
        <v>2</v>
      </c>
      <c r="H72" s="22" t="str">
        <f t="shared" si="4"/>
        <v/>
      </c>
    </row>
    <row r="73" spans="1:8" ht="15" customHeight="1" x14ac:dyDescent="0.25">
      <c r="A73" s="16" t="s">
        <v>162</v>
      </c>
      <c r="B73" s="17" t="s">
        <v>69</v>
      </c>
      <c r="C73" s="18">
        <v>2</v>
      </c>
      <c r="D73" s="19" t="s">
        <v>21</v>
      </c>
      <c r="E73" s="20"/>
      <c r="F73" s="249" t="str">
        <f>IF(E73="","",(ROUND($C$73*E73,2)))</f>
        <v/>
      </c>
      <c r="G73" s="21">
        <v>2</v>
      </c>
      <c r="H73" s="22" t="str">
        <f t="shared" si="4"/>
        <v/>
      </c>
    </row>
    <row r="74" spans="1:8" ht="15" customHeight="1" x14ac:dyDescent="0.25">
      <c r="A74" s="16" t="s">
        <v>163</v>
      </c>
      <c r="B74" s="17" t="s">
        <v>266</v>
      </c>
      <c r="C74" s="18">
        <v>295</v>
      </c>
      <c r="D74" s="19" t="s">
        <v>19</v>
      </c>
      <c r="E74" s="20"/>
      <c r="F74" s="249" t="str">
        <f>IF(E74="","",(ROUND($C$74*E74,2)))</f>
        <v/>
      </c>
      <c r="G74" s="21">
        <v>12</v>
      </c>
      <c r="H74" s="22" t="str">
        <f t="shared" si="4"/>
        <v/>
      </c>
    </row>
    <row r="75" spans="1:8" ht="15" customHeight="1" x14ac:dyDescent="0.25">
      <c r="A75" s="16" t="s">
        <v>164</v>
      </c>
      <c r="B75" s="17" t="s">
        <v>294</v>
      </c>
      <c r="C75" s="18">
        <v>70</v>
      </c>
      <c r="D75" s="19" t="s">
        <v>19</v>
      </c>
      <c r="E75" s="20"/>
      <c r="F75" s="249" t="str">
        <f>IF(E75="","",(ROUND($C$75*E75,2)))</f>
        <v/>
      </c>
      <c r="G75" s="21">
        <v>12</v>
      </c>
      <c r="H75" s="22" t="str">
        <f t="shared" si="4"/>
        <v/>
      </c>
    </row>
    <row r="76" spans="1:8" ht="15" customHeight="1" x14ac:dyDescent="0.25">
      <c r="A76" s="16" t="s">
        <v>165</v>
      </c>
      <c r="B76" s="17" t="s">
        <v>297</v>
      </c>
      <c r="C76" s="18">
        <v>70</v>
      </c>
      <c r="D76" s="19" t="s">
        <v>19</v>
      </c>
      <c r="E76" s="20"/>
      <c r="F76" s="249" t="str">
        <f>IF(E76="","",(ROUND($C$76*E76,2)))</f>
        <v/>
      </c>
      <c r="G76" s="21">
        <v>2</v>
      </c>
      <c r="H76" s="22" t="str">
        <f t="shared" si="4"/>
        <v/>
      </c>
    </row>
    <row r="77" spans="1:8" ht="15" customHeight="1" x14ac:dyDescent="0.25">
      <c r="A77" s="16" t="s">
        <v>166</v>
      </c>
      <c r="B77" s="17" t="s">
        <v>102</v>
      </c>
      <c r="C77" s="18">
        <v>16</v>
      </c>
      <c r="D77" s="19" t="s">
        <v>21</v>
      </c>
      <c r="E77" s="20"/>
      <c r="F77" s="249" t="str">
        <f>IF(E77="","",(ROUND($C$77*E77,2)))</f>
        <v/>
      </c>
      <c r="G77" s="21">
        <v>2</v>
      </c>
      <c r="H77" s="22" t="str">
        <f t="shared" si="4"/>
        <v/>
      </c>
    </row>
    <row r="78" spans="1:8" ht="15" customHeight="1" x14ac:dyDescent="0.25">
      <c r="A78" s="16" t="s">
        <v>167</v>
      </c>
      <c r="B78" s="17" t="s">
        <v>65</v>
      </c>
      <c r="C78" s="18">
        <v>55</v>
      </c>
      <c r="D78" s="19" t="s">
        <v>43</v>
      </c>
      <c r="E78" s="20"/>
      <c r="F78" s="249" t="str">
        <f>IF(E78="","",(ROUND($C$78*E78,2)))</f>
        <v/>
      </c>
      <c r="G78" s="21">
        <v>5</v>
      </c>
      <c r="H78" s="22" t="str">
        <f t="shared" si="4"/>
        <v/>
      </c>
    </row>
    <row r="79" spans="1:8" ht="15" customHeight="1" x14ac:dyDescent="0.25">
      <c r="A79" s="16" t="s">
        <v>168</v>
      </c>
      <c r="B79" s="17" t="s">
        <v>71</v>
      </c>
      <c r="C79" s="18">
        <v>9</v>
      </c>
      <c r="D79" s="19" t="s">
        <v>21</v>
      </c>
      <c r="E79" s="20"/>
      <c r="F79" s="249" t="str">
        <f>IF(E79="","",(ROUND($C$79*E79,2)))</f>
        <v/>
      </c>
      <c r="G79" s="21">
        <v>2</v>
      </c>
      <c r="H79" s="22" t="str">
        <f>IF(F79="","",F79*G79)</f>
        <v/>
      </c>
    </row>
    <row r="80" spans="1:8" ht="15" customHeight="1" x14ac:dyDescent="0.25">
      <c r="A80" s="16" t="s">
        <v>169</v>
      </c>
      <c r="B80" s="17" t="s">
        <v>70</v>
      </c>
      <c r="C80" s="18">
        <v>7</v>
      </c>
      <c r="D80" s="19" t="s">
        <v>19</v>
      </c>
      <c r="E80" s="20"/>
      <c r="F80" s="249" t="str">
        <f>IF(E80="","",(ROUND($C$80*E80,2)))</f>
        <v/>
      </c>
      <c r="G80" s="21">
        <v>2</v>
      </c>
      <c r="H80" s="22" t="str">
        <f t="shared" si="4"/>
        <v/>
      </c>
    </row>
    <row r="81" spans="1:8" s="28" customFormat="1" ht="15" customHeight="1" x14ac:dyDescent="0.25">
      <c r="A81" s="16" t="s">
        <v>170</v>
      </c>
      <c r="B81" s="17" t="s">
        <v>58</v>
      </c>
      <c r="C81" s="27">
        <v>16</v>
      </c>
      <c r="D81" s="38" t="s">
        <v>21</v>
      </c>
      <c r="E81" s="20"/>
      <c r="F81" s="249" t="str">
        <f>IF(E81="","",(ROUND($C$81*E81,2)))</f>
        <v/>
      </c>
      <c r="G81" s="21">
        <v>2</v>
      </c>
      <c r="H81" s="22" t="str">
        <f t="shared" si="4"/>
        <v/>
      </c>
    </row>
    <row r="82" spans="1:8" ht="15" customHeight="1" x14ac:dyDescent="0.25">
      <c r="A82" s="16" t="s">
        <v>171</v>
      </c>
      <c r="B82" s="17" t="s">
        <v>57</v>
      </c>
      <c r="C82" s="18">
        <v>4</v>
      </c>
      <c r="D82" s="19" t="s">
        <v>21</v>
      </c>
      <c r="E82" s="20"/>
      <c r="F82" s="249" t="str">
        <f>IF(E82="","",(ROUND($C$82*E82,2)))</f>
        <v/>
      </c>
      <c r="G82" s="21">
        <v>2</v>
      </c>
      <c r="H82" s="22" t="str">
        <f t="shared" si="4"/>
        <v/>
      </c>
    </row>
    <row r="83" spans="1:8" ht="15" customHeight="1" x14ac:dyDescent="0.25">
      <c r="A83" s="16" t="s">
        <v>172</v>
      </c>
      <c r="B83" s="17" t="s">
        <v>50</v>
      </c>
      <c r="C83" s="18">
        <v>1</v>
      </c>
      <c r="D83" s="19" t="s">
        <v>21</v>
      </c>
      <c r="E83" s="20"/>
      <c r="F83" s="249" t="str">
        <f>IF(E83="","",(ROUND($C$83*E83,2)))</f>
        <v/>
      </c>
      <c r="G83" s="21">
        <v>2</v>
      </c>
      <c r="H83" s="22" t="str">
        <f t="shared" si="4"/>
        <v/>
      </c>
    </row>
    <row r="84" spans="1:8" ht="15" customHeight="1" x14ac:dyDescent="0.25">
      <c r="A84" s="16" t="s">
        <v>314</v>
      </c>
      <c r="B84" s="17" t="s">
        <v>44</v>
      </c>
      <c r="C84" s="18">
        <v>1</v>
      </c>
      <c r="D84" s="19" t="s">
        <v>21</v>
      </c>
      <c r="E84" s="20"/>
      <c r="F84" s="249" t="str">
        <f>IF(E84="","",(ROUND($C$84*E84,2)))</f>
        <v/>
      </c>
      <c r="G84" s="21">
        <v>38</v>
      </c>
      <c r="H84" s="22" t="str">
        <f t="shared" si="4"/>
        <v/>
      </c>
    </row>
    <row r="85" spans="1:8" ht="15" customHeight="1" x14ac:dyDescent="0.25">
      <c r="A85" s="16" t="s">
        <v>315</v>
      </c>
      <c r="B85" s="17" t="s">
        <v>45</v>
      </c>
      <c r="C85" s="18">
        <v>1101</v>
      </c>
      <c r="D85" s="19" t="s">
        <v>19</v>
      </c>
      <c r="E85" s="20"/>
      <c r="F85" s="249" t="str">
        <f>IF(E85="","",(ROUND($C$85*E85,2)))</f>
        <v/>
      </c>
      <c r="G85" s="21">
        <v>52</v>
      </c>
      <c r="H85" s="22" t="str">
        <f t="shared" si="4"/>
        <v/>
      </c>
    </row>
    <row r="86" spans="1:8" ht="15" customHeight="1" x14ac:dyDescent="0.25">
      <c r="A86" s="16" t="s">
        <v>173</v>
      </c>
      <c r="B86" s="17" t="s">
        <v>26</v>
      </c>
      <c r="C86" s="27">
        <v>410</v>
      </c>
      <c r="D86" s="38" t="s">
        <v>19</v>
      </c>
      <c r="E86" s="20"/>
      <c r="F86" s="249" t="str">
        <f>IF(E86="","",(ROUND($C$86*E86,2)))</f>
        <v/>
      </c>
      <c r="G86" s="21">
        <v>12</v>
      </c>
      <c r="H86" s="22" t="str">
        <f t="shared" si="4"/>
        <v/>
      </c>
    </row>
    <row r="87" spans="1:8" ht="15" customHeight="1" x14ac:dyDescent="0.25">
      <c r="A87" s="16"/>
      <c r="B87" s="171" t="s">
        <v>31</v>
      </c>
      <c r="C87" s="171"/>
      <c r="D87" s="171"/>
      <c r="E87" s="171"/>
      <c r="F87" s="171"/>
      <c r="G87" s="171"/>
      <c r="H87" s="29" t="str">
        <f>IF(AND(E70="",E71="",E72="",E73="",E74="",E75="",E76="",E77="",E78="",E79="",E80="",E81="",E82="",E83="",E84="",E85="",E86=""),"",(IF(SUM(H70:H86)=0,0,IF(SUM(H70:H86)&gt;0,SUM(H70:H86)))))</f>
        <v/>
      </c>
    </row>
    <row r="88" spans="1:8" ht="15" customHeight="1" x14ac:dyDescent="0.25">
      <c r="A88" s="35" t="s">
        <v>174</v>
      </c>
      <c r="B88" s="201" t="s">
        <v>32</v>
      </c>
      <c r="C88" s="201"/>
      <c r="D88" s="201"/>
      <c r="E88" s="201"/>
      <c r="F88" s="201"/>
      <c r="G88" s="201"/>
      <c r="H88" s="201"/>
    </row>
    <row r="89" spans="1:8" ht="15" customHeight="1" x14ac:dyDescent="0.25">
      <c r="A89" s="16" t="s">
        <v>175</v>
      </c>
      <c r="B89" s="17" t="s">
        <v>298</v>
      </c>
      <c r="C89" s="18">
        <v>37</v>
      </c>
      <c r="D89" s="19" t="s">
        <v>19</v>
      </c>
      <c r="E89" s="20"/>
      <c r="F89" s="249" t="str">
        <f>IF(E89="","",(ROUND($C$89*E89,2)))</f>
        <v/>
      </c>
      <c r="G89" s="21">
        <v>12</v>
      </c>
      <c r="H89" s="22" t="str">
        <f t="shared" ref="H89:H114" si="5">IF(F89="","",F89*G89)</f>
        <v/>
      </c>
    </row>
    <row r="90" spans="1:8" ht="15" customHeight="1" x14ac:dyDescent="0.25">
      <c r="A90" s="31" t="s">
        <v>176</v>
      </c>
      <c r="B90" s="17" t="s">
        <v>299</v>
      </c>
      <c r="C90" s="18">
        <v>152</v>
      </c>
      <c r="D90" s="19" t="s">
        <v>19</v>
      </c>
      <c r="E90" s="20"/>
      <c r="F90" s="249" t="str">
        <f>IF(E90="","",(ROUND($C$90*E90,2)))</f>
        <v/>
      </c>
      <c r="G90" s="21">
        <v>12</v>
      </c>
      <c r="H90" s="22" t="str">
        <f t="shared" si="5"/>
        <v/>
      </c>
    </row>
    <row r="91" spans="1:8" ht="15" customHeight="1" x14ac:dyDescent="0.25">
      <c r="A91" s="16" t="s">
        <v>177</v>
      </c>
      <c r="B91" s="17" t="s">
        <v>266</v>
      </c>
      <c r="C91" s="18">
        <v>1623</v>
      </c>
      <c r="D91" s="19" t="s">
        <v>19</v>
      </c>
      <c r="E91" s="20"/>
      <c r="F91" s="249" t="str">
        <f>IF(E91="","",(ROUND($C$91*E91,2)))</f>
        <v/>
      </c>
      <c r="G91" s="21">
        <v>52</v>
      </c>
      <c r="H91" s="22" t="str">
        <f t="shared" si="5"/>
        <v/>
      </c>
    </row>
    <row r="92" spans="1:8" ht="15" customHeight="1" x14ac:dyDescent="0.25">
      <c r="A92" s="31" t="s">
        <v>178</v>
      </c>
      <c r="B92" s="17" t="s">
        <v>287</v>
      </c>
      <c r="C92" s="18">
        <v>6224</v>
      </c>
      <c r="D92" s="19" t="s">
        <v>19</v>
      </c>
      <c r="E92" s="20"/>
      <c r="F92" s="249" t="str">
        <f>IF(E92="","",(ROUND($C$92*E92,2)))</f>
        <v/>
      </c>
      <c r="G92" s="21">
        <v>12</v>
      </c>
      <c r="H92" s="22" t="str">
        <f t="shared" si="5"/>
        <v/>
      </c>
    </row>
    <row r="93" spans="1:8" ht="15" customHeight="1" x14ac:dyDescent="0.25">
      <c r="A93" s="16" t="s">
        <v>179</v>
      </c>
      <c r="B93" s="17" t="s">
        <v>307</v>
      </c>
      <c r="C93" s="18">
        <v>1175</v>
      </c>
      <c r="D93" s="19" t="s">
        <v>19</v>
      </c>
      <c r="E93" s="20"/>
      <c r="F93" s="249" t="str">
        <f>IF(E93="","",(ROUND($C$93*E93,2)))</f>
        <v/>
      </c>
      <c r="G93" s="21">
        <v>12</v>
      </c>
      <c r="H93" s="22" t="str">
        <f t="shared" si="5"/>
        <v/>
      </c>
    </row>
    <row r="94" spans="1:8" ht="15" customHeight="1" x14ac:dyDescent="0.25">
      <c r="A94" s="31" t="s">
        <v>180</v>
      </c>
      <c r="B94" s="17" t="s">
        <v>308</v>
      </c>
      <c r="C94" s="18">
        <v>1065</v>
      </c>
      <c r="D94" s="19" t="s">
        <v>19</v>
      </c>
      <c r="E94" s="20"/>
      <c r="F94" s="249" t="str">
        <f>IF(E94="","",(ROUND($C$94*E94,2)))</f>
        <v/>
      </c>
      <c r="G94" s="21">
        <v>12</v>
      </c>
      <c r="H94" s="22" t="str">
        <f t="shared" si="5"/>
        <v/>
      </c>
    </row>
    <row r="95" spans="1:8" ht="15" customHeight="1" x14ac:dyDescent="0.25">
      <c r="A95" s="16" t="s">
        <v>181</v>
      </c>
      <c r="B95" s="17" t="s">
        <v>266</v>
      </c>
      <c r="C95" s="18">
        <v>130</v>
      </c>
      <c r="D95" s="19" t="s">
        <v>19</v>
      </c>
      <c r="E95" s="20"/>
      <c r="F95" s="249" t="str">
        <f>IF(E95="","",(ROUND($C$95*E95,2)))</f>
        <v/>
      </c>
      <c r="G95" s="21">
        <v>12</v>
      </c>
      <c r="H95" s="22" t="str">
        <f t="shared" si="5"/>
        <v/>
      </c>
    </row>
    <row r="96" spans="1:8" ht="15" customHeight="1" x14ac:dyDescent="0.25">
      <c r="A96" s="31" t="s">
        <v>182</v>
      </c>
      <c r="B96" s="17" t="s">
        <v>295</v>
      </c>
      <c r="C96" s="18">
        <v>130</v>
      </c>
      <c r="D96" s="19" t="s">
        <v>19</v>
      </c>
      <c r="E96" s="20"/>
      <c r="F96" s="249" t="str">
        <f>IF(E96="","",(ROUND($C$96*E96,2)))</f>
        <v/>
      </c>
      <c r="G96" s="21">
        <v>2</v>
      </c>
      <c r="H96" s="22" t="str">
        <f t="shared" si="5"/>
        <v/>
      </c>
    </row>
    <row r="97" spans="1:14" ht="15" customHeight="1" x14ac:dyDescent="0.25">
      <c r="A97" s="144" t="s">
        <v>267</v>
      </c>
      <c r="B97" s="39" t="s">
        <v>300</v>
      </c>
      <c r="C97" s="25">
        <v>130</v>
      </c>
      <c r="D97" s="26" t="s">
        <v>19</v>
      </c>
      <c r="E97" s="272"/>
      <c r="F97" s="145" t="str">
        <f>IF(E97="","",(ROUND($C$97*E97,2)))</f>
        <v/>
      </c>
      <c r="G97" s="155">
        <v>1</v>
      </c>
      <c r="H97" s="51" t="str">
        <f>IF(F97="","",F97*G97)</f>
        <v/>
      </c>
      <c r="I97" s="30"/>
      <c r="J97" s="32"/>
      <c r="K97" s="33"/>
      <c r="L97" s="23"/>
      <c r="M97" s="23"/>
      <c r="N97" s="24"/>
    </row>
    <row r="98" spans="1:14" ht="15" customHeight="1" x14ac:dyDescent="0.25">
      <c r="A98" s="31" t="s">
        <v>183</v>
      </c>
      <c r="B98" s="17" t="s">
        <v>290</v>
      </c>
      <c r="C98" s="18">
        <v>125</v>
      </c>
      <c r="D98" s="19" t="s">
        <v>19</v>
      </c>
      <c r="E98" s="20"/>
      <c r="F98" s="249" t="str">
        <f>IF(E98="","",(ROUND($C$98*E98,2)))</f>
        <v/>
      </c>
      <c r="G98" s="21">
        <v>12</v>
      </c>
      <c r="H98" s="22" t="str">
        <f t="shared" si="5"/>
        <v/>
      </c>
    </row>
    <row r="99" spans="1:14" ht="15" customHeight="1" x14ac:dyDescent="0.25">
      <c r="A99" s="16" t="s">
        <v>184</v>
      </c>
      <c r="B99" s="17" t="s">
        <v>309</v>
      </c>
      <c r="C99" s="18">
        <v>85</v>
      </c>
      <c r="D99" s="38" t="s">
        <v>19</v>
      </c>
      <c r="E99" s="20"/>
      <c r="F99" s="249" t="str">
        <f>IF(E99="","",(ROUND($C$99*E99,2)))</f>
        <v/>
      </c>
      <c r="G99" s="21">
        <v>2</v>
      </c>
      <c r="H99" s="22" t="str">
        <f t="shared" si="5"/>
        <v/>
      </c>
    </row>
    <row r="100" spans="1:14" ht="15" customHeight="1" x14ac:dyDescent="0.25">
      <c r="A100" s="144" t="s">
        <v>268</v>
      </c>
      <c r="B100" s="39" t="s">
        <v>276</v>
      </c>
      <c r="C100" s="25">
        <v>85</v>
      </c>
      <c r="D100" s="26" t="s">
        <v>19</v>
      </c>
      <c r="E100" s="272"/>
      <c r="F100" s="145" t="str">
        <f>IF(E100="","",(ROUND($C$100*E100,2)))</f>
        <v/>
      </c>
      <c r="G100" s="155">
        <v>1</v>
      </c>
      <c r="H100" s="51" t="str">
        <f>IF(F100="","",F100*G100)</f>
        <v/>
      </c>
      <c r="I100" s="30"/>
      <c r="J100" s="32"/>
      <c r="K100" s="33"/>
      <c r="L100" s="23"/>
      <c r="M100" s="23"/>
      <c r="N100" s="24"/>
    </row>
    <row r="101" spans="1:14" ht="15" customHeight="1" x14ac:dyDescent="0.25">
      <c r="A101" s="16" t="s">
        <v>185</v>
      </c>
      <c r="B101" s="17" t="s">
        <v>277</v>
      </c>
      <c r="C101" s="18">
        <v>65</v>
      </c>
      <c r="D101" s="19" t="s">
        <v>21</v>
      </c>
      <c r="E101" s="20"/>
      <c r="F101" s="249" t="str">
        <f>IF(E101="","",(ROUND($C$101*E101,2)))</f>
        <v/>
      </c>
      <c r="G101" s="21">
        <v>2</v>
      </c>
      <c r="H101" s="22" t="str">
        <f t="shared" si="5"/>
        <v/>
      </c>
    </row>
    <row r="102" spans="1:14" ht="15" customHeight="1" x14ac:dyDescent="0.25">
      <c r="A102" s="144" t="s">
        <v>269</v>
      </c>
      <c r="B102" s="39" t="s">
        <v>278</v>
      </c>
      <c r="C102" s="25">
        <v>65</v>
      </c>
      <c r="D102" s="26" t="s">
        <v>21</v>
      </c>
      <c r="E102" s="272"/>
      <c r="F102" s="145" t="str">
        <f>IF(E102="","",(ROUND($C$102*E102,2)))</f>
        <v/>
      </c>
      <c r="G102" s="155">
        <v>1</v>
      </c>
      <c r="H102" s="51" t="str">
        <f>IF(F102="","",F102*G102)</f>
        <v/>
      </c>
      <c r="I102" s="30"/>
      <c r="J102" s="32"/>
      <c r="K102" s="33"/>
      <c r="L102" s="23"/>
      <c r="M102" s="23"/>
      <c r="N102" s="24"/>
    </row>
    <row r="103" spans="1:14" ht="15" customHeight="1" x14ac:dyDescent="0.25">
      <c r="A103" s="16" t="s">
        <v>186</v>
      </c>
      <c r="B103" s="17" t="s">
        <v>279</v>
      </c>
      <c r="C103" s="18">
        <v>3</v>
      </c>
      <c r="D103" s="19" t="s">
        <v>21</v>
      </c>
      <c r="E103" s="20"/>
      <c r="F103" s="249" t="str">
        <f>IF(E103="","",(ROUND($C$103*E103,2)))</f>
        <v/>
      </c>
      <c r="G103" s="21">
        <v>2</v>
      </c>
      <c r="H103" s="22" t="str">
        <f t="shared" si="5"/>
        <v/>
      </c>
    </row>
    <row r="104" spans="1:14" ht="15" customHeight="1" x14ac:dyDescent="0.25">
      <c r="A104" s="144" t="s">
        <v>270</v>
      </c>
      <c r="B104" s="39" t="s">
        <v>280</v>
      </c>
      <c r="C104" s="25">
        <v>3</v>
      </c>
      <c r="D104" s="26" t="s">
        <v>21</v>
      </c>
      <c r="E104" s="272"/>
      <c r="F104" s="145" t="str">
        <f>IF(E104="","",(ROUND($C$104*E104,2)))</f>
        <v/>
      </c>
      <c r="G104" s="155">
        <v>1</v>
      </c>
      <c r="H104" s="51" t="str">
        <f>IF(F104="","",F104*G104)</f>
        <v/>
      </c>
      <c r="I104" s="30"/>
      <c r="J104" s="32"/>
      <c r="K104" s="33"/>
      <c r="L104" s="23"/>
      <c r="M104" s="23"/>
      <c r="N104" s="24"/>
    </row>
    <row r="105" spans="1:14" ht="15" customHeight="1" x14ac:dyDescent="0.25">
      <c r="A105" s="16" t="s">
        <v>187</v>
      </c>
      <c r="B105" s="17" t="s">
        <v>47</v>
      </c>
      <c r="C105" s="18">
        <v>6</v>
      </c>
      <c r="D105" s="19" t="s">
        <v>21</v>
      </c>
      <c r="E105" s="20"/>
      <c r="F105" s="249" t="str">
        <f>IF(E105="","",(ROUND($C$105*E105,2)))</f>
        <v/>
      </c>
      <c r="G105" s="21">
        <v>2</v>
      </c>
      <c r="H105" s="22" t="str">
        <f t="shared" si="5"/>
        <v/>
      </c>
    </row>
    <row r="106" spans="1:14" ht="15" customHeight="1" x14ac:dyDescent="0.25">
      <c r="A106" s="144" t="s">
        <v>271</v>
      </c>
      <c r="B106" s="39" t="s">
        <v>48</v>
      </c>
      <c r="C106" s="25">
        <v>6</v>
      </c>
      <c r="D106" s="26" t="s">
        <v>21</v>
      </c>
      <c r="E106" s="272"/>
      <c r="F106" s="145" t="str">
        <f>IF(E106="","",(ROUND($C$106*E106,2)))</f>
        <v/>
      </c>
      <c r="G106" s="155">
        <v>1</v>
      </c>
      <c r="H106" s="51" t="str">
        <f>IF(F106="","",F106*G106)</f>
        <v/>
      </c>
      <c r="I106" s="30"/>
      <c r="J106" s="32"/>
      <c r="K106" s="33"/>
      <c r="L106" s="23"/>
      <c r="M106" s="23"/>
      <c r="N106" s="24"/>
    </row>
    <row r="107" spans="1:14" ht="15" customHeight="1" x14ac:dyDescent="0.25">
      <c r="A107" s="16" t="s">
        <v>188</v>
      </c>
      <c r="B107" s="17" t="s">
        <v>50</v>
      </c>
      <c r="C107" s="18">
        <v>70</v>
      </c>
      <c r="D107" s="19" t="s">
        <v>38</v>
      </c>
      <c r="E107" s="20"/>
      <c r="F107" s="249" t="str">
        <f>IF(E107="","",(ROUND($C$107*E107,2)))</f>
        <v/>
      </c>
      <c r="G107" s="21">
        <v>2</v>
      </c>
      <c r="H107" s="22" t="str">
        <f t="shared" si="5"/>
        <v/>
      </c>
    </row>
    <row r="108" spans="1:14" ht="15" customHeight="1" x14ac:dyDescent="0.25">
      <c r="A108" s="144" t="s">
        <v>272</v>
      </c>
      <c r="B108" s="39" t="s">
        <v>51</v>
      </c>
      <c r="C108" s="25">
        <v>70</v>
      </c>
      <c r="D108" s="26" t="s">
        <v>21</v>
      </c>
      <c r="E108" s="272"/>
      <c r="F108" s="145" t="str">
        <f>IF(E108="","",(ROUND($C$108*E108,2)))</f>
        <v/>
      </c>
      <c r="G108" s="155">
        <v>1</v>
      </c>
      <c r="H108" s="51" t="str">
        <f>IF(F108="","",F108*G108)</f>
        <v/>
      </c>
      <c r="I108" s="30"/>
      <c r="J108" s="32"/>
      <c r="K108" s="33"/>
      <c r="L108" s="23"/>
      <c r="M108" s="23"/>
      <c r="N108" s="24"/>
    </row>
    <row r="109" spans="1:14" ht="15" customHeight="1" x14ac:dyDescent="0.25">
      <c r="A109" s="16" t="s">
        <v>189</v>
      </c>
      <c r="B109" s="17" t="s">
        <v>49</v>
      </c>
      <c r="C109" s="18">
        <v>19</v>
      </c>
      <c r="D109" s="19" t="s">
        <v>21</v>
      </c>
      <c r="E109" s="20"/>
      <c r="F109" s="249" t="str">
        <f>IF(E109="","",(ROUND($C$109*E109,2)))</f>
        <v/>
      </c>
      <c r="G109" s="21">
        <v>2</v>
      </c>
      <c r="H109" s="22" t="str">
        <f t="shared" si="5"/>
        <v/>
      </c>
    </row>
    <row r="110" spans="1:14" ht="15" customHeight="1" x14ac:dyDescent="0.25">
      <c r="A110" s="144" t="s">
        <v>273</v>
      </c>
      <c r="B110" s="39" t="s">
        <v>52</v>
      </c>
      <c r="C110" s="25">
        <v>19</v>
      </c>
      <c r="D110" s="26" t="s">
        <v>21</v>
      </c>
      <c r="E110" s="272"/>
      <c r="F110" s="145" t="str">
        <f>IF(E110="","",(ROUND($C$110*E110,2)))</f>
        <v/>
      </c>
      <c r="G110" s="155">
        <v>1</v>
      </c>
      <c r="H110" s="51" t="str">
        <f>IF(F110="","",F110*G110)</f>
        <v/>
      </c>
      <c r="I110" s="30"/>
      <c r="J110" s="32"/>
      <c r="K110" s="33"/>
      <c r="L110" s="23"/>
      <c r="M110" s="23"/>
      <c r="N110" s="24"/>
    </row>
    <row r="111" spans="1:14" s="28" customFormat="1" ht="15" customHeight="1" x14ac:dyDescent="0.25">
      <c r="A111" s="36" t="s">
        <v>190</v>
      </c>
      <c r="B111" s="37" t="s">
        <v>53</v>
      </c>
      <c r="C111" s="27">
        <v>11</v>
      </c>
      <c r="D111" s="38" t="s">
        <v>21</v>
      </c>
      <c r="E111" s="20"/>
      <c r="F111" s="249" t="str">
        <f>IF(E111="","",(ROUND($C$111*E111,2)))</f>
        <v/>
      </c>
      <c r="G111" s="21">
        <v>2</v>
      </c>
      <c r="H111" s="22" t="str">
        <f t="shared" si="5"/>
        <v/>
      </c>
    </row>
    <row r="112" spans="1:14" ht="15" customHeight="1" x14ac:dyDescent="0.25">
      <c r="A112" s="144" t="s">
        <v>274</v>
      </c>
      <c r="B112" s="39" t="s">
        <v>54</v>
      </c>
      <c r="C112" s="25">
        <v>11</v>
      </c>
      <c r="D112" s="26" t="s">
        <v>21</v>
      </c>
      <c r="E112" s="272"/>
      <c r="F112" s="145" t="str">
        <f>IF(E112="","",(ROUND($C$112*E112,2)))</f>
        <v/>
      </c>
      <c r="G112" s="155">
        <v>1</v>
      </c>
      <c r="H112" s="51" t="str">
        <f>IF(F112="","",F112*G112)</f>
        <v/>
      </c>
      <c r="I112" s="30"/>
      <c r="J112" s="32"/>
      <c r="K112" s="33"/>
      <c r="L112" s="23"/>
      <c r="M112" s="23"/>
      <c r="N112" s="24"/>
    </row>
    <row r="113" spans="1:14" s="28" customFormat="1" ht="15" customHeight="1" x14ac:dyDescent="0.25">
      <c r="A113" s="36" t="s">
        <v>191</v>
      </c>
      <c r="B113" s="37" t="s">
        <v>45</v>
      </c>
      <c r="C113" s="27">
        <v>15261</v>
      </c>
      <c r="D113" s="38" t="s">
        <v>19</v>
      </c>
      <c r="E113" s="20"/>
      <c r="F113" s="249" t="str">
        <f>IF(E113="","",(ROUND($C$113*E113,2)))</f>
        <v/>
      </c>
      <c r="G113" s="21">
        <v>52</v>
      </c>
      <c r="H113" s="22" t="str">
        <f t="shared" si="5"/>
        <v/>
      </c>
    </row>
    <row r="114" spans="1:14" s="28" customFormat="1" ht="15" customHeight="1" x14ac:dyDescent="0.25">
      <c r="A114" s="36" t="s">
        <v>192</v>
      </c>
      <c r="B114" s="37" t="s">
        <v>26</v>
      </c>
      <c r="C114" s="27">
        <v>11585</v>
      </c>
      <c r="D114" s="38" t="s">
        <v>19</v>
      </c>
      <c r="E114" s="20"/>
      <c r="F114" s="249" t="str">
        <f>IF(E114="","",(ROUND($C$114*E114,2)))</f>
        <v/>
      </c>
      <c r="G114" s="21">
        <v>12</v>
      </c>
      <c r="H114" s="22" t="str">
        <f t="shared" si="5"/>
        <v/>
      </c>
    </row>
    <row r="115" spans="1:14" ht="15" customHeight="1" x14ac:dyDescent="0.25">
      <c r="A115" s="31"/>
      <c r="B115" s="171" t="s">
        <v>33</v>
      </c>
      <c r="C115" s="171"/>
      <c r="D115" s="171"/>
      <c r="E115" s="171"/>
      <c r="F115" s="171"/>
      <c r="G115" s="171"/>
      <c r="H115" s="29" t="str">
        <f>IF(AND(E89="",E90="",E91="",E92="",E93="",E94="",E95="",E96="",E97="",E98="",E99="",E100="",E101="",E102="",E103="",E104="",E105="",E106="",E107="",E108="",E109="",E110="",E111="",E112="",E113="",E114=""),"",(IF(SUM(H89:H114)=0,0,IF(SUM(H89:H114)&gt;0,SUM(H89:H114)))))</f>
        <v/>
      </c>
    </row>
    <row r="116" spans="1:14" ht="15" customHeight="1" x14ac:dyDescent="0.25">
      <c r="A116" s="35" t="s">
        <v>193</v>
      </c>
      <c r="B116" s="201" t="s">
        <v>34</v>
      </c>
      <c r="C116" s="201"/>
      <c r="D116" s="201"/>
      <c r="E116" s="201"/>
      <c r="F116" s="201"/>
      <c r="G116" s="201"/>
      <c r="H116" s="201"/>
    </row>
    <row r="117" spans="1:14" ht="15" customHeight="1" x14ac:dyDescent="0.25">
      <c r="A117" s="16" t="s">
        <v>194</v>
      </c>
      <c r="B117" s="17" t="s">
        <v>291</v>
      </c>
      <c r="C117" s="18">
        <v>485</v>
      </c>
      <c r="D117" s="19" t="s">
        <v>19</v>
      </c>
      <c r="E117" s="20"/>
      <c r="F117" s="249" t="str">
        <f>IF(E117="","",(ROUND($C$117*E117,2)))</f>
        <v/>
      </c>
      <c r="G117" s="21">
        <v>1</v>
      </c>
      <c r="H117" s="22" t="str">
        <f t="shared" ref="H117:H132" si="6">IF(F117="","",F117*G117)</f>
        <v/>
      </c>
    </row>
    <row r="118" spans="1:14" ht="15" customHeight="1" x14ac:dyDescent="0.25">
      <c r="A118" s="31" t="s">
        <v>195</v>
      </c>
      <c r="B118" s="17" t="s">
        <v>293</v>
      </c>
      <c r="C118" s="18">
        <v>166</v>
      </c>
      <c r="D118" s="19" t="s">
        <v>19</v>
      </c>
      <c r="E118" s="20"/>
      <c r="F118" s="249" t="str">
        <f>IF(E118="","",(ROUND($C$118*E118,2)))</f>
        <v/>
      </c>
      <c r="G118" s="21">
        <v>1</v>
      </c>
      <c r="H118" s="22" t="str">
        <f t="shared" si="6"/>
        <v/>
      </c>
    </row>
    <row r="119" spans="1:14" ht="15" customHeight="1" x14ac:dyDescent="0.25">
      <c r="A119" s="16" t="s">
        <v>196</v>
      </c>
      <c r="B119" s="17" t="s">
        <v>294</v>
      </c>
      <c r="C119" s="18">
        <v>530</v>
      </c>
      <c r="D119" s="19" t="s">
        <v>19</v>
      </c>
      <c r="E119" s="20"/>
      <c r="F119" s="249" t="str">
        <f>IF(E119="","",(ROUND($C$119*E119,2)))</f>
        <v/>
      </c>
      <c r="G119" s="21">
        <v>1</v>
      </c>
      <c r="H119" s="22" t="str">
        <f t="shared" si="6"/>
        <v/>
      </c>
    </row>
    <row r="120" spans="1:14" ht="15" customHeight="1" x14ac:dyDescent="0.25">
      <c r="A120" s="31" t="s">
        <v>197</v>
      </c>
      <c r="B120" s="17" t="s">
        <v>266</v>
      </c>
      <c r="C120" s="18">
        <v>485</v>
      </c>
      <c r="D120" s="19" t="s">
        <v>19</v>
      </c>
      <c r="E120" s="20"/>
      <c r="F120" s="249" t="str">
        <f>IF(E120="","",(ROUND($C$120*E120,2)))</f>
        <v/>
      </c>
      <c r="G120" s="21">
        <v>52</v>
      </c>
      <c r="H120" s="22" t="str">
        <f t="shared" si="6"/>
        <v/>
      </c>
    </row>
    <row r="121" spans="1:14" ht="15" customHeight="1" x14ac:dyDescent="0.25">
      <c r="A121" s="16" t="s">
        <v>198</v>
      </c>
      <c r="B121" s="17" t="s">
        <v>296</v>
      </c>
      <c r="C121" s="18">
        <v>530</v>
      </c>
      <c r="D121" s="19" t="s">
        <v>19</v>
      </c>
      <c r="E121" s="20"/>
      <c r="F121" s="249" t="str">
        <f>IF(E121="","",(ROUND($C$121*E121,2)))</f>
        <v/>
      </c>
      <c r="G121" s="21">
        <v>12</v>
      </c>
      <c r="H121" s="22" t="str">
        <f t="shared" si="6"/>
        <v/>
      </c>
    </row>
    <row r="122" spans="1:14" ht="15" customHeight="1" x14ac:dyDescent="0.25">
      <c r="A122" s="31" t="s">
        <v>199</v>
      </c>
      <c r="B122" s="17" t="s">
        <v>40</v>
      </c>
      <c r="C122" s="18">
        <v>20</v>
      </c>
      <c r="D122" s="19" t="s">
        <v>21</v>
      </c>
      <c r="E122" s="20"/>
      <c r="F122" s="249" t="str">
        <f>IF(E122="","",(ROUND($C$122*E122,2)))</f>
        <v/>
      </c>
      <c r="G122" s="21">
        <v>2</v>
      </c>
      <c r="H122" s="22" t="str">
        <f t="shared" si="6"/>
        <v/>
      </c>
    </row>
    <row r="123" spans="1:14" ht="15" customHeight="1" x14ac:dyDescent="0.25">
      <c r="A123" s="144" t="s">
        <v>303</v>
      </c>
      <c r="B123" s="39" t="s">
        <v>46</v>
      </c>
      <c r="C123" s="25">
        <v>20</v>
      </c>
      <c r="D123" s="26" t="s">
        <v>21</v>
      </c>
      <c r="E123" s="272"/>
      <c r="F123" s="145" t="str">
        <f>IF(E123="","",(ROUND($C$123*E123,2)))</f>
        <v/>
      </c>
      <c r="G123" s="155">
        <v>1</v>
      </c>
      <c r="H123" s="51" t="str">
        <f>IF(F123="","",F123*G123)</f>
        <v/>
      </c>
      <c r="I123" s="30"/>
      <c r="J123" s="32"/>
      <c r="K123" s="33"/>
      <c r="L123" s="23"/>
      <c r="M123" s="23"/>
      <c r="N123" s="24"/>
    </row>
    <row r="124" spans="1:14" ht="15" customHeight="1" x14ac:dyDescent="0.25">
      <c r="A124" s="31" t="s">
        <v>200</v>
      </c>
      <c r="B124" s="17" t="s">
        <v>55</v>
      </c>
      <c r="C124" s="18">
        <v>6</v>
      </c>
      <c r="D124" s="19" t="s">
        <v>21</v>
      </c>
      <c r="E124" s="20"/>
      <c r="F124" s="249" t="str">
        <f>IF(E124="","",(ROUND($C$124*E124,2)))</f>
        <v/>
      </c>
      <c r="G124" s="21">
        <v>2</v>
      </c>
      <c r="H124" s="22" t="str">
        <f t="shared" si="6"/>
        <v/>
      </c>
    </row>
    <row r="125" spans="1:14" ht="15" customHeight="1" x14ac:dyDescent="0.25">
      <c r="A125" s="144" t="s">
        <v>304</v>
      </c>
      <c r="B125" s="39" t="s">
        <v>56</v>
      </c>
      <c r="C125" s="25">
        <v>6</v>
      </c>
      <c r="D125" s="26" t="s">
        <v>21</v>
      </c>
      <c r="E125" s="272"/>
      <c r="F125" s="145" t="str">
        <f>IF(E125="","",(ROUND($C$125*E125,2)))</f>
        <v/>
      </c>
      <c r="G125" s="155">
        <v>1</v>
      </c>
      <c r="H125" s="51" t="str">
        <f>IF(F125="","",F125*G125)</f>
        <v/>
      </c>
      <c r="I125" s="30"/>
      <c r="J125" s="32"/>
      <c r="K125" s="33"/>
      <c r="L125" s="23"/>
      <c r="M125" s="23"/>
      <c r="N125" s="24"/>
    </row>
    <row r="126" spans="1:14" ht="15" customHeight="1" x14ac:dyDescent="0.25">
      <c r="A126" s="31" t="s">
        <v>201</v>
      </c>
      <c r="B126" s="17" t="s">
        <v>275</v>
      </c>
      <c r="C126" s="18">
        <v>17</v>
      </c>
      <c r="D126" s="19" t="s">
        <v>43</v>
      </c>
      <c r="E126" s="20"/>
      <c r="F126" s="249" t="str">
        <f>IF(E126="","",(ROUND($C$126*E126,2)))</f>
        <v/>
      </c>
      <c r="G126" s="21">
        <v>2</v>
      </c>
      <c r="H126" s="22" t="str">
        <f t="shared" si="6"/>
        <v/>
      </c>
    </row>
    <row r="127" spans="1:14" ht="15" customHeight="1" x14ac:dyDescent="0.25">
      <c r="A127" s="144" t="s">
        <v>305</v>
      </c>
      <c r="B127" s="39" t="s">
        <v>281</v>
      </c>
      <c r="C127" s="25">
        <v>17</v>
      </c>
      <c r="D127" s="26" t="s">
        <v>43</v>
      </c>
      <c r="E127" s="272"/>
      <c r="F127" s="145" t="str">
        <f>IF(E127="","",(ROUND($C$127*E127,2)))</f>
        <v/>
      </c>
      <c r="G127" s="155">
        <v>1</v>
      </c>
      <c r="H127" s="51" t="str">
        <f>IF(F127="","",F127*G127)</f>
        <v/>
      </c>
      <c r="I127" s="30"/>
      <c r="J127" s="32"/>
      <c r="K127" s="33"/>
      <c r="L127" s="23"/>
      <c r="M127" s="23"/>
      <c r="N127" s="24"/>
    </row>
    <row r="128" spans="1:14" s="28" customFormat="1" ht="15" customHeight="1" x14ac:dyDescent="0.25">
      <c r="A128" s="31" t="s">
        <v>202</v>
      </c>
      <c r="B128" s="37" t="s">
        <v>57</v>
      </c>
      <c r="C128" s="27">
        <v>3</v>
      </c>
      <c r="D128" s="38" t="s">
        <v>21</v>
      </c>
      <c r="E128" s="20"/>
      <c r="F128" s="249" t="str">
        <f>IF(E128="","",(ROUND($C$128*E128,2)))</f>
        <v/>
      </c>
      <c r="G128" s="21">
        <v>2</v>
      </c>
      <c r="H128" s="22" t="str">
        <f t="shared" si="6"/>
        <v/>
      </c>
    </row>
    <row r="129" spans="1:14" ht="15" customHeight="1" x14ac:dyDescent="0.25">
      <c r="A129" s="16" t="s">
        <v>203</v>
      </c>
      <c r="B129" s="17" t="s">
        <v>58</v>
      </c>
      <c r="C129" s="27">
        <v>31</v>
      </c>
      <c r="D129" s="19" t="s">
        <v>21</v>
      </c>
      <c r="E129" s="20"/>
      <c r="F129" s="249" t="str">
        <f>IF(E129="","",(ROUND($C$129*E129,2)))</f>
        <v/>
      </c>
      <c r="G129" s="21">
        <v>2</v>
      </c>
      <c r="H129" s="22" t="str">
        <f t="shared" si="6"/>
        <v/>
      </c>
    </row>
    <row r="130" spans="1:14" ht="15" customHeight="1" x14ac:dyDescent="0.25">
      <c r="A130" s="31" t="s">
        <v>204</v>
      </c>
      <c r="B130" s="17" t="s">
        <v>44</v>
      </c>
      <c r="C130" s="18">
        <v>2</v>
      </c>
      <c r="D130" s="19" t="s">
        <v>21</v>
      </c>
      <c r="E130" s="20"/>
      <c r="F130" s="249" t="str">
        <f>IF(E130="","",(ROUND($C$130*E130,2)))</f>
        <v/>
      </c>
      <c r="G130" s="21">
        <v>38</v>
      </c>
      <c r="H130" s="22" t="str">
        <f t="shared" si="6"/>
        <v/>
      </c>
    </row>
    <row r="131" spans="1:14" ht="15" customHeight="1" x14ac:dyDescent="0.25">
      <c r="A131" s="16" t="s">
        <v>205</v>
      </c>
      <c r="B131" s="17" t="s">
        <v>45</v>
      </c>
      <c r="C131" s="18">
        <v>3112</v>
      </c>
      <c r="D131" s="19" t="s">
        <v>19</v>
      </c>
      <c r="E131" s="20"/>
      <c r="F131" s="249" t="str">
        <f>IF(E131="","",(ROUND($C$131*E131,2)))</f>
        <v/>
      </c>
      <c r="G131" s="21">
        <v>52</v>
      </c>
      <c r="H131" s="22" t="str">
        <f t="shared" si="6"/>
        <v/>
      </c>
    </row>
    <row r="132" spans="1:14" ht="15" customHeight="1" x14ac:dyDescent="0.25">
      <c r="A132" s="31" t="s">
        <v>206</v>
      </c>
      <c r="B132" s="17" t="s">
        <v>26</v>
      </c>
      <c r="C132" s="18">
        <v>1489</v>
      </c>
      <c r="D132" s="19" t="s">
        <v>19</v>
      </c>
      <c r="E132" s="20"/>
      <c r="F132" s="249" t="str">
        <f>IF(E132="","",(ROUND($C$132*E132,2)))</f>
        <v/>
      </c>
      <c r="G132" s="21">
        <v>12</v>
      </c>
      <c r="H132" s="22" t="str">
        <f t="shared" si="6"/>
        <v/>
      </c>
    </row>
    <row r="133" spans="1:14" ht="15" customHeight="1" x14ac:dyDescent="0.25">
      <c r="A133" s="31"/>
      <c r="B133" s="171" t="s">
        <v>35</v>
      </c>
      <c r="C133" s="171"/>
      <c r="D133" s="171"/>
      <c r="E133" s="171"/>
      <c r="F133" s="171"/>
      <c r="G133" s="171"/>
      <c r="H133" s="29" t="str">
        <f>IF(AND(E117="",E118="",E119="",E120="",E121="",E122="",E123="",E124="",E125="",E126="",E127="",E128="",E129="",E130="",E131="",E132=""),"",(IF(SUM(H117:H132)=0,0,IF(SUM(H117:H132)&gt;0,SUM(H117:H132)))))</f>
        <v/>
      </c>
    </row>
    <row r="134" spans="1:14" ht="15" customHeight="1" x14ac:dyDescent="0.25">
      <c r="A134" s="35" t="s">
        <v>207</v>
      </c>
      <c r="B134" s="201" t="s">
        <v>36</v>
      </c>
      <c r="C134" s="201"/>
      <c r="D134" s="201"/>
      <c r="E134" s="201"/>
      <c r="F134" s="201"/>
      <c r="G134" s="201"/>
      <c r="H134" s="201"/>
    </row>
    <row r="135" spans="1:14" ht="15" customHeight="1" x14ac:dyDescent="0.25">
      <c r="A135" s="16" t="s">
        <v>208</v>
      </c>
      <c r="B135" s="17" t="s">
        <v>316</v>
      </c>
      <c r="C135" s="18">
        <v>258</v>
      </c>
      <c r="D135" s="19" t="s">
        <v>19</v>
      </c>
      <c r="E135" s="20"/>
      <c r="F135" s="249" t="str">
        <f>IF(E135="","",(ROUND($C$135*E135,2)))</f>
        <v/>
      </c>
      <c r="G135" s="21">
        <v>260</v>
      </c>
      <c r="H135" s="22" t="str">
        <f t="shared" ref="H135:H150" si="7">IF(F135="","",F135*G135)</f>
        <v/>
      </c>
    </row>
    <row r="136" spans="1:14" ht="15" customHeight="1" x14ac:dyDescent="0.25">
      <c r="A136" s="16" t="s">
        <v>209</v>
      </c>
      <c r="B136" s="17" t="s">
        <v>292</v>
      </c>
      <c r="C136" s="18">
        <v>258</v>
      </c>
      <c r="D136" s="19" t="s">
        <v>19</v>
      </c>
      <c r="E136" s="20"/>
      <c r="F136" s="249" t="str">
        <f>IF(E136="","",(ROUND($C$136*E136,2)))</f>
        <v/>
      </c>
      <c r="G136" s="21">
        <v>1</v>
      </c>
      <c r="H136" s="22" t="str">
        <f t="shared" si="7"/>
        <v/>
      </c>
    </row>
    <row r="137" spans="1:14" ht="15" customHeight="1" x14ac:dyDescent="0.25">
      <c r="A137" s="16" t="s">
        <v>210</v>
      </c>
      <c r="B137" s="17" t="s">
        <v>298</v>
      </c>
      <c r="C137" s="18">
        <v>41</v>
      </c>
      <c r="D137" s="19" t="s">
        <v>19</v>
      </c>
      <c r="E137" s="20"/>
      <c r="F137" s="249" t="str">
        <f>IF(E137="","",(ROUND($C$137*E137,2)))</f>
        <v/>
      </c>
      <c r="G137" s="21">
        <v>12</v>
      </c>
      <c r="H137" s="22" t="str">
        <f t="shared" si="7"/>
        <v/>
      </c>
    </row>
    <row r="138" spans="1:14" ht="15" customHeight="1" x14ac:dyDescent="0.25">
      <c r="A138" s="16" t="s">
        <v>211</v>
      </c>
      <c r="B138" s="17" t="s">
        <v>310</v>
      </c>
      <c r="C138" s="18">
        <v>8</v>
      </c>
      <c r="D138" s="19" t="s">
        <v>19</v>
      </c>
      <c r="E138" s="20"/>
      <c r="F138" s="249" t="str">
        <f>IF(E138="","",(ROUND($C$138*E138,2)))</f>
        <v/>
      </c>
      <c r="G138" s="21">
        <v>12</v>
      </c>
      <c r="H138" s="22" t="str">
        <f t="shared" si="7"/>
        <v/>
      </c>
    </row>
    <row r="139" spans="1:14" ht="15" customHeight="1" x14ac:dyDescent="0.25">
      <c r="A139" s="36" t="s">
        <v>212</v>
      </c>
      <c r="B139" s="37" t="s">
        <v>311</v>
      </c>
      <c r="C139" s="27">
        <v>390</v>
      </c>
      <c r="D139" s="38" t="s">
        <v>19</v>
      </c>
      <c r="E139" s="20"/>
      <c r="F139" s="249" t="str">
        <f>IF(E139="","",(ROUND($C$139*E139,2)))</f>
        <v/>
      </c>
      <c r="G139" s="21">
        <v>12</v>
      </c>
      <c r="H139" s="22" t="str">
        <f t="shared" si="7"/>
        <v/>
      </c>
    </row>
    <row r="140" spans="1:14" ht="15" customHeight="1" x14ac:dyDescent="0.25">
      <c r="A140" s="16" t="s">
        <v>213</v>
      </c>
      <c r="B140" s="37" t="s">
        <v>312</v>
      </c>
      <c r="C140" s="27">
        <v>390</v>
      </c>
      <c r="D140" s="38" t="s">
        <v>19</v>
      </c>
      <c r="E140" s="20"/>
      <c r="F140" s="249" t="str">
        <f>IF(E140="","",(ROUND($C$140*E140,2)))</f>
        <v/>
      </c>
      <c r="G140" s="21">
        <v>12</v>
      </c>
      <c r="H140" s="22" t="str">
        <f t="shared" si="7"/>
        <v/>
      </c>
    </row>
    <row r="141" spans="1:14" ht="15" customHeight="1" x14ac:dyDescent="0.25">
      <c r="A141" s="36" t="s">
        <v>214</v>
      </c>
      <c r="B141" s="17" t="s">
        <v>266</v>
      </c>
      <c r="C141" s="18">
        <v>258</v>
      </c>
      <c r="D141" s="19" t="s">
        <v>19</v>
      </c>
      <c r="E141" s="20"/>
      <c r="F141" s="249" t="str">
        <f>IF(E141="","",(ROUND($C$141*E141,2)))</f>
        <v/>
      </c>
      <c r="G141" s="21">
        <v>52</v>
      </c>
      <c r="H141" s="22" t="str">
        <f t="shared" si="7"/>
        <v/>
      </c>
    </row>
    <row r="142" spans="1:14" ht="15" customHeight="1" x14ac:dyDescent="0.25">
      <c r="A142" s="16" t="s">
        <v>215</v>
      </c>
      <c r="B142" s="17" t="s">
        <v>295</v>
      </c>
      <c r="C142" s="18">
        <v>390</v>
      </c>
      <c r="D142" s="19" t="s">
        <v>19</v>
      </c>
      <c r="E142" s="20"/>
      <c r="F142" s="249" t="str">
        <f>IF(E142="","",(ROUND($C$142*E142,2)))</f>
        <v/>
      </c>
      <c r="G142" s="21">
        <v>3</v>
      </c>
      <c r="H142" s="22" t="str">
        <f t="shared" si="7"/>
        <v/>
      </c>
    </row>
    <row r="143" spans="1:14" ht="15" customHeight="1" x14ac:dyDescent="0.25">
      <c r="A143" s="36" t="s">
        <v>216</v>
      </c>
      <c r="B143" s="17" t="s">
        <v>59</v>
      </c>
      <c r="C143" s="18">
        <v>5</v>
      </c>
      <c r="D143" s="19" t="s">
        <v>21</v>
      </c>
      <c r="E143" s="20"/>
      <c r="F143" s="249" t="str">
        <f>IF(E143="","",(ROUND($C$143*E143,2)))</f>
        <v/>
      </c>
      <c r="G143" s="21">
        <v>2</v>
      </c>
      <c r="H143" s="22" t="str">
        <f t="shared" si="7"/>
        <v/>
      </c>
    </row>
    <row r="144" spans="1:14" ht="15" customHeight="1" x14ac:dyDescent="0.25">
      <c r="A144" s="144" t="s">
        <v>282</v>
      </c>
      <c r="B144" s="39" t="s">
        <v>46</v>
      </c>
      <c r="C144" s="25">
        <v>5</v>
      </c>
      <c r="D144" s="26" t="s">
        <v>21</v>
      </c>
      <c r="E144" s="272"/>
      <c r="F144" s="145" t="str">
        <f>IF(E144="","",(ROUND($C$144*E144,2)))</f>
        <v/>
      </c>
      <c r="G144" s="155">
        <v>1</v>
      </c>
      <c r="H144" s="51" t="str">
        <f>IF(F144="","",F144*G144)</f>
        <v/>
      </c>
      <c r="I144" s="30"/>
      <c r="J144" s="32"/>
      <c r="K144" s="33"/>
      <c r="L144" s="23"/>
      <c r="M144" s="23"/>
      <c r="N144" s="24"/>
    </row>
    <row r="145" spans="1:14" ht="15" customHeight="1" x14ac:dyDescent="0.25">
      <c r="A145" s="36" t="s">
        <v>217</v>
      </c>
      <c r="B145" s="17" t="s">
        <v>57</v>
      </c>
      <c r="C145" s="18">
        <v>5</v>
      </c>
      <c r="D145" s="19" t="s">
        <v>21</v>
      </c>
      <c r="E145" s="20"/>
      <c r="F145" s="249" t="str">
        <f>IF(E145="","",(ROUND($C$145*E145,2)))</f>
        <v/>
      </c>
      <c r="G145" s="21">
        <v>2</v>
      </c>
      <c r="H145" s="22" t="str">
        <f t="shared" si="7"/>
        <v/>
      </c>
    </row>
    <row r="146" spans="1:14" ht="15" customHeight="1" x14ac:dyDescent="0.25">
      <c r="A146" s="144" t="s">
        <v>283</v>
      </c>
      <c r="B146" s="39" t="s">
        <v>60</v>
      </c>
      <c r="C146" s="25">
        <v>5</v>
      </c>
      <c r="D146" s="26" t="s">
        <v>21</v>
      </c>
      <c r="E146" s="272"/>
      <c r="F146" s="145" t="str">
        <f>IF(E146="","",(ROUND($C$146*E146,2)))</f>
        <v/>
      </c>
      <c r="G146" s="155">
        <v>1</v>
      </c>
      <c r="H146" s="51" t="str">
        <f>IF(F146="","",F146*G146)</f>
        <v/>
      </c>
      <c r="I146" s="30"/>
      <c r="J146" s="32"/>
      <c r="K146" s="33"/>
      <c r="L146" s="23"/>
      <c r="M146" s="23"/>
      <c r="N146" s="24"/>
    </row>
    <row r="147" spans="1:14" ht="15" customHeight="1" x14ac:dyDescent="0.25">
      <c r="A147" s="36" t="s">
        <v>218</v>
      </c>
      <c r="B147" s="17" t="s">
        <v>44</v>
      </c>
      <c r="C147" s="18">
        <v>2</v>
      </c>
      <c r="D147" s="19" t="s">
        <v>21</v>
      </c>
      <c r="E147" s="20"/>
      <c r="F147" s="249" t="str">
        <f>IF(E147="","",(ROUND($C$147*E147,2)))</f>
        <v/>
      </c>
      <c r="G147" s="21">
        <v>38</v>
      </c>
      <c r="H147" s="22" t="str">
        <f t="shared" si="7"/>
        <v/>
      </c>
    </row>
    <row r="148" spans="1:14" ht="15" customHeight="1" x14ac:dyDescent="0.25">
      <c r="A148" s="144" t="s">
        <v>284</v>
      </c>
      <c r="B148" s="39" t="s">
        <v>61</v>
      </c>
      <c r="C148" s="25">
        <v>2</v>
      </c>
      <c r="D148" s="26" t="s">
        <v>21</v>
      </c>
      <c r="E148" s="272"/>
      <c r="F148" s="145" t="str">
        <f>IF(E148="","",(ROUND($C$148*E148,2)))</f>
        <v/>
      </c>
      <c r="G148" s="155">
        <v>1</v>
      </c>
      <c r="H148" s="51" t="str">
        <f>IF(F148="","",F148*G148)</f>
        <v/>
      </c>
      <c r="I148" s="30"/>
      <c r="J148" s="32"/>
      <c r="K148" s="33"/>
      <c r="L148" s="23"/>
      <c r="M148" s="23"/>
      <c r="N148" s="24"/>
    </row>
    <row r="149" spans="1:14" ht="15" customHeight="1" x14ac:dyDescent="0.25">
      <c r="A149" s="36" t="s">
        <v>219</v>
      </c>
      <c r="B149" s="17" t="s">
        <v>45</v>
      </c>
      <c r="C149" s="18">
        <v>1064</v>
      </c>
      <c r="D149" s="19" t="s">
        <v>19</v>
      </c>
      <c r="E149" s="20"/>
      <c r="F149" s="249" t="str">
        <f>IF(E149="","",(ROUND($C$149*E149,2)))</f>
        <v/>
      </c>
      <c r="G149" s="21">
        <v>52</v>
      </c>
      <c r="H149" s="22" t="str">
        <f t="shared" si="7"/>
        <v/>
      </c>
    </row>
    <row r="150" spans="1:14" s="28" customFormat="1" ht="15" customHeight="1" x14ac:dyDescent="0.25">
      <c r="A150" s="16" t="s">
        <v>259</v>
      </c>
      <c r="B150" s="37" t="s">
        <v>26</v>
      </c>
      <c r="C150" s="27">
        <v>732</v>
      </c>
      <c r="D150" s="38" t="s">
        <v>19</v>
      </c>
      <c r="E150" s="20"/>
      <c r="F150" s="249" t="str">
        <f>IF(E150="","",(ROUND($C$150*E150,2)))</f>
        <v/>
      </c>
      <c r="G150" s="21">
        <v>12</v>
      </c>
      <c r="H150" s="22" t="str">
        <f t="shared" si="7"/>
        <v/>
      </c>
    </row>
    <row r="151" spans="1:14" x14ac:dyDescent="0.25">
      <c r="A151" s="16"/>
      <c r="B151" s="171" t="s">
        <v>37</v>
      </c>
      <c r="C151" s="171"/>
      <c r="D151" s="171"/>
      <c r="E151" s="171"/>
      <c r="F151" s="171"/>
      <c r="G151" s="171"/>
      <c r="H151" s="29" t="str">
        <f>IF(AND(E135="",E136="",E137="",E138="",E139="",E140="",E141="",E142="",E143="",E144="",E145="",E146="",E147="",E148="",E149="",E150=""),"",(IF(SUM(H135:H150)=0,0,IF(SUM(H135:H150)&gt;0,SUM(H135:H150)))))</f>
        <v/>
      </c>
    </row>
    <row r="152" spans="1:14" ht="20.100000000000001" customHeight="1" thickBot="1" x14ac:dyDescent="0.3">
      <c r="A152" s="183" t="s">
        <v>318</v>
      </c>
      <c r="B152" s="183"/>
      <c r="C152" s="183"/>
      <c r="D152" s="183"/>
      <c r="E152" s="183"/>
      <c r="F152" s="183"/>
      <c r="G152" s="183"/>
      <c r="H152" s="40" t="str">
        <f>IFERROR((H151+H133+H115+H87+H68+H50+H37+H27+H10)-H153,"")</f>
        <v/>
      </c>
    </row>
    <row r="153" spans="1:14" ht="18" customHeight="1" thickTop="1" x14ac:dyDescent="0.25">
      <c r="A153" s="211" t="s">
        <v>319</v>
      </c>
      <c r="B153" s="211"/>
      <c r="C153" s="211"/>
      <c r="D153" s="211"/>
      <c r="E153" s="211"/>
      <c r="F153" s="211"/>
      <c r="G153" s="211"/>
      <c r="H153" s="51" t="str">
        <f>IFERROR(H148+H146+H144+H123+H125+H127+H112+H110+H108+H106+H104+H102+H100+H97+H55+H53+H47+H31+H18+H16,"")</f>
        <v/>
      </c>
      <c r="I153" s="53"/>
    </row>
    <row r="154" spans="1:14" s="28" customFormat="1" ht="30" customHeight="1" thickBot="1" x14ac:dyDescent="0.3">
      <c r="A154" s="175" t="str">
        <f>A8</f>
        <v>1.1 Grauflächenreinigung</v>
      </c>
      <c r="B154" s="176"/>
      <c r="C154" s="176"/>
      <c r="D154" s="176" t="s">
        <v>92</v>
      </c>
      <c r="E154" s="176"/>
      <c r="F154" s="172" t="s">
        <v>14</v>
      </c>
      <c r="G154" s="173"/>
      <c r="H154" s="102" t="str">
        <f>IFERROR(SUM(H152+H153),"")</f>
        <v/>
      </c>
      <c r="I154" s="103"/>
      <c r="J154" s="104"/>
      <c r="K154" s="105"/>
    </row>
    <row r="155" spans="1:14" s="128" customFormat="1" ht="12.75" customHeight="1" thickTop="1" thickBot="1" x14ac:dyDescent="0.3">
      <c r="A155" s="129" t="s">
        <v>82</v>
      </c>
      <c r="B155" s="130"/>
      <c r="C155" s="123"/>
      <c r="D155" s="123"/>
      <c r="E155" s="123"/>
      <c r="F155" s="123"/>
      <c r="G155" s="157" t="s">
        <v>82</v>
      </c>
      <c r="H155" s="124"/>
      <c r="I155" s="125"/>
      <c r="J155" s="126"/>
      <c r="K155" s="127"/>
    </row>
    <row r="156" spans="1:14" ht="20.100000000000001" customHeight="1" thickBot="1" x14ac:dyDescent="0.3">
      <c r="A156" s="212" t="s">
        <v>73</v>
      </c>
      <c r="B156" s="213"/>
      <c r="C156" s="131"/>
      <c r="D156" s="131"/>
      <c r="E156" s="132"/>
      <c r="F156" s="133"/>
      <c r="G156" s="134"/>
      <c r="H156" s="135"/>
    </row>
    <row r="157" spans="1:14" s="84" customFormat="1" ht="21" customHeight="1" x14ac:dyDescent="0.25">
      <c r="A157" s="200" t="s">
        <v>225</v>
      </c>
      <c r="B157" s="200"/>
      <c r="C157" s="200"/>
      <c r="D157" s="200"/>
      <c r="E157" s="169"/>
      <c r="F157" s="184" t="s">
        <v>75</v>
      </c>
      <c r="G157" s="214"/>
      <c r="H157" s="80"/>
      <c r="I157" s="81"/>
      <c r="J157" s="82"/>
      <c r="K157" s="83"/>
    </row>
    <row r="158" spans="1:14" ht="30" customHeight="1" x14ac:dyDescent="0.25">
      <c r="A158" s="194" t="s">
        <v>76</v>
      </c>
      <c r="B158" s="195"/>
      <c r="C158" s="195"/>
      <c r="D158" s="195"/>
      <c r="E158" s="195"/>
      <c r="F158" s="195"/>
      <c r="G158" s="195"/>
      <c r="H158" s="196"/>
      <c r="I158" s="61"/>
      <c r="J158" s="62"/>
      <c r="K158" s="63"/>
    </row>
    <row r="159" spans="1:14" ht="60" x14ac:dyDescent="0.25">
      <c r="A159" s="64" t="s">
        <v>77</v>
      </c>
      <c r="B159" s="65" t="s">
        <v>4</v>
      </c>
      <c r="C159" s="66" t="s">
        <v>5</v>
      </c>
      <c r="D159" s="67" t="s">
        <v>6</v>
      </c>
      <c r="E159" s="64" t="s">
        <v>78</v>
      </c>
      <c r="F159" s="64" t="s">
        <v>79</v>
      </c>
      <c r="G159" s="64" t="s">
        <v>80</v>
      </c>
      <c r="H159" s="64" t="s">
        <v>81</v>
      </c>
      <c r="I159" s="61"/>
      <c r="J159" s="62"/>
      <c r="K159" s="63"/>
    </row>
    <row r="160" spans="1:14" s="63" customFormat="1" ht="14.25" customHeight="1" x14ac:dyDescent="0.2">
      <c r="A160" s="250" t="s">
        <v>105</v>
      </c>
      <c r="B160" s="251" t="s">
        <v>106</v>
      </c>
      <c r="C160" s="252"/>
      <c r="D160" s="253"/>
      <c r="E160" s="253"/>
      <c r="F160" s="253"/>
      <c r="G160" s="253"/>
      <c r="H160" s="254"/>
    </row>
    <row r="161" spans="1:11" s="63" customFormat="1" ht="12.75" x14ac:dyDescent="0.2">
      <c r="A161" s="255" t="s">
        <v>107</v>
      </c>
      <c r="B161" s="256" t="s">
        <v>253</v>
      </c>
      <c r="C161" s="257">
        <v>950</v>
      </c>
      <c r="D161" s="258" t="s">
        <v>19</v>
      </c>
      <c r="E161" s="273"/>
      <c r="F161" s="259" t="str">
        <f>IF(E161="","",(ROUND($C$161*E161,2)))</f>
        <v/>
      </c>
      <c r="G161" s="260">
        <v>5</v>
      </c>
      <c r="H161" s="261" t="str">
        <f>IF(F161="","",F161*G161)</f>
        <v/>
      </c>
    </row>
    <row r="162" spans="1:11" s="63" customFormat="1" ht="12.75" x14ac:dyDescent="0.2">
      <c r="A162" s="262"/>
      <c r="B162" s="256" t="s">
        <v>254</v>
      </c>
      <c r="C162" s="257">
        <v>4</v>
      </c>
      <c r="D162" s="258" t="s">
        <v>19</v>
      </c>
      <c r="E162" s="273"/>
      <c r="F162" s="259" t="str">
        <f>IF(E162="","",(ROUND($C$162*E162,2)))</f>
        <v/>
      </c>
      <c r="G162" s="260">
        <v>5</v>
      </c>
      <c r="H162" s="261" t="str">
        <f>IF(F162="","",F162*G162)</f>
        <v/>
      </c>
    </row>
    <row r="163" spans="1:11" s="63" customFormat="1" ht="12.75" x14ac:dyDescent="0.2">
      <c r="A163" s="263"/>
      <c r="B163" s="256" t="s">
        <v>255</v>
      </c>
      <c r="C163" s="257">
        <v>4</v>
      </c>
      <c r="D163" s="258" t="s">
        <v>19</v>
      </c>
      <c r="E163" s="273"/>
      <c r="F163" s="259" t="str">
        <f>IF(E163="","",(ROUND($C$163*E163,2)))</f>
        <v/>
      </c>
      <c r="G163" s="260">
        <v>5</v>
      </c>
      <c r="H163" s="261" t="str">
        <f>IF(F163="","",F163*G163)</f>
        <v/>
      </c>
    </row>
    <row r="164" spans="1:11" ht="21" customHeight="1" thickBot="1" x14ac:dyDescent="0.3">
      <c r="A164" s="197" t="str">
        <f>A160&amp;" - Zwischensumme "</f>
        <v xml:space="preserve">1.2.1. - Zwischensumme </v>
      </c>
      <c r="B164" s="198"/>
      <c r="C164" s="198"/>
      <c r="D164" s="198"/>
      <c r="E164" s="199"/>
      <c r="F164" s="147" t="str">
        <f>IF(AND(F161="",F163=""),"",IF(SUM(F161:F163)=0,0,IF(SUM(F161:F163)&gt;0,SUM(F161:F163))))</f>
        <v/>
      </c>
      <c r="G164" s="71"/>
      <c r="H164" s="72" t="str">
        <f>IF(AND(F161="",F162="",F163=""),"",IF(SUM(H161:H163)=0,0,IF(SUM(H161:H163)&gt;0,SUM(H161:H163))))</f>
        <v/>
      </c>
      <c r="I164" s="61"/>
      <c r="J164" s="62"/>
      <c r="K164" s="63"/>
    </row>
    <row r="165" spans="1:11" s="63" customFormat="1" ht="14.25" customHeight="1" thickTop="1" x14ac:dyDescent="0.2">
      <c r="A165" s="264" t="s">
        <v>109</v>
      </c>
      <c r="B165" s="251" t="s">
        <v>110</v>
      </c>
      <c r="C165" s="252"/>
      <c r="D165" s="253"/>
      <c r="E165" s="253"/>
      <c r="F165" s="253"/>
      <c r="G165" s="253"/>
      <c r="H165" s="254"/>
    </row>
    <row r="166" spans="1:11" x14ac:dyDescent="0.25">
      <c r="A166" s="218" t="s">
        <v>221</v>
      </c>
      <c r="B166" s="17" t="s">
        <v>256</v>
      </c>
      <c r="C166" s="18">
        <v>4160</v>
      </c>
      <c r="D166" s="19" t="s">
        <v>19</v>
      </c>
      <c r="E166" s="167"/>
      <c r="F166" s="265" t="str">
        <f>IF(E166="","",(ROUND(C166*E166,2)))</f>
        <v/>
      </c>
      <c r="G166" s="68">
        <v>5</v>
      </c>
      <c r="H166" s="22" t="str">
        <f>IF(F166="","",F166*G166)</f>
        <v/>
      </c>
      <c r="I166" s="61"/>
      <c r="J166" s="69"/>
      <c r="K166" s="63"/>
    </row>
    <row r="167" spans="1:11" x14ac:dyDescent="0.25">
      <c r="A167" s="219"/>
      <c r="B167" s="17" t="s">
        <v>257</v>
      </c>
      <c r="C167" s="18">
        <f>452+675+390+380+1110+1710</f>
        <v>4717</v>
      </c>
      <c r="D167" s="19" t="s">
        <v>19</v>
      </c>
      <c r="E167" s="167"/>
      <c r="F167" s="265" t="str">
        <f>IF(E167="","",(ROUND($C$167*E167,2)))</f>
        <v/>
      </c>
      <c r="G167" s="68">
        <v>5</v>
      </c>
      <c r="H167" s="22" t="str">
        <f>IF(F167="","",F167*G167)</f>
        <v/>
      </c>
      <c r="I167" s="61"/>
      <c r="J167" s="69"/>
      <c r="K167" s="63"/>
    </row>
    <row r="168" spans="1:11" x14ac:dyDescent="0.25">
      <c r="A168" s="220"/>
      <c r="B168" s="17" t="s">
        <v>258</v>
      </c>
      <c r="C168" s="18">
        <f>30+90+340+42+920+50+12+2+20+40</f>
        <v>1546</v>
      </c>
      <c r="D168" s="19" t="s">
        <v>19</v>
      </c>
      <c r="E168" s="167"/>
      <c r="F168" s="265" t="str">
        <f>IF(E168="","",(ROUND($C$168*E168,2)))</f>
        <v/>
      </c>
      <c r="G168" s="68">
        <v>5</v>
      </c>
      <c r="H168" s="22" t="str">
        <f t="shared" ref="H168" si="8">IF(F168="","",F168*G168)</f>
        <v/>
      </c>
      <c r="I168" s="61"/>
      <c r="J168" s="62"/>
      <c r="K168" s="63"/>
    </row>
    <row r="169" spans="1:11" ht="21" customHeight="1" thickBot="1" x14ac:dyDescent="0.3">
      <c r="A169" s="197" t="str">
        <f>A165&amp;" - Zwischensumme "</f>
        <v xml:space="preserve">1.2.2. - Zwischensumme </v>
      </c>
      <c r="B169" s="198"/>
      <c r="C169" s="198"/>
      <c r="D169" s="198"/>
      <c r="E169" s="199"/>
      <c r="F169" s="147" t="str">
        <f>IF(AND(F166="",F168=""),"",IF(SUM(F166:F168)=0,0,IF(SUM(F166:F168)&gt;0,SUM(F166:F168))))</f>
        <v/>
      </c>
      <c r="G169" s="71"/>
      <c r="H169" s="72" t="str">
        <f>IF(AND(F166="",F167="",F168=""),"",IF(SUM(H166:H168)=0,0,IF(SUM(H166:H168)&gt;0,SUM(H166:H168))))</f>
        <v/>
      </c>
      <c r="I169" s="61"/>
      <c r="J169" s="62"/>
      <c r="K169" s="63"/>
    </row>
    <row r="170" spans="1:11" ht="21.75" customHeight="1" thickTop="1" x14ac:dyDescent="0.25">
      <c r="A170" s="197" t="str">
        <f>A157&amp;" - Zwischensumme "</f>
        <v xml:space="preserve">1.2. a Pauschale innerhalb der Winterdienstsaison - Zwischensumme </v>
      </c>
      <c r="B170" s="198"/>
      <c r="C170" s="198"/>
      <c r="D170" s="198"/>
      <c r="E170" s="198"/>
      <c r="F170" s="198"/>
      <c r="G170" s="199"/>
      <c r="H170" s="87" t="str">
        <f>IF(AND(H164="",H169=""),"",IF(SUM(H164+H169)=0,0,IF(SUM(H164+H169)&gt;0,SUM(H164+H169))))</f>
        <v/>
      </c>
      <c r="I170" s="61"/>
      <c r="J170" s="62"/>
      <c r="K170" s="63"/>
    </row>
    <row r="171" spans="1:11" ht="7.5" customHeight="1" x14ac:dyDescent="0.25">
      <c r="A171" s="73" t="s">
        <v>82</v>
      </c>
      <c r="B171" s="74"/>
      <c r="C171" s="75"/>
      <c r="D171" s="76"/>
      <c r="E171" s="77"/>
      <c r="F171" s="77"/>
      <c r="G171" s="156" t="s">
        <v>82</v>
      </c>
      <c r="H171" s="79"/>
      <c r="I171" s="61"/>
      <c r="J171" s="62"/>
      <c r="K171" s="63"/>
    </row>
    <row r="172" spans="1:11" s="84" customFormat="1" ht="21" customHeight="1" x14ac:dyDescent="0.25">
      <c r="A172" s="200" t="s">
        <v>226</v>
      </c>
      <c r="B172" s="200"/>
      <c r="C172" s="200"/>
      <c r="D172" s="200"/>
      <c r="E172" s="169"/>
      <c r="F172" s="184" t="s">
        <v>83</v>
      </c>
      <c r="G172" s="185"/>
      <c r="H172" s="80"/>
      <c r="I172" s="81"/>
      <c r="J172" s="82"/>
      <c r="K172" s="83"/>
    </row>
    <row r="173" spans="1:11" ht="24.95" customHeight="1" x14ac:dyDescent="0.25">
      <c r="A173" s="221" t="s">
        <v>84</v>
      </c>
      <c r="B173" s="222"/>
      <c r="C173" s="222"/>
      <c r="D173" s="222"/>
      <c r="E173" s="222"/>
      <c r="F173" s="223"/>
      <c r="G173" s="223"/>
      <c r="H173" s="224"/>
      <c r="I173" s="61"/>
      <c r="J173" s="62"/>
      <c r="K173" s="63"/>
    </row>
    <row r="174" spans="1:11" ht="48" x14ac:dyDescent="0.25">
      <c r="A174" s="12" t="s">
        <v>77</v>
      </c>
      <c r="B174" s="12" t="s">
        <v>4</v>
      </c>
      <c r="C174" s="85" t="s">
        <v>5</v>
      </c>
      <c r="D174" s="14" t="s">
        <v>6</v>
      </c>
      <c r="E174" s="12" t="s">
        <v>85</v>
      </c>
      <c r="F174" s="12" t="s">
        <v>86</v>
      </c>
      <c r="G174" s="12" t="s">
        <v>87</v>
      </c>
      <c r="H174" s="12" t="s">
        <v>88</v>
      </c>
      <c r="I174" s="61"/>
      <c r="J174" s="62"/>
      <c r="K174" s="63"/>
    </row>
    <row r="175" spans="1:11" s="63" customFormat="1" ht="14.25" customHeight="1" x14ac:dyDescent="0.2">
      <c r="A175" s="250" t="s">
        <v>105</v>
      </c>
      <c r="B175" s="251" t="s">
        <v>106</v>
      </c>
      <c r="C175" s="252"/>
      <c r="D175" s="253"/>
      <c r="E175" s="253"/>
      <c r="F175" s="253"/>
      <c r="G175" s="253"/>
      <c r="H175" s="254"/>
    </row>
    <row r="176" spans="1:11" s="63" customFormat="1" ht="12.75" x14ac:dyDescent="0.2">
      <c r="A176" s="255" t="s">
        <v>107</v>
      </c>
      <c r="B176" s="256" t="s">
        <v>253</v>
      </c>
      <c r="C176" s="257">
        <v>950</v>
      </c>
      <c r="D176" s="258" t="s">
        <v>19</v>
      </c>
      <c r="E176" s="273"/>
      <c r="F176" s="259" t="str">
        <f>IF(E176="","",(ROUND($C$176*E176,2)))</f>
        <v/>
      </c>
      <c r="G176" s="161">
        <v>1</v>
      </c>
      <c r="H176" s="266" t="str">
        <f>IF(F176="","",F176*G176)</f>
        <v/>
      </c>
    </row>
    <row r="177" spans="1:11" s="63" customFormat="1" ht="12.75" x14ac:dyDescent="0.2">
      <c r="A177" s="262"/>
      <c r="B177" s="256" t="s">
        <v>254</v>
      </c>
      <c r="C177" s="257">
        <v>4</v>
      </c>
      <c r="D177" s="258" t="s">
        <v>19</v>
      </c>
      <c r="E177" s="273"/>
      <c r="F177" s="259" t="str">
        <f>IF(E177="","",(ROUND($C$177*E177,2)))</f>
        <v/>
      </c>
      <c r="G177" s="161">
        <v>1</v>
      </c>
      <c r="H177" s="266" t="str">
        <f>IF(F177="","",F177*G177)</f>
        <v/>
      </c>
    </row>
    <row r="178" spans="1:11" s="63" customFormat="1" ht="12.75" x14ac:dyDescent="0.2">
      <c r="A178" s="263"/>
      <c r="B178" s="256" t="s">
        <v>255</v>
      </c>
      <c r="C178" s="257">
        <v>4</v>
      </c>
      <c r="D178" s="258" t="s">
        <v>19</v>
      </c>
      <c r="E178" s="273"/>
      <c r="F178" s="259" t="str">
        <f>IF(E178="","",(ROUND($C$178*E178,2)))</f>
        <v/>
      </c>
      <c r="G178" s="161">
        <v>1</v>
      </c>
      <c r="H178" s="266" t="str">
        <f>IF(F178="","",F178*G178)</f>
        <v/>
      </c>
    </row>
    <row r="179" spans="1:11" s="63" customFormat="1" ht="14.25" customHeight="1" x14ac:dyDescent="0.2">
      <c r="A179" s="264" t="s">
        <v>109</v>
      </c>
      <c r="B179" s="251" t="s">
        <v>110</v>
      </c>
      <c r="C179" s="252"/>
      <c r="D179" s="253"/>
      <c r="E179" s="253"/>
      <c r="F179" s="253"/>
      <c r="G179" s="253"/>
      <c r="H179" s="254"/>
    </row>
    <row r="180" spans="1:11" x14ac:dyDescent="0.25">
      <c r="A180" s="218" t="s">
        <v>221</v>
      </c>
      <c r="B180" s="17" t="s">
        <v>256</v>
      </c>
      <c r="C180" s="18">
        <f>4160</f>
        <v>4160</v>
      </c>
      <c r="D180" s="19" t="s">
        <v>19</v>
      </c>
      <c r="E180" s="167"/>
      <c r="F180" s="265" t="str">
        <f>IF(E180="","",(ROUND($C$180*E180,2)))</f>
        <v/>
      </c>
      <c r="G180" s="161">
        <v>1</v>
      </c>
      <c r="H180" s="22" t="str">
        <f>IF(F180="","",F180*G180)</f>
        <v/>
      </c>
      <c r="I180" s="61"/>
      <c r="J180" s="69"/>
      <c r="K180" s="63"/>
    </row>
    <row r="181" spans="1:11" x14ac:dyDescent="0.25">
      <c r="A181" s="219"/>
      <c r="B181" s="17" t="s">
        <v>257</v>
      </c>
      <c r="C181" s="18">
        <f>452+675+390+380+1110+1710</f>
        <v>4717</v>
      </c>
      <c r="D181" s="19" t="s">
        <v>19</v>
      </c>
      <c r="E181" s="167"/>
      <c r="F181" s="265" t="str">
        <f>IF(E181="","",(ROUND($C$181*E181,2)))</f>
        <v/>
      </c>
      <c r="G181" s="161">
        <v>1</v>
      </c>
      <c r="H181" s="22" t="str">
        <f>IF(F181="","",F181*G181)</f>
        <v/>
      </c>
      <c r="I181" s="61"/>
      <c r="J181" s="69"/>
      <c r="K181" s="63"/>
    </row>
    <row r="182" spans="1:11" x14ac:dyDescent="0.25">
      <c r="A182" s="220"/>
      <c r="B182" s="17" t="s">
        <v>258</v>
      </c>
      <c r="C182" s="18">
        <f>30+90+340+42+920+50+12+2+20+40</f>
        <v>1546</v>
      </c>
      <c r="D182" s="19" t="s">
        <v>19</v>
      </c>
      <c r="E182" s="167"/>
      <c r="F182" s="265" t="str">
        <f>IF(E182="","",(ROUND($C$182*E182,2)))</f>
        <v/>
      </c>
      <c r="G182" s="161">
        <v>1</v>
      </c>
      <c r="H182" s="22" t="str">
        <f t="shared" ref="H182" si="9">IF(F182="","",F182*G182)</f>
        <v/>
      </c>
      <c r="I182" s="61"/>
      <c r="J182" s="62"/>
      <c r="K182" s="63"/>
    </row>
    <row r="183" spans="1:11" ht="21.75" customHeight="1" x14ac:dyDescent="0.25">
      <c r="A183" s="197" t="str">
        <f>A172&amp;" - Zwischensumme "</f>
        <v xml:space="preserve">1.2. b Einsatzpauschale außerhalb der Winterdienstsaison - Zwischensumme </v>
      </c>
      <c r="B183" s="198"/>
      <c r="C183" s="198"/>
      <c r="D183" s="198"/>
      <c r="E183" s="198"/>
      <c r="F183" s="198"/>
      <c r="G183" s="199"/>
      <c r="H183" s="87" t="str">
        <f>IF(AND(F176="",F177="",F178="",F180="",F181="",F182=""),"",IF(SUM(H176:H182)=0,0,IF(SUM(H176:H182)&gt;0,SUM(H176:H182))))</f>
        <v/>
      </c>
      <c r="I183" s="61"/>
      <c r="J183" s="62"/>
      <c r="K183" s="63"/>
    </row>
    <row r="184" spans="1:11" ht="7.5" customHeight="1" x14ac:dyDescent="0.25">
      <c r="A184" s="73" t="s">
        <v>82</v>
      </c>
      <c r="B184" s="74"/>
      <c r="C184" s="75"/>
      <c r="D184" s="76"/>
      <c r="E184" s="77"/>
      <c r="F184" s="77"/>
      <c r="G184" s="78"/>
      <c r="H184" s="79"/>
      <c r="I184" s="61"/>
      <c r="J184" s="62"/>
      <c r="K184" s="63"/>
    </row>
    <row r="185" spans="1:11" s="94" customFormat="1" ht="28.5" customHeight="1" x14ac:dyDescent="0.25">
      <c r="A185" s="215" t="s">
        <v>227</v>
      </c>
      <c r="B185" s="215"/>
      <c r="C185" s="215"/>
      <c r="D185" s="215"/>
      <c r="E185" s="88"/>
      <c r="F185" s="89"/>
      <c r="G185" s="90"/>
      <c r="H185" s="91"/>
      <c r="I185" s="92"/>
      <c r="J185" s="82"/>
      <c r="K185" s="93"/>
    </row>
    <row r="186" spans="1:11" ht="48" x14ac:dyDescent="0.25">
      <c r="A186" s="12" t="s">
        <v>77</v>
      </c>
      <c r="B186" s="12" t="s">
        <v>4</v>
      </c>
      <c r="C186" s="95" t="s">
        <v>5</v>
      </c>
      <c r="D186" s="14" t="s">
        <v>6</v>
      </c>
      <c r="E186" s="12" t="s">
        <v>85</v>
      </c>
      <c r="F186" s="12" t="s">
        <v>7</v>
      </c>
      <c r="G186" s="12" t="s">
        <v>89</v>
      </c>
      <c r="H186" s="12" t="s">
        <v>90</v>
      </c>
      <c r="I186" s="61"/>
      <c r="J186" s="62"/>
      <c r="K186" s="63"/>
    </row>
    <row r="187" spans="1:11" s="63" customFormat="1" ht="14.25" customHeight="1" x14ac:dyDescent="0.2">
      <c r="A187" s="264" t="s">
        <v>228</v>
      </c>
      <c r="B187" s="251" t="s">
        <v>110</v>
      </c>
      <c r="C187" s="252"/>
      <c r="D187" s="253"/>
      <c r="E187" s="253"/>
      <c r="F187" s="253"/>
      <c r="G187" s="253"/>
      <c r="H187" s="254"/>
    </row>
    <row r="188" spans="1:11" s="34" customFormat="1" ht="20.25" customHeight="1" x14ac:dyDescent="0.25">
      <c r="A188" s="158" t="s">
        <v>320</v>
      </c>
      <c r="B188" s="159" t="s">
        <v>222</v>
      </c>
      <c r="C188" s="25">
        <v>120</v>
      </c>
      <c r="D188" s="26" t="s">
        <v>223</v>
      </c>
      <c r="E188" s="167"/>
      <c r="F188" s="160" t="str">
        <f>IF(E188="","",(ROUND($C$188*E188,2)))</f>
        <v/>
      </c>
      <c r="G188" s="161">
        <v>1</v>
      </c>
      <c r="H188" s="51" t="str">
        <f>IF(F188="","",F188*G188)</f>
        <v/>
      </c>
      <c r="I188" s="61"/>
      <c r="J188" s="86"/>
      <c r="K188" s="96"/>
    </row>
    <row r="189" spans="1:11" s="34" customFormat="1" ht="20.25" customHeight="1" x14ac:dyDescent="0.25">
      <c r="A189" s="158" t="s">
        <v>321</v>
      </c>
      <c r="B189" s="159" t="s">
        <v>224</v>
      </c>
      <c r="C189" s="25">
        <f>SUM(C166:C168)</f>
        <v>10423</v>
      </c>
      <c r="D189" s="26" t="s">
        <v>19</v>
      </c>
      <c r="E189" s="167"/>
      <c r="F189" s="274" t="str">
        <f>IF(E189="","",(ROUND($C$189*E189,2)))</f>
        <v/>
      </c>
      <c r="G189" s="161">
        <v>1</v>
      </c>
      <c r="H189" s="51" t="str">
        <f>IF(F189="","",F189*G189)</f>
        <v/>
      </c>
      <c r="I189" s="61"/>
      <c r="J189" s="86"/>
      <c r="K189" s="96"/>
    </row>
    <row r="190" spans="1:11" ht="23.25" customHeight="1" x14ac:dyDescent="0.25">
      <c r="A190" s="186" t="str">
        <f>LEFT(A185,FIND("(",A185)-2)&amp;" - Zwischensumme "</f>
        <v xml:space="preserve">1.2.3 Bedarfsleistungen auf Abruf - Zwischensumme </v>
      </c>
      <c r="B190" s="187"/>
      <c r="C190" s="187"/>
      <c r="D190" s="187"/>
      <c r="E190" s="187"/>
      <c r="F190" s="187"/>
      <c r="G190" s="188"/>
      <c r="H190" s="162" t="str">
        <f>IF(AND(F188="",F189=""),"",IF(SUM(H188:H189)=0,0,IF(SUM(H188:H189)&gt;0,SUM(H188:H189))))</f>
        <v/>
      </c>
      <c r="I190" s="61"/>
      <c r="J190" s="62"/>
      <c r="K190" s="63"/>
    </row>
    <row r="191" spans="1:11" ht="9.75" customHeight="1" x14ac:dyDescent="0.25">
      <c r="A191" s="98" t="s">
        <v>82</v>
      </c>
      <c r="B191" s="99"/>
      <c r="C191" s="100"/>
      <c r="D191" s="99"/>
      <c r="E191" s="99"/>
      <c r="F191" s="99"/>
      <c r="G191" s="163" t="s">
        <v>82</v>
      </c>
      <c r="H191" s="101"/>
      <c r="I191" s="61"/>
      <c r="J191" s="62"/>
      <c r="K191" s="63"/>
    </row>
    <row r="192" spans="1:11" s="28" customFormat="1" ht="30" customHeight="1" thickBot="1" x14ac:dyDescent="0.3">
      <c r="A192" s="175" t="str">
        <f>A156</f>
        <v>1.2 Winterdienst</v>
      </c>
      <c r="B192" s="176"/>
      <c r="C192" s="176"/>
      <c r="D192" s="176" t="s">
        <v>92</v>
      </c>
      <c r="E192" s="176"/>
      <c r="F192" s="172" t="s">
        <v>248</v>
      </c>
      <c r="G192" s="173"/>
      <c r="H192" s="102" t="str">
        <f>IFERROR((H170+H183+H190),"")</f>
        <v/>
      </c>
      <c r="I192" s="103"/>
      <c r="J192" s="104"/>
      <c r="K192" s="105"/>
    </row>
    <row r="193" spans="1:14" ht="18.75" customHeight="1" thickTop="1" thickBot="1" x14ac:dyDescent="0.3">
      <c r="A193" s="216" t="s">
        <v>82</v>
      </c>
      <c r="B193" s="216"/>
      <c r="C193" s="216"/>
      <c r="D193" s="216"/>
      <c r="E193" s="216"/>
      <c r="F193" s="216"/>
      <c r="G193" s="216"/>
      <c r="H193" s="145"/>
      <c r="I193" s="53"/>
    </row>
    <row r="194" spans="1:14" s="11" customFormat="1" ht="39" customHeight="1" thickBot="1" x14ac:dyDescent="0.3">
      <c r="A194" s="41" t="s">
        <v>2</v>
      </c>
      <c r="B194" s="42" t="s">
        <v>13</v>
      </c>
      <c r="C194" s="189" t="s">
        <v>74</v>
      </c>
      <c r="D194" s="190"/>
      <c r="E194" s="190"/>
      <c r="F194" s="190"/>
      <c r="G194" s="191"/>
      <c r="H194" s="43" t="str">
        <f>IFERROR((H154+H192),"")</f>
        <v/>
      </c>
      <c r="I194" s="136"/>
    </row>
    <row r="195" spans="1:14" s="120" customFormat="1" ht="6.75" customHeight="1" x14ac:dyDescent="0.25">
      <c r="A195" s="117" t="s">
        <v>82</v>
      </c>
      <c r="B195" s="117"/>
      <c r="C195" s="117"/>
      <c r="D195" s="117"/>
      <c r="E195" s="117"/>
      <c r="F195" s="117"/>
      <c r="G195" s="164" t="s">
        <v>82</v>
      </c>
      <c r="H195" s="118"/>
      <c r="I195" s="119"/>
    </row>
    <row r="196" spans="1:14" s="11" customFormat="1" ht="30" customHeight="1" x14ac:dyDescent="0.25">
      <c r="A196" s="10" t="s">
        <v>15</v>
      </c>
      <c r="B196" s="206" t="s">
        <v>323</v>
      </c>
      <c r="C196" s="207"/>
      <c r="D196" s="207"/>
      <c r="E196" s="207"/>
      <c r="F196" s="207"/>
      <c r="G196" s="207"/>
      <c r="H196" s="208"/>
    </row>
    <row r="197" spans="1:14" ht="20.100000000000001" customHeight="1" x14ac:dyDescent="0.25">
      <c r="A197" s="209" t="s">
        <v>94</v>
      </c>
      <c r="B197" s="209"/>
      <c r="C197" s="107"/>
      <c r="D197" s="107"/>
      <c r="E197" s="108"/>
      <c r="F197" s="109"/>
      <c r="G197" s="110"/>
      <c r="H197" s="109"/>
    </row>
    <row r="198" spans="1:14" ht="36" x14ac:dyDescent="0.25">
      <c r="A198" s="12" t="s">
        <v>3</v>
      </c>
      <c r="B198" s="12" t="s">
        <v>4</v>
      </c>
      <c r="C198" s="13" t="s">
        <v>5</v>
      </c>
      <c r="D198" s="14" t="s">
        <v>6</v>
      </c>
      <c r="E198" s="12" t="s">
        <v>72</v>
      </c>
      <c r="F198" s="12" t="s">
        <v>7</v>
      </c>
      <c r="G198" s="12" t="s">
        <v>8</v>
      </c>
      <c r="H198" s="12" t="s">
        <v>285</v>
      </c>
    </row>
    <row r="199" spans="1:14" x14ac:dyDescent="0.25">
      <c r="A199" s="239" t="s">
        <v>229</v>
      </c>
      <c r="B199" s="250" t="s">
        <v>103</v>
      </c>
      <c r="C199" s="267"/>
      <c r="D199" s="268"/>
      <c r="E199" s="269"/>
      <c r="F199" s="269"/>
      <c r="G199" s="269"/>
      <c r="H199" s="270"/>
    </row>
    <row r="200" spans="1:14" s="28" customFormat="1" x14ac:dyDescent="0.25">
      <c r="A200" s="243" t="s">
        <v>230</v>
      </c>
      <c r="B200" s="244" t="s">
        <v>104</v>
      </c>
      <c r="C200" s="245">
        <v>105</v>
      </c>
      <c r="D200" s="246" t="s">
        <v>19</v>
      </c>
      <c r="E200" s="167"/>
      <c r="F200" s="247" t="str">
        <f>IF(E200="","",(ROUND($C$200*E200,2)))</f>
        <v/>
      </c>
      <c r="G200" s="248">
        <v>52</v>
      </c>
      <c r="H200" s="22" t="str">
        <f>IF(F200="","",F200*G200)</f>
        <v/>
      </c>
      <c r="I200" s="1"/>
      <c r="J200" s="122"/>
      <c r="K200" s="105"/>
    </row>
    <row r="201" spans="1:14" x14ac:dyDescent="0.25">
      <c r="A201" s="239" t="s">
        <v>231</v>
      </c>
      <c r="B201" s="250" t="s">
        <v>101</v>
      </c>
      <c r="C201" s="267"/>
      <c r="D201" s="268"/>
      <c r="E201" s="269"/>
      <c r="F201" s="269"/>
      <c r="G201" s="269"/>
      <c r="H201" s="270"/>
    </row>
    <row r="202" spans="1:14" ht="15" customHeight="1" x14ac:dyDescent="0.25">
      <c r="A202" s="16" t="s">
        <v>232</v>
      </c>
      <c r="B202" s="17" t="s">
        <v>313</v>
      </c>
      <c r="C202" s="27">
        <v>1700</v>
      </c>
      <c r="D202" s="19" t="s">
        <v>19</v>
      </c>
      <c r="E202" s="20"/>
      <c r="F202" s="249" t="str">
        <f>IF(E202="","",(ROUND($C$202*E202,2)))</f>
        <v/>
      </c>
      <c r="G202" s="21">
        <v>1</v>
      </c>
      <c r="H202" s="22" t="str">
        <f t="shared" ref="H202:H208" si="10">IF(F202="","",F202*G202)</f>
        <v/>
      </c>
    </row>
    <row r="203" spans="1:14" ht="15" customHeight="1" x14ac:dyDescent="0.25">
      <c r="A203" s="16" t="s">
        <v>233</v>
      </c>
      <c r="B203" s="37" t="s">
        <v>239</v>
      </c>
      <c r="C203" s="27">
        <v>160</v>
      </c>
      <c r="D203" s="19" t="s">
        <v>19</v>
      </c>
      <c r="E203" s="20"/>
      <c r="F203" s="249" t="str">
        <f>IF(E203="","",(ROUND($C$203*E203,2)))</f>
        <v/>
      </c>
      <c r="G203" s="21">
        <v>12</v>
      </c>
      <c r="H203" s="22" t="str">
        <f t="shared" si="10"/>
        <v/>
      </c>
    </row>
    <row r="204" spans="1:14" ht="15" customHeight="1" x14ac:dyDescent="0.25">
      <c r="A204" s="16" t="s">
        <v>234</v>
      </c>
      <c r="B204" s="37" t="s">
        <v>294</v>
      </c>
      <c r="C204" s="27">
        <v>150</v>
      </c>
      <c r="D204" s="38" t="s">
        <v>19</v>
      </c>
      <c r="E204" s="20"/>
      <c r="F204" s="249" t="str">
        <f>IF(E204="","",(ROUND($C$204*E204,2)))</f>
        <v/>
      </c>
      <c r="G204" s="21">
        <v>8</v>
      </c>
      <c r="H204" s="22" t="str">
        <f t="shared" si="10"/>
        <v/>
      </c>
      <c r="I204" s="30"/>
      <c r="J204" s="32"/>
      <c r="K204" s="33"/>
      <c r="L204" s="23"/>
      <c r="M204" s="23"/>
      <c r="N204" s="24"/>
    </row>
    <row r="205" spans="1:14" ht="15" customHeight="1" x14ac:dyDescent="0.25">
      <c r="A205" s="16" t="s">
        <v>235</v>
      </c>
      <c r="B205" s="17" t="s">
        <v>95</v>
      </c>
      <c r="C205" s="18">
        <v>19</v>
      </c>
      <c r="D205" s="19" t="s">
        <v>21</v>
      </c>
      <c r="E205" s="20"/>
      <c r="F205" s="249" t="str">
        <f>IF(E205="","",(ROUND($C$205*E205,2)))</f>
        <v/>
      </c>
      <c r="G205" s="21">
        <v>1</v>
      </c>
      <c r="H205" s="22" t="str">
        <f t="shared" si="10"/>
        <v/>
      </c>
    </row>
    <row r="206" spans="1:14" ht="15" customHeight="1" x14ac:dyDescent="0.25">
      <c r="A206" s="16" t="s">
        <v>236</v>
      </c>
      <c r="B206" s="17" t="s">
        <v>96</v>
      </c>
      <c r="C206" s="27">
        <v>14</v>
      </c>
      <c r="D206" s="38" t="s">
        <v>21</v>
      </c>
      <c r="E206" s="20"/>
      <c r="F206" s="249" t="str">
        <f>IF(E206="","",(ROUND($C$206*E206,2)))</f>
        <v/>
      </c>
      <c r="G206" s="21">
        <v>1</v>
      </c>
      <c r="H206" s="22" t="str">
        <f t="shared" si="10"/>
        <v/>
      </c>
      <c r="I206" s="30"/>
      <c r="J206" s="32"/>
      <c r="K206" s="33"/>
      <c r="L206" s="23"/>
      <c r="M206" s="23"/>
      <c r="N206" s="24"/>
    </row>
    <row r="207" spans="1:14" ht="15" customHeight="1" x14ac:dyDescent="0.25">
      <c r="A207" s="16" t="s">
        <v>237</v>
      </c>
      <c r="B207" s="17" t="s">
        <v>45</v>
      </c>
      <c r="C207" s="18">
        <v>2819</v>
      </c>
      <c r="D207" s="19" t="s">
        <v>19</v>
      </c>
      <c r="E207" s="20"/>
      <c r="F207" s="249" t="str">
        <f>IF(E207="","",(ROUND($C$207*E207,2)))</f>
        <v/>
      </c>
      <c r="G207" s="21">
        <v>52</v>
      </c>
      <c r="H207" s="22" t="str">
        <f t="shared" si="10"/>
        <v/>
      </c>
    </row>
    <row r="208" spans="1:14" ht="15" customHeight="1" x14ac:dyDescent="0.25">
      <c r="A208" s="16" t="s">
        <v>238</v>
      </c>
      <c r="B208" s="17" t="s">
        <v>26</v>
      </c>
      <c r="C208" s="18">
        <v>2069</v>
      </c>
      <c r="D208" s="19" t="s">
        <v>19</v>
      </c>
      <c r="E208" s="20"/>
      <c r="F208" s="249" t="str">
        <f>IF(E208="","",(ROUND($C$208*E208,2)))</f>
        <v/>
      </c>
      <c r="G208" s="21">
        <v>12</v>
      </c>
      <c r="H208" s="22" t="str">
        <f t="shared" si="10"/>
        <v/>
      </c>
    </row>
    <row r="209" spans="1:11" ht="20.100000000000001" customHeight="1" thickBot="1" x14ac:dyDescent="0.3">
      <c r="A209" s="183" t="s">
        <v>247</v>
      </c>
      <c r="B209" s="183"/>
      <c r="C209" s="183"/>
      <c r="D209" s="183"/>
      <c r="E209" s="183"/>
      <c r="F209" s="183"/>
      <c r="G209" s="183"/>
      <c r="H209" s="40" t="str">
        <f>IF(AND(E200="",E202="",E203="",E204="",E205="",E206="",E207="",E208=""),"",(IF(SUM(H200:H208)=0,0,IF(SUM(H200:H208)&gt;0,SUM(H202:H208)))))</f>
        <v/>
      </c>
    </row>
    <row r="210" spans="1:11" s="28" customFormat="1" ht="30" customHeight="1" thickTop="1" thickBot="1" x14ac:dyDescent="0.3">
      <c r="A210" s="175" t="str">
        <f>A197</f>
        <v>2.1 Grauflächenreinigung</v>
      </c>
      <c r="B210" s="176"/>
      <c r="C210" s="172" t="s">
        <v>92</v>
      </c>
      <c r="D210" s="172"/>
      <c r="E210" s="172"/>
      <c r="F210" s="172" t="s">
        <v>16</v>
      </c>
      <c r="G210" s="173"/>
      <c r="H210" s="102" t="str">
        <f>H209</f>
        <v/>
      </c>
      <c r="I210" s="103"/>
      <c r="J210" s="104"/>
      <c r="K210" s="105"/>
    </row>
    <row r="211" spans="1:11" ht="10.5" customHeight="1" thickTop="1" x14ac:dyDescent="0.25">
      <c r="A211" s="168" t="s">
        <v>82</v>
      </c>
      <c r="B211" s="168"/>
      <c r="C211" s="168"/>
      <c r="D211" s="168"/>
      <c r="E211" s="168"/>
      <c r="F211" s="168"/>
      <c r="G211" s="165" t="s">
        <v>82</v>
      </c>
      <c r="H211" s="106"/>
      <c r="I211" s="53"/>
    </row>
    <row r="212" spans="1:11" ht="20.100000000000001" customHeight="1" x14ac:dyDescent="0.25">
      <c r="A212" s="192" t="s">
        <v>98</v>
      </c>
      <c r="B212" s="193"/>
      <c r="C212" s="138"/>
      <c r="D212" s="138"/>
      <c r="E212" s="139"/>
      <c r="F212" s="140"/>
      <c r="G212" s="141"/>
      <c r="H212" s="142"/>
    </row>
    <row r="213" spans="1:11" s="60" customFormat="1" ht="22.5" customHeight="1" x14ac:dyDescent="0.25">
      <c r="A213" s="228" t="s">
        <v>245</v>
      </c>
      <c r="B213" s="229"/>
      <c r="C213" s="229"/>
      <c r="D213" s="229"/>
      <c r="E213" s="230"/>
      <c r="F213" s="184" t="s">
        <v>75</v>
      </c>
      <c r="G213" s="214"/>
      <c r="H213" s="56"/>
      <c r="I213" s="57"/>
      <c r="J213" s="58"/>
      <c r="K213" s="59"/>
    </row>
    <row r="214" spans="1:11" ht="30" customHeight="1" x14ac:dyDescent="0.25">
      <c r="A214" s="194" t="s">
        <v>76</v>
      </c>
      <c r="B214" s="195"/>
      <c r="C214" s="195"/>
      <c r="D214" s="195"/>
      <c r="E214" s="195"/>
      <c r="F214" s="195"/>
      <c r="G214" s="195"/>
      <c r="H214" s="196"/>
      <c r="I214" s="61"/>
      <c r="J214" s="62"/>
      <c r="K214" s="63"/>
    </row>
    <row r="215" spans="1:11" ht="36" x14ac:dyDescent="0.25">
      <c r="A215" s="64" t="s">
        <v>77</v>
      </c>
      <c r="B215" s="65" t="s">
        <v>4</v>
      </c>
      <c r="C215" s="66" t="s">
        <v>5</v>
      </c>
      <c r="D215" s="67" t="s">
        <v>6</v>
      </c>
      <c r="E215" s="64" t="s">
        <v>99</v>
      </c>
      <c r="F215" s="64" t="s">
        <v>79</v>
      </c>
      <c r="G215" s="64" t="s">
        <v>80</v>
      </c>
      <c r="H215" s="64" t="s">
        <v>81</v>
      </c>
      <c r="I215" s="61"/>
      <c r="J215" s="62"/>
      <c r="K215" s="63"/>
    </row>
    <row r="216" spans="1:11" s="63" customFormat="1" ht="14.25" customHeight="1" x14ac:dyDescent="0.2">
      <c r="A216" s="250" t="s">
        <v>240</v>
      </c>
      <c r="B216" s="251" t="s">
        <v>106</v>
      </c>
      <c r="C216" s="252"/>
      <c r="D216" s="253"/>
      <c r="E216" s="253"/>
      <c r="F216" s="253"/>
      <c r="G216" s="253"/>
      <c r="H216" s="254"/>
    </row>
    <row r="217" spans="1:11" s="63" customFormat="1" ht="12.75" x14ac:dyDescent="0.2">
      <c r="A217" s="271" t="s">
        <v>241</v>
      </c>
      <c r="B217" s="256" t="s">
        <v>253</v>
      </c>
      <c r="C217" s="257">
        <v>105</v>
      </c>
      <c r="D217" s="258" t="s">
        <v>19</v>
      </c>
      <c r="E217" s="273"/>
      <c r="F217" s="259" t="str">
        <f>IF(E217="","",(ROUND($C$217*E217,2)))</f>
        <v/>
      </c>
      <c r="G217" s="260">
        <v>5</v>
      </c>
      <c r="H217" s="266" t="str">
        <f>IF(F217="","",F217*G217)</f>
        <v/>
      </c>
    </row>
    <row r="218" spans="1:11" s="116" customFormat="1" x14ac:dyDescent="0.25">
      <c r="A218" s="111" t="s">
        <v>242</v>
      </c>
      <c r="B218" s="112" t="s">
        <v>101</v>
      </c>
      <c r="C218" s="177"/>
      <c r="D218" s="178"/>
      <c r="E218" s="178"/>
      <c r="F218" s="178"/>
      <c r="G218" s="178"/>
      <c r="H218" s="179"/>
      <c r="I218" s="113"/>
      <c r="J218" s="114"/>
      <c r="K218" s="115"/>
    </row>
    <row r="219" spans="1:11" x14ac:dyDescent="0.25">
      <c r="A219" s="180" t="s">
        <v>243</v>
      </c>
      <c r="B219" s="17" t="s">
        <v>251</v>
      </c>
      <c r="C219" s="18">
        <v>1000</v>
      </c>
      <c r="D219" s="19" t="s">
        <v>19</v>
      </c>
      <c r="E219" s="170"/>
      <c r="F219" s="265" t="str">
        <f>IF(E219="","",(ROUND($C$219*E219,2)))</f>
        <v/>
      </c>
      <c r="G219" s="68">
        <v>5</v>
      </c>
      <c r="H219" s="22" t="str">
        <f>IF(F219="","",F219*G219)</f>
        <v/>
      </c>
      <c r="I219" s="61"/>
      <c r="J219" s="69"/>
      <c r="K219" s="63"/>
    </row>
    <row r="220" spans="1:11" x14ac:dyDescent="0.25">
      <c r="A220" s="181"/>
      <c r="B220" s="17" t="s">
        <v>257</v>
      </c>
      <c r="C220" s="18">
        <v>90</v>
      </c>
      <c r="D220" s="19" t="s">
        <v>19</v>
      </c>
      <c r="E220" s="170"/>
      <c r="F220" s="265" t="str">
        <f>IF(E220="","",(ROUND($C$220*E220,2)))</f>
        <v/>
      </c>
      <c r="G220" s="68">
        <v>5</v>
      </c>
      <c r="H220" s="22" t="str">
        <f t="shared" ref="H220:H221" si="11">IF(F220="","",F220*G220)</f>
        <v/>
      </c>
      <c r="I220" s="61"/>
      <c r="J220" s="69"/>
      <c r="K220" s="63"/>
    </row>
    <row r="221" spans="1:11" ht="25.5" x14ac:dyDescent="0.25">
      <c r="A221" s="182"/>
      <c r="B221" s="137" t="s">
        <v>250</v>
      </c>
      <c r="C221" s="18">
        <v>268</v>
      </c>
      <c r="D221" s="19" t="s">
        <v>19</v>
      </c>
      <c r="E221" s="167"/>
      <c r="F221" s="265" t="str">
        <f>IF(E221="","",(ROUND($C$221*E221,2)))</f>
        <v/>
      </c>
      <c r="G221" s="68">
        <v>5</v>
      </c>
      <c r="H221" s="22" t="str">
        <f t="shared" si="11"/>
        <v/>
      </c>
      <c r="I221" s="61"/>
      <c r="J221" s="62"/>
      <c r="K221" s="63"/>
    </row>
    <row r="222" spans="1:11" ht="21" customHeight="1" thickBot="1" x14ac:dyDescent="0.3">
      <c r="A222" s="197" t="str">
        <f>A213&amp;" - Zwischensumme "</f>
        <v xml:space="preserve">2.2. a Monatspauschale innerhalb der Winterdienstsaison - Zwischensumme </v>
      </c>
      <c r="B222" s="198"/>
      <c r="C222" s="198"/>
      <c r="D222" s="198"/>
      <c r="E222" s="199"/>
      <c r="F222" s="70" t="str">
        <f>IF(AND(F219="",F221=""),"",IF(SUM(F219:F221)=0,0,IF(SUM(F219:F221)&gt;0,SUM(F219:F221))))</f>
        <v/>
      </c>
      <c r="G222" s="71"/>
      <c r="H222" s="72" t="str">
        <f>IF(AND(F217="",F219="",F220="",F221=""),"",IF(SUM(H217:H221)=0,0,IF(SUM(H217:H221)&gt;0,SUM(H217:H221))))</f>
        <v/>
      </c>
      <c r="I222" s="61"/>
      <c r="J222" s="62"/>
      <c r="K222" s="63"/>
    </row>
    <row r="223" spans="1:11" ht="7.5" customHeight="1" thickTop="1" x14ac:dyDescent="0.25">
      <c r="A223" s="73" t="s">
        <v>82</v>
      </c>
      <c r="B223" s="74"/>
      <c r="C223" s="75"/>
      <c r="D223" s="76"/>
      <c r="E223" s="77"/>
      <c r="F223" s="77"/>
      <c r="G223" s="156" t="s">
        <v>82</v>
      </c>
      <c r="H223" s="79"/>
      <c r="I223" s="61"/>
      <c r="J223" s="62"/>
      <c r="K223" s="63"/>
    </row>
    <row r="224" spans="1:11" s="84" customFormat="1" ht="21" customHeight="1" x14ac:dyDescent="0.25">
      <c r="A224" s="200" t="s">
        <v>246</v>
      </c>
      <c r="B224" s="200"/>
      <c r="C224" s="200"/>
      <c r="D224" s="200"/>
      <c r="E224" s="169"/>
      <c r="F224" s="184" t="s">
        <v>83</v>
      </c>
      <c r="G224" s="185"/>
      <c r="H224" s="80"/>
      <c r="I224" s="81"/>
      <c r="J224" s="82"/>
      <c r="K224" s="83"/>
    </row>
    <row r="225" spans="1:11" ht="24.95" customHeight="1" x14ac:dyDescent="0.25">
      <c r="A225" s="221" t="s">
        <v>84</v>
      </c>
      <c r="B225" s="222"/>
      <c r="C225" s="222"/>
      <c r="D225" s="222"/>
      <c r="E225" s="222"/>
      <c r="F225" s="223"/>
      <c r="G225" s="223"/>
      <c r="H225" s="224"/>
      <c r="I225" s="61"/>
      <c r="J225" s="62"/>
      <c r="K225" s="63"/>
    </row>
    <row r="226" spans="1:11" ht="36" x14ac:dyDescent="0.25">
      <c r="A226" s="12" t="s">
        <v>77</v>
      </c>
      <c r="B226" s="12" t="s">
        <v>4</v>
      </c>
      <c r="C226" s="85" t="s">
        <v>5</v>
      </c>
      <c r="D226" s="14" t="s">
        <v>6</v>
      </c>
      <c r="E226" s="64" t="s">
        <v>100</v>
      </c>
      <c r="F226" s="12" t="s">
        <v>86</v>
      </c>
      <c r="G226" s="12" t="s">
        <v>87</v>
      </c>
      <c r="H226" s="12" t="s">
        <v>88</v>
      </c>
      <c r="I226" s="61"/>
      <c r="J226" s="62"/>
      <c r="K226" s="63"/>
    </row>
    <row r="227" spans="1:11" s="63" customFormat="1" ht="14.25" customHeight="1" x14ac:dyDescent="0.2">
      <c r="A227" s="250" t="s">
        <v>240</v>
      </c>
      <c r="B227" s="251" t="s">
        <v>106</v>
      </c>
      <c r="C227" s="252"/>
      <c r="D227" s="253"/>
      <c r="E227" s="253"/>
      <c r="F227" s="253"/>
      <c r="G227" s="253"/>
      <c r="H227" s="254"/>
    </row>
    <row r="228" spans="1:11" s="63" customFormat="1" ht="12.75" x14ac:dyDescent="0.2">
      <c r="A228" s="271" t="s">
        <v>241</v>
      </c>
      <c r="B228" s="256" t="s">
        <v>108</v>
      </c>
      <c r="C228" s="257">
        <v>105</v>
      </c>
      <c r="D228" s="258" t="s">
        <v>19</v>
      </c>
      <c r="E228" s="273"/>
      <c r="F228" s="259" t="str">
        <f>IF(E228="","",(ROUND($C$228*E228,2)))</f>
        <v/>
      </c>
      <c r="G228" s="161">
        <v>1</v>
      </c>
      <c r="H228" s="266" t="str">
        <f>IF(F228="","",F228*G228)</f>
        <v/>
      </c>
    </row>
    <row r="229" spans="1:11" s="116" customFormat="1" x14ac:dyDescent="0.25">
      <c r="A229" s="111" t="s">
        <v>242</v>
      </c>
      <c r="B229" s="112" t="s">
        <v>101</v>
      </c>
      <c r="C229" s="177"/>
      <c r="D229" s="178"/>
      <c r="E229" s="178"/>
      <c r="F229" s="178"/>
      <c r="G229" s="178"/>
      <c r="H229" s="179"/>
      <c r="I229" s="113"/>
      <c r="J229" s="114"/>
      <c r="K229" s="115"/>
    </row>
    <row r="230" spans="1:11" x14ac:dyDescent="0.25">
      <c r="A230" s="180" t="s">
        <v>243</v>
      </c>
      <c r="B230" s="17" t="s">
        <v>251</v>
      </c>
      <c r="C230" s="18">
        <v>1000</v>
      </c>
      <c r="D230" s="19" t="s">
        <v>19</v>
      </c>
      <c r="E230" s="167"/>
      <c r="F230" s="265" t="str">
        <f>IF(E230="","",(ROUND($C$230*E230,2)))</f>
        <v/>
      </c>
      <c r="G230" s="161">
        <v>1</v>
      </c>
      <c r="H230" s="22" t="str">
        <f>IF(F230="","",F230*G230)</f>
        <v/>
      </c>
      <c r="I230" s="61"/>
      <c r="J230" s="69"/>
      <c r="K230" s="63"/>
    </row>
    <row r="231" spans="1:11" x14ac:dyDescent="0.25">
      <c r="A231" s="181"/>
      <c r="B231" s="17" t="s">
        <v>252</v>
      </c>
      <c r="C231" s="18">
        <v>90</v>
      </c>
      <c r="D231" s="19" t="s">
        <v>19</v>
      </c>
      <c r="E231" s="167"/>
      <c r="F231" s="265" t="str">
        <f>IF(E231="","",(ROUND($C$231*E231,2)))</f>
        <v/>
      </c>
      <c r="G231" s="161">
        <v>1</v>
      </c>
      <c r="H231" s="22" t="str">
        <f t="shared" ref="H231:H232" si="12">IF(F231="","",F231*G231)</f>
        <v/>
      </c>
      <c r="I231" s="61"/>
      <c r="J231" s="69"/>
      <c r="K231" s="63"/>
    </row>
    <row r="232" spans="1:11" ht="25.5" x14ac:dyDescent="0.25">
      <c r="A232" s="182"/>
      <c r="B232" s="137" t="s">
        <v>250</v>
      </c>
      <c r="C232" s="18">
        <v>268</v>
      </c>
      <c r="D232" s="19" t="s">
        <v>19</v>
      </c>
      <c r="E232" s="167"/>
      <c r="F232" s="265" t="str">
        <f>IF(E232="","",(ROUND($C$232*E232,2)))</f>
        <v/>
      </c>
      <c r="G232" s="161">
        <v>1</v>
      </c>
      <c r="H232" s="22" t="str">
        <f t="shared" si="12"/>
        <v/>
      </c>
      <c r="I232" s="61"/>
      <c r="J232" s="62"/>
      <c r="K232" s="63"/>
    </row>
    <row r="233" spans="1:11" ht="21.75" customHeight="1" x14ac:dyDescent="0.25">
      <c r="A233" s="197" t="str">
        <f>A224&amp;" - Zwischensumme "</f>
        <v xml:space="preserve">2.2. b Einsatzpauschale außerhalb der Winterdienstsaison - Zwischensumme </v>
      </c>
      <c r="B233" s="198"/>
      <c r="C233" s="198"/>
      <c r="D233" s="198"/>
      <c r="E233" s="198"/>
      <c r="F233" s="198"/>
      <c r="G233" s="199"/>
      <c r="H233" s="87" t="str">
        <f>IF(AND(F228="",F230="",F231="",F232=""),"",IF(SUM(H228:H232)=0,0,IF(SUM(H228:H232)&gt;0,SUM(H228:H232))))</f>
        <v/>
      </c>
      <c r="I233" s="61"/>
      <c r="J233" s="62"/>
      <c r="K233" s="63"/>
    </row>
    <row r="234" spans="1:11" ht="7.5" customHeight="1" x14ac:dyDescent="0.25">
      <c r="A234" s="73" t="s">
        <v>82</v>
      </c>
      <c r="B234" s="74"/>
      <c r="C234" s="75"/>
      <c r="D234" s="76"/>
      <c r="E234" s="77"/>
      <c r="F234" s="77"/>
      <c r="G234" s="78" t="s">
        <v>82</v>
      </c>
      <c r="H234" s="79"/>
      <c r="I234" s="61"/>
      <c r="J234" s="62"/>
      <c r="K234" s="63"/>
    </row>
    <row r="235" spans="1:11" s="94" customFormat="1" ht="28.5" customHeight="1" x14ac:dyDescent="0.25">
      <c r="A235" s="232" t="s">
        <v>244</v>
      </c>
      <c r="B235" s="232"/>
      <c r="C235" s="232"/>
      <c r="D235" s="232"/>
      <c r="E235" s="232"/>
      <c r="F235" s="232"/>
      <c r="G235" s="232"/>
      <c r="H235" s="233"/>
      <c r="I235" s="92"/>
      <c r="J235" s="82"/>
      <c r="K235" s="93"/>
    </row>
    <row r="236" spans="1:11" ht="48" x14ac:dyDescent="0.25">
      <c r="A236" s="12" t="s">
        <v>77</v>
      </c>
      <c r="B236" s="12" t="s">
        <v>4</v>
      </c>
      <c r="C236" s="95" t="s">
        <v>5</v>
      </c>
      <c r="D236" s="14" t="s">
        <v>6</v>
      </c>
      <c r="E236" s="12" t="s">
        <v>85</v>
      </c>
      <c r="F236" s="12" t="s">
        <v>7</v>
      </c>
      <c r="G236" s="12" t="s">
        <v>89</v>
      </c>
      <c r="H236" s="12" t="s">
        <v>90</v>
      </c>
      <c r="I236" s="61"/>
      <c r="J236" s="62"/>
      <c r="K236" s="63"/>
    </row>
    <row r="237" spans="1:11" s="34" customFormat="1" ht="20.25" customHeight="1" x14ac:dyDescent="0.25">
      <c r="A237" s="166" t="s">
        <v>317</v>
      </c>
      <c r="B237" s="159" t="s">
        <v>91</v>
      </c>
      <c r="C237" s="25">
        <f>SUM(C219:C221)</f>
        <v>1358</v>
      </c>
      <c r="D237" s="26" t="s">
        <v>19</v>
      </c>
      <c r="E237" s="167"/>
      <c r="F237" s="160" t="str">
        <f>IF(E237="","",(ROUND($C$237*E237,2)))</f>
        <v/>
      </c>
      <c r="G237" s="161">
        <v>1</v>
      </c>
      <c r="H237" s="51" t="str">
        <f>IF(F237="","",F237*G237)</f>
        <v/>
      </c>
      <c r="I237" s="61"/>
      <c r="J237" s="86"/>
      <c r="K237" s="96"/>
    </row>
    <row r="238" spans="1:11" ht="23.25" customHeight="1" x14ac:dyDescent="0.25">
      <c r="A238" s="225" t="str">
        <f>LEFT(A235,FIND("(",A235)-2)&amp;" - Zwischensumme "</f>
        <v xml:space="preserve">2.2.3  Bedarfsleistungen auf Abruf - Zwischensumme </v>
      </c>
      <c r="B238" s="226"/>
      <c r="C238" s="226"/>
      <c r="D238" s="226"/>
      <c r="E238" s="226"/>
      <c r="F238" s="226"/>
      <c r="G238" s="227"/>
      <c r="H238" s="97" t="str">
        <f>IF(AND(F237=""),"",IF(SUM(H237:H237)=0,0,IF(SUM(H237:H237)&gt;0,SUM(H237:H237))))</f>
        <v/>
      </c>
      <c r="I238" s="61"/>
      <c r="J238" s="62"/>
      <c r="K238" s="63"/>
    </row>
    <row r="239" spans="1:11" ht="9.75" customHeight="1" x14ac:dyDescent="0.25">
      <c r="A239" s="98" t="s">
        <v>82</v>
      </c>
      <c r="B239" s="99"/>
      <c r="C239" s="100"/>
      <c r="D239" s="99"/>
      <c r="E239" s="99"/>
      <c r="F239" s="99"/>
      <c r="G239" s="163" t="s">
        <v>82</v>
      </c>
      <c r="H239" s="101"/>
      <c r="I239" s="61"/>
      <c r="J239" s="62"/>
      <c r="K239" s="63"/>
    </row>
    <row r="240" spans="1:11" s="28" customFormat="1" ht="30" customHeight="1" thickBot="1" x14ac:dyDescent="0.3">
      <c r="A240" s="175" t="str">
        <f>A212</f>
        <v>2.2 Winterdienst</v>
      </c>
      <c r="B240" s="176"/>
      <c r="C240" s="143"/>
      <c r="D240" s="174" t="s">
        <v>92</v>
      </c>
      <c r="E240" s="174"/>
      <c r="F240" s="172" t="s">
        <v>249</v>
      </c>
      <c r="G240" s="173"/>
      <c r="H240" s="102" t="str">
        <f>IFERROR(SUM(H222+H233+H238),"")</f>
        <v/>
      </c>
      <c r="I240" s="103"/>
      <c r="J240" s="104"/>
      <c r="K240" s="105"/>
    </row>
    <row r="241" spans="1:10" ht="18" customHeight="1" thickTop="1" thickBot="1" x14ac:dyDescent="0.3">
      <c r="A241" s="211"/>
      <c r="B241" s="211"/>
      <c r="C241" s="211"/>
      <c r="D241" s="211"/>
      <c r="E241" s="211"/>
      <c r="F241" s="211"/>
      <c r="G241" s="211"/>
      <c r="H241" s="52"/>
      <c r="I241" s="53"/>
    </row>
    <row r="242" spans="1:10" s="11" customFormat="1" ht="24.75" customHeight="1" thickBot="1" x14ac:dyDescent="0.3">
      <c r="A242" s="41" t="str">
        <f>A196</f>
        <v>2. WE 144326</v>
      </c>
      <c r="B242" s="42" t="s">
        <v>13</v>
      </c>
      <c r="C242" s="189" t="s">
        <v>97</v>
      </c>
      <c r="D242" s="190"/>
      <c r="E242" s="190"/>
      <c r="F242" s="190"/>
      <c r="G242" s="191"/>
      <c r="H242" s="43" t="str">
        <f>IFERROR((H210+H240),"")</f>
        <v/>
      </c>
      <c r="I242" s="54"/>
    </row>
    <row r="243" spans="1:10" ht="40.15" customHeight="1" x14ac:dyDescent="0.25">
      <c r="A243" s="236" t="s">
        <v>322</v>
      </c>
      <c r="B243" s="236"/>
      <c r="C243" s="236"/>
      <c r="D243" s="236"/>
      <c r="E243" s="236"/>
      <c r="F243" s="236"/>
      <c r="G243" s="236"/>
      <c r="H243" s="236"/>
      <c r="I243" s="44"/>
    </row>
    <row r="244" spans="1:10" s="45" customFormat="1" ht="30" customHeight="1" x14ac:dyDescent="0.25">
      <c r="A244" s="237" t="s">
        <v>17</v>
      </c>
      <c r="B244" s="238"/>
      <c r="C244" s="238"/>
      <c r="D244" s="238"/>
      <c r="E244" s="238"/>
      <c r="F244" s="238"/>
      <c r="G244" s="238"/>
      <c r="H244" s="238"/>
      <c r="I244" s="217"/>
      <c r="J244" s="217"/>
    </row>
    <row r="245" spans="1:10" s="28" customFormat="1" ht="15" customHeight="1" x14ac:dyDescent="0.25">
      <c r="A245" s="46" t="s">
        <v>2</v>
      </c>
      <c r="B245" s="46" t="s">
        <v>13</v>
      </c>
      <c r="C245" s="152"/>
      <c r="D245" s="143"/>
      <c r="E245" s="172" t="s">
        <v>14</v>
      </c>
      <c r="F245" s="172"/>
      <c r="G245" s="173"/>
      <c r="H245" s="47" t="str">
        <f>H194</f>
        <v/>
      </c>
      <c r="I245" s="148"/>
    </row>
    <row r="246" spans="1:10" s="28" customFormat="1" ht="15" customHeight="1" x14ac:dyDescent="0.25">
      <c r="A246" s="46" t="s">
        <v>15</v>
      </c>
      <c r="B246" s="46" t="s">
        <v>13</v>
      </c>
      <c r="C246" s="152"/>
      <c r="D246" s="143"/>
      <c r="E246" s="172" t="s">
        <v>16</v>
      </c>
      <c r="F246" s="172"/>
      <c r="G246" s="173"/>
      <c r="H246" s="47" t="str">
        <f>H242</f>
        <v/>
      </c>
      <c r="I246" s="148"/>
    </row>
    <row r="247" spans="1:10" s="48" customFormat="1" ht="30" customHeight="1" x14ac:dyDescent="0.3">
      <c r="A247" s="234" t="s">
        <v>18</v>
      </c>
      <c r="B247" s="235"/>
      <c r="C247" s="153"/>
      <c r="D247" s="154"/>
      <c r="E247" s="231" t="str">
        <f>IFERROR((H245+H246),"")</f>
        <v/>
      </c>
      <c r="F247" s="231"/>
      <c r="G247" s="231"/>
      <c r="H247" s="231"/>
      <c r="I247" s="55"/>
    </row>
    <row r="249" spans="1:10" ht="28.5" customHeight="1" x14ac:dyDescent="0.25">
      <c r="G249" s="149"/>
      <c r="H249" s="150"/>
      <c r="I249" s="151"/>
    </row>
  </sheetData>
  <sheetProtection algorithmName="SHA-512" hashValue="5d+fwalGp1UH3BcYEPx8BYmlSm+kTFiXU76lSUjWHoWfkzP4nl2DVXY+OuczXmRgvG6DMbOB3eI3YNPAxq99dg==" saltValue="2vHmqYgKymqSvkpU5YHUXw==" spinCount="100000" sheet="1" objects="1" scenarios="1"/>
  <autoFilter ref="A7:H240" xr:uid="{00000000-0001-0000-0000-000000000000}"/>
  <mergeCells count="91">
    <mergeCell ref="A154:C154"/>
    <mergeCell ref="E245:G245"/>
    <mergeCell ref="E246:G246"/>
    <mergeCell ref="E247:H247"/>
    <mergeCell ref="A235:H235"/>
    <mergeCell ref="A172:D172"/>
    <mergeCell ref="F172:G172"/>
    <mergeCell ref="C187:H187"/>
    <mergeCell ref="C227:H227"/>
    <mergeCell ref="A173:H173"/>
    <mergeCell ref="A247:B247"/>
    <mergeCell ref="C242:G242"/>
    <mergeCell ref="A243:H243"/>
    <mergeCell ref="A244:H244"/>
    <mergeCell ref="B196:H196"/>
    <mergeCell ref="A197:B197"/>
    <mergeCell ref="I244:J244"/>
    <mergeCell ref="A176:A178"/>
    <mergeCell ref="C179:H179"/>
    <mergeCell ref="A180:A182"/>
    <mergeCell ref="A164:E164"/>
    <mergeCell ref="A170:G170"/>
    <mergeCell ref="A241:G241"/>
    <mergeCell ref="A166:A168"/>
    <mergeCell ref="C218:H218"/>
    <mergeCell ref="A219:A221"/>
    <mergeCell ref="A225:H225"/>
    <mergeCell ref="A233:G233"/>
    <mergeCell ref="A238:G238"/>
    <mergeCell ref="A213:E213"/>
    <mergeCell ref="F213:G213"/>
    <mergeCell ref="A169:E169"/>
    <mergeCell ref="A153:G153"/>
    <mergeCell ref="A156:B156"/>
    <mergeCell ref="C210:E210"/>
    <mergeCell ref="A210:B210"/>
    <mergeCell ref="F154:G154"/>
    <mergeCell ref="D154:E154"/>
    <mergeCell ref="A157:D157"/>
    <mergeCell ref="F157:G157"/>
    <mergeCell ref="A158:H158"/>
    <mergeCell ref="C160:H160"/>
    <mergeCell ref="C165:H165"/>
    <mergeCell ref="A183:G183"/>
    <mergeCell ref="A185:D185"/>
    <mergeCell ref="A161:A163"/>
    <mergeCell ref="C175:H175"/>
    <mergeCell ref="A193:G193"/>
    <mergeCell ref="B1:H1"/>
    <mergeCell ref="C2:H2"/>
    <mergeCell ref="A4:H4"/>
    <mergeCell ref="B6:H6"/>
    <mergeCell ref="A8:B8"/>
    <mergeCell ref="B9:H9"/>
    <mergeCell ref="B133:G133"/>
    <mergeCell ref="B134:H134"/>
    <mergeCell ref="B151:G151"/>
    <mergeCell ref="B116:H116"/>
    <mergeCell ref="B27:G27"/>
    <mergeCell ref="B28:H28"/>
    <mergeCell ref="B37:G37"/>
    <mergeCell ref="B38:H38"/>
    <mergeCell ref="B50:G50"/>
    <mergeCell ref="B51:H51"/>
    <mergeCell ref="B68:G68"/>
    <mergeCell ref="B69:H69"/>
    <mergeCell ref="B87:G87"/>
    <mergeCell ref="B88:H88"/>
    <mergeCell ref="B13:H13"/>
    <mergeCell ref="C194:G194"/>
    <mergeCell ref="A212:B212"/>
    <mergeCell ref="A214:H214"/>
    <mergeCell ref="A222:E222"/>
    <mergeCell ref="A224:D224"/>
    <mergeCell ref="F210:G210"/>
    <mergeCell ref="B11:G11"/>
    <mergeCell ref="F240:G240"/>
    <mergeCell ref="D240:E240"/>
    <mergeCell ref="A240:B240"/>
    <mergeCell ref="F192:G192"/>
    <mergeCell ref="A192:C192"/>
    <mergeCell ref="C229:H229"/>
    <mergeCell ref="A230:A232"/>
    <mergeCell ref="A209:G209"/>
    <mergeCell ref="F224:G224"/>
    <mergeCell ref="B12:H12"/>
    <mergeCell ref="A190:G190"/>
    <mergeCell ref="D192:E192"/>
    <mergeCell ref="C216:H216"/>
    <mergeCell ref="B115:G115"/>
    <mergeCell ref="A152:G152"/>
  </mergeCells>
  <phoneticPr fontId="41" type="noConversion"/>
  <conditionalFormatting sqref="B1 B3:B7 B13:B153 B193:B196 B198 B202:B209">
    <cfRule type="containsText" dxfId="8" priority="154" operator="containsText" text="Bedarfsposition ">
      <formula>NOT(ISERROR(SEARCH("Bedarfsposition ",B1)))</formula>
    </cfRule>
  </conditionalFormatting>
  <conditionalFormatting sqref="B11">
    <cfRule type="containsText" dxfId="7" priority="1" operator="containsText" text="Bedarfsposition ">
      <formula>NOT(ISERROR(SEARCH("Bedarfsposition ",B11)))</formula>
    </cfRule>
  </conditionalFormatting>
  <conditionalFormatting sqref="B211">
    <cfRule type="containsText" dxfId="6" priority="11" operator="containsText" text="Bedarfsposition ">
      <formula>NOT(ISERROR(SEARCH("Bedarfsposition ",B211)))</formula>
    </cfRule>
  </conditionalFormatting>
  <conditionalFormatting sqref="B241:B1048576">
    <cfRule type="containsText" dxfId="5" priority="13" operator="containsText" text="Bedarfsposition ">
      <formula>NOT(ISERROR(SEARCH("Bedarfsposition ",B241)))</formula>
    </cfRule>
  </conditionalFormatting>
  <conditionalFormatting sqref="G1:G2 G4 G6:G7 G13:G153 G196 G198">
    <cfRule type="cellIs" dxfId="4" priority="172" operator="equal">
      <formula>0</formula>
    </cfRule>
  </conditionalFormatting>
  <conditionalFormatting sqref="G11">
    <cfRule type="cellIs" dxfId="3" priority="2" operator="equal">
      <formula>0</formula>
    </cfRule>
  </conditionalFormatting>
  <conditionalFormatting sqref="G193:G194">
    <cfRule type="cellIs" dxfId="2" priority="16" operator="equal">
      <formula>0</formula>
    </cfRule>
  </conditionalFormatting>
  <conditionalFormatting sqref="G202:G209">
    <cfRule type="cellIs" dxfId="1" priority="4" operator="equal">
      <formula>0</formula>
    </cfRule>
  </conditionalFormatting>
  <conditionalFormatting sqref="G241:G244 G248:G1048576">
    <cfRule type="cellIs" dxfId="0" priority="14" operator="equal">
      <formula>0</formula>
    </cfRule>
  </conditionalFormatting>
  <dataValidations count="7">
    <dataValidation type="list" allowBlank="1" showInputMessage="1" showErrorMessage="1" sqref="D14:D26 D29:D36 D52:D67 D89:D114 D135:D150 D39:D49 D117:D132 D70:D86 D202:D208" xr:uid="{00000000-0002-0000-0000-000000000000}">
      <formula1>"m²,lfm.,Stk.,Pauschal"</formula1>
    </dataValidation>
    <dataValidation type="list" allowBlank="1" showInputMessage="1" showErrorMessage="1" sqref="B242 B194" xr:uid="{00000000-0002-0000-0000-000001000000}">
      <formula1>"Wertungssumme: kalk. in € netto/ Jahr,Wertungssumme: in € netto/ Jahr,Gesamt/ Jahr"</formula1>
    </dataValidation>
    <dataValidation type="list" allowBlank="1" showInputMessage="1" showErrorMessage="1" sqref="D166:D168 D180:D182 D176:D178 D230:D232 D237 D219:D221 D228 D217 D200 D161:D163 D189 D10" xr:uid="{00000000-0002-0000-0000-000002000000}">
      <formula1>"m²,lfm.,Stk."</formula1>
    </dataValidation>
    <dataValidation type="list" allowBlank="1" showInputMessage="1" showErrorMessage="1" sqref="G166:G168 G219:G221 G217 G161:G163" xr:uid="{00000000-0002-0000-0000-000003000000}">
      <formula1>"5,7"</formula1>
    </dataValidation>
    <dataValidation type="list" allowBlank="1" showInputMessage="1" showErrorMessage="1" sqref="F213:G215 F157:G157" xr:uid="{00000000-0002-0000-0000-000004000000}">
      <formula1>"01.11. - 31.03.,01.10. - 30.04."</formula1>
    </dataValidation>
    <dataValidation type="list" allowBlank="1" showInputMessage="1" showErrorMessage="1" sqref="E172:F172 E224:F224 E157" xr:uid="{00000000-0002-0000-0000-000005000000}">
      <formula1>"01.04. - 31.10.,01.05. - 30.09."</formula1>
    </dataValidation>
    <dataValidation type="list" allowBlank="1" showInputMessage="1" showErrorMessage="1" sqref="D188" xr:uid="{53F7EA33-99CD-4EFA-9D4C-4278BCBDEC32}">
      <formula1>"m²,lfm.,Stk.,m³"</formula1>
    </dataValidation>
  </dataValidations>
  <pageMargins left="0.78740157480314965" right="0.27559055118110237" top="0.39370078740157483" bottom="0.39370078740157483" header="0" footer="0.19685039370078741"/>
  <pageSetup paperSize="9" scale="60" fitToHeight="0" orientation="portrait" r:id="rId1"/>
  <headerFooter>
    <oddHeader>&amp;L&amp;F</oddHeader>
    <oddFooter>&amp;L&amp;A&amp;RSeite &amp;P von &amp;N</oddFooter>
  </headerFooter>
  <rowBreaks count="3" manualBreakCount="3">
    <brk id="87" max="7" man="1"/>
    <brk id="155" max="7" man="1"/>
    <brk id="194" max="7"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228-26_Anlage B-02 Preisblatt</vt:lpstr>
      <vt:lpstr>'228-26_Anlage B-02 Preisblatt'!Druckbereich</vt:lpstr>
    </vt:vector>
  </TitlesOfParts>
  <Company>Bundesanstalt für Immobilienaufgaben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Schneider, Gabriele</dc:creator>
  <cp:lastModifiedBy>Dober, Angela Kim</cp:lastModifiedBy>
  <cp:lastPrinted>2026-06-03T11:10:18Z</cp:lastPrinted>
  <dcterms:created xsi:type="dcterms:W3CDTF">2025-04-29T12:42:50Z</dcterms:created>
  <dcterms:modified xsi:type="dcterms:W3CDTF">2026-06-08T09:26:37Z</dcterms:modified>
</cp:coreProperties>
</file>