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7.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8.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9.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10.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11.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1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13.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14.xml" ContentType="application/vnd.openxmlformats-officedocument.drawing+xml"/>
  <Override PartName="/xl/ctrlProps/ctrlProp43.xml" ContentType="application/vnd.ms-excel.controlproperties+xml"/>
  <Override PartName="/xl/drawings/drawing15.xml" ContentType="application/vnd.openxmlformats-officedocument.drawing+xml"/>
  <Override PartName="/xl/ctrlProps/ctrlProp44.xml" ContentType="application/vnd.ms-excel.controlproperties+xml"/>
  <Override PartName="/xl/drawings/drawing16.xml" ContentType="application/vnd.openxmlformats-officedocument.drawing+xml"/>
  <Override PartName="/xl/ctrlProps/ctrlProp4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codeName="DieseArbeitsmappe" defaultThemeVersion="124226"/>
  <mc:AlternateContent xmlns:mc="http://schemas.openxmlformats.org/markup-compatibility/2006">
    <mc:Choice Requires="x15">
      <x15ac:absPath xmlns:x15ac="http://schemas.microsoft.com/office/spreadsheetml/2010/11/ac" url="S:\Kunden\Staßfurt, Stadtpflegebetrieb\Reinigung 2025\4-Leistungsbeschreibungen\2-ERK\"/>
    </mc:Choice>
  </mc:AlternateContent>
  <xr:revisionPtr revIDLastSave="0" documentId="13_ncr:1_{0A31997A-9125-4BA7-8132-8267709F1263}" xr6:coauthVersionLast="47" xr6:coauthVersionMax="47" xr10:uidLastSave="{00000000-0000-0000-0000-000000000000}"/>
  <workbookProtection workbookAlgorithmName="SHA-512" workbookHashValue="Dok6T0FuJMB/puz5tM0IiCfixCP7cQsytUgnh4Dng131b76w49jcftGspJBvIor+U6Z4qIOXkDql2TKVENqHqg==" workbookSaltValue="0KQxo4sCL13H1jow7pww1w==" workbookSpinCount="100000" lockStructure="1"/>
  <bookViews>
    <workbookView xWindow="-120" yWindow="-120" windowWidth="38640" windowHeight="21120" tabRatio="861" xr2:uid="{00000000-000D-0000-FFFF-FFFF00000000}"/>
  </bookViews>
  <sheets>
    <sheet name="Inhaltsverzeichnis" sheetId="1" r:id="rId1"/>
    <sheet name="Preisübersicht" sheetId="3" r:id="rId2"/>
    <sheet name="SVS UnterhaltsRG" sheetId="38" r:id="rId3"/>
    <sheet name="SVS GrundRG" sheetId="29" r:id="rId4"/>
    <sheet name="SVS Wirtschaft" sheetId="51" r:id="rId5"/>
    <sheet name="Kal Unter ehem Rath Neun" sheetId="62" r:id="rId6"/>
    <sheet name="Kal Grund ehem Rath Neun" sheetId="66" r:id="rId7"/>
    <sheet name="Kal Unter Jugendklub" sheetId="63" r:id="rId8"/>
    <sheet name="Kal Grund Jugendklub" sheetId="67" r:id="rId9"/>
    <sheet name="Kal Unter Kita Pustebl" sheetId="64" r:id="rId10"/>
    <sheet name="Kal Grund Kita Pustebl" sheetId="68" r:id="rId11"/>
    <sheet name="Kal Unter Neundorf SH" sheetId="65" r:id="rId12"/>
    <sheet name="Kal Grund Neundorf SH" sheetId="69" r:id="rId13"/>
    <sheet name="Kal Verbrauch Gesamt" sheetId="26" r:id="rId14"/>
    <sheet name="Kal Wirtschaft Gesamt" sheetId="24" r:id="rId15"/>
    <sheet name="Reinigungstage" sheetId="46" r:id="rId16"/>
  </sheets>
  <definedNames>
    <definedName name="berAuftragskosten" localSheetId="6">SVS #REF!</definedName>
    <definedName name="berAuftragskosten" localSheetId="8">SVS #REF!</definedName>
    <definedName name="berAuftragskosten" localSheetId="10">SVS #REF!</definedName>
    <definedName name="berAuftragskosten" localSheetId="12">SVS #REF!</definedName>
    <definedName name="berAuftragskosten" localSheetId="5">SVS #REF!</definedName>
    <definedName name="berAuftragskosten" localSheetId="7">SVS #REF!</definedName>
    <definedName name="berAuftragskosten" localSheetId="9">SVS #REF!</definedName>
    <definedName name="berAuftragskosten" localSheetId="11">SVS #REF!</definedName>
    <definedName name="berAuftragskosten">SVS #REF!</definedName>
    <definedName name="BereichSVSGrundWC">#REF!</definedName>
    <definedName name="berRGTageObjekt">#REF!</definedName>
    <definedName name="_xlnm.Print_Area" localSheetId="0">Inhaltsverzeichnis!$A$1:$K$24</definedName>
    <definedName name="_xlnm.Print_Area" localSheetId="6">'Kal Grund ehem Rath Neun'!$A$1:$R$29</definedName>
    <definedName name="_xlnm.Print_Area" localSheetId="8">'Kal Grund Jugendklub'!$A$1:$R$27</definedName>
    <definedName name="_xlnm.Print_Area" localSheetId="10">'Kal Grund Kita Pustebl'!$A$1:$R$54</definedName>
    <definedName name="_xlnm.Print_Area" localSheetId="12">'Kal Grund Neundorf SH'!$A$1:$R$35</definedName>
    <definedName name="_xlnm.Print_Area" localSheetId="5">'Kal Unter ehem Rath Neun'!$A$1:$S$29</definedName>
    <definedName name="_xlnm.Print_Area" localSheetId="7">'Kal Unter Jugendklub'!$A$1:$S$27</definedName>
    <definedName name="_xlnm.Print_Area" localSheetId="9">'Kal Unter Kita Pustebl'!$A$1:$S$56</definedName>
    <definedName name="_xlnm.Print_Area" localSheetId="11">'Kal Unter Neundorf SH'!$A$1:$S$37</definedName>
    <definedName name="_xlnm.Print_Area" localSheetId="13">'Kal Verbrauch Gesamt'!$A$1:$G$24</definedName>
    <definedName name="_xlnm.Print_Area" localSheetId="14">'Kal Wirtschaft Gesamt'!$A$1:$J$12</definedName>
    <definedName name="_xlnm.Print_Area" localSheetId="1">Preisübersicht!$A$1:$I$10</definedName>
    <definedName name="_xlnm.Print_Area" localSheetId="3">'SVS GrundRG'!$A$1:$I$79</definedName>
    <definedName name="_xlnm.Print_Area" localSheetId="2">'SVS UnterhaltsRG'!$A$1:$I$79</definedName>
    <definedName name="_xlnm.Print_Area" localSheetId="4">'SVS Wirtschaft'!$A$1:$J$79</definedName>
    <definedName name="_xlnm.Print_Titles" localSheetId="6">'Kal Grund ehem Rath Neun'!$20:$21</definedName>
    <definedName name="_xlnm.Print_Titles" localSheetId="8">'Kal Grund Jugendklub'!$20:$21</definedName>
    <definedName name="_xlnm.Print_Titles" localSheetId="10">'Kal Grund Kita Pustebl'!$20:$21</definedName>
    <definedName name="_xlnm.Print_Titles" localSheetId="12">'Kal Grund Neundorf SH'!$20:$21</definedName>
    <definedName name="_xlnm.Print_Titles" localSheetId="5">'Kal Unter ehem Rath Neun'!$20:$21</definedName>
    <definedName name="_xlnm.Print_Titles" localSheetId="7">'Kal Unter Jugendklub'!$20:$21</definedName>
    <definedName name="_xlnm.Print_Titles" localSheetId="9">'Kal Unter Kita Pustebl'!$20:$21</definedName>
    <definedName name="_xlnm.Print_Titles" localSheetId="11">'Kal Unter Neundorf SH'!$20:$21</definedName>
    <definedName name="_xlnm.Print_Titles" localSheetId="1">Preisübersicht!$1:$5</definedName>
    <definedName name="Ferien">#REF!</definedName>
    <definedName name="sAuftragskosten" localSheetId="6">SVS #REF!</definedName>
    <definedName name="sAuftragskosten" localSheetId="8">SVS #REF!</definedName>
    <definedName name="sAuftragskosten" localSheetId="10">SVS #REF!</definedName>
    <definedName name="sAuftragskosten" localSheetId="12">SVS #REF!</definedName>
    <definedName name="sAuftragskosten" localSheetId="5">SVS #REF!</definedName>
    <definedName name="sAuftragskosten" localSheetId="7">SVS #REF!</definedName>
    <definedName name="sAuftragskosten" localSheetId="9">SVS #REF!</definedName>
    <definedName name="sAuftragskosten" localSheetId="11">SVS #REF!</definedName>
    <definedName name="sAuftragskosten">SVS #REF!</definedName>
    <definedName name="SVListe">#REF!</definedName>
    <definedName name="TTListe">#REF!</definedName>
    <definedName name="Turnus">#REF!</definedName>
    <definedName name="TurnusKita">#REF!</definedName>
    <definedName name="TurnusSchule">#REF!</definedName>
    <definedName name="TurnusVerwaltu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1" i="64" l="1"/>
  <c r="L21" i="69"/>
  <c r="L21" i="65"/>
  <c r="L21" i="68"/>
  <c r="L21" i="67"/>
  <c r="L21" i="63"/>
  <c r="L21" i="66"/>
  <c r="L21" i="62"/>
  <c r="E8" i="3"/>
  <c r="H23" i="1"/>
  <c r="H21" i="1"/>
  <c r="E24" i="1"/>
  <c r="E22" i="1"/>
  <c r="E21" i="1"/>
  <c r="F6" i="1"/>
  <c r="E6" i="3"/>
  <c r="H3" i="26"/>
  <c r="H12" i="26"/>
  <c r="G12" i="26"/>
  <c r="H11" i="26"/>
  <c r="G11" i="26"/>
  <c r="H10" i="26"/>
  <c r="G10" i="26"/>
  <c r="H9" i="26"/>
  <c r="G9" i="26"/>
  <c r="H8" i="26"/>
  <c r="G8" i="26"/>
  <c r="H7" i="26"/>
  <c r="G7" i="26"/>
  <c r="H6" i="26"/>
  <c r="G6" i="26"/>
  <c r="H5" i="26"/>
  <c r="G5" i="26"/>
  <c r="U35" i="69"/>
  <c r="U34" i="69"/>
  <c r="U33" i="69"/>
  <c r="U32" i="69"/>
  <c r="U31" i="69"/>
  <c r="U30" i="69"/>
  <c r="U29" i="69"/>
  <c r="U28" i="69"/>
  <c r="U27" i="69"/>
  <c r="U26" i="69"/>
  <c r="U25" i="69"/>
  <c r="U24" i="69"/>
  <c r="U23" i="69"/>
  <c r="U22" i="69"/>
  <c r="N35" i="69"/>
  <c r="N34" i="69"/>
  <c r="N33" i="69"/>
  <c r="N32" i="69"/>
  <c r="N31" i="69"/>
  <c r="N30" i="69"/>
  <c r="N29" i="69"/>
  <c r="N28" i="69"/>
  <c r="N27" i="69"/>
  <c r="N26" i="69"/>
  <c r="N25" i="69"/>
  <c r="N24" i="69"/>
  <c r="N23" i="69"/>
  <c r="P23" i="69" s="1"/>
  <c r="N22" i="69"/>
  <c r="I21" i="69"/>
  <c r="H21" i="69"/>
  <c r="G21" i="69"/>
  <c r="V35" i="69"/>
  <c r="W35" i="69" s="1"/>
  <c r="X35" i="69" s="1"/>
  <c r="P35" i="69"/>
  <c r="V34" i="69"/>
  <c r="W34" i="69" s="1"/>
  <c r="X34" i="69" s="1"/>
  <c r="P34" i="69"/>
  <c r="V33" i="69"/>
  <c r="W33" i="69" s="1"/>
  <c r="X33" i="69" s="1"/>
  <c r="P33" i="69"/>
  <c r="V32" i="69"/>
  <c r="W32" i="69" s="1"/>
  <c r="P32" i="69"/>
  <c r="V31" i="69"/>
  <c r="W31" i="69" s="1"/>
  <c r="X31" i="69" s="1"/>
  <c r="P31" i="69"/>
  <c r="X30" i="69"/>
  <c r="V30" i="69"/>
  <c r="W30" i="69" s="1"/>
  <c r="P30" i="69"/>
  <c r="V29" i="69"/>
  <c r="W29" i="69" s="1"/>
  <c r="X29" i="69" s="1"/>
  <c r="P29" i="69"/>
  <c r="V28" i="69"/>
  <c r="W28" i="69" s="1"/>
  <c r="X28" i="69" s="1"/>
  <c r="P28" i="69"/>
  <c r="V27" i="69"/>
  <c r="W27" i="69" s="1"/>
  <c r="V26" i="69"/>
  <c r="W26" i="69" s="1"/>
  <c r="X26" i="69" s="1"/>
  <c r="P26" i="69"/>
  <c r="V25" i="69"/>
  <c r="W25" i="69" s="1"/>
  <c r="X25" i="69" s="1"/>
  <c r="P25" i="69"/>
  <c r="V24" i="69"/>
  <c r="W24" i="69" s="1"/>
  <c r="X24" i="69" s="1"/>
  <c r="P24" i="69"/>
  <c r="V23" i="69"/>
  <c r="W23" i="69" s="1"/>
  <c r="X23" i="69" s="1"/>
  <c r="V22" i="69"/>
  <c r="W22" i="69" s="1"/>
  <c r="U54" i="68"/>
  <c r="U53" i="68"/>
  <c r="U52" i="68"/>
  <c r="U51" i="68"/>
  <c r="U50" i="68"/>
  <c r="U49" i="68"/>
  <c r="U48" i="68"/>
  <c r="U47" i="68"/>
  <c r="U46" i="68"/>
  <c r="U45" i="68"/>
  <c r="V45" i="68" s="1"/>
  <c r="W45" i="68" s="1"/>
  <c r="U44" i="68"/>
  <c r="U43" i="68"/>
  <c r="U42" i="68"/>
  <c r="U41" i="68"/>
  <c r="U40" i="68"/>
  <c r="U39" i="68"/>
  <c r="U38" i="68"/>
  <c r="U37" i="68"/>
  <c r="U36" i="68"/>
  <c r="U35" i="68"/>
  <c r="U34" i="68"/>
  <c r="U33" i="68"/>
  <c r="U32" i="68"/>
  <c r="U31" i="68"/>
  <c r="U30" i="68"/>
  <c r="U29" i="68"/>
  <c r="U28" i="68"/>
  <c r="U27" i="68"/>
  <c r="U26" i="68"/>
  <c r="U25" i="68"/>
  <c r="U24" i="68"/>
  <c r="U23" i="68"/>
  <c r="U22" i="68"/>
  <c r="V22" i="68" s="1"/>
  <c r="W22" i="68" s="1"/>
  <c r="N54" i="68"/>
  <c r="N53" i="68"/>
  <c r="N52" i="68"/>
  <c r="N51" i="68"/>
  <c r="N50" i="68"/>
  <c r="N49" i="68"/>
  <c r="N48" i="68"/>
  <c r="N47" i="68"/>
  <c r="P47" i="68" s="1"/>
  <c r="N46" i="68"/>
  <c r="P46" i="68" s="1"/>
  <c r="N45" i="68"/>
  <c r="P45" i="68" s="1"/>
  <c r="N44" i="68"/>
  <c r="P44" i="68" s="1"/>
  <c r="N43" i="68"/>
  <c r="P43" i="68" s="1"/>
  <c r="N42" i="68"/>
  <c r="N41" i="68"/>
  <c r="N40" i="68"/>
  <c r="N39" i="68"/>
  <c r="P39" i="68" s="1"/>
  <c r="N38" i="68"/>
  <c r="N37" i="68"/>
  <c r="N36" i="68"/>
  <c r="N35" i="68"/>
  <c r="N34" i="68"/>
  <c r="N33" i="68"/>
  <c r="N32" i="68"/>
  <c r="N31" i="68"/>
  <c r="N30" i="68"/>
  <c r="N29" i="68"/>
  <c r="N28" i="68"/>
  <c r="N27" i="68"/>
  <c r="N26" i="68"/>
  <c r="N25" i="68"/>
  <c r="N24" i="68"/>
  <c r="N23" i="68"/>
  <c r="N22" i="68"/>
  <c r="I21" i="68"/>
  <c r="H21" i="68"/>
  <c r="G21" i="68"/>
  <c r="V54" i="68"/>
  <c r="W54" i="68" s="1"/>
  <c r="X54" i="68" s="1"/>
  <c r="P54" i="68"/>
  <c r="V53" i="68"/>
  <c r="W53" i="68" s="1"/>
  <c r="X53" i="68" s="1"/>
  <c r="P53" i="68"/>
  <c r="V52" i="68"/>
  <c r="W52" i="68" s="1"/>
  <c r="X52" i="68" s="1"/>
  <c r="P52" i="68"/>
  <c r="V51" i="68"/>
  <c r="W51" i="68" s="1"/>
  <c r="X51" i="68" s="1"/>
  <c r="P51" i="68"/>
  <c r="V50" i="68"/>
  <c r="W50" i="68" s="1"/>
  <c r="X50" i="68" s="1"/>
  <c r="P50" i="68"/>
  <c r="V49" i="68"/>
  <c r="W49" i="68" s="1"/>
  <c r="X49" i="68" s="1"/>
  <c r="P49" i="68"/>
  <c r="V48" i="68"/>
  <c r="W48" i="68" s="1"/>
  <c r="X48" i="68" s="1"/>
  <c r="P48" i="68"/>
  <c r="V47" i="68"/>
  <c r="W47" i="68" s="1"/>
  <c r="X47" i="68" s="1"/>
  <c r="V46" i="68"/>
  <c r="W46" i="68" s="1"/>
  <c r="U27" i="67"/>
  <c r="V27" i="67" s="1"/>
  <c r="W27" i="67" s="1"/>
  <c r="X27" i="67" s="1"/>
  <c r="U26" i="67"/>
  <c r="V26" i="67" s="1"/>
  <c r="W26" i="67" s="1"/>
  <c r="X26" i="67" s="1"/>
  <c r="U25" i="67"/>
  <c r="V25" i="67" s="1"/>
  <c r="W25" i="67" s="1"/>
  <c r="X25" i="67" s="1"/>
  <c r="U24" i="67"/>
  <c r="V24" i="67" s="1"/>
  <c r="W24" i="67" s="1"/>
  <c r="U23" i="67"/>
  <c r="V23" i="67" s="1"/>
  <c r="W23" i="67" s="1"/>
  <c r="U22" i="67"/>
  <c r="V22" i="67" s="1"/>
  <c r="W22" i="67" s="1"/>
  <c r="N27" i="67"/>
  <c r="N26" i="67"/>
  <c r="N25" i="67"/>
  <c r="N24" i="67"/>
  <c r="N23" i="67"/>
  <c r="N22" i="67"/>
  <c r="I21" i="67"/>
  <c r="H21" i="67"/>
  <c r="G21" i="67"/>
  <c r="P27" i="67"/>
  <c r="P26" i="67"/>
  <c r="P25" i="67"/>
  <c r="X23" i="67"/>
  <c r="P23" i="67"/>
  <c r="X22" i="67"/>
  <c r="P22" i="67"/>
  <c r="U29" i="66"/>
  <c r="U28" i="66"/>
  <c r="U27" i="66"/>
  <c r="U26" i="66"/>
  <c r="U25" i="66"/>
  <c r="U24" i="66"/>
  <c r="U23" i="66"/>
  <c r="U22" i="66"/>
  <c r="N29" i="66"/>
  <c r="N28" i="66"/>
  <c r="N27" i="66"/>
  <c r="N26" i="66"/>
  <c r="P26" i="66" s="1"/>
  <c r="N25" i="66"/>
  <c r="N24" i="66"/>
  <c r="N23" i="66"/>
  <c r="P23" i="66" s="1"/>
  <c r="N22" i="66"/>
  <c r="I21" i="66"/>
  <c r="H21" i="66"/>
  <c r="G21" i="66"/>
  <c r="V29" i="66"/>
  <c r="W29" i="66" s="1"/>
  <c r="P29" i="66"/>
  <c r="V28" i="66"/>
  <c r="W28" i="66" s="1"/>
  <c r="X28" i="66" s="1"/>
  <c r="P28" i="66"/>
  <c r="V27" i="66"/>
  <c r="W27" i="66" s="1"/>
  <c r="X27" i="66" s="1"/>
  <c r="P27" i="66"/>
  <c r="V26" i="66"/>
  <c r="W26" i="66" s="1"/>
  <c r="V25" i="66"/>
  <c r="W25" i="66" s="1"/>
  <c r="V24" i="66"/>
  <c r="W24" i="66" s="1"/>
  <c r="V23" i="66"/>
  <c r="W23" i="66" s="1"/>
  <c r="V22" i="66"/>
  <c r="W22" i="66" s="1"/>
  <c r="X22" i="66" s="1"/>
  <c r="P22" i="66"/>
  <c r="U37" i="65"/>
  <c r="U36" i="65"/>
  <c r="U35" i="65"/>
  <c r="U34" i="65"/>
  <c r="U33" i="65"/>
  <c r="U32" i="65"/>
  <c r="U31" i="65"/>
  <c r="U30" i="65"/>
  <c r="U29" i="65"/>
  <c r="U28" i="65"/>
  <c r="U27" i="65"/>
  <c r="U26" i="65"/>
  <c r="U25" i="65"/>
  <c r="U24" i="65"/>
  <c r="U23" i="65"/>
  <c r="U22" i="65"/>
  <c r="N37" i="65"/>
  <c r="N36" i="65"/>
  <c r="N35" i="65"/>
  <c r="N34" i="65"/>
  <c r="N33" i="65"/>
  <c r="P33" i="65" s="1"/>
  <c r="R33" i="65" s="1"/>
  <c r="N32" i="65"/>
  <c r="P32" i="65" s="1"/>
  <c r="R32" i="65" s="1"/>
  <c r="N31" i="65"/>
  <c r="P31" i="65" s="1"/>
  <c r="R31" i="65" s="1"/>
  <c r="N30" i="65"/>
  <c r="P30" i="65" s="1"/>
  <c r="R30" i="65" s="1"/>
  <c r="N29" i="65"/>
  <c r="P29" i="65" s="1"/>
  <c r="R29" i="65" s="1"/>
  <c r="N28" i="65"/>
  <c r="P28" i="65" s="1"/>
  <c r="R28" i="65" s="1"/>
  <c r="N27" i="65"/>
  <c r="P27" i="65" s="1"/>
  <c r="R27" i="65" s="1"/>
  <c r="N26" i="65"/>
  <c r="P26" i="65" s="1"/>
  <c r="R26" i="65" s="1"/>
  <c r="N25" i="65"/>
  <c r="P25" i="65" s="1"/>
  <c r="R25" i="65" s="1"/>
  <c r="N24" i="65"/>
  <c r="P24" i="65" s="1"/>
  <c r="R24" i="65" s="1"/>
  <c r="N23" i="65"/>
  <c r="P23" i="65" s="1"/>
  <c r="R23" i="65" s="1"/>
  <c r="N22" i="65"/>
  <c r="P22" i="65" s="1"/>
  <c r="I21" i="65"/>
  <c r="H21" i="65"/>
  <c r="G21" i="65"/>
  <c r="P37" i="65"/>
  <c r="R37" i="65" s="1"/>
  <c r="P36" i="65"/>
  <c r="R36" i="65" s="1"/>
  <c r="P35" i="65"/>
  <c r="R35" i="65" s="1"/>
  <c r="P34" i="65"/>
  <c r="R34" i="65" s="1"/>
  <c r="U56" i="64"/>
  <c r="U55" i="64"/>
  <c r="U54" i="64"/>
  <c r="U53" i="64"/>
  <c r="U52" i="64"/>
  <c r="U51" i="64"/>
  <c r="U50" i="64"/>
  <c r="U49" i="64"/>
  <c r="U48" i="64"/>
  <c r="U47" i="64"/>
  <c r="U46" i="64"/>
  <c r="U45" i="64"/>
  <c r="U44" i="64"/>
  <c r="U43" i="64"/>
  <c r="U42" i="64"/>
  <c r="U41" i="64"/>
  <c r="U40" i="64"/>
  <c r="U39" i="64"/>
  <c r="U38" i="64"/>
  <c r="U37" i="64"/>
  <c r="U36" i="64"/>
  <c r="U35" i="64"/>
  <c r="U34" i="64"/>
  <c r="U33" i="64"/>
  <c r="U32" i="64"/>
  <c r="U31" i="64"/>
  <c r="U30" i="64"/>
  <c r="U29" i="64"/>
  <c r="U28" i="64"/>
  <c r="U27" i="64"/>
  <c r="U26" i="64"/>
  <c r="U25" i="64"/>
  <c r="U24" i="64"/>
  <c r="U23" i="64"/>
  <c r="U22" i="64"/>
  <c r="N56" i="64"/>
  <c r="N55" i="64"/>
  <c r="P55" i="64" s="1"/>
  <c r="R55" i="64" s="1"/>
  <c r="N54" i="64"/>
  <c r="P54" i="64" s="1"/>
  <c r="R54" i="64" s="1"/>
  <c r="N53" i="64"/>
  <c r="P53" i="64" s="1"/>
  <c r="R53" i="64" s="1"/>
  <c r="N52" i="64"/>
  <c r="P52" i="64" s="1"/>
  <c r="R52" i="64" s="1"/>
  <c r="N51" i="64"/>
  <c r="P51" i="64" s="1"/>
  <c r="R51" i="64" s="1"/>
  <c r="N50" i="64"/>
  <c r="N49" i="64"/>
  <c r="P49" i="64" s="1"/>
  <c r="R49" i="64" s="1"/>
  <c r="N48" i="64"/>
  <c r="N47" i="64"/>
  <c r="N46" i="64"/>
  <c r="N45" i="64"/>
  <c r="P45" i="64" s="1"/>
  <c r="R45" i="64" s="1"/>
  <c r="N44" i="64"/>
  <c r="P44" i="64" s="1"/>
  <c r="R44" i="64" s="1"/>
  <c r="N43" i="64"/>
  <c r="N42" i="64"/>
  <c r="P42" i="64" s="1"/>
  <c r="R42" i="64" s="1"/>
  <c r="N41" i="64"/>
  <c r="P41" i="64" s="1"/>
  <c r="R41" i="64" s="1"/>
  <c r="N40" i="64"/>
  <c r="N39" i="64"/>
  <c r="P39" i="64" s="1"/>
  <c r="R39" i="64" s="1"/>
  <c r="N38" i="64"/>
  <c r="P38" i="64" s="1"/>
  <c r="R38" i="64" s="1"/>
  <c r="N37" i="64"/>
  <c r="N36" i="64"/>
  <c r="P36" i="64" s="1"/>
  <c r="R36" i="64" s="1"/>
  <c r="N35" i="64"/>
  <c r="P35" i="64" s="1"/>
  <c r="R35" i="64" s="1"/>
  <c r="N34" i="64"/>
  <c r="P34" i="64" s="1"/>
  <c r="R34" i="64" s="1"/>
  <c r="N33" i="64"/>
  <c r="P33" i="64" s="1"/>
  <c r="R33" i="64" s="1"/>
  <c r="N32" i="64"/>
  <c r="P32" i="64" s="1"/>
  <c r="R32" i="64" s="1"/>
  <c r="N31" i="64"/>
  <c r="P31" i="64" s="1"/>
  <c r="R31" i="64" s="1"/>
  <c r="N30" i="64"/>
  <c r="P30" i="64" s="1"/>
  <c r="R30" i="64" s="1"/>
  <c r="N29" i="64"/>
  <c r="P29" i="64" s="1"/>
  <c r="R29" i="64" s="1"/>
  <c r="N28" i="64"/>
  <c r="P28" i="64" s="1"/>
  <c r="R28" i="64" s="1"/>
  <c r="N27" i="64"/>
  <c r="P27" i="64" s="1"/>
  <c r="R27" i="64" s="1"/>
  <c r="N26" i="64"/>
  <c r="P26" i="64" s="1"/>
  <c r="R26" i="64" s="1"/>
  <c r="N25" i="64"/>
  <c r="P25" i="64" s="1"/>
  <c r="R25" i="64" s="1"/>
  <c r="N24" i="64"/>
  <c r="P24" i="64" s="1"/>
  <c r="R24" i="64" s="1"/>
  <c r="N23" i="64"/>
  <c r="P23" i="64" s="1"/>
  <c r="N22" i="64"/>
  <c r="P22" i="64" s="1"/>
  <c r="R22" i="64" s="1"/>
  <c r="H21" i="64"/>
  <c r="G21" i="64"/>
  <c r="P56" i="64"/>
  <c r="R56" i="64" s="1"/>
  <c r="P50" i="64"/>
  <c r="R50" i="64" s="1"/>
  <c r="P48" i="64"/>
  <c r="R48" i="64" s="1"/>
  <c r="P47" i="64"/>
  <c r="R47" i="64" s="1"/>
  <c r="P46" i="64"/>
  <c r="R46" i="64" s="1"/>
  <c r="P43" i="64"/>
  <c r="R43" i="64" s="1"/>
  <c r="P40" i="64"/>
  <c r="R40" i="64" s="1"/>
  <c r="P37" i="64"/>
  <c r="R37" i="64" s="1"/>
  <c r="U27" i="63"/>
  <c r="U26" i="63"/>
  <c r="U25" i="63"/>
  <c r="U24" i="63"/>
  <c r="U23" i="63"/>
  <c r="U22" i="63"/>
  <c r="N27" i="63"/>
  <c r="N26" i="63"/>
  <c r="N25" i="63"/>
  <c r="N24" i="63"/>
  <c r="N23" i="63"/>
  <c r="P23" i="63" s="1"/>
  <c r="R23" i="63" s="1"/>
  <c r="N22" i="63"/>
  <c r="P22" i="63" s="1"/>
  <c r="I21" i="63"/>
  <c r="H21" i="63"/>
  <c r="G21" i="63"/>
  <c r="P27" i="63"/>
  <c r="R27" i="63" s="1"/>
  <c r="P26" i="63"/>
  <c r="R26" i="63" s="1"/>
  <c r="P25" i="63"/>
  <c r="R25" i="63" s="1"/>
  <c r="P24" i="63"/>
  <c r="R24" i="63" s="1"/>
  <c r="U29" i="62"/>
  <c r="U28" i="62"/>
  <c r="U27" i="62"/>
  <c r="U26" i="62"/>
  <c r="U25" i="62"/>
  <c r="U24" i="62"/>
  <c r="U23" i="62"/>
  <c r="U22" i="62"/>
  <c r="N29" i="62"/>
  <c r="N28" i="62"/>
  <c r="N27" i="62"/>
  <c r="N26" i="62"/>
  <c r="N25" i="62"/>
  <c r="N24" i="62"/>
  <c r="N23" i="62"/>
  <c r="P23" i="62" s="1"/>
  <c r="R23" i="62" s="1"/>
  <c r="N22" i="62"/>
  <c r="R21" i="62"/>
  <c r="I21" i="62"/>
  <c r="H21" i="62"/>
  <c r="G21" i="62"/>
  <c r="P29" i="62"/>
  <c r="R29" i="62" s="1"/>
  <c r="P28" i="62"/>
  <c r="R28" i="62" s="1"/>
  <c r="P27" i="62"/>
  <c r="R27" i="62" s="1"/>
  <c r="P26" i="62"/>
  <c r="R26" i="62" s="1"/>
  <c r="P25" i="62"/>
  <c r="R25" i="62" s="1"/>
  <c r="P24" i="62"/>
  <c r="R24" i="62" s="1"/>
  <c r="P22" i="62"/>
  <c r="H12" i="24"/>
  <c r="G12" i="24" s="1"/>
  <c r="H9" i="24"/>
  <c r="G9" i="24" s="1"/>
  <c r="L35" i="69"/>
  <c r="M35" i="69" s="1"/>
  <c r="L34" i="69"/>
  <c r="M34" i="69" s="1"/>
  <c r="L33" i="69"/>
  <c r="M33" i="69" s="1"/>
  <c r="L32" i="69"/>
  <c r="M32" i="69" s="1"/>
  <c r="L31" i="69"/>
  <c r="M31" i="69" s="1"/>
  <c r="L30" i="69"/>
  <c r="M30" i="69" s="1"/>
  <c r="L29" i="69"/>
  <c r="M29" i="69" s="1"/>
  <c r="L28" i="69"/>
  <c r="M28" i="69" s="1"/>
  <c r="L27" i="69"/>
  <c r="M27" i="69" s="1"/>
  <c r="L26" i="69"/>
  <c r="M26" i="69" s="1"/>
  <c r="L25" i="69"/>
  <c r="M25" i="69" s="1"/>
  <c r="L24" i="69"/>
  <c r="M24" i="69" s="1"/>
  <c r="L23" i="69"/>
  <c r="M23" i="69" s="1"/>
  <c r="L22" i="69"/>
  <c r="M22" i="69" s="1"/>
  <c r="L54" i="68"/>
  <c r="M54" i="68" s="1"/>
  <c r="L53" i="68"/>
  <c r="M53" i="68" s="1"/>
  <c r="L52" i="68"/>
  <c r="M52" i="68" s="1"/>
  <c r="L51" i="68"/>
  <c r="M51" i="68" s="1"/>
  <c r="L50" i="68"/>
  <c r="M50" i="68" s="1"/>
  <c r="L49" i="68"/>
  <c r="M49" i="68" s="1"/>
  <c r="L48" i="68"/>
  <c r="M48" i="68" s="1"/>
  <c r="L47" i="68"/>
  <c r="M47" i="68" s="1"/>
  <c r="L46" i="68"/>
  <c r="M46" i="68" s="1"/>
  <c r="L45" i="68"/>
  <c r="M45" i="68" s="1"/>
  <c r="L44" i="68"/>
  <c r="M44" i="68" s="1"/>
  <c r="L43" i="68"/>
  <c r="M43" i="68" s="1"/>
  <c r="L42" i="68"/>
  <c r="M42" i="68" s="1"/>
  <c r="L41" i="68"/>
  <c r="M41" i="68" s="1"/>
  <c r="L40" i="68"/>
  <c r="M40" i="68" s="1"/>
  <c r="L39" i="68"/>
  <c r="M39" i="68" s="1"/>
  <c r="L38" i="68"/>
  <c r="M38" i="68" s="1"/>
  <c r="L37" i="68"/>
  <c r="M37" i="68" s="1"/>
  <c r="L36" i="68"/>
  <c r="M36" i="68" s="1"/>
  <c r="L35" i="68"/>
  <c r="M35" i="68" s="1"/>
  <c r="L34" i="68"/>
  <c r="M34" i="68" s="1"/>
  <c r="L33" i="68"/>
  <c r="M33" i="68" s="1"/>
  <c r="L32" i="68"/>
  <c r="M32" i="68" s="1"/>
  <c r="L31" i="68"/>
  <c r="M31" i="68" s="1"/>
  <c r="L30" i="68"/>
  <c r="M30" i="68" s="1"/>
  <c r="L29" i="68"/>
  <c r="M29" i="68" s="1"/>
  <c r="L28" i="68"/>
  <c r="M28" i="68" s="1"/>
  <c r="L27" i="68"/>
  <c r="M27" i="68" s="1"/>
  <c r="L26" i="68"/>
  <c r="M26" i="68" s="1"/>
  <c r="L25" i="68"/>
  <c r="M25" i="68" s="1"/>
  <c r="L24" i="68"/>
  <c r="M24" i="68" s="1"/>
  <c r="L23" i="68"/>
  <c r="M23" i="68" s="1"/>
  <c r="L22" i="68"/>
  <c r="M22" i="68" s="1"/>
  <c r="L27" i="67"/>
  <c r="M27" i="67" s="1"/>
  <c r="L26" i="67"/>
  <c r="M26" i="67" s="1"/>
  <c r="L25" i="67"/>
  <c r="M25" i="67" s="1"/>
  <c r="L24" i="67"/>
  <c r="M24" i="67" s="1"/>
  <c r="L23" i="67"/>
  <c r="M23" i="67" s="1"/>
  <c r="L22" i="67"/>
  <c r="M22" i="67" s="1"/>
  <c r="L29" i="66"/>
  <c r="M29" i="66" s="1"/>
  <c r="L28" i="66"/>
  <c r="M28" i="66" s="1"/>
  <c r="L27" i="66"/>
  <c r="M27" i="66" s="1"/>
  <c r="L26" i="66"/>
  <c r="M26" i="66" s="1"/>
  <c r="L25" i="66"/>
  <c r="M25" i="66" s="1"/>
  <c r="L24" i="66"/>
  <c r="M24" i="66" s="1"/>
  <c r="L23" i="66"/>
  <c r="M23" i="66" s="1"/>
  <c r="L22" i="66"/>
  <c r="M22" i="66" s="1"/>
  <c r="L37" i="65"/>
  <c r="M37" i="65" s="1"/>
  <c r="L36" i="65"/>
  <c r="M36" i="65" s="1"/>
  <c r="L35" i="65"/>
  <c r="M35" i="65" s="1"/>
  <c r="L34" i="65"/>
  <c r="M34" i="65" s="1"/>
  <c r="L33" i="65"/>
  <c r="M33" i="65" s="1"/>
  <c r="L32" i="65"/>
  <c r="M32" i="65" s="1"/>
  <c r="L31" i="65"/>
  <c r="M31" i="65" s="1"/>
  <c r="L30" i="65"/>
  <c r="M30" i="65" s="1"/>
  <c r="L29" i="65"/>
  <c r="M29" i="65" s="1"/>
  <c r="L28" i="65"/>
  <c r="M28" i="65" s="1"/>
  <c r="L27" i="65"/>
  <c r="M27" i="65" s="1"/>
  <c r="L26" i="65"/>
  <c r="M26" i="65" s="1"/>
  <c r="L25" i="65"/>
  <c r="M25" i="65" s="1"/>
  <c r="L24" i="65"/>
  <c r="M24" i="65" s="1"/>
  <c r="L23" i="65"/>
  <c r="M23" i="65" s="1"/>
  <c r="L22" i="65"/>
  <c r="L56" i="64"/>
  <c r="M56" i="64" s="1"/>
  <c r="L55" i="64"/>
  <c r="M55" i="64" s="1"/>
  <c r="L54" i="64"/>
  <c r="M54" i="64" s="1"/>
  <c r="L53" i="64"/>
  <c r="M53" i="64" s="1"/>
  <c r="L52" i="64"/>
  <c r="M52" i="64" s="1"/>
  <c r="L51" i="64"/>
  <c r="M51" i="64" s="1"/>
  <c r="L50" i="64"/>
  <c r="M50" i="64" s="1"/>
  <c r="L49" i="64"/>
  <c r="M49" i="64" s="1"/>
  <c r="L48" i="64"/>
  <c r="M48" i="64" s="1"/>
  <c r="L47" i="64"/>
  <c r="M47" i="64" s="1"/>
  <c r="L46" i="64"/>
  <c r="M46" i="64" s="1"/>
  <c r="L45" i="64"/>
  <c r="M45" i="64" s="1"/>
  <c r="L44" i="64"/>
  <c r="M44" i="64" s="1"/>
  <c r="L43" i="64"/>
  <c r="M43" i="64" s="1"/>
  <c r="L42" i="64"/>
  <c r="M42" i="64" s="1"/>
  <c r="L41" i="64"/>
  <c r="M41" i="64" s="1"/>
  <c r="L40" i="64"/>
  <c r="M40" i="64" s="1"/>
  <c r="L29" i="62"/>
  <c r="M29" i="62" s="1"/>
  <c r="L27" i="62"/>
  <c r="M27" i="62" s="1"/>
  <c r="J22" i="46"/>
  <c r="J21" i="46"/>
  <c r="J20" i="46"/>
  <c r="H11" i="24" s="1"/>
  <c r="G11" i="24" s="1"/>
  <c r="J19" i="46"/>
  <c r="J18" i="46"/>
  <c r="J17" i="46"/>
  <c r="J16" i="46"/>
  <c r="J15" i="46"/>
  <c r="J14" i="46"/>
  <c r="J13" i="46"/>
  <c r="J12" i="46"/>
  <c r="J11" i="46"/>
  <c r="J10" i="46"/>
  <c r="I22" i="46"/>
  <c r="I21" i="46"/>
  <c r="H22" i="46"/>
  <c r="H21" i="46"/>
  <c r="G22" i="46"/>
  <c r="G21" i="46"/>
  <c r="F22" i="46"/>
  <c r="F21" i="46"/>
  <c r="E22" i="46"/>
  <c r="E21" i="46"/>
  <c r="E20" i="46"/>
  <c r="E19" i="46"/>
  <c r="E18" i="46"/>
  <c r="E17" i="46"/>
  <c r="E16" i="46"/>
  <c r="E15" i="46"/>
  <c r="E14" i="46"/>
  <c r="E13" i="46"/>
  <c r="E12" i="46"/>
  <c r="E11" i="46"/>
  <c r="E10" i="46"/>
  <c r="D22" i="46"/>
  <c r="D21" i="46"/>
  <c r="D20" i="46"/>
  <c r="D19" i="46"/>
  <c r="L27" i="64" s="1"/>
  <c r="M27" i="64" s="1"/>
  <c r="D18" i="46"/>
  <c r="D17" i="46"/>
  <c r="D16" i="46"/>
  <c r="D15" i="46"/>
  <c r="D14" i="46"/>
  <c r="D13" i="46"/>
  <c r="D12" i="46"/>
  <c r="D11" i="46"/>
  <c r="D10" i="46"/>
  <c r="C22" i="46"/>
  <c r="C21" i="46"/>
  <c r="C20" i="46"/>
  <c r="C19" i="46"/>
  <c r="C18" i="46"/>
  <c r="C17" i="46"/>
  <c r="C16" i="46"/>
  <c r="C15" i="46"/>
  <c r="C14" i="46"/>
  <c r="C13" i="46"/>
  <c r="C12" i="46"/>
  <c r="C11" i="46"/>
  <c r="C10" i="46"/>
  <c r="B22" i="46"/>
  <c r="B21" i="46"/>
  <c r="B20" i="46"/>
  <c r="B19" i="46"/>
  <c r="B18" i="46"/>
  <c r="B17" i="46"/>
  <c r="B16" i="46"/>
  <c r="B15" i="46"/>
  <c r="B14" i="46"/>
  <c r="B13" i="46"/>
  <c r="B12" i="46"/>
  <c r="B11" i="46"/>
  <c r="B10" i="46"/>
  <c r="B13" i="69"/>
  <c r="B4" i="69"/>
  <c r="N2" i="69"/>
  <c r="B13" i="68"/>
  <c r="B4" i="68"/>
  <c r="N2" i="68"/>
  <c r="B13" i="67"/>
  <c r="B4" i="67"/>
  <c r="N2" i="67"/>
  <c r="B13" i="66"/>
  <c r="B4" i="66"/>
  <c r="N2" i="66"/>
  <c r="B13" i="65"/>
  <c r="B4" i="65"/>
  <c r="N2" i="65"/>
  <c r="B13" i="64"/>
  <c r="B4" i="64"/>
  <c r="N2" i="64"/>
  <c r="B13" i="63"/>
  <c r="B4" i="63"/>
  <c r="N2" i="63"/>
  <c r="B13" i="62"/>
  <c r="B4" i="62"/>
  <c r="N2" i="62"/>
  <c r="P22" i="69" l="1"/>
  <c r="X22" i="69"/>
  <c r="X46" i="68"/>
  <c r="R21" i="65"/>
  <c r="R21" i="63"/>
  <c r="X45" i="68"/>
  <c r="X32" i="69"/>
  <c r="X27" i="69"/>
  <c r="P27" i="69"/>
  <c r="P21" i="69" s="1"/>
  <c r="N14" i="69"/>
  <c r="X24" i="67"/>
  <c r="P24" i="67"/>
  <c r="S24" i="67"/>
  <c r="N14" i="67"/>
  <c r="S23" i="67"/>
  <c r="X26" i="66"/>
  <c r="X23" i="66"/>
  <c r="X29" i="66"/>
  <c r="P24" i="66"/>
  <c r="X24" i="66"/>
  <c r="X25" i="66"/>
  <c r="N14" i="66" s="1"/>
  <c r="P25" i="66"/>
  <c r="H10" i="24"/>
  <c r="G10" i="24" s="1"/>
  <c r="H8" i="24"/>
  <c r="G8" i="24" s="1"/>
  <c r="H7" i="24"/>
  <c r="G7" i="24" s="1"/>
  <c r="H6" i="24"/>
  <c r="G6" i="24" s="1"/>
  <c r="H5" i="24"/>
  <c r="G5" i="24" s="1"/>
  <c r="L39" i="64"/>
  <c r="M39" i="64" s="1"/>
  <c r="L38" i="64"/>
  <c r="M38" i="64" s="1"/>
  <c r="L37" i="64"/>
  <c r="M37" i="64" s="1"/>
  <c r="L36" i="64"/>
  <c r="M36" i="64" s="1"/>
  <c r="L35" i="64"/>
  <c r="M35" i="64" s="1"/>
  <c r="L34" i="64"/>
  <c r="M34" i="64" s="1"/>
  <c r="L33" i="64"/>
  <c r="M33" i="64" s="1"/>
  <c r="L32" i="64"/>
  <c r="M32" i="64" s="1"/>
  <c r="L31" i="64"/>
  <c r="M31" i="64" s="1"/>
  <c r="L30" i="64"/>
  <c r="M30" i="64" s="1"/>
  <c r="L29" i="64"/>
  <c r="M29" i="64" s="1"/>
  <c r="L28" i="64"/>
  <c r="M28" i="64" s="1"/>
  <c r="L26" i="64"/>
  <c r="M26" i="64" s="1"/>
  <c r="L25" i="64"/>
  <c r="M25" i="64" s="1"/>
  <c r="L24" i="64"/>
  <c r="M24" i="64" s="1"/>
  <c r="L23" i="64"/>
  <c r="M23" i="64" s="1"/>
  <c r="L22" i="64"/>
  <c r="L27" i="63"/>
  <c r="M27" i="63" s="1"/>
  <c r="L26" i="63"/>
  <c r="M26" i="63" s="1"/>
  <c r="L25" i="63"/>
  <c r="M25" i="63" s="1"/>
  <c r="L24" i="63"/>
  <c r="M24" i="63" s="1"/>
  <c r="L23" i="63"/>
  <c r="M23" i="63" s="1"/>
  <c r="L22" i="63"/>
  <c r="M22" i="63" s="1"/>
  <c r="J4" i="69"/>
  <c r="M21" i="69"/>
  <c r="J5" i="69"/>
  <c r="I4" i="69"/>
  <c r="I7" i="69"/>
  <c r="J7" i="69"/>
  <c r="I8" i="69"/>
  <c r="J8" i="69"/>
  <c r="I5" i="69"/>
  <c r="I6" i="69"/>
  <c r="J6" i="69"/>
  <c r="J5" i="68"/>
  <c r="M21" i="68"/>
  <c r="I7" i="68"/>
  <c r="J6" i="68"/>
  <c r="J9" i="68"/>
  <c r="I4" i="68"/>
  <c r="J10" i="68"/>
  <c r="J4" i="68"/>
  <c r="J7" i="68"/>
  <c r="I8" i="68"/>
  <c r="I9" i="68"/>
  <c r="I6" i="68"/>
  <c r="J8" i="68"/>
  <c r="I5" i="68"/>
  <c r="I10" i="68"/>
  <c r="S22" i="67"/>
  <c r="J4" i="67"/>
  <c r="I6" i="67"/>
  <c r="I7" i="67"/>
  <c r="J5" i="67"/>
  <c r="I5" i="67"/>
  <c r="J7" i="67"/>
  <c r="J6" i="67"/>
  <c r="M21" i="67"/>
  <c r="I4" i="67"/>
  <c r="I5" i="66"/>
  <c r="J6" i="66"/>
  <c r="M21" i="66"/>
  <c r="J5" i="66"/>
  <c r="I7" i="66"/>
  <c r="J4" i="66"/>
  <c r="I6" i="66"/>
  <c r="J7" i="66"/>
  <c r="I4" i="66"/>
  <c r="V37" i="65"/>
  <c r="V36" i="65"/>
  <c r="V35" i="65"/>
  <c r="V34" i="65"/>
  <c r="V33" i="65"/>
  <c r="V32" i="65"/>
  <c r="V31" i="65"/>
  <c r="V30" i="65"/>
  <c r="V29" i="65"/>
  <c r="V28" i="65"/>
  <c r="V27" i="65"/>
  <c r="V26" i="65"/>
  <c r="V25" i="65"/>
  <c r="V24" i="65"/>
  <c r="V23" i="65"/>
  <c r="M22" i="65"/>
  <c r="J5" i="65"/>
  <c r="I4" i="65"/>
  <c r="J4" i="65"/>
  <c r="I6" i="65"/>
  <c r="J6" i="65"/>
  <c r="V56" i="64"/>
  <c r="V55" i="64"/>
  <c r="V54" i="64"/>
  <c r="V53" i="64"/>
  <c r="V52" i="64"/>
  <c r="V51" i="64"/>
  <c r="V50" i="64"/>
  <c r="V49" i="64"/>
  <c r="V48" i="64"/>
  <c r="V47" i="64"/>
  <c r="V46" i="64"/>
  <c r="V45" i="64"/>
  <c r="V44" i="64"/>
  <c r="V43" i="64"/>
  <c r="V42" i="64"/>
  <c r="V41" i="64"/>
  <c r="V40" i="64"/>
  <c r="V27" i="64"/>
  <c r="I4" i="64"/>
  <c r="J4" i="64"/>
  <c r="I5" i="64"/>
  <c r="J5" i="64"/>
  <c r="I6" i="64"/>
  <c r="J6" i="64"/>
  <c r="I7" i="64"/>
  <c r="J7" i="64"/>
  <c r="I8" i="64"/>
  <c r="J8" i="64"/>
  <c r="I9" i="64"/>
  <c r="J9" i="64"/>
  <c r="I10" i="64"/>
  <c r="J10" i="64"/>
  <c r="I11" i="64"/>
  <c r="J11" i="64"/>
  <c r="V27" i="63"/>
  <c r="V26" i="63"/>
  <c r="V25" i="63"/>
  <c r="T24" i="63"/>
  <c r="V24" i="63"/>
  <c r="T23" i="63"/>
  <c r="V23" i="63"/>
  <c r="T22" i="63"/>
  <c r="V22" i="63"/>
  <c r="M21" i="63"/>
  <c r="I7" i="63"/>
  <c r="I6" i="63"/>
  <c r="J5" i="63"/>
  <c r="I4" i="63"/>
  <c r="J6" i="63"/>
  <c r="I5" i="63"/>
  <c r="J7" i="63"/>
  <c r="J4" i="63"/>
  <c r="V29" i="62"/>
  <c r="V27" i="62"/>
  <c r="L24" i="62"/>
  <c r="M24" i="62" s="1"/>
  <c r="L25" i="62"/>
  <c r="M25" i="62" s="1"/>
  <c r="L26" i="62"/>
  <c r="M26" i="62" s="1"/>
  <c r="L28" i="62"/>
  <c r="M28" i="62" s="1"/>
  <c r="L22" i="62"/>
  <c r="L23" i="62"/>
  <c r="M23" i="62" s="1"/>
  <c r="V44" i="68"/>
  <c r="W44" i="68" s="1"/>
  <c r="X44" i="68" s="1"/>
  <c r="V43" i="68"/>
  <c r="W43" i="68" s="1"/>
  <c r="X43" i="68" s="1"/>
  <c r="V42" i="68"/>
  <c r="W42" i="68" s="1"/>
  <c r="X42" i="68" s="1"/>
  <c r="V41" i="68"/>
  <c r="W41" i="68" s="1"/>
  <c r="X41" i="68" s="1"/>
  <c r="V40" i="68"/>
  <c r="W40" i="68" s="1"/>
  <c r="X40" i="68" s="1"/>
  <c r="V39" i="68"/>
  <c r="W39" i="68" s="1"/>
  <c r="X39" i="68" s="1"/>
  <c r="V38" i="68"/>
  <c r="W38" i="68" s="1"/>
  <c r="X38" i="68" s="1"/>
  <c r="V37" i="68"/>
  <c r="W37" i="68" s="1"/>
  <c r="X37" i="68" s="1"/>
  <c r="V36" i="68"/>
  <c r="W36" i="68" s="1"/>
  <c r="X36" i="68" s="1"/>
  <c r="V35" i="68"/>
  <c r="W35" i="68" s="1"/>
  <c r="X35" i="68" s="1"/>
  <c r="V34" i="68"/>
  <c r="W34" i="68" s="1"/>
  <c r="X34" i="68" s="1"/>
  <c r="V33" i="68"/>
  <c r="W33" i="68" s="1"/>
  <c r="X33" i="68" s="1"/>
  <c r="V32" i="68"/>
  <c r="W32" i="68" s="1"/>
  <c r="X32" i="68" s="1"/>
  <c r="V31" i="68"/>
  <c r="W31" i="68" s="1"/>
  <c r="X31" i="68" s="1"/>
  <c r="V30" i="68"/>
  <c r="W30" i="68" s="1"/>
  <c r="X30" i="68" s="1"/>
  <c r="V29" i="68"/>
  <c r="W29" i="68" s="1"/>
  <c r="X29" i="68" s="1"/>
  <c r="V28" i="68"/>
  <c r="W28" i="68" s="1"/>
  <c r="X28" i="68" s="1"/>
  <c r="V27" i="68"/>
  <c r="W27" i="68" s="1"/>
  <c r="X27" i="68" s="1"/>
  <c r="V26" i="68"/>
  <c r="W26" i="68" s="1"/>
  <c r="X26" i="68" s="1"/>
  <c r="V25" i="68"/>
  <c r="W25" i="68" s="1"/>
  <c r="X25" i="68" s="1"/>
  <c r="V24" i="68"/>
  <c r="W24" i="68" s="1"/>
  <c r="X24" i="68" s="1"/>
  <c r="V23" i="68"/>
  <c r="W23" i="68" s="1"/>
  <c r="X23" i="68" s="1"/>
  <c r="P42" i="68"/>
  <c r="P41" i="68"/>
  <c r="P40" i="68"/>
  <c r="P38" i="68"/>
  <c r="P37" i="68"/>
  <c r="P36" i="68"/>
  <c r="P35" i="68"/>
  <c r="P34" i="68"/>
  <c r="P33" i="68"/>
  <c r="P32" i="68"/>
  <c r="P31" i="68"/>
  <c r="P30" i="68"/>
  <c r="P29" i="68"/>
  <c r="P28" i="68"/>
  <c r="P27" i="68"/>
  <c r="P26" i="68"/>
  <c r="P25" i="68"/>
  <c r="P24" i="68"/>
  <c r="P23" i="68"/>
  <c r="X22" i="68"/>
  <c r="P22" i="68"/>
  <c r="R24" i="67"/>
  <c r="Q24" i="67"/>
  <c r="R23" i="67"/>
  <c r="Q23" i="67"/>
  <c r="P21" i="67"/>
  <c r="R22" i="67"/>
  <c r="Q22" i="67"/>
  <c r="R22" i="65"/>
  <c r="P21" i="65"/>
  <c r="R23" i="64"/>
  <c r="P21" i="64"/>
  <c r="P21" i="63"/>
  <c r="R22" i="63"/>
  <c r="P21" i="62"/>
  <c r="R22" i="62"/>
  <c r="D17" i="51"/>
  <c r="D17" i="29"/>
  <c r="D17" i="38"/>
  <c r="D18" i="38"/>
  <c r="F18" i="38" s="1"/>
  <c r="D19" i="38"/>
  <c r="D20" i="38"/>
  <c r="F20" i="38" s="1"/>
  <c r="D21" i="38"/>
  <c r="D22" i="38"/>
  <c r="F22" i="38"/>
  <c r="D76" i="51"/>
  <c r="D76" i="29"/>
  <c r="M22" i="64" l="1"/>
  <c r="L21" i="64"/>
  <c r="L8" i="69"/>
  <c r="L9" i="69"/>
  <c r="L10" i="69"/>
  <c r="L11" i="69"/>
  <c r="O14" i="69"/>
  <c r="L8" i="67"/>
  <c r="L9" i="67"/>
  <c r="L10" i="67"/>
  <c r="O14" i="67"/>
  <c r="L11" i="67"/>
  <c r="L9" i="66"/>
  <c r="L10" i="66"/>
  <c r="L11" i="66"/>
  <c r="L8" i="66"/>
  <c r="O14" i="66"/>
  <c r="P21" i="66"/>
  <c r="V39" i="64"/>
  <c r="V38" i="64"/>
  <c r="V37" i="64"/>
  <c r="V36" i="64"/>
  <c r="V35" i="64"/>
  <c r="V34" i="64"/>
  <c r="V33" i="64"/>
  <c r="V32" i="64"/>
  <c r="V31" i="64"/>
  <c r="V30" i="64"/>
  <c r="V29" i="64"/>
  <c r="V28" i="64"/>
  <c r="V26" i="64"/>
  <c r="V25" i="64"/>
  <c r="V24" i="64"/>
  <c r="V23" i="64"/>
  <c r="V22" i="64"/>
  <c r="M21" i="64"/>
  <c r="V22" i="65"/>
  <c r="I7" i="65"/>
  <c r="M21" i="65"/>
  <c r="J8" i="65"/>
  <c r="J9" i="65"/>
  <c r="J7" i="65"/>
  <c r="I5" i="65"/>
  <c r="I8" i="65"/>
  <c r="I9" i="65"/>
  <c r="V24" i="62"/>
  <c r="V25" i="62"/>
  <c r="V26" i="62"/>
  <c r="V28" i="62"/>
  <c r="M22" i="62"/>
  <c r="J4" i="62"/>
  <c r="I6" i="62"/>
  <c r="J5" i="62"/>
  <c r="J7" i="62"/>
  <c r="I5" i="62"/>
  <c r="I7" i="62"/>
  <c r="J6" i="62"/>
  <c r="V23" i="62"/>
  <c r="N13" i="64"/>
  <c r="N14" i="64"/>
  <c r="O14" i="64" s="1"/>
  <c r="N14" i="63"/>
  <c r="O14" i="63" s="1"/>
  <c r="N13" i="63"/>
  <c r="O13" i="63" s="1"/>
  <c r="N14" i="68"/>
  <c r="P21" i="68"/>
  <c r="H18" i="38"/>
  <c r="H20" i="38"/>
  <c r="R21" i="64" l="1"/>
  <c r="E23" i="1"/>
  <c r="M11" i="63"/>
  <c r="M12" i="63"/>
  <c r="M12" i="64"/>
  <c r="O13" i="64"/>
  <c r="M11" i="64"/>
  <c r="N13" i="65"/>
  <c r="N14" i="65"/>
  <c r="O14" i="65" s="1"/>
  <c r="V22" i="62"/>
  <c r="M21" i="62"/>
  <c r="I4" i="62"/>
  <c r="L8" i="68"/>
  <c r="L9" i="68"/>
  <c r="L10" i="68"/>
  <c r="L11" i="68"/>
  <c r="O14" i="68"/>
  <c r="D76" i="38"/>
  <c r="D23" i="38" s="1"/>
  <c r="D24" i="38" s="1"/>
  <c r="F24" i="38" s="1"/>
  <c r="F57" i="51"/>
  <c r="F42" i="51"/>
  <c r="F34" i="51"/>
  <c r="F59" i="51" s="1"/>
  <c r="F57" i="29"/>
  <c r="F42" i="29"/>
  <c r="F34" i="29"/>
  <c r="F59" i="29" s="1"/>
  <c r="F57" i="38"/>
  <c r="F42" i="38"/>
  <c r="F34" i="38"/>
  <c r="F59" i="38" s="1"/>
  <c r="E2" i="24"/>
  <c r="M12" i="65" l="1"/>
  <c r="O13" i="65"/>
  <c r="M11" i="65"/>
  <c r="N13" i="62"/>
  <c r="N14" i="62"/>
  <c r="O14" i="62" s="1"/>
  <c r="F28" i="51"/>
  <c r="D23" i="51"/>
  <c r="D21" i="51"/>
  <c r="D19" i="51"/>
  <c r="F28" i="29"/>
  <c r="D23" i="29"/>
  <c r="D21" i="29"/>
  <c r="D19" i="29"/>
  <c r="F28" i="38"/>
  <c r="M11" i="62" l="1"/>
  <c r="M12" i="62"/>
  <c r="O13" i="62"/>
  <c r="B2" i="26"/>
  <c r="B2" i="24"/>
  <c r="D2" i="26" l="1"/>
  <c r="E1" i="51" l="1"/>
  <c r="C2" i="38" l="1"/>
  <c r="C2" i="29"/>
  <c r="C2" i="51"/>
  <c r="C2" i="3" l="1"/>
  <c r="E1" i="46" l="1"/>
  <c r="E1" i="29"/>
  <c r="E1" i="38"/>
  <c r="I2" i="1"/>
  <c r="K68" i="51" l="1"/>
  <c r="K67" i="51"/>
  <c r="K66" i="51"/>
  <c r="K65" i="51"/>
  <c r="K60" i="51"/>
  <c r="K56" i="51"/>
  <c r="H56" i="51"/>
  <c r="K55" i="51"/>
  <c r="H55" i="51"/>
  <c r="K54" i="51"/>
  <c r="H54" i="51"/>
  <c r="K53" i="51"/>
  <c r="H53" i="51"/>
  <c r="K52" i="51"/>
  <c r="H52" i="51"/>
  <c r="K51" i="51"/>
  <c r="H51" i="51"/>
  <c r="K50" i="51"/>
  <c r="H50" i="51"/>
  <c r="K48" i="51"/>
  <c r="H48" i="51"/>
  <c r="K47" i="51"/>
  <c r="H47" i="51"/>
  <c r="K46" i="51"/>
  <c r="H46" i="51"/>
  <c r="K41" i="51"/>
  <c r="H41" i="51"/>
  <c r="K40" i="51"/>
  <c r="H40" i="51"/>
  <c r="K39" i="51"/>
  <c r="H39" i="51"/>
  <c r="K38" i="51"/>
  <c r="H38" i="51"/>
  <c r="K33" i="51"/>
  <c r="H33" i="51"/>
  <c r="K32" i="51"/>
  <c r="H32" i="51"/>
  <c r="H28" i="51"/>
  <c r="K27" i="51"/>
  <c r="H27" i="51"/>
  <c r="K25" i="51"/>
  <c r="F14" i="51"/>
  <c r="D26" i="51" s="1"/>
  <c r="K13" i="51"/>
  <c r="H13" i="51"/>
  <c r="H14" i="51" s="1"/>
  <c r="K14" i="51" s="1"/>
  <c r="K12" i="51"/>
  <c r="H12" i="51"/>
  <c r="K11" i="51"/>
  <c r="H11" i="51"/>
  <c r="K10" i="51"/>
  <c r="H10" i="51"/>
  <c r="K9" i="51"/>
  <c r="H9" i="51"/>
  <c r="H34" i="51" l="1"/>
  <c r="K34" i="51" s="1"/>
  <c r="H42" i="51"/>
  <c r="K42" i="51" s="1"/>
  <c r="H57" i="51"/>
  <c r="H59" i="51" s="1"/>
  <c r="H60" i="51" s="1"/>
  <c r="F26" i="51"/>
  <c r="H26" i="51" s="1"/>
  <c r="D18" i="51"/>
  <c r="D20" i="51"/>
  <c r="D22" i="51"/>
  <c r="D24" i="51"/>
  <c r="H61" i="51"/>
  <c r="K61" i="51"/>
  <c r="I11" i="24" l="1"/>
  <c r="I12" i="24"/>
  <c r="I9" i="24"/>
  <c r="I10" i="24"/>
  <c r="I7" i="24"/>
  <c r="I8" i="24"/>
  <c r="I5" i="24"/>
  <c r="I6" i="24"/>
  <c r="K17" i="51"/>
  <c r="F61" i="51"/>
  <c r="F62" i="51" s="1"/>
  <c r="K62" i="51" s="1"/>
  <c r="K5" i="51"/>
  <c r="K28" i="51"/>
  <c r="K23" i="51"/>
  <c r="K21" i="51"/>
  <c r="K19" i="51"/>
  <c r="H29" i="51"/>
  <c r="K29" i="51" s="1"/>
  <c r="K57" i="51"/>
  <c r="A1" i="51"/>
  <c r="F22" i="51"/>
  <c r="H22" i="51" s="1"/>
  <c r="F24" i="51"/>
  <c r="H24" i="51" s="1"/>
  <c r="F20" i="51"/>
  <c r="H20" i="51" s="1"/>
  <c r="F18" i="51"/>
  <c r="F29" i="51" l="1"/>
  <c r="K9" i="24"/>
  <c r="J9" i="24"/>
  <c r="J12" i="24"/>
  <c r="K12" i="24"/>
  <c r="J11" i="24"/>
  <c r="K11" i="24"/>
  <c r="K7" i="24"/>
  <c r="J7" i="24"/>
  <c r="J10" i="24"/>
  <c r="K10" i="24"/>
  <c r="J8" i="24"/>
  <c r="K8" i="24"/>
  <c r="J5" i="24"/>
  <c r="K5" i="24"/>
  <c r="J6" i="24"/>
  <c r="K6" i="24"/>
  <c r="H18" i="51"/>
  <c r="B2" i="46"/>
  <c r="F8" i="3" l="1"/>
  <c r="I23" i="1"/>
  <c r="K3" i="24"/>
  <c r="K68" i="29"/>
  <c r="K67" i="29"/>
  <c r="K66" i="29"/>
  <c r="K65" i="29"/>
  <c r="K60" i="29"/>
  <c r="K56" i="29"/>
  <c r="K55" i="29"/>
  <c r="K54" i="29"/>
  <c r="K53" i="29"/>
  <c r="K52" i="29"/>
  <c r="K51" i="29"/>
  <c r="K50" i="29"/>
  <c r="K48" i="29"/>
  <c r="K47" i="29"/>
  <c r="K46" i="29"/>
  <c r="K41" i="29"/>
  <c r="K40" i="29"/>
  <c r="K39" i="29"/>
  <c r="K38" i="29"/>
  <c r="K33" i="29"/>
  <c r="K32" i="29"/>
  <c r="K27" i="29"/>
  <c r="K25" i="29"/>
  <c r="K13" i="29"/>
  <c r="K12" i="29"/>
  <c r="K11" i="29"/>
  <c r="K10" i="29"/>
  <c r="K9" i="29"/>
  <c r="K68" i="38"/>
  <c r="K67" i="38"/>
  <c r="K66" i="38"/>
  <c r="K65" i="38"/>
  <c r="K60" i="38"/>
  <c r="K56" i="38"/>
  <c r="K55" i="38"/>
  <c r="K54" i="38"/>
  <c r="K53" i="38"/>
  <c r="K52" i="38"/>
  <c r="K51" i="38"/>
  <c r="K50" i="38"/>
  <c r="K48" i="38"/>
  <c r="K47" i="38"/>
  <c r="K46" i="38"/>
  <c r="K41" i="38"/>
  <c r="K40" i="38"/>
  <c r="K39" i="38"/>
  <c r="K38" i="38"/>
  <c r="K33" i="38"/>
  <c r="K32" i="38"/>
  <c r="K27" i="38"/>
  <c r="K25" i="38"/>
  <c r="K13" i="38"/>
  <c r="K12" i="38"/>
  <c r="K11" i="38"/>
  <c r="K10" i="38"/>
  <c r="K9" i="38"/>
  <c r="H56" i="29"/>
  <c r="H55" i="29"/>
  <c r="H54" i="29"/>
  <c r="H53" i="29"/>
  <c r="H52" i="29"/>
  <c r="H51" i="29"/>
  <c r="H50" i="29"/>
  <c r="H48" i="29"/>
  <c r="H47" i="29"/>
  <c r="H46" i="29"/>
  <c r="H41" i="29"/>
  <c r="H40" i="29"/>
  <c r="H39" i="29"/>
  <c r="H38" i="29"/>
  <c r="H33" i="29"/>
  <c r="H32" i="29"/>
  <c r="H28" i="29"/>
  <c r="H27" i="29"/>
  <c r="H13" i="29"/>
  <c r="H14" i="29" s="1"/>
  <c r="K14" i="29" s="1"/>
  <c r="H12" i="29"/>
  <c r="H11" i="29"/>
  <c r="H10" i="29"/>
  <c r="H9" i="29"/>
  <c r="H56" i="38"/>
  <c r="H55" i="38"/>
  <c r="H54" i="38"/>
  <c r="H53" i="38"/>
  <c r="H52" i="38"/>
  <c r="H51" i="38"/>
  <c r="H50" i="38"/>
  <c r="H48" i="38"/>
  <c r="H47" i="38"/>
  <c r="H46" i="38"/>
  <c r="H41" i="38"/>
  <c r="H40" i="38"/>
  <c r="H39" i="38"/>
  <c r="H38" i="38"/>
  <c r="H33" i="38"/>
  <c r="H32" i="38"/>
  <c r="H28" i="38"/>
  <c r="H27" i="38"/>
  <c r="H13" i="38"/>
  <c r="H14" i="38" s="1"/>
  <c r="K14" i="38" s="1"/>
  <c r="H12" i="38"/>
  <c r="H11" i="38"/>
  <c r="H10" i="38"/>
  <c r="H9" i="38"/>
  <c r="F14" i="38"/>
  <c r="D26" i="38" s="1"/>
  <c r="F26" i="38" s="1"/>
  <c r="F14" i="29"/>
  <c r="D18" i="29" s="1"/>
  <c r="B3" i="3"/>
  <c r="D20" i="29" l="1"/>
  <c r="F20" i="29" s="1"/>
  <c r="D26" i="29"/>
  <c r="F26" i="29" s="1"/>
  <c r="H34" i="38"/>
  <c r="K34" i="38" s="1"/>
  <c r="F18" i="29"/>
  <c r="D24" i="29"/>
  <c r="F24" i="29" s="1"/>
  <c r="D22" i="29"/>
  <c r="H42" i="38"/>
  <c r="K42" i="38" s="1"/>
  <c r="H57" i="38"/>
  <c r="H22" i="38"/>
  <c r="H34" i="29"/>
  <c r="K34" i="29" s="1"/>
  <c r="H42" i="29"/>
  <c r="K42" i="29" s="1"/>
  <c r="H57" i="29"/>
  <c r="H26" i="38"/>
  <c r="K61" i="38"/>
  <c r="H61" i="38"/>
  <c r="K61" i="29"/>
  <c r="H61" i="29"/>
  <c r="O34" i="69" l="1"/>
  <c r="O35" i="69"/>
  <c r="O32" i="69"/>
  <c r="O33" i="69"/>
  <c r="O30" i="69"/>
  <c r="O31" i="69"/>
  <c r="O28" i="69"/>
  <c r="O29" i="69"/>
  <c r="O27" i="69"/>
  <c r="O26" i="69"/>
  <c r="O24" i="69"/>
  <c r="O25" i="69"/>
  <c r="O22" i="69"/>
  <c r="O23" i="69"/>
  <c r="O54" i="68"/>
  <c r="O52" i="68"/>
  <c r="O53" i="68"/>
  <c r="O51" i="68"/>
  <c r="O49" i="68"/>
  <c r="O50" i="68"/>
  <c r="O47" i="68"/>
  <c r="O48" i="68"/>
  <c r="O45" i="68"/>
  <c r="O46" i="68"/>
  <c r="O43" i="68"/>
  <c r="O44" i="68"/>
  <c r="O41" i="68"/>
  <c r="O42" i="68"/>
  <c r="O39" i="68"/>
  <c r="O40" i="68"/>
  <c r="O37" i="68"/>
  <c r="O38" i="68"/>
  <c r="O35" i="68"/>
  <c r="O36" i="68"/>
  <c r="O33" i="68"/>
  <c r="O34" i="68"/>
  <c r="O31" i="68"/>
  <c r="O32" i="68"/>
  <c r="O29" i="68"/>
  <c r="O30" i="68"/>
  <c r="O27" i="68"/>
  <c r="O28" i="68"/>
  <c r="O26" i="68"/>
  <c r="O24" i="68"/>
  <c r="O25" i="68"/>
  <c r="O22" i="68"/>
  <c r="O23" i="68"/>
  <c r="O26" i="67"/>
  <c r="O27" i="67"/>
  <c r="O24" i="67"/>
  <c r="O25" i="67"/>
  <c r="O22" i="67"/>
  <c r="O23" i="67"/>
  <c r="O28" i="66"/>
  <c r="O29" i="66"/>
  <c r="O26" i="66"/>
  <c r="O27" i="66"/>
  <c r="O24" i="66"/>
  <c r="O25" i="66"/>
  <c r="O22" i="66"/>
  <c r="O23" i="66"/>
  <c r="O36" i="65"/>
  <c r="O37" i="65"/>
  <c r="O34" i="65"/>
  <c r="O35" i="65"/>
  <c r="O32" i="65"/>
  <c r="O33" i="65"/>
  <c r="O30" i="65"/>
  <c r="O31" i="65"/>
  <c r="O28" i="65"/>
  <c r="O29" i="65"/>
  <c r="O26" i="65"/>
  <c r="O27" i="65"/>
  <c r="O24" i="65"/>
  <c r="O25" i="65"/>
  <c r="O22" i="65"/>
  <c r="O23" i="65"/>
  <c r="O56" i="64"/>
  <c r="O54" i="64"/>
  <c r="O55" i="64"/>
  <c r="O52" i="64"/>
  <c r="O53" i="64"/>
  <c r="O50" i="64"/>
  <c r="O51" i="64"/>
  <c r="O48" i="64"/>
  <c r="O49" i="64"/>
  <c r="O46" i="64"/>
  <c r="O47" i="64"/>
  <c r="O44" i="64"/>
  <c r="O45" i="64"/>
  <c r="O42" i="64"/>
  <c r="O43" i="64"/>
  <c r="O40" i="64"/>
  <c r="O41" i="64"/>
  <c r="O38" i="64"/>
  <c r="O39" i="64"/>
  <c r="O36" i="64"/>
  <c r="O37" i="64"/>
  <c r="O34" i="64"/>
  <c r="O35" i="64"/>
  <c r="O32" i="64"/>
  <c r="O33" i="64"/>
  <c r="O30" i="64"/>
  <c r="O31" i="64"/>
  <c r="O28" i="64"/>
  <c r="O29" i="64"/>
  <c r="O26" i="64"/>
  <c r="O27" i="64"/>
  <c r="O24" i="64"/>
  <c r="O25" i="64"/>
  <c r="O22" i="64"/>
  <c r="O23" i="64"/>
  <c r="O26" i="63"/>
  <c r="O27" i="63"/>
  <c r="O24" i="63"/>
  <c r="Q24" i="63" s="1"/>
  <c r="S24" i="63" s="1"/>
  <c r="O25" i="63"/>
  <c r="O22" i="63"/>
  <c r="Q22" i="63" s="1"/>
  <c r="O23" i="63"/>
  <c r="Q23" i="63" s="1"/>
  <c r="S23" i="63" s="1"/>
  <c r="O28" i="62"/>
  <c r="O29" i="62"/>
  <c r="O26" i="62"/>
  <c r="O27" i="62"/>
  <c r="O24" i="62"/>
  <c r="O25" i="62"/>
  <c r="O22" i="62"/>
  <c r="O23" i="62"/>
  <c r="K17" i="29"/>
  <c r="K17" i="38"/>
  <c r="K19" i="38"/>
  <c r="H18" i="29"/>
  <c r="F61" i="29"/>
  <c r="F62" i="29" s="1"/>
  <c r="K62" i="29" s="1"/>
  <c r="F61" i="38"/>
  <c r="F62" i="38" s="1"/>
  <c r="K5" i="29"/>
  <c r="K5" i="38"/>
  <c r="K28" i="29"/>
  <c r="K23" i="29"/>
  <c r="K21" i="29"/>
  <c r="K19" i="29"/>
  <c r="K28" i="38"/>
  <c r="K23" i="38"/>
  <c r="K21" i="38"/>
  <c r="H26" i="29"/>
  <c r="H20" i="29"/>
  <c r="A1" i="29"/>
  <c r="A1" i="38"/>
  <c r="F22" i="29"/>
  <c r="H22" i="29" s="1"/>
  <c r="H24" i="38"/>
  <c r="H59" i="38"/>
  <c r="H60" i="38" s="1"/>
  <c r="K57" i="38"/>
  <c r="H29" i="29"/>
  <c r="K29" i="29" s="1"/>
  <c r="F29" i="38"/>
  <c r="H29" i="38"/>
  <c r="K29" i="38" s="1"/>
  <c r="H59" i="29"/>
  <c r="H60" i="29" s="1"/>
  <c r="K57" i="29"/>
  <c r="H24" i="29"/>
  <c r="Q35" i="69" l="1"/>
  <c r="R35" i="69" s="1"/>
  <c r="S35" i="69"/>
  <c r="Q27" i="69"/>
  <c r="R27" i="69" s="1"/>
  <c r="S27" i="69"/>
  <c r="Q24" i="69"/>
  <c r="R24" i="69" s="1"/>
  <c r="S24" i="69"/>
  <c r="Q25" i="69"/>
  <c r="R25" i="69" s="1"/>
  <c r="S25" i="69"/>
  <c r="S34" i="69"/>
  <c r="Q34" i="69"/>
  <c r="R34" i="69" s="1"/>
  <c r="S32" i="69"/>
  <c r="Q32" i="69"/>
  <c r="R32" i="69" s="1"/>
  <c r="Q33" i="69"/>
  <c r="R33" i="69" s="1"/>
  <c r="S33" i="69"/>
  <c r="S26" i="69"/>
  <c r="Q26" i="69"/>
  <c r="R26" i="69" s="1"/>
  <c r="Q23" i="69"/>
  <c r="R23" i="69" s="1"/>
  <c r="S23" i="69"/>
  <c r="S22" i="69"/>
  <c r="Q22" i="69"/>
  <c r="R22" i="69" s="1"/>
  <c r="Q30" i="69"/>
  <c r="R30" i="69" s="1"/>
  <c r="S30" i="69"/>
  <c r="Q31" i="69"/>
  <c r="R31" i="69" s="1"/>
  <c r="S31" i="69"/>
  <c r="Q28" i="69"/>
  <c r="S28" i="69"/>
  <c r="S29" i="69"/>
  <c r="Q29" i="69"/>
  <c r="R29" i="69" s="1"/>
  <c r="Q37" i="65"/>
  <c r="S37" i="65" s="1"/>
  <c r="T37" i="65"/>
  <c r="Q29" i="65"/>
  <c r="S29" i="65" s="1"/>
  <c r="T29" i="65"/>
  <c r="Q24" i="65"/>
  <c r="S24" i="65" s="1"/>
  <c r="T24" i="65"/>
  <c r="Q25" i="65"/>
  <c r="S25" i="65" s="1"/>
  <c r="T25" i="65"/>
  <c r="Q36" i="65"/>
  <c r="S36" i="65" s="1"/>
  <c r="T36" i="65"/>
  <c r="Q34" i="65"/>
  <c r="S34" i="65" s="1"/>
  <c r="T34" i="65"/>
  <c r="Q35" i="65"/>
  <c r="S35" i="65" s="1"/>
  <c r="T35" i="65"/>
  <c r="Q26" i="65"/>
  <c r="S26" i="65" s="1"/>
  <c r="T26" i="65"/>
  <c r="Q23" i="65"/>
  <c r="S23" i="65" s="1"/>
  <c r="T23" i="65"/>
  <c r="Q28" i="65"/>
  <c r="S28" i="65" s="1"/>
  <c r="T28" i="65"/>
  <c r="Q27" i="65"/>
  <c r="S27" i="65" s="1"/>
  <c r="T27" i="65"/>
  <c r="Q22" i="65"/>
  <c r="T22" i="65"/>
  <c r="Q32" i="65"/>
  <c r="S32" i="65" s="1"/>
  <c r="T32" i="65"/>
  <c r="Q33" i="65"/>
  <c r="S33" i="65" s="1"/>
  <c r="T33" i="65"/>
  <c r="Q30" i="65"/>
  <c r="S30" i="65" s="1"/>
  <c r="T30" i="65"/>
  <c r="Q31" i="65"/>
  <c r="S31" i="65" s="1"/>
  <c r="T31" i="65"/>
  <c r="Q49" i="68"/>
  <c r="R49" i="68" s="1"/>
  <c r="S49" i="68"/>
  <c r="S50" i="68"/>
  <c r="Q50" i="68"/>
  <c r="R50" i="68" s="1"/>
  <c r="Q52" i="68"/>
  <c r="R52" i="68" s="1"/>
  <c r="S52" i="68"/>
  <c r="S51" i="68"/>
  <c r="Q51" i="68"/>
  <c r="R51" i="68" s="1"/>
  <c r="S46" i="68"/>
  <c r="Q46" i="68"/>
  <c r="R46" i="68" s="1"/>
  <c r="S35" i="68"/>
  <c r="Q35" i="68"/>
  <c r="R35" i="68" s="1"/>
  <c r="S25" i="68"/>
  <c r="Q25" i="68"/>
  <c r="R25" i="68" s="1"/>
  <c r="S53" i="68"/>
  <c r="Q53" i="68"/>
  <c r="R53" i="68" s="1"/>
  <c r="S45" i="68"/>
  <c r="Q45" i="68"/>
  <c r="R45" i="68" s="1"/>
  <c r="Q43" i="68"/>
  <c r="R43" i="68" s="1"/>
  <c r="S43" i="68"/>
  <c r="S44" i="68"/>
  <c r="Q44" i="68"/>
  <c r="R44" i="68" s="1"/>
  <c r="S34" i="68"/>
  <c r="Q34" i="68"/>
  <c r="R34" i="68" s="1"/>
  <c r="S27" i="68"/>
  <c r="Q27" i="68"/>
  <c r="R27" i="68" s="1"/>
  <c r="S28" i="68"/>
  <c r="Q28" i="68"/>
  <c r="R28" i="68" s="1"/>
  <c r="S22" i="68"/>
  <c r="Q22" i="68"/>
  <c r="R22" i="68" s="1"/>
  <c r="S26" i="68"/>
  <c r="Q26" i="68"/>
  <c r="R26" i="68" s="1"/>
  <c r="Q48" i="68"/>
  <c r="R48" i="68" s="1"/>
  <c r="S48" i="68"/>
  <c r="S42" i="68"/>
  <c r="Q42" i="68"/>
  <c r="R42" i="68" s="1"/>
  <c r="S40" i="68"/>
  <c r="Q40" i="68"/>
  <c r="R40" i="68" s="1"/>
  <c r="S33" i="68"/>
  <c r="Q33" i="68"/>
  <c r="R33" i="68" s="1"/>
  <c r="S24" i="68"/>
  <c r="Q24" i="68"/>
  <c r="R24" i="68" s="1"/>
  <c r="Q54" i="68"/>
  <c r="R54" i="68" s="1"/>
  <c r="S54" i="68"/>
  <c r="S41" i="68"/>
  <c r="Q41" i="68"/>
  <c r="R41" i="68" s="1"/>
  <c r="S39" i="68"/>
  <c r="Q39" i="68"/>
  <c r="R39" i="68" s="1"/>
  <c r="S37" i="68"/>
  <c r="Q37" i="68"/>
  <c r="R37" i="68" s="1"/>
  <c r="S38" i="68"/>
  <c r="Q38" i="68"/>
  <c r="R38" i="68" s="1"/>
  <c r="S36" i="68"/>
  <c r="Q36" i="68"/>
  <c r="R36" i="68" s="1"/>
  <c r="S31" i="68"/>
  <c r="Q31" i="68"/>
  <c r="R31" i="68" s="1"/>
  <c r="S32" i="68"/>
  <c r="Q32" i="68"/>
  <c r="R32" i="68" s="1"/>
  <c r="S29" i="68"/>
  <c r="Q29" i="68"/>
  <c r="R29" i="68" s="1"/>
  <c r="S23" i="68"/>
  <c r="Q23" i="68"/>
  <c r="R23" i="68" s="1"/>
  <c r="S47" i="68"/>
  <c r="Q47" i="68"/>
  <c r="R47" i="68" s="1"/>
  <c r="S30" i="68"/>
  <c r="Q30" i="68"/>
  <c r="Q50" i="64"/>
  <c r="S50" i="64" s="1"/>
  <c r="T50" i="64"/>
  <c r="Q51" i="64"/>
  <c r="S51" i="64" s="1"/>
  <c r="T51" i="64"/>
  <c r="Q54" i="64"/>
  <c r="S54" i="64" s="1"/>
  <c r="T54" i="64"/>
  <c r="Q53" i="64"/>
  <c r="S53" i="64" s="1"/>
  <c r="T53" i="64"/>
  <c r="Q47" i="64"/>
  <c r="S47" i="64" s="1"/>
  <c r="T47" i="64"/>
  <c r="Q36" i="64"/>
  <c r="S36" i="64" s="1"/>
  <c r="T36" i="64"/>
  <c r="Q25" i="64"/>
  <c r="S25" i="64" s="1"/>
  <c r="T25" i="64"/>
  <c r="Q55" i="64"/>
  <c r="S55" i="64" s="1"/>
  <c r="T55" i="64"/>
  <c r="Q46" i="64"/>
  <c r="S46" i="64" s="1"/>
  <c r="T46" i="64"/>
  <c r="Q44" i="64"/>
  <c r="S44" i="64" s="1"/>
  <c r="T44" i="64"/>
  <c r="Q45" i="64"/>
  <c r="S45" i="64" s="1"/>
  <c r="T45" i="64"/>
  <c r="Q35" i="64"/>
  <c r="S35" i="64" s="1"/>
  <c r="T35" i="64"/>
  <c r="Q28" i="64"/>
  <c r="S28" i="64" s="1"/>
  <c r="T28" i="64"/>
  <c r="Q29" i="64"/>
  <c r="S29" i="64" s="1"/>
  <c r="T29" i="64"/>
  <c r="Q22" i="64"/>
  <c r="S22" i="64" s="1"/>
  <c r="T22" i="64"/>
  <c r="Q52" i="64"/>
  <c r="S52" i="64" s="1"/>
  <c r="T52" i="64"/>
  <c r="Q27" i="64"/>
  <c r="S27" i="64" s="1"/>
  <c r="T27" i="64"/>
  <c r="Q26" i="64"/>
  <c r="S26" i="64" s="1"/>
  <c r="T26" i="64"/>
  <c r="Q49" i="64"/>
  <c r="S49" i="64" s="1"/>
  <c r="T49" i="64"/>
  <c r="Q43" i="64"/>
  <c r="S43" i="64" s="1"/>
  <c r="T43" i="64"/>
  <c r="Q41" i="64"/>
  <c r="S41" i="64" s="1"/>
  <c r="T41" i="64"/>
  <c r="Q34" i="64"/>
  <c r="S34" i="64" s="1"/>
  <c r="T34" i="64"/>
  <c r="Q24" i="64"/>
  <c r="S24" i="64" s="1"/>
  <c r="T24" i="64"/>
  <c r="Q56" i="64"/>
  <c r="S56" i="64" s="1"/>
  <c r="T56" i="64"/>
  <c r="Q42" i="64"/>
  <c r="S42" i="64" s="1"/>
  <c r="T42" i="64"/>
  <c r="Q40" i="64"/>
  <c r="S40" i="64" s="1"/>
  <c r="T40" i="64"/>
  <c r="Q38" i="64"/>
  <c r="S38" i="64" s="1"/>
  <c r="T38" i="64"/>
  <c r="Q39" i="64"/>
  <c r="S39" i="64" s="1"/>
  <c r="T39" i="64"/>
  <c r="Q37" i="64"/>
  <c r="S37" i="64" s="1"/>
  <c r="T37" i="64"/>
  <c r="Q32" i="64"/>
  <c r="S32" i="64" s="1"/>
  <c r="T32" i="64"/>
  <c r="Q33" i="64"/>
  <c r="S33" i="64" s="1"/>
  <c r="T33" i="64"/>
  <c r="Q30" i="64"/>
  <c r="S30" i="64" s="1"/>
  <c r="T30" i="64"/>
  <c r="Q23" i="64"/>
  <c r="S23" i="64" s="1"/>
  <c r="T23" i="64"/>
  <c r="Q48" i="64"/>
  <c r="T48" i="64"/>
  <c r="Q31" i="64"/>
  <c r="S31" i="64" s="1"/>
  <c r="T31" i="64"/>
  <c r="S25" i="67"/>
  <c r="Q25" i="67"/>
  <c r="R25" i="67" s="1"/>
  <c r="S26" i="67"/>
  <c r="Q26" i="67"/>
  <c r="R26" i="67" s="1"/>
  <c r="S27" i="67"/>
  <c r="Q27" i="67"/>
  <c r="Q25" i="63"/>
  <c r="S25" i="63" s="1"/>
  <c r="T25" i="63"/>
  <c r="Q26" i="63"/>
  <c r="S26" i="63" s="1"/>
  <c r="T26" i="63"/>
  <c r="Q27" i="63"/>
  <c r="T27" i="63"/>
  <c r="S26" i="66"/>
  <c r="Q26" i="66"/>
  <c r="R26" i="66" s="1"/>
  <c r="S27" i="66"/>
  <c r="Q27" i="66"/>
  <c r="R27" i="66" s="1"/>
  <c r="S24" i="66"/>
  <c r="Q24" i="66"/>
  <c r="R24" i="66" s="1"/>
  <c r="S25" i="66"/>
  <c r="Q25" i="66"/>
  <c r="R25" i="66" s="1"/>
  <c r="S29" i="66"/>
  <c r="Q29" i="66"/>
  <c r="R29" i="66" s="1"/>
  <c r="S28" i="66"/>
  <c r="Q28" i="66"/>
  <c r="R28" i="66" s="1"/>
  <c r="S22" i="66"/>
  <c r="Q22" i="66"/>
  <c r="S23" i="66"/>
  <c r="Q23" i="66"/>
  <c r="R23" i="66" s="1"/>
  <c r="Q26" i="62"/>
  <c r="S26" i="62" s="1"/>
  <c r="T26" i="62"/>
  <c r="Q27" i="62"/>
  <c r="S27" i="62" s="1"/>
  <c r="T27" i="62"/>
  <c r="Q24" i="62"/>
  <c r="S24" i="62" s="1"/>
  <c r="T24" i="62"/>
  <c r="Q25" i="62"/>
  <c r="S25" i="62" s="1"/>
  <c r="T25" i="62"/>
  <c r="Q29" i="62"/>
  <c r="S29" i="62" s="1"/>
  <c r="T29" i="62"/>
  <c r="Q28" i="62"/>
  <c r="S28" i="62" s="1"/>
  <c r="T28" i="62"/>
  <c r="Q22" i="62"/>
  <c r="S22" i="62" s="1"/>
  <c r="T22" i="62"/>
  <c r="Q23" i="62"/>
  <c r="T23" i="62"/>
  <c r="S22" i="63"/>
  <c r="F29" i="29"/>
  <c r="K62" i="38"/>
  <c r="S14" i="69" l="1"/>
  <c r="Q21" i="69"/>
  <c r="R28" i="69"/>
  <c r="S22" i="65"/>
  <c r="Q21" i="65"/>
  <c r="S21" i="65" s="1"/>
  <c r="T14" i="65"/>
  <c r="S14" i="68"/>
  <c r="Q21" i="68"/>
  <c r="R30" i="68"/>
  <c r="T14" i="64"/>
  <c r="S48" i="64"/>
  <c r="Q21" i="64"/>
  <c r="S21" i="64" s="1"/>
  <c r="S14" i="67"/>
  <c r="R27" i="67"/>
  <c r="Q21" i="67"/>
  <c r="T14" i="63"/>
  <c r="S27" i="63"/>
  <c r="Q21" i="63"/>
  <c r="S21" i="63" s="1"/>
  <c r="Q21" i="66"/>
  <c r="R22" i="66"/>
  <c r="S14" i="66"/>
  <c r="T14" i="62"/>
  <c r="S23" i="62"/>
  <c r="Q21" i="62"/>
  <c r="S21" i="62" s="1"/>
  <c r="G24" i="1" l="1"/>
  <c r="R21" i="69"/>
  <c r="D9" i="3"/>
  <c r="F24" i="1"/>
  <c r="C9" i="3"/>
  <c r="R21" i="68"/>
  <c r="D8" i="3"/>
  <c r="G23" i="1"/>
  <c r="C8" i="3"/>
  <c r="F23" i="1"/>
  <c r="D7" i="3"/>
  <c r="G22" i="1"/>
  <c r="R21" i="67"/>
  <c r="F22" i="1"/>
  <c r="J22" i="1" s="1"/>
  <c r="K22" i="1" s="1"/>
  <c r="C7" i="3"/>
  <c r="G21" i="1"/>
  <c r="R21" i="66"/>
  <c r="D6" i="3"/>
  <c r="C6" i="3"/>
  <c r="G6" i="3" s="1"/>
  <c r="F21" i="1"/>
  <c r="G9" i="3" l="1"/>
  <c r="I9" i="3" s="1"/>
  <c r="H9" i="3" s="1"/>
  <c r="J24" i="1"/>
  <c r="K24" i="1" s="1"/>
  <c r="G8" i="3"/>
  <c r="I8" i="3" s="1"/>
  <c r="H8" i="3" s="1"/>
  <c r="J23" i="1"/>
  <c r="K23" i="1" s="1"/>
  <c r="G7" i="3"/>
  <c r="J21" i="1"/>
  <c r="K21" i="1" s="1"/>
  <c r="I6" i="3"/>
  <c r="I7" i="3" l="1"/>
  <c r="G10" i="3"/>
  <c r="H6" i="3"/>
  <c r="H7" i="3" l="1"/>
  <c r="H10" i="3" s="1"/>
  <c r="I10" i="3"/>
</calcChain>
</file>

<file path=xl/sharedStrings.xml><?xml version="1.0" encoding="utf-8"?>
<sst xmlns="http://schemas.openxmlformats.org/spreadsheetml/2006/main" count="1848" uniqueCount="355">
  <si>
    <t>Inhaltsverzeichnis</t>
  </si>
  <si>
    <t>1.00</t>
  </si>
  <si>
    <t>Produktiver Stundenlohn</t>
  </si>
  <si>
    <t>%</t>
  </si>
  <si>
    <t>€</t>
  </si>
  <si>
    <t>2.00</t>
  </si>
  <si>
    <t>Lohngebundene Kosten</t>
  </si>
  <si>
    <t>2.10</t>
  </si>
  <si>
    <t>Soziallöhne</t>
  </si>
  <si>
    <t>2.11</t>
  </si>
  <si>
    <t>Gesetzliche Feiertage</t>
  </si>
  <si>
    <t>2.12</t>
  </si>
  <si>
    <t>Urlaubsentgelt</t>
  </si>
  <si>
    <t>2.13</t>
  </si>
  <si>
    <t>Zusätzliches Urlaubsentgelt</t>
  </si>
  <si>
    <t>2.14</t>
  </si>
  <si>
    <t>Lohnfortzahlung im Krankheitsfall</t>
  </si>
  <si>
    <t>2.15</t>
  </si>
  <si>
    <t>Arbeitsfreistellung</t>
  </si>
  <si>
    <t>Zwischensumme Soziallöhne</t>
  </si>
  <si>
    <t>2.20</t>
  </si>
  <si>
    <t>Sozialversicherungsbeiträge auf Fertigungslohn und Soziallöhne (Arbeitgeberanteil)</t>
  </si>
  <si>
    <t>2.21</t>
  </si>
  <si>
    <t>Krankenversicherung auf Soziallöhne</t>
  </si>
  <si>
    <t>2.22</t>
  </si>
  <si>
    <t>Rentenversicherung auf Soziallöhne</t>
  </si>
  <si>
    <t>2.23</t>
  </si>
  <si>
    <t>Arbeitslosenversicherung auf Soziallöhne</t>
  </si>
  <si>
    <t>2.24</t>
  </si>
  <si>
    <t>Pflegeversicherung auf Soziallöhne</t>
  </si>
  <si>
    <t>2.25</t>
  </si>
  <si>
    <t>U2 Mutterschaftsaufwendungen auf Soziallöhne</t>
  </si>
  <si>
    <t>2.30</t>
  </si>
  <si>
    <t>2.31</t>
  </si>
  <si>
    <t>Zwischensumme Lohnkosten inkl. Sozialabgaben (Summe 2.10 - 2.31)</t>
  </si>
  <si>
    <t>Zusätzliche lohngebundene Kosten</t>
  </si>
  <si>
    <t>2.50</t>
  </si>
  <si>
    <t>Haftpflichtversicherung</t>
  </si>
  <si>
    <t>2.60</t>
  </si>
  <si>
    <t>Sonstige Personalkosten</t>
  </si>
  <si>
    <t>Summe lohngebundene Kosten (Summe 2.10 - 2.60)</t>
  </si>
  <si>
    <t>3.00</t>
  </si>
  <si>
    <t>Sonstige auftragsbezogene Kosten</t>
  </si>
  <si>
    <t>3.10</t>
  </si>
  <si>
    <t>Aufsichtslohn Vorarbeiter</t>
  </si>
  <si>
    <t>inkl. Soziale Folgekosten f. Aufsichtslohn</t>
  </si>
  <si>
    <t>3.20</t>
  </si>
  <si>
    <t>Fahrkostenzuschuss</t>
  </si>
  <si>
    <t>3.30</t>
  </si>
  <si>
    <t>Fertigungsmaterial; Maschinen, Geräte, AfA, etc.</t>
  </si>
  <si>
    <t>3.40</t>
  </si>
  <si>
    <t>Sondereinzelkosten</t>
  </si>
  <si>
    <t>Zwischensumme sonstige auftragsbezogene Kosten (Summe 3.10 - 3.40)</t>
  </si>
  <si>
    <t>4.00</t>
  </si>
  <si>
    <t>Unternehmensbezogene Kosten</t>
  </si>
  <si>
    <t>4.10</t>
  </si>
  <si>
    <t>Gehälter</t>
  </si>
  <si>
    <t>4.11</t>
  </si>
  <si>
    <t>Technische Angestellte, inkl. Lohnfolgekosten</t>
  </si>
  <si>
    <t>4.12</t>
  </si>
  <si>
    <t>4.20</t>
  </si>
  <si>
    <t>Fuhrparkkosten</t>
  </si>
  <si>
    <t>4.30</t>
  </si>
  <si>
    <t>Fertigungshilfskosten</t>
  </si>
  <si>
    <t>4.31</t>
  </si>
  <si>
    <t>Löhne Hilfsdienste, inkl. Lohnfolgekosten</t>
  </si>
  <si>
    <t>4.32</t>
  </si>
  <si>
    <t>Sonstige Betriebskosten</t>
  </si>
  <si>
    <t>4.40</t>
  </si>
  <si>
    <t>Schwerbehindertenabgabe</t>
  </si>
  <si>
    <t>4.50</t>
  </si>
  <si>
    <t>Sonstige Verwaltungskosten</t>
  </si>
  <si>
    <t>4.60</t>
  </si>
  <si>
    <t>Betriebsratskosten</t>
  </si>
  <si>
    <t>4.70</t>
  </si>
  <si>
    <t>Sonstige Kosten (Verbandsbeiträge, Zertifizierung etc.)</t>
  </si>
  <si>
    <t>4.80</t>
  </si>
  <si>
    <t>Gewerbesteuer</t>
  </si>
  <si>
    <t>Zwischensumme unternehmensbezogene Kosten (Summe 4.10 - 4.80)</t>
  </si>
  <si>
    <t>5.00</t>
  </si>
  <si>
    <t>Selbstkosten (Summe 1.00 - 4.80)</t>
  </si>
  <si>
    <t>6.00</t>
  </si>
  <si>
    <t>Zuschlag für Wagnis + Gewinn auf Selbstkosten</t>
  </si>
  <si>
    <t>Stundenverrechnungssatz Normalstunde</t>
  </si>
  <si>
    <t>Kalkulationszuschlag (Pos 6 - Pos 1)</t>
  </si>
  <si>
    <t>Basisdaten</t>
  </si>
  <si>
    <t>Anzahl Tage</t>
  </si>
  <si>
    <t>durchschnittliche Urlaubstage</t>
  </si>
  <si>
    <t>durchschnittliche Krankheitstage</t>
  </si>
  <si>
    <t>bezahlte Freistellungen</t>
  </si>
  <si>
    <t>Feiertage</t>
  </si>
  <si>
    <t>Bieter</t>
  </si>
  <si>
    <t>lfd. Nr.</t>
  </si>
  <si>
    <t>Etage</t>
  </si>
  <si>
    <t>Bereich</t>
  </si>
  <si>
    <t>Bodenart</t>
  </si>
  <si>
    <t>Objektname</t>
  </si>
  <si>
    <t>Raum-
nummer</t>
  </si>
  <si>
    <t>Raumbe-
zeichnung</t>
  </si>
  <si>
    <t>Reinigungs-
gruppe</t>
  </si>
  <si>
    <t>Zurück zum Inhaltsverzeichnis</t>
  </si>
  <si>
    <t>Kalkulation des Stundenverrechnungssatzes Grundreinigung</t>
  </si>
  <si>
    <t>Kalkulation des Stundenverrechnungssatzes Unterhaltsreinigung</t>
  </si>
  <si>
    <t>Bieter:</t>
  </si>
  <si>
    <t>Reini-
gungs-
intervall</t>
  </si>
  <si>
    <t>Leistungs-
werte 
(m²/h)</t>
  </si>
  <si>
    <t>aufge-
legter 
Teppich</t>
  </si>
  <si>
    <t>Anzahl 
Schmutz-
fang</t>
  </si>
  <si>
    <t>Reini-
gungs-
tage / Jahr</t>
  </si>
  <si>
    <t>Reinigungs-
fläche / Jahr 
(m²)</t>
  </si>
  <si>
    <t>SVS
(€/h)</t>
  </si>
  <si>
    <t>Reinigungs-
stunden / 
Jahr</t>
  </si>
  <si>
    <t>Preis / Jahr 
(€)</t>
  </si>
  <si>
    <t>Objekt</t>
  </si>
  <si>
    <t>Netto-Preis / Jahr (€)</t>
  </si>
  <si>
    <t>Reinigungs-
fläche 
(m²)</t>
  </si>
  <si>
    <t>Reinigungsart</t>
  </si>
  <si>
    <t>Leistungs-
tage/Jahr</t>
  </si>
  <si>
    <t>Menge je Woche</t>
  </si>
  <si>
    <t>Leistungs-stunden pro Tag in h</t>
  </si>
  <si>
    <t>Leistungs-stunden pro Jahr in h</t>
  </si>
  <si>
    <t>SVS (€/h)</t>
  </si>
  <si>
    <t>Artikel</t>
  </si>
  <si>
    <t>Die gesetzliche Unfallversicherung richtet sich nach der Gefahrenklasse, die für den Betrieb gilt.</t>
  </si>
  <si>
    <t>Gesamt</t>
  </si>
  <si>
    <t>Kaufmännische Angestellte, inkl. Lohnfolgekosten</t>
  </si>
  <si>
    <r>
      <t>Krankenversicherung auf Produktivlohn</t>
    </r>
    <r>
      <rPr>
        <vertAlign val="superscript"/>
        <sz val="8"/>
        <rFont val="Verdana"/>
        <family val="2"/>
      </rPr>
      <t>1</t>
    </r>
  </si>
  <si>
    <r>
      <t>Rentenversicherung auf Produktivlohn</t>
    </r>
    <r>
      <rPr>
        <vertAlign val="superscript"/>
        <sz val="8"/>
        <rFont val="Verdana"/>
        <family val="2"/>
      </rPr>
      <t>2</t>
    </r>
  </si>
  <si>
    <r>
      <t>Arbeitslosenversicherung auf Produktivlohn</t>
    </r>
    <r>
      <rPr>
        <vertAlign val="superscript"/>
        <sz val="8"/>
        <rFont val="Verdana"/>
        <family val="2"/>
      </rPr>
      <t>3</t>
    </r>
  </si>
  <si>
    <r>
      <t>Pflegeversicherung auf Produktivlohn</t>
    </r>
    <r>
      <rPr>
        <vertAlign val="superscript"/>
        <sz val="8"/>
        <rFont val="Verdana"/>
        <family val="2"/>
      </rPr>
      <t>4</t>
    </r>
  </si>
  <si>
    <r>
      <t>U2 Mutterschaftsaufwendungen auf Produktivlohn</t>
    </r>
    <r>
      <rPr>
        <vertAlign val="superscript"/>
        <sz val="8"/>
        <rFont val="Verdana"/>
        <family val="2"/>
      </rPr>
      <t>5</t>
    </r>
  </si>
  <si>
    <r>
      <t>Gesetzliche Unfallversicherung</t>
    </r>
    <r>
      <rPr>
        <vertAlign val="superscript"/>
        <sz val="8"/>
        <rFont val="Verdana"/>
        <family val="2"/>
      </rPr>
      <t>6</t>
    </r>
  </si>
  <si>
    <r>
      <t>Insolvenzgeldumlage</t>
    </r>
    <r>
      <rPr>
        <vertAlign val="superscript"/>
        <sz val="8"/>
        <rFont val="Verdana"/>
        <family val="2"/>
      </rPr>
      <t>7</t>
    </r>
  </si>
  <si>
    <t xml:space="preserve">Krankenversicherung (gesetzlicher Arbeitgeberanteil): </t>
  </si>
  <si>
    <t xml:space="preserve">Rentenversicherung (gesetzlicher Arbeitgeberanteil): </t>
  </si>
  <si>
    <t xml:space="preserve">Arbeitslosenversicherung (gesetzlicher Arbeitgeberanteil): </t>
  </si>
  <si>
    <t xml:space="preserve">Pflegeversicherung (gesetzlicher Arbeitgeberanteil alle Bundesländer außer Sachsen: hier 0,5% Abzug): </t>
  </si>
  <si>
    <t>Insolvenzgeldumlage (gesetzlicher Arbeitgeberanteil - trägt der Arbeitgeber allein):</t>
  </si>
  <si>
    <t>Bundesland</t>
  </si>
  <si>
    <t>Preis für eine Reinigung 
(€)</t>
  </si>
  <si>
    <t>Reini-gungen / Jahr</t>
  </si>
  <si>
    <t>M2</t>
  </si>
  <si>
    <t>M1</t>
  </si>
  <si>
    <t>J6</t>
  </si>
  <si>
    <t>J5</t>
  </si>
  <si>
    <t>J4</t>
  </si>
  <si>
    <t>J3</t>
  </si>
  <si>
    <t>J2</t>
  </si>
  <si>
    <t>J1</t>
  </si>
  <si>
    <t>J0,5</t>
  </si>
  <si>
    <t>Objektart</t>
  </si>
  <si>
    <t>nB</t>
  </si>
  <si>
    <t>Reinigungs-intervall</t>
  </si>
  <si>
    <t>Einheit</t>
  </si>
  <si>
    <t>Reinigungstage</t>
  </si>
  <si>
    <t>Nettopreis</t>
  </si>
  <si>
    <t>Bruttopreis</t>
  </si>
  <si>
    <t>Kalkulation des Stundenverrechnungssatzes Wirtschaftsleistungen</t>
  </si>
  <si>
    <t>Kalkulation</t>
  </si>
  <si>
    <t>Unterhaltsreinigung</t>
  </si>
  <si>
    <t>Straße</t>
  </si>
  <si>
    <t>PLZ</t>
  </si>
  <si>
    <t>Ort</t>
  </si>
  <si>
    <t xml:space="preserve">Leistungs-werte 
(m²/h) </t>
  </si>
  <si>
    <t>Jahres- 
reinigungs-
fläche (m²)</t>
  </si>
  <si>
    <t>Lage</t>
  </si>
  <si>
    <t>Grundreinigung</t>
  </si>
  <si>
    <t>Vertragsbeginn</t>
  </si>
  <si>
    <t>Vertragsende</t>
  </si>
  <si>
    <t>Verlängerung</t>
  </si>
  <si>
    <t>max. Laufzeit bis</t>
  </si>
  <si>
    <t>Reinigungs-gruppe 
(RG)</t>
  </si>
  <si>
    <t>Unternehmen</t>
  </si>
  <si>
    <t>Telefon</t>
  </si>
  <si>
    <t>Fax</t>
  </si>
  <si>
    <t>Ansprechpartner</t>
  </si>
  <si>
    <t>E-Mailadresse</t>
  </si>
  <si>
    <t>Internetadresse</t>
  </si>
  <si>
    <t>Kurzname</t>
  </si>
  <si>
    <t>Gebäude</t>
  </si>
  <si>
    <t>Gebäudeteil</t>
  </si>
  <si>
    <t>Los</t>
  </si>
  <si>
    <t>Stunden für eine Reinigung (h)</t>
  </si>
  <si>
    <t>Anzahl 
der Räume</t>
  </si>
  <si>
    <t>Preisübersicht</t>
  </si>
  <si>
    <r>
      <t xml:space="preserve">Kalkulation </t>
    </r>
    <r>
      <rPr>
        <b/>
        <sz val="8"/>
        <rFont val="Verdana"/>
        <family val="2"/>
      </rPr>
      <t>Wirtschaftsleistungen</t>
    </r>
  </si>
  <si>
    <r>
      <rPr>
        <b/>
        <sz val="8"/>
        <rFont val="Verdana"/>
        <family val="2"/>
      </rPr>
      <t>Reinigungstage</t>
    </r>
    <r>
      <rPr>
        <sz val="8"/>
        <rFont val="Verdana"/>
        <family val="2"/>
      </rPr>
      <t xml:space="preserve"> pro Objekt und Reinigungsart</t>
    </r>
  </si>
  <si>
    <r>
      <rPr>
        <b/>
        <sz val="8"/>
        <rFont val="Verdana"/>
        <family val="2"/>
      </rPr>
      <t>Preisübersicht</t>
    </r>
    <r>
      <rPr>
        <sz val="8"/>
        <rFont val="Verdana"/>
        <family val="2"/>
      </rPr>
      <t xml:space="preserve"> pro Jahr (in €)</t>
    </r>
  </si>
  <si>
    <t>Anzahl / 
Jahr</t>
  </si>
  <si>
    <t>Preis pro 
Einheit (€)</t>
  </si>
  <si>
    <t>Netto-Preis / 
Jahr (€)</t>
  </si>
  <si>
    <t>maximale Reinigungstage
im Jahr für
Reinigungsintervall 5</t>
  </si>
  <si>
    <t>Reinigungsintervall</t>
  </si>
  <si>
    <t>Ausfüllhinweise 
(nur 1 Häkchen setzen):</t>
  </si>
  <si>
    <t/>
  </si>
  <si>
    <r>
      <t xml:space="preserve">Vorgaben
</t>
    </r>
    <r>
      <rPr>
        <sz val="8"/>
        <rFont val="Verdana"/>
        <family val="2"/>
      </rPr>
      <t>Die Vorgaben bei den Sozialversicherungsbeiträgen entsprechen den gesetzlichen Mindestangaben.</t>
    </r>
  </si>
  <si>
    <t>2026
in %</t>
  </si>
  <si>
    <t>Krankenversicherungzusatzbeitrag
(halber Zusatzbeitrag Arbeitgeberanteil vom durchschnittlichen Zusatzbeitrag von 2,90 %)</t>
  </si>
  <si>
    <t>ehem Rath Neun</t>
  </si>
  <si>
    <t>Los 7</t>
  </si>
  <si>
    <t>ehem. Rathaus Neundorf</t>
  </si>
  <si>
    <t>Staßfurter Straße 78</t>
  </si>
  <si>
    <t>39418</t>
  </si>
  <si>
    <t>Staßfurt OT Neundorf (Anhalt)</t>
  </si>
  <si>
    <t>Jugendklub</t>
  </si>
  <si>
    <t>Jugendklub Neundorf</t>
  </si>
  <si>
    <t>Hecklinger Weg 6</t>
  </si>
  <si>
    <t>Kita Pustebl</t>
  </si>
  <si>
    <t>Kindertagesstätte Pusteblume</t>
  </si>
  <si>
    <t>Feldstrstraße 2</t>
  </si>
  <si>
    <t>Neundorf SH</t>
  </si>
  <si>
    <t>Sporthalle Neundorf</t>
  </si>
  <si>
    <t>Am Plan 7</t>
  </si>
  <si>
    <t>Kalkulation Verbrauchsmaterial</t>
  </si>
  <si>
    <t>EG</t>
  </si>
  <si>
    <t>Telefon-
zentrale</t>
  </si>
  <si>
    <t>Büro</t>
  </si>
  <si>
    <t>Textil</t>
  </si>
  <si>
    <t>Windfang</t>
  </si>
  <si>
    <t>Linoleum</t>
  </si>
  <si>
    <t>vorn</t>
  </si>
  <si>
    <t>Flur</t>
  </si>
  <si>
    <t>hinten</t>
  </si>
  <si>
    <t>Hinter-
eingang</t>
  </si>
  <si>
    <t>Fliesen</t>
  </si>
  <si>
    <t>Toil.einschl.Vorr.</t>
  </si>
  <si>
    <t>zum OG + Pod.</t>
  </si>
  <si>
    <t>Treppe</t>
  </si>
  <si>
    <t>Verkehr</t>
  </si>
  <si>
    <t>Sanitär</t>
  </si>
  <si>
    <t>Gruppenraum</t>
  </si>
  <si>
    <t>Parkett</t>
  </si>
  <si>
    <t>Küche</t>
  </si>
  <si>
    <t xml:space="preserve">Flur u.Eingangsbereich </t>
  </si>
  <si>
    <t>Stein</t>
  </si>
  <si>
    <t>zum
Eingang</t>
  </si>
  <si>
    <t>Gruppe</t>
  </si>
  <si>
    <t>Versorgung</t>
  </si>
  <si>
    <t>3,01</t>
  </si>
  <si>
    <t>DG</t>
  </si>
  <si>
    <t>Treppenhaus</t>
  </si>
  <si>
    <t>3,05</t>
  </si>
  <si>
    <t>Gr. V</t>
  </si>
  <si>
    <t>3,04</t>
  </si>
  <si>
    <t>WC</t>
  </si>
  <si>
    <t>Garderobe</t>
  </si>
  <si>
    <t>Bewegungsraum</t>
  </si>
  <si>
    <t>Lager</t>
  </si>
  <si>
    <t>2,01</t>
  </si>
  <si>
    <t>1. OG</t>
  </si>
  <si>
    <t>2,04</t>
  </si>
  <si>
    <t>Kreativraum</t>
  </si>
  <si>
    <t>2,03</t>
  </si>
  <si>
    <t>Mitarbeiterraum</t>
  </si>
  <si>
    <t>2,02</t>
  </si>
  <si>
    <t>Gr.III/IV</t>
  </si>
  <si>
    <t>Spielbereich</t>
  </si>
  <si>
    <t>2,05</t>
  </si>
  <si>
    <t>Gr. IV</t>
  </si>
  <si>
    <t>2,06</t>
  </si>
  <si>
    <t>Gr. III/IV</t>
  </si>
  <si>
    <t>2,08</t>
  </si>
  <si>
    <t>2,10</t>
  </si>
  <si>
    <t>Flur/Garderobe</t>
  </si>
  <si>
    <t>2,07</t>
  </si>
  <si>
    <t>Gr. III</t>
  </si>
  <si>
    <t>Schlafraum</t>
  </si>
  <si>
    <t>1,09</t>
  </si>
  <si>
    <t>Aufzug</t>
  </si>
  <si>
    <t>1,08</t>
  </si>
  <si>
    <t>1,12</t>
  </si>
  <si>
    <t>Foyer</t>
  </si>
  <si>
    <t>1,13</t>
  </si>
  <si>
    <t>1,14/15</t>
  </si>
  <si>
    <t>WC Barrierefrei</t>
  </si>
  <si>
    <t>1,16</t>
  </si>
  <si>
    <t>Speiseraum</t>
  </si>
  <si>
    <t>1,17</t>
  </si>
  <si>
    <t>1,19</t>
  </si>
  <si>
    <t>1,18</t>
  </si>
  <si>
    <t>Anlieferung</t>
  </si>
  <si>
    <t>0,02/08</t>
  </si>
  <si>
    <t>KG</t>
  </si>
  <si>
    <t xml:space="preserve">Flur gesamt </t>
  </si>
  <si>
    <t>Treppenhaus zum EG</t>
  </si>
  <si>
    <t>aufgel.Teppiche insg.</t>
  </si>
  <si>
    <t>Teppich</t>
  </si>
  <si>
    <t>Sport</t>
  </si>
  <si>
    <t>Technik</t>
  </si>
  <si>
    <t>Halle</t>
  </si>
  <si>
    <t>Außentreppe</t>
  </si>
  <si>
    <t>Hofeingang</t>
  </si>
  <si>
    <t>Haupteingang</t>
  </si>
  <si>
    <t>Betonflaster</t>
  </si>
  <si>
    <t>OG</t>
  </si>
  <si>
    <t>Geräteraum</t>
  </si>
  <si>
    <t>WC Damen</t>
  </si>
  <si>
    <t>WC Herren</t>
  </si>
  <si>
    <t>Herren</t>
  </si>
  <si>
    <t>Waschraum</t>
  </si>
  <si>
    <t>Damen</t>
  </si>
  <si>
    <t>Umkleide</t>
  </si>
  <si>
    <t>Lehrer</t>
  </si>
  <si>
    <t>1.OG</t>
  </si>
  <si>
    <t>Galerie</t>
  </si>
  <si>
    <t>* Papierhandtücher, 
Recyclingpapier natur
2-lagig,
Blattgröße ca. 24,5 cm x 23 cm,
5. 000 Blatt pro Einheit</t>
  </si>
  <si>
    <t>Karton</t>
  </si>
  <si>
    <t>* Recycling-Tissue-Toilettenpapier, 
2 lagig, 
Blattgröße 11x9,4 cm,
250 Blatt pro Rolle, 
100% Altpapier,
64 Rollen pro Einheit</t>
  </si>
  <si>
    <t>Paket</t>
  </si>
  <si>
    <t>* Handwaschseife,
hautmild,
Farbe: rosè,
geeignet für alle gängigen Spendertypen,
10 Liter pro Einheit</t>
  </si>
  <si>
    <t>Kanister</t>
  </si>
  <si>
    <t>Papierhandtücher, 
Recyclingpapier natur
2-lagig,
Blattgröße ca. 24,5 cm x 23 cm,
5. 000 Blatt pro Einheit</t>
  </si>
  <si>
    <t>Recycling-Tissue-Toilettenpapier, 
2 lagig, 
Blattgröße 11x9,4 cm,
250 Blatt pro Rolle, 
100% Altpapier,
64 Rollen pro Einheit</t>
  </si>
  <si>
    <t>* Waschlotion</t>
  </si>
  <si>
    <t>Liter</t>
  </si>
  <si>
    <t>* Flächendesinfektion</t>
  </si>
  <si>
    <t>* Handdesinfektion</t>
  </si>
  <si>
    <t>Küchenleistung:
Wirtschaftsleistung 1100 - 1145</t>
  </si>
  <si>
    <t>Küchenleistung:
Wirtschaftsleistung 1150 - 1220</t>
  </si>
  <si>
    <t>Küchenleistung:
Wirtschaftsleistung 1225 - 1230</t>
  </si>
  <si>
    <t>Küchenleistung:
Wirtschaftsleistung 1235 - 1240</t>
  </si>
  <si>
    <t>Küchenleistung:
Wirtschaftsleistung 1245 - 1260</t>
  </si>
  <si>
    <t>Wäscheleistung:
Wirtschaftsleistung 1265</t>
  </si>
  <si>
    <t>Wäscheleistung:
Wirtschaftsleistung 1270 - 1280</t>
  </si>
  <si>
    <t>Wäscheleistung:
Wirtschaftsleistung 1285</t>
  </si>
  <si>
    <t>Verwaltung</t>
  </si>
  <si>
    <t>UnterhaltsRG</t>
  </si>
  <si>
    <t>Reinigungs-häufigkeit</t>
  </si>
  <si>
    <t>Kita</t>
  </si>
  <si>
    <t>Schule</t>
  </si>
  <si>
    <t>GrundRG</t>
  </si>
  <si>
    <t>Wirtschaft</t>
  </si>
  <si>
    <t>Verbrauch</t>
  </si>
  <si>
    <t>Preiszusammenstellung Los 7</t>
  </si>
  <si>
    <t>Jahrespreis in €</t>
  </si>
  <si>
    <t>MwSt.</t>
  </si>
  <si>
    <t>Jahrespreis Reinigung</t>
  </si>
  <si>
    <t>SVS UnterhaltsRG</t>
  </si>
  <si>
    <t>SVS GrundRG</t>
  </si>
  <si>
    <t>SVS Wirtschaft</t>
  </si>
  <si>
    <t>Wertungspreis (netto) in €</t>
  </si>
  <si>
    <t>Wertungspreis (brutto) in €</t>
  </si>
  <si>
    <t>Reinigungstage 
 maximal
 (UnterhaltsRG)</t>
  </si>
  <si>
    <t>Sachsen-Anhalt</t>
  </si>
  <si>
    <t>alter Hallen-
eingang</t>
  </si>
  <si>
    <t>Sanitär-
bereich</t>
  </si>
  <si>
    <t>Der angegebene Verbrauch stellt eine Prognose des voraussichtlichen Bezugs von Sanitärverbrauchsmaterialien dar.</t>
  </si>
  <si>
    <t>Die tatsächlichen Werte können vom geplanten Bedarf abweichen.</t>
  </si>
  <si>
    <t>Die Abrechnung erfolgt auf Grundlage des nachweislich ermittelten tatsächlichen Verbrauchs.</t>
  </si>
  <si>
    <t>* Da die Produktbeschreibungen nicht vollständig vorliegen, gilt folgende Festlegung: Der Auftragnehmer liefert das benötigte Verbrauchsmaterial.</t>
  </si>
  <si>
    <t>Im Lieferschein sind die einzelnen Positionen detailliert aufzuführen.</t>
  </si>
  <si>
    <t xml:space="preserve">Eine vom Auftraggeber benannte Person überprüft anschließend, ob die Anzahl der gelieferten Positionen mit den Angaben im Lieferschein übereinstimmt. </t>
  </si>
  <si>
    <t>Eine Kopie des Lieferscheins ist dieser Kontrollperson auszuhändigen.</t>
  </si>
  <si>
    <t>Die Abrechnung erfolgt anschließend auf Basis der im Lieferschein dokumentierten Angaben.</t>
  </si>
  <si>
    <t>Schmutz-
fang in m²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</si>
</sst>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 _€_-;\-* #,##0.00\ _€_-;_-* &quot;-&quot;??\ _€_-;_-@_-"/>
    <numFmt numFmtId="165" formatCode="_-* #,##0.00\ [$€]_-;\-* #,##0.00\ [$€]_-;_-* &quot;-&quot;??\ [$€]_-;_-@_-"/>
    <numFmt numFmtId="166" formatCode="0.000"/>
    <numFmt numFmtId="167" formatCode="#,##0.000"/>
    <numFmt numFmtId="168" formatCode="&quot;Bitte &quot;0&quot; Werte eintragen.&quot;"/>
  </numFmts>
  <fonts count="44" x14ac:knownFonts="1">
    <font>
      <sz val="10"/>
      <name val="Arial"/>
    </font>
    <font>
      <sz val="10"/>
      <name val="Arial"/>
      <family val="2"/>
    </font>
    <font>
      <sz val="10"/>
      <name val="Verdana"/>
      <family val="2"/>
    </font>
    <font>
      <sz val="8"/>
      <name val="Arial"/>
      <family val="2"/>
    </font>
    <font>
      <sz val="8"/>
      <name val="Verdana"/>
      <family val="2"/>
    </font>
    <font>
      <sz val="10"/>
      <name val="Arial"/>
      <family val="2"/>
    </font>
    <font>
      <i/>
      <sz val="8"/>
      <name val="Verdana"/>
      <family val="2"/>
    </font>
    <font>
      <u/>
      <sz val="10"/>
      <color indexed="12"/>
      <name val="Arial"/>
      <family val="2"/>
    </font>
    <font>
      <b/>
      <sz val="8"/>
      <name val="Verdana"/>
      <family val="2"/>
    </font>
    <font>
      <sz val="10"/>
      <name val="Arial"/>
      <family val="2"/>
    </font>
    <font>
      <u/>
      <sz val="8"/>
      <color indexed="12"/>
      <name val="Verdana"/>
      <family val="2"/>
    </font>
    <font>
      <b/>
      <sz val="18"/>
      <color indexed="56"/>
      <name val="Cambria"/>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u/>
      <sz val="10"/>
      <color indexed="12"/>
      <name val="Arial"/>
      <family val="2"/>
    </font>
    <font>
      <sz val="11"/>
      <color indexed="60"/>
      <name val="Calibri"/>
      <family val="2"/>
    </font>
    <font>
      <sz val="11"/>
      <color indexed="20"/>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Verdana"/>
      <family val="2"/>
    </font>
    <font>
      <sz val="8"/>
      <color indexed="10"/>
      <name val="Verdana"/>
      <family val="2"/>
    </font>
    <font>
      <vertAlign val="superscript"/>
      <sz val="8"/>
      <name val="Verdana"/>
      <family val="2"/>
    </font>
    <font>
      <b/>
      <sz val="10"/>
      <name val="Verdana"/>
      <family val="2"/>
    </font>
    <font>
      <sz val="8"/>
      <color indexed="8"/>
      <name val="Verdana"/>
      <family val="2"/>
    </font>
    <font>
      <sz val="8"/>
      <color rgb="FFFF0000"/>
      <name val="Verdana"/>
      <family val="2"/>
    </font>
    <font>
      <sz val="11"/>
      <color rgb="FF222222"/>
      <name val="Verdana"/>
      <family val="2"/>
    </font>
    <font>
      <sz val="8"/>
      <color theme="0"/>
      <name val="Verdana"/>
      <family val="2"/>
    </font>
    <font>
      <u/>
      <sz val="10"/>
      <color theme="10"/>
      <name val="Verdana"/>
      <family val="2"/>
    </font>
    <font>
      <sz val="10"/>
      <color theme="1"/>
      <name val="Verdana"/>
      <family val="2"/>
    </font>
    <font>
      <sz val="8"/>
      <color theme="0" tint="-0.14999847407452621"/>
      <name val="Verdana"/>
      <family val="2"/>
    </font>
    <font>
      <sz val="8"/>
      <color rgb="FF000000"/>
      <name val="Segoe UI"/>
      <family val="2"/>
    </font>
    <font>
      <sz val="8"/>
      <color indexed="55"/>
      <name val="Verdana"/>
      <family val="2"/>
    </font>
    <font>
      <sz val="8"/>
      <color rgb="FF9C0000"/>
      <name val="Verdana"/>
      <family val="2"/>
    </font>
    <font>
      <sz val="8"/>
      <color indexed="9"/>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rgb="FFD2E6C4"/>
        <bgColor indexed="64"/>
      </patternFill>
    </fill>
    <fill>
      <patternFill patternType="solid">
        <fgColor rgb="FFFFC7CE"/>
        <bgColor indexed="64"/>
      </patternFill>
    </fill>
    <fill>
      <patternFill patternType="solid">
        <fgColor indexed="50"/>
        <bgColor indexed="64"/>
      </patternFill>
    </fill>
    <fill>
      <patternFill patternType="lightGray"/>
    </fill>
  </fills>
  <borders count="24">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auto="1"/>
      </left>
      <right style="thin">
        <color auto="1"/>
      </right>
      <top style="thin">
        <color auto="1"/>
      </top>
      <bottom style="thin">
        <color auto="1"/>
      </bottom>
      <diagonal/>
    </border>
  </borders>
  <cellStyleXfs count="61">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20" borderId="1" applyNumberFormat="0" applyAlignment="0" applyProtection="0"/>
    <xf numFmtId="0" fontId="15" fillId="20" borderId="2" applyNumberFormat="0" applyAlignment="0" applyProtection="0"/>
    <xf numFmtId="0" fontId="16" fillId="7" borderId="2" applyNumberFormat="0" applyAlignment="0" applyProtection="0"/>
    <xf numFmtId="0" fontId="17" fillId="0" borderId="3" applyNumberFormat="0" applyFill="0" applyAlignment="0" applyProtection="0"/>
    <xf numFmtId="0" fontId="18" fillId="0" borderId="0" applyNumberForma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9" fillId="0" borderId="0" applyFont="0" applyFill="0" applyBorder="0" applyAlignment="0" applyProtection="0"/>
    <xf numFmtId="0" fontId="19" fillId="4" borderId="0" applyNumberFormat="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164" fontId="5" fillId="0" borderId="0" applyFont="0" applyFill="0" applyBorder="0" applyAlignment="0" applyProtection="0"/>
    <xf numFmtId="0" fontId="7" fillId="0" borderId="0" applyNumberFormat="0" applyFill="0" applyBorder="0" applyAlignment="0" applyProtection="0">
      <alignment vertical="top"/>
      <protection locked="0"/>
    </xf>
    <xf numFmtId="0" fontId="21" fillId="21" borderId="0" applyNumberFormat="0" applyBorder="0" applyAlignment="0" applyProtection="0"/>
    <xf numFmtId="0" fontId="5" fillId="22" borderId="4" applyNumberFormat="0" applyFont="0" applyAlignment="0" applyProtection="0"/>
    <xf numFmtId="0" fontId="22" fillId="3" borderId="0" applyNumberFormat="0" applyBorder="0" applyAlignment="0" applyProtection="0"/>
    <xf numFmtId="0" fontId="5" fillId="0" borderId="0"/>
    <xf numFmtId="0" fontId="2" fillId="0" borderId="0"/>
    <xf numFmtId="0" fontId="29" fillId="0" borderId="0"/>
    <xf numFmtId="0" fontId="5" fillId="0" borderId="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11" fillId="0" borderId="0" applyNumberFormat="0" applyFill="0" applyBorder="0" applyAlignment="0" applyProtection="0"/>
    <xf numFmtId="0" fontId="26" fillId="0" borderId="8" applyNumberFormat="0" applyFill="0" applyAlignment="0" applyProtection="0"/>
    <xf numFmtId="0" fontId="27" fillId="0" borderId="0" applyNumberFormat="0" applyFill="0" applyBorder="0" applyAlignment="0" applyProtection="0"/>
    <xf numFmtId="0" fontId="28" fillId="23" borderId="9" applyNumberFormat="0" applyAlignment="0" applyProtection="0"/>
    <xf numFmtId="0" fontId="1" fillId="0" borderId="0"/>
    <xf numFmtId="0" fontId="37" fillId="0" borderId="0" applyNumberFormat="0" applyFill="0" applyBorder="0" applyAlignment="0" applyProtection="0"/>
    <xf numFmtId="0" fontId="38" fillId="0" borderId="0"/>
    <xf numFmtId="0" fontId="1"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cellStyleXfs>
  <cellXfs count="184">
    <xf numFmtId="0" fontId="0" fillId="0" borderId="0" xfId="0"/>
    <xf numFmtId="0" fontId="4" fillId="24" borderId="10"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10" fillId="0" borderId="0" xfId="39" applyFont="1" applyAlignment="1" applyProtection="1">
      <alignment vertical="center"/>
    </xf>
    <xf numFmtId="0" fontId="4" fillId="0" borderId="0" xfId="0" applyFont="1"/>
    <xf numFmtId="2" fontId="8" fillId="26" borderId="11" xfId="0" applyNumberFormat="1" applyFont="1" applyFill="1" applyBorder="1" applyAlignment="1" applyProtection="1">
      <alignment horizontal="center" vertical="center"/>
      <protection locked="0"/>
    </xf>
    <xf numFmtId="166" fontId="4" fillId="26" borderId="11" xfId="0" applyNumberFormat="1" applyFont="1" applyFill="1" applyBorder="1" applyAlignment="1" applyProtection="1">
      <alignment horizontal="center" vertical="center"/>
      <protection locked="0"/>
    </xf>
    <xf numFmtId="2" fontId="6" fillId="26" borderId="13" xfId="0" applyNumberFormat="1" applyFont="1" applyFill="1" applyBorder="1" applyAlignment="1" applyProtection="1">
      <alignment vertical="center"/>
      <protection locked="0"/>
    </xf>
    <xf numFmtId="2" fontId="6" fillId="26" borderId="12" xfId="0" applyNumberFormat="1" applyFont="1" applyFill="1" applyBorder="1" applyAlignment="1" applyProtection="1">
      <alignment vertical="center"/>
      <protection locked="0"/>
    </xf>
    <xf numFmtId="2" fontId="6" fillId="26" borderId="0" xfId="0" applyNumberFormat="1" applyFont="1" applyFill="1" applyAlignment="1" applyProtection="1">
      <alignment vertical="center"/>
      <protection locked="0"/>
    </xf>
    <xf numFmtId="0" fontId="4" fillId="0" borderId="10" xfId="0" applyFont="1" applyBorder="1" applyAlignment="1">
      <alignment vertical="center" wrapText="1"/>
    </xf>
    <xf numFmtId="0" fontId="4" fillId="0" borderId="0" xfId="55" applyFont="1" applyAlignment="1">
      <alignment vertical="center"/>
    </xf>
    <xf numFmtId="0" fontId="4" fillId="0" borderId="0" xfId="55" applyFont="1"/>
    <xf numFmtId="0" fontId="4" fillId="0" borderId="0" xfId="55" applyFont="1" applyAlignment="1">
      <alignment horizontal="left" vertical="center"/>
    </xf>
    <xf numFmtId="0" fontId="4" fillId="0" borderId="0" xfId="58" applyFont="1" applyAlignment="1">
      <alignment vertical="center"/>
    </xf>
    <xf numFmtId="2" fontId="8" fillId="26" borderId="11" xfId="58" applyNumberFormat="1" applyFont="1" applyFill="1" applyBorder="1" applyAlignment="1" applyProtection="1">
      <alignment horizontal="center" vertical="center"/>
      <protection locked="0"/>
    </xf>
    <xf numFmtId="166" fontId="4" fillId="26" borderId="11" xfId="58" applyNumberFormat="1" applyFont="1" applyFill="1" applyBorder="1" applyAlignment="1" applyProtection="1">
      <alignment horizontal="center" vertical="center"/>
      <protection locked="0"/>
    </xf>
    <xf numFmtId="2" fontId="6" fillId="26" borderId="13" xfId="58" applyNumberFormat="1" applyFont="1" applyFill="1" applyBorder="1" applyAlignment="1" applyProtection="1">
      <alignment vertical="center"/>
      <protection locked="0"/>
    </xf>
    <xf numFmtId="2" fontId="6" fillId="26" borderId="12" xfId="58" applyNumberFormat="1" applyFont="1" applyFill="1" applyBorder="1" applyAlignment="1" applyProtection="1">
      <alignment vertical="center"/>
      <protection locked="0"/>
    </xf>
    <xf numFmtId="2" fontId="6" fillId="26" borderId="0" xfId="58" applyNumberFormat="1" applyFont="1" applyFill="1" applyAlignment="1" applyProtection="1">
      <alignment vertical="center"/>
      <protection locked="0"/>
    </xf>
    <xf numFmtId="49" fontId="4" fillId="26" borderId="10" xfId="0" applyNumberFormat="1" applyFont="1" applyFill="1" applyBorder="1" applyAlignment="1" applyProtection="1">
      <alignment horizontal="left" vertical="center"/>
      <protection locked="0"/>
    </xf>
    <xf numFmtId="0" fontId="4" fillId="0" borderId="0" xfId="0" applyFont="1" applyAlignment="1">
      <alignment horizontal="center" vertical="center"/>
    </xf>
    <xf numFmtId="0" fontId="4" fillId="0" borderId="0" xfId="0" applyFont="1" applyAlignment="1">
      <alignment vertical="center" wrapText="1"/>
    </xf>
    <xf numFmtId="0" fontId="30" fillId="0" borderId="0" xfId="0" applyFont="1" applyAlignment="1">
      <alignment vertical="center"/>
    </xf>
    <xf numFmtId="0" fontId="2" fillId="0" borderId="0" xfId="58" applyFont="1" applyAlignment="1">
      <alignment vertical="center"/>
    </xf>
    <xf numFmtId="0" fontId="4" fillId="0" borderId="11" xfId="0" applyFont="1" applyBorder="1" applyAlignment="1">
      <alignment vertical="center"/>
    </xf>
    <xf numFmtId="0" fontId="4" fillId="0" borderId="11" xfId="0" applyFont="1" applyBorder="1" applyAlignment="1">
      <alignment horizontal="left" vertical="center"/>
    </xf>
    <xf numFmtId="0" fontId="10" fillId="0" borderId="0" xfId="59" applyFont="1" applyAlignment="1" applyProtection="1">
      <alignment vertical="center"/>
    </xf>
    <xf numFmtId="0" fontId="6" fillId="0" borderId="0" xfId="55" applyFont="1" applyAlignment="1">
      <alignment vertical="center"/>
    </xf>
    <xf numFmtId="0" fontId="10" fillId="0" borderId="0" xfId="60" applyFont="1" applyAlignment="1" applyProtection="1">
      <alignment vertical="center"/>
    </xf>
    <xf numFmtId="0" fontId="4" fillId="0" borderId="0" xfId="55" applyFont="1" applyAlignment="1" applyProtection="1">
      <alignment vertical="center"/>
      <protection locked="0"/>
    </xf>
    <xf numFmtId="168" fontId="34" fillId="0" borderId="0" xfId="55" applyNumberFormat="1" applyFont="1" applyAlignment="1">
      <alignment horizontal="left" vertical="center"/>
    </xf>
    <xf numFmtId="0" fontId="4" fillId="0" borderId="0" xfId="55" applyFont="1" applyAlignment="1">
      <alignment vertical="center" wrapText="1"/>
    </xf>
    <xf numFmtId="0" fontId="2" fillId="0" borderId="0" xfId="55" applyFont="1" applyAlignment="1">
      <alignment vertical="center"/>
    </xf>
    <xf numFmtId="0" fontId="4" fillId="0" borderId="11" xfId="55" applyFont="1" applyBorder="1" applyAlignment="1">
      <alignment vertical="center" wrapText="1"/>
    </xf>
    <xf numFmtId="0" fontId="4" fillId="24" borderId="16" xfId="55" applyFont="1" applyFill="1" applyBorder="1" applyAlignment="1">
      <alignment horizontal="center" vertical="center" wrapText="1"/>
    </xf>
    <xf numFmtId="0" fontId="4" fillId="24" borderId="16" xfId="55" applyFont="1" applyFill="1" applyBorder="1" applyAlignment="1">
      <alignment horizontal="center" vertical="center"/>
    </xf>
    <xf numFmtId="0" fontId="4" fillId="24" borderId="19" xfId="55" applyFont="1" applyFill="1" applyBorder="1" applyAlignment="1">
      <alignment horizontal="center" vertical="center" wrapText="1"/>
    </xf>
    <xf numFmtId="0" fontId="4" fillId="0" borderId="10" xfId="55" applyFont="1" applyBorder="1" applyAlignment="1">
      <alignment vertical="center" wrapText="1"/>
    </xf>
    <xf numFmtId="4" fontId="4" fillId="0" borderId="10" xfId="55" applyNumberFormat="1" applyFont="1" applyBorder="1" applyAlignment="1">
      <alignment horizontal="center" vertical="center" wrapText="1"/>
    </xf>
    <xf numFmtId="0" fontId="10" fillId="0" borderId="0" xfId="39" applyFont="1" applyAlignment="1" applyProtection="1">
      <alignment horizontal="left" vertical="center"/>
    </xf>
    <xf numFmtId="4" fontId="10" fillId="0" borderId="10" xfId="39" applyNumberFormat="1" applyFont="1" applyBorder="1" applyAlignment="1" applyProtection="1">
      <alignment vertical="center" wrapText="1"/>
    </xf>
    <xf numFmtId="4" fontId="4" fillId="0" borderId="10" xfId="0" applyNumberFormat="1" applyFont="1" applyBorder="1" applyAlignment="1">
      <alignment vertical="center" wrapText="1"/>
    </xf>
    <xf numFmtId="0" fontId="4" fillId="0" borderId="0" xfId="0" applyFont="1" applyAlignment="1" applyProtection="1">
      <alignment vertical="center"/>
      <protection locked="0"/>
    </xf>
    <xf numFmtId="3" fontId="4" fillId="0" borderId="10" xfId="0" applyNumberFormat="1" applyFont="1" applyBorder="1" applyAlignment="1">
      <alignment horizontal="center" vertical="center" wrapText="1"/>
    </xf>
    <xf numFmtId="4" fontId="4" fillId="30" borderId="10" xfId="0" applyNumberFormat="1" applyFont="1" applyFill="1" applyBorder="1" applyAlignment="1">
      <alignment vertical="center" wrapText="1"/>
    </xf>
    <xf numFmtId="0" fontId="4" fillId="0" borderId="10" xfId="55" applyFont="1" applyBorder="1" applyAlignment="1">
      <alignment horizontal="center" vertical="center" wrapText="1"/>
    </xf>
    <xf numFmtId="4" fontId="4" fillId="0" borderId="10" xfId="55" applyNumberFormat="1" applyFont="1" applyBorder="1" applyAlignment="1">
      <alignment horizontal="right" vertical="center" wrapText="1"/>
    </xf>
    <xf numFmtId="0" fontId="4" fillId="0" borderId="23" xfId="55" applyFont="1" applyBorder="1" applyAlignment="1">
      <alignment horizontal="center" vertical="center"/>
    </xf>
    <xf numFmtId="0" fontId="4" fillId="0" borderId="23" xfId="55" applyFont="1" applyBorder="1" applyAlignment="1">
      <alignment vertical="center"/>
    </xf>
    <xf numFmtId="0" fontId="4" fillId="0" borderId="23" xfId="55" applyFont="1" applyBorder="1" applyAlignment="1">
      <alignment vertical="center" wrapText="1"/>
    </xf>
    <xf numFmtId="4" fontId="4" fillId="0" borderId="23" xfId="55" applyNumberFormat="1" applyFont="1" applyBorder="1" applyAlignment="1">
      <alignment horizontal="center" vertical="center" wrapText="1"/>
    </xf>
    <xf numFmtId="4" fontId="4" fillId="0" borderId="23" xfId="55" applyNumberFormat="1" applyFont="1" applyBorder="1" applyAlignment="1">
      <alignment horizontal="right"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xf>
    <xf numFmtId="167" fontId="4" fillId="0" borderId="10" xfId="0" applyNumberFormat="1" applyFont="1" applyBorder="1" applyAlignment="1">
      <alignment horizontal="center" vertical="center"/>
    </xf>
    <xf numFmtId="0" fontId="34" fillId="0" borderId="0" xfId="0" applyFont="1" applyAlignment="1">
      <alignment horizontal="left" vertical="center"/>
    </xf>
    <xf numFmtId="0" fontId="4" fillId="0" borderId="0" xfId="44" applyFont="1" applyAlignment="1">
      <alignment horizontal="left" vertical="center" wrapText="1"/>
    </xf>
    <xf numFmtId="0" fontId="4" fillId="24" borderId="10" xfId="0" applyFont="1" applyFill="1" applyBorder="1" applyAlignment="1">
      <alignment horizontal="left" vertical="center"/>
    </xf>
    <xf numFmtId="14" fontId="4" fillId="0" borderId="10" xfId="0" applyNumberFormat="1" applyFont="1" applyBorder="1" applyAlignment="1">
      <alignment vertical="center"/>
    </xf>
    <xf numFmtId="0" fontId="39" fillId="0" borderId="0" xfId="0" applyFont="1" applyAlignment="1">
      <alignment vertical="center"/>
    </xf>
    <xf numFmtId="0" fontId="4" fillId="0" borderId="10" xfId="0" applyFont="1" applyBorder="1" applyAlignment="1">
      <alignment vertical="center"/>
    </xf>
    <xf numFmtId="0" fontId="4" fillId="0" borderId="10" xfId="44" applyFont="1" applyBorder="1" applyAlignment="1">
      <alignment vertical="center" wrapText="1"/>
    </xf>
    <xf numFmtId="4" fontId="4" fillId="0" borderId="10" xfId="0" applyNumberFormat="1" applyFont="1" applyBorder="1" applyAlignment="1">
      <alignment horizontal="center" vertical="center" wrapText="1"/>
    </xf>
    <xf numFmtId="0" fontId="4" fillId="30" borderId="10" xfId="0" applyFont="1" applyFill="1" applyBorder="1" applyAlignment="1">
      <alignment vertical="center" wrapText="1"/>
    </xf>
    <xf numFmtId="2" fontId="34" fillId="0" borderId="0" xfId="0" applyNumberFormat="1" applyFont="1" applyAlignment="1">
      <alignment vertical="center"/>
    </xf>
    <xf numFmtId="2" fontId="4" fillId="0" borderId="0" xfId="0" applyNumberFormat="1" applyFont="1" applyAlignment="1">
      <alignment vertical="center"/>
    </xf>
    <xf numFmtId="2" fontId="8" fillId="0" borderId="0" xfId="0" applyNumberFormat="1" applyFont="1" applyAlignment="1">
      <alignment vertical="center"/>
    </xf>
    <xf numFmtId="166" fontId="8" fillId="0" borderId="11" xfId="0" applyNumberFormat="1" applyFont="1" applyBorder="1" applyAlignment="1">
      <alignment horizontal="center" vertical="center"/>
    </xf>
    <xf numFmtId="0" fontId="34" fillId="0" borderId="0" xfId="0" applyFont="1" applyAlignment="1">
      <alignment vertical="center"/>
    </xf>
    <xf numFmtId="2" fontId="4" fillId="0" borderId="0" xfId="0" applyNumberFormat="1" applyFont="1" applyAlignment="1">
      <alignment horizontal="center" vertical="center"/>
    </xf>
    <xf numFmtId="2" fontId="8" fillId="0" borderId="0" xfId="0" applyNumberFormat="1" applyFont="1" applyAlignment="1">
      <alignment horizontal="center" vertical="center"/>
    </xf>
    <xf numFmtId="0" fontId="35" fillId="0" borderId="0" xfId="0" applyFont="1" applyAlignment="1">
      <alignment vertical="center"/>
    </xf>
    <xf numFmtId="2" fontId="4" fillId="0" borderId="11" xfId="0" applyNumberFormat="1" applyFont="1" applyBorder="1" applyAlignment="1">
      <alignment horizontal="center" vertical="center"/>
    </xf>
    <xf numFmtId="166" fontId="8" fillId="0" borderId="12" xfId="0" applyNumberFormat="1" applyFont="1" applyBorder="1" applyAlignment="1">
      <alignment horizontal="center" vertical="center"/>
    </xf>
    <xf numFmtId="2" fontId="8" fillId="0" borderId="12" xfId="0" applyNumberFormat="1" applyFont="1" applyBorder="1" applyAlignment="1">
      <alignment horizontal="center" vertical="center"/>
    </xf>
    <xf numFmtId="166" fontId="4" fillId="0" borderId="11" xfId="0" applyNumberFormat="1" applyFont="1" applyBorder="1" applyAlignment="1">
      <alignment horizontal="center" vertical="center"/>
    </xf>
    <xf numFmtId="167" fontId="4" fillId="0" borderId="11" xfId="0" applyNumberFormat="1" applyFont="1" applyBorder="1" applyAlignment="1">
      <alignment horizontal="center" vertical="center"/>
    </xf>
    <xf numFmtId="167" fontId="4" fillId="0" borderId="0" xfId="0" applyNumberFormat="1" applyFont="1" applyAlignment="1">
      <alignment horizontal="center" vertical="center"/>
    </xf>
    <xf numFmtId="166" fontId="8" fillId="0" borderId="0" xfId="0" applyNumberFormat="1" applyFont="1" applyAlignment="1">
      <alignment horizontal="center" vertical="center"/>
    </xf>
    <xf numFmtId="2" fontId="6" fillId="0" borderId="0" xfId="0" applyNumberFormat="1" applyFont="1" applyAlignment="1">
      <alignment vertical="center"/>
    </xf>
    <xf numFmtId="0" fontId="36" fillId="0" borderId="0" xfId="0" applyFont="1" applyAlignment="1" applyProtection="1">
      <alignment vertical="center"/>
      <protection locked="0"/>
    </xf>
    <xf numFmtId="0" fontId="4" fillId="0" borderId="0" xfId="58" applyFont="1" applyAlignment="1">
      <alignment horizontal="left" vertical="center"/>
    </xf>
    <xf numFmtId="2" fontId="4" fillId="0" borderId="0" xfId="58" applyNumberFormat="1" applyFont="1" applyAlignment="1">
      <alignment vertical="center"/>
    </xf>
    <xf numFmtId="2" fontId="8" fillId="0" borderId="0" xfId="58" applyNumberFormat="1" applyFont="1" applyAlignment="1">
      <alignment vertical="center"/>
    </xf>
    <xf numFmtId="166" fontId="8" fillId="0" borderId="11" xfId="58" applyNumberFormat="1" applyFont="1" applyBorder="1" applyAlignment="1">
      <alignment horizontal="center" vertical="center"/>
    </xf>
    <xf numFmtId="2" fontId="4" fillId="0" borderId="0" xfId="58" applyNumberFormat="1" applyFont="1" applyAlignment="1">
      <alignment horizontal="center" vertical="center"/>
    </xf>
    <xf numFmtId="2" fontId="8" fillId="0" borderId="0" xfId="58" applyNumberFormat="1" applyFont="1" applyAlignment="1">
      <alignment horizontal="center" vertical="center"/>
    </xf>
    <xf numFmtId="0" fontId="35" fillId="0" borderId="0" xfId="58" applyFont="1" applyAlignment="1">
      <alignment vertical="center"/>
    </xf>
    <xf numFmtId="2" fontId="4" fillId="0" borderId="11" xfId="58" applyNumberFormat="1" applyFont="1" applyBorder="1" applyAlignment="1">
      <alignment horizontal="center" vertical="center"/>
    </xf>
    <xf numFmtId="0" fontId="34" fillId="0" borderId="0" xfId="58" applyFont="1" applyAlignment="1">
      <alignment vertical="center"/>
    </xf>
    <xf numFmtId="166" fontId="8" fillId="0" borderId="12" xfId="58" applyNumberFormat="1" applyFont="1" applyBorder="1" applyAlignment="1">
      <alignment horizontal="center" vertical="center"/>
    </xf>
    <xf numFmtId="2" fontId="8" fillId="0" borderId="12" xfId="58" applyNumberFormat="1" applyFont="1" applyBorder="1" applyAlignment="1">
      <alignment horizontal="center" vertical="center"/>
    </xf>
    <xf numFmtId="166" fontId="4" fillId="0" borderId="11" xfId="58" applyNumberFormat="1" applyFont="1" applyBorder="1" applyAlignment="1">
      <alignment horizontal="center" vertical="center"/>
    </xf>
    <xf numFmtId="167" fontId="4" fillId="0" borderId="11" xfId="58" applyNumberFormat="1" applyFont="1" applyBorder="1" applyAlignment="1">
      <alignment horizontal="center" vertical="center"/>
    </xf>
    <xf numFmtId="167" fontId="4" fillId="0" borderId="0" xfId="58" applyNumberFormat="1" applyFont="1" applyAlignment="1">
      <alignment horizontal="center" vertical="center"/>
    </xf>
    <xf numFmtId="166" fontId="8" fillId="0" borderId="0" xfId="58" applyNumberFormat="1" applyFont="1" applyAlignment="1">
      <alignment horizontal="center" vertical="center"/>
    </xf>
    <xf numFmtId="2" fontId="6" fillId="0" borderId="0" xfId="58" applyNumberFormat="1" applyFont="1" applyAlignment="1">
      <alignment vertical="center"/>
    </xf>
    <xf numFmtId="0" fontId="4" fillId="0" borderId="0" xfId="58" applyFont="1" applyAlignment="1">
      <alignment horizontal="right" vertical="center" wrapText="1"/>
    </xf>
    <xf numFmtId="0" fontId="4" fillId="0" borderId="0" xfId="58" applyFont="1" applyAlignment="1" applyProtection="1">
      <alignment vertical="center"/>
      <protection locked="0"/>
    </xf>
    <xf numFmtId="0" fontId="4" fillId="0" borderId="10" xfId="0" applyFont="1" applyBorder="1" applyAlignment="1">
      <alignment horizontal="center" vertical="center" wrapText="1"/>
    </xf>
    <xf numFmtId="0" fontId="32" fillId="24" borderId="20" xfId="0" applyFont="1" applyFill="1" applyBorder="1" applyAlignment="1">
      <alignment vertical="center"/>
    </xf>
    <xf numFmtId="0" fontId="8" fillId="24" borderId="11" xfId="0" applyFont="1" applyFill="1" applyBorder="1" applyAlignment="1">
      <alignment vertical="center"/>
    </xf>
    <xf numFmtId="0" fontId="8" fillId="24" borderId="21" xfId="0" applyFont="1" applyFill="1" applyBorder="1" applyAlignment="1">
      <alignment vertical="center"/>
    </xf>
    <xf numFmtId="4" fontId="4" fillId="26" borderId="10" xfId="0" applyNumberFormat="1" applyFont="1" applyFill="1" applyBorder="1" applyAlignment="1" applyProtection="1">
      <alignment vertical="center"/>
      <protection locked="0"/>
    </xf>
    <xf numFmtId="4" fontId="4" fillId="0" borderId="10" xfId="0" applyNumberFormat="1" applyFont="1" applyBorder="1" applyAlignment="1">
      <alignment vertical="center"/>
    </xf>
    <xf numFmtId="0" fontId="4" fillId="24" borderId="14" xfId="0" applyFont="1" applyFill="1" applyBorder="1" applyAlignment="1">
      <alignment horizontal="left" vertical="center" wrapText="1"/>
    </xf>
    <xf numFmtId="0" fontId="4" fillId="24" borderId="14" xfId="0" applyFont="1" applyFill="1" applyBorder="1" applyAlignment="1">
      <alignment vertical="center" wrapText="1"/>
    </xf>
    <xf numFmtId="0" fontId="42" fillId="28" borderId="0" xfId="0" applyFont="1" applyFill="1" applyAlignment="1">
      <alignment vertical="center"/>
    </xf>
    <xf numFmtId="0" fontId="4" fillId="29" borderId="0" xfId="0" applyFont="1" applyFill="1" applyAlignment="1">
      <alignment vertical="center"/>
    </xf>
    <xf numFmtId="168" fontId="34" fillId="0" borderId="0" xfId="0" applyNumberFormat="1" applyFont="1" applyAlignment="1">
      <alignment horizontal="left" vertical="center"/>
    </xf>
    <xf numFmtId="0" fontId="4" fillId="25" borderId="10" xfId="0" applyFont="1" applyFill="1" applyBorder="1" applyAlignment="1">
      <alignment vertical="center" wrapText="1"/>
    </xf>
    <xf numFmtId="4" fontId="4" fillId="25" borderId="10" xfId="0" applyNumberFormat="1" applyFont="1" applyFill="1" applyBorder="1" applyAlignment="1">
      <alignment vertical="center" wrapText="1"/>
    </xf>
    <xf numFmtId="4" fontId="43" fillId="0" borderId="10" xfId="0" applyNumberFormat="1" applyFont="1" applyBorder="1" applyAlignment="1">
      <alignment vertical="center" wrapText="1"/>
    </xf>
    <xf numFmtId="49" fontId="4" fillId="0" borderId="10" xfId="0" applyNumberFormat="1" applyFont="1" applyBorder="1" applyAlignment="1">
      <alignment horizontal="center" vertical="center" wrapText="1"/>
    </xf>
    <xf numFmtId="1" fontId="4" fillId="0" borderId="10" xfId="0" applyNumberFormat="1" applyFont="1" applyBorder="1" applyAlignment="1">
      <alignment horizontal="center" vertical="center" wrapText="1"/>
    </xf>
    <xf numFmtId="4" fontId="4" fillId="26" borderId="10" xfId="0" applyNumberFormat="1" applyFont="1" applyFill="1" applyBorder="1" applyAlignment="1" applyProtection="1">
      <alignment vertical="center" wrapText="1"/>
      <protection locked="0"/>
    </xf>
    <xf numFmtId="0" fontId="42" fillId="0" borderId="0" xfId="0" applyFont="1" applyAlignment="1">
      <alignment vertical="center"/>
    </xf>
    <xf numFmtId="0" fontId="4" fillId="24" borderId="10" xfId="0" applyFont="1" applyFill="1" applyBorder="1" applyAlignment="1">
      <alignment horizontal="center" vertical="center"/>
    </xf>
    <xf numFmtId="4" fontId="4" fillId="0" borderId="10" xfId="0" applyNumberFormat="1" applyFont="1" applyBorder="1" applyAlignment="1">
      <alignment horizontal="center" vertical="center"/>
    </xf>
    <xf numFmtId="0" fontId="4" fillId="0" borderId="10" xfId="0" applyFont="1" applyBorder="1"/>
    <xf numFmtId="4" fontId="33" fillId="0" borderId="10" xfId="0" applyNumberFormat="1" applyFont="1" applyBorder="1" applyAlignment="1">
      <alignment horizontal="center" vertical="center"/>
    </xf>
    <xf numFmtId="4" fontId="41" fillId="0" borderId="10" xfId="0" applyNumberFormat="1" applyFont="1" applyBorder="1" applyAlignment="1">
      <alignment horizontal="center" vertical="center"/>
    </xf>
    <xf numFmtId="4" fontId="41" fillId="30" borderId="10" xfId="0" applyNumberFormat="1" applyFont="1" applyFill="1" applyBorder="1" applyAlignment="1">
      <alignment horizontal="center" vertical="center"/>
    </xf>
    <xf numFmtId="4" fontId="41" fillId="27" borderId="10" xfId="0" applyNumberFormat="1" applyFont="1" applyFill="1" applyBorder="1" applyAlignment="1">
      <alignment horizontal="center" vertical="center"/>
    </xf>
    <xf numFmtId="4" fontId="4" fillId="27" borderId="10" xfId="0" applyNumberFormat="1" applyFont="1" applyFill="1" applyBorder="1" applyAlignment="1">
      <alignment horizontal="center" vertical="center"/>
    </xf>
    <xf numFmtId="4" fontId="4" fillId="30" borderId="10" xfId="0" applyNumberFormat="1" applyFont="1" applyFill="1" applyBorder="1" applyAlignment="1">
      <alignment horizontal="center" vertical="center"/>
    </xf>
    <xf numFmtId="0" fontId="36" fillId="0" borderId="0" xfId="0" applyFont="1" applyAlignment="1" applyProtection="1">
      <alignment horizontal="center" vertical="center"/>
      <protection locked="0"/>
    </xf>
    <xf numFmtId="4" fontId="4" fillId="26" borderId="10" xfId="55" applyNumberFormat="1" applyFont="1" applyFill="1" applyBorder="1" applyAlignment="1" applyProtection="1">
      <alignment horizontal="right" vertical="center" wrapText="1"/>
      <protection locked="0"/>
    </xf>
    <xf numFmtId="2" fontId="4" fillId="0" borderId="10" xfId="0" applyNumberFormat="1"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24" borderId="10" xfId="0" applyFont="1" applyFill="1" applyBorder="1" applyAlignment="1">
      <alignment horizontal="center" vertical="center" wrapText="1"/>
    </xf>
    <xf numFmtId="0" fontId="4" fillId="0" borderId="10" xfId="0" applyFont="1" applyBorder="1" applyAlignment="1">
      <alignment horizontal="right" vertical="center" wrapText="1"/>
    </xf>
    <xf numFmtId="3" fontId="4" fillId="0" borderId="10" xfId="0" applyNumberFormat="1" applyFont="1" applyBorder="1" applyAlignment="1">
      <alignment horizontal="center" vertical="center" wrapText="1"/>
    </xf>
    <xf numFmtId="4" fontId="4" fillId="0" borderId="10" xfId="0" applyNumberFormat="1" applyFont="1" applyBorder="1" applyAlignment="1">
      <alignment horizontal="right" vertical="center" wrapText="1"/>
    </xf>
    <xf numFmtId="0" fontId="4" fillId="0" borderId="0" xfId="0" applyFont="1" applyAlignment="1">
      <alignment horizontal="center" vertical="center" wrapText="1"/>
    </xf>
    <xf numFmtId="0" fontId="4" fillId="24" borderId="14" xfId="0" applyFont="1" applyFill="1" applyBorder="1" applyAlignment="1">
      <alignment horizontal="center" vertical="center" wrapText="1"/>
    </xf>
    <xf numFmtId="0" fontId="2" fillId="0" borderId="15" xfId="0" applyFont="1" applyBorder="1" applyAlignment="1">
      <alignment horizontal="center" vertical="center" wrapText="1"/>
    </xf>
    <xf numFmtId="0" fontId="4" fillId="0" borderId="10" xfId="0" applyFont="1" applyBorder="1" applyAlignment="1">
      <alignment horizontal="center" vertical="center"/>
    </xf>
    <xf numFmtId="167" fontId="4" fillId="0" borderId="10" xfId="0" applyNumberFormat="1" applyFont="1" applyBorder="1" applyAlignment="1">
      <alignment horizontal="center" vertical="center"/>
    </xf>
    <xf numFmtId="2" fontId="8" fillId="24" borderId="16" xfId="0" applyNumberFormat="1" applyFont="1" applyFill="1" applyBorder="1" applyAlignment="1">
      <alignment horizontal="center" vertical="center" wrapText="1"/>
    </xf>
    <xf numFmtId="2" fontId="8" fillId="24" borderId="18" xfId="0" applyNumberFormat="1" applyFont="1" applyFill="1" applyBorder="1" applyAlignment="1">
      <alignment horizontal="center" vertical="center" wrapText="1"/>
    </xf>
    <xf numFmtId="2" fontId="8" fillId="24" borderId="19" xfId="0" applyNumberFormat="1" applyFont="1" applyFill="1" applyBorder="1" applyAlignment="1">
      <alignment horizontal="center" vertical="center"/>
    </xf>
    <xf numFmtId="2" fontId="8" fillId="24" borderId="13" xfId="0" applyNumberFormat="1" applyFont="1" applyFill="1" applyBorder="1" applyAlignment="1">
      <alignment horizontal="center" vertical="center"/>
    </xf>
    <xf numFmtId="2" fontId="8" fillId="24" borderId="17" xfId="0" applyNumberFormat="1" applyFont="1" applyFill="1" applyBorder="1" applyAlignment="1">
      <alignment horizontal="center" vertical="center"/>
    </xf>
    <xf numFmtId="2" fontId="8" fillId="24" borderId="20" xfId="0" applyNumberFormat="1" applyFont="1" applyFill="1" applyBorder="1" applyAlignment="1">
      <alignment horizontal="center" vertical="center"/>
    </xf>
    <xf numFmtId="2" fontId="8" fillId="24" borderId="11" xfId="0" applyNumberFormat="1" applyFont="1" applyFill="1" applyBorder="1" applyAlignment="1">
      <alignment horizontal="center" vertical="center"/>
    </xf>
    <xf numFmtId="2" fontId="8" fillId="24" borderId="21" xfId="0" applyNumberFormat="1" applyFont="1" applyFill="1" applyBorder="1" applyAlignment="1">
      <alignment horizontal="center" vertical="center"/>
    </xf>
    <xf numFmtId="2" fontId="32" fillId="24" borderId="0" xfId="0" applyNumberFormat="1" applyFont="1" applyFill="1" applyAlignment="1">
      <alignment horizontal="left" vertical="center"/>
    </xf>
    <xf numFmtId="2" fontId="8" fillId="0" borderId="0" xfId="0" applyNumberFormat="1" applyFont="1" applyAlignment="1">
      <alignment horizontal="left" vertical="center"/>
    </xf>
    <xf numFmtId="2" fontId="8" fillId="0" borderId="0" xfId="0" applyNumberFormat="1" applyFont="1" applyAlignment="1">
      <alignment horizontal="left" vertical="center" wrapText="1"/>
    </xf>
    <xf numFmtId="0" fontId="4" fillId="0" borderId="0" xfId="58" applyFont="1" applyAlignment="1">
      <alignment horizontal="left" vertical="center" wrapText="1"/>
    </xf>
    <xf numFmtId="2" fontId="8" fillId="0" borderId="0" xfId="58" applyNumberFormat="1" applyFont="1" applyAlignment="1">
      <alignment horizontal="left" vertical="center"/>
    </xf>
    <xf numFmtId="2" fontId="32" fillId="24" borderId="0" xfId="58" applyNumberFormat="1" applyFont="1" applyFill="1" applyAlignment="1">
      <alignment horizontal="left" vertical="center"/>
    </xf>
    <xf numFmtId="2" fontId="8" fillId="0" borderId="0" xfId="58" applyNumberFormat="1" applyFont="1" applyAlignment="1">
      <alignment horizontal="left" vertical="center" wrapText="1"/>
    </xf>
    <xf numFmtId="0" fontId="4" fillId="24" borderId="22" xfId="0" applyFont="1" applyFill="1" applyBorder="1" applyAlignment="1">
      <alignment horizontal="left" vertical="center" wrapText="1"/>
    </xf>
    <xf numFmtId="0" fontId="4" fillId="24" borderId="20" xfId="0" applyFont="1" applyFill="1" applyBorder="1" applyAlignment="1">
      <alignment horizontal="left" vertical="center" wrapText="1"/>
    </xf>
    <xf numFmtId="0" fontId="4" fillId="24" borderId="19" xfId="0" applyFont="1" applyFill="1" applyBorder="1" applyAlignment="1">
      <alignment vertical="center" wrapText="1"/>
    </xf>
    <xf numFmtId="0" fontId="4" fillId="24" borderId="13" xfId="0" applyFont="1" applyFill="1" applyBorder="1" applyAlignment="1">
      <alignment vertical="center" wrapText="1"/>
    </xf>
    <xf numFmtId="0" fontId="4" fillId="24" borderId="17" xfId="0" applyFont="1" applyFill="1" applyBorder="1" applyAlignment="1">
      <alignment vertical="center" wrapText="1"/>
    </xf>
    <xf numFmtId="0" fontId="4" fillId="24" borderId="16" xfId="0" applyFont="1" applyFill="1" applyBorder="1" applyAlignment="1">
      <alignment horizontal="center" vertical="center" wrapText="1"/>
    </xf>
    <xf numFmtId="0" fontId="4" fillId="24" borderId="18" xfId="0" applyFont="1" applyFill="1" applyBorder="1" applyAlignment="1">
      <alignment horizontal="center" vertical="center" wrapText="1"/>
    </xf>
    <xf numFmtId="0" fontId="10" fillId="0" borderId="14" xfId="39" applyFont="1" applyBorder="1" applyAlignment="1" applyProtection="1">
      <alignment horizontal="left" vertical="center"/>
    </xf>
    <xf numFmtId="0" fontId="10" fillId="0" borderId="12" xfId="39" applyFont="1" applyBorder="1" applyAlignment="1" applyProtection="1">
      <alignment horizontal="left" vertical="center"/>
    </xf>
    <xf numFmtId="0" fontId="10" fillId="0" borderId="15" xfId="39" applyFont="1" applyBorder="1" applyAlignment="1" applyProtection="1">
      <alignment horizontal="left" vertical="center"/>
    </xf>
    <xf numFmtId="0" fontId="4" fillId="0" borderId="19" xfId="0" applyFont="1" applyBorder="1" applyAlignment="1">
      <alignment horizontal="left" vertical="center" wrapText="1"/>
    </xf>
    <xf numFmtId="0" fontId="4" fillId="0" borderId="13" xfId="0" applyFont="1" applyBorder="1" applyAlignment="1">
      <alignment horizontal="left" vertical="center" wrapText="1"/>
    </xf>
    <xf numFmtId="0" fontId="4" fillId="0" borderId="17" xfId="0" applyFont="1" applyBorder="1" applyAlignment="1">
      <alignment horizontal="left" vertical="center" wrapText="1"/>
    </xf>
    <xf numFmtId="0" fontId="4" fillId="0" borderId="20" xfId="0" applyFont="1" applyBorder="1" applyAlignment="1">
      <alignment horizontal="left" vertical="center" wrapText="1"/>
    </xf>
    <xf numFmtId="0" fontId="4" fillId="0" borderId="11" xfId="0" applyFont="1" applyBorder="1" applyAlignment="1">
      <alignment horizontal="left" vertical="center" wrapText="1"/>
    </xf>
    <xf numFmtId="0" fontId="4" fillId="0" borderId="21" xfId="0" applyFont="1" applyBorder="1" applyAlignment="1">
      <alignment horizontal="left" vertical="center" wrapText="1"/>
    </xf>
    <xf numFmtId="0" fontId="4" fillId="0" borderId="14" xfId="44" applyFont="1" applyBorder="1" applyAlignment="1">
      <alignment horizontal="left" vertical="center"/>
    </xf>
    <xf numFmtId="0" fontId="4" fillId="0" borderId="12" xfId="0" applyFont="1" applyBorder="1" applyAlignment="1">
      <alignment horizontal="left" vertical="center"/>
    </xf>
    <xf numFmtId="0" fontId="4" fillId="0" borderId="15" xfId="0" applyFont="1" applyBorder="1" applyAlignment="1">
      <alignment horizontal="left" vertical="center"/>
    </xf>
    <xf numFmtId="0" fontId="8" fillId="0" borderId="14" xfId="44" applyFont="1" applyBorder="1" applyAlignment="1">
      <alignment horizontal="left" vertical="center"/>
    </xf>
    <xf numFmtId="0" fontId="4" fillId="0" borderId="14" xfId="0" applyFont="1" applyBorder="1" applyAlignment="1">
      <alignment horizontal="left" vertical="center"/>
    </xf>
    <xf numFmtId="49" fontId="4" fillId="0" borderId="14" xfId="44" applyNumberFormat="1" applyFont="1" applyBorder="1" applyAlignment="1">
      <alignment horizontal="left" vertical="center"/>
    </xf>
    <xf numFmtId="0" fontId="4" fillId="0" borderId="0" xfId="55" applyFont="1" applyAlignment="1">
      <alignment horizontal="left" vertical="center" wrapText="1"/>
    </xf>
    <xf numFmtId="0" fontId="4" fillId="0" borderId="11" xfId="55" applyFont="1" applyBorder="1" applyAlignment="1">
      <alignment horizontal="left" vertical="center" wrapText="1"/>
    </xf>
    <xf numFmtId="0" fontId="4" fillId="0" borderId="0" xfId="55" applyFont="1" applyAlignment="1">
      <alignment vertical="center" wrapText="1"/>
    </xf>
  </cellXfs>
  <cellStyles count="61">
    <cellStyle name="20% - Akzent1 2" xfId="1" xr:uid="{00000000-0005-0000-0000-000000000000}"/>
    <cellStyle name="20% - Akzent2 2" xfId="2" xr:uid="{00000000-0005-0000-0000-000001000000}"/>
    <cellStyle name="20% - Akzent3 2" xfId="3" xr:uid="{00000000-0005-0000-0000-000002000000}"/>
    <cellStyle name="20% - Akzent4 2" xfId="4" xr:uid="{00000000-0005-0000-0000-000003000000}"/>
    <cellStyle name="20% - Akzent5 2" xfId="5" xr:uid="{00000000-0005-0000-0000-000004000000}"/>
    <cellStyle name="20% - Akzent6 2" xfId="6" xr:uid="{00000000-0005-0000-0000-000005000000}"/>
    <cellStyle name="40% - Akzent1 2" xfId="7" xr:uid="{00000000-0005-0000-0000-000006000000}"/>
    <cellStyle name="40% - Akzent2 2" xfId="8" xr:uid="{00000000-0005-0000-0000-000007000000}"/>
    <cellStyle name="40% - Akzent3 2" xfId="9" xr:uid="{00000000-0005-0000-0000-000008000000}"/>
    <cellStyle name="40% - Akzent4 2" xfId="10" xr:uid="{00000000-0005-0000-0000-000009000000}"/>
    <cellStyle name="40% - Akzent5 2" xfId="11" xr:uid="{00000000-0005-0000-0000-00000A000000}"/>
    <cellStyle name="40% - Akzent6 2" xfId="12" xr:uid="{00000000-0005-0000-0000-00000B000000}"/>
    <cellStyle name="60% - Akzent1 2" xfId="13" xr:uid="{00000000-0005-0000-0000-00000C000000}"/>
    <cellStyle name="60% - Akzent2 2" xfId="14" xr:uid="{00000000-0005-0000-0000-00000D000000}"/>
    <cellStyle name="60% - Akzent3 2" xfId="15" xr:uid="{00000000-0005-0000-0000-00000E000000}"/>
    <cellStyle name="60% - Akzent4 2" xfId="16" xr:uid="{00000000-0005-0000-0000-00000F000000}"/>
    <cellStyle name="60% - Akzent5 2" xfId="17" xr:uid="{00000000-0005-0000-0000-000010000000}"/>
    <cellStyle name="60% - Akzent6 2" xfId="18" xr:uid="{00000000-0005-0000-0000-000011000000}"/>
    <cellStyle name="Akzent1 2" xfId="19" xr:uid="{00000000-0005-0000-0000-000012000000}"/>
    <cellStyle name="Akzent2 2" xfId="20" xr:uid="{00000000-0005-0000-0000-000013000000}"/>
    <cellStyle name="Akzent3 2" xfId="21" xr:uid="{00000000-0005-0000-0000-000014000000}"/>
    <cellStyle name="Akzent4 2" xfId="22" xr:uid="{00000000-0005-0000-0000-000015000000}"/>
    <cellStyle name="Akzent5 2" xfId="23" xr:uid="{00000000-0005-0000-0000-000016000000}"/>
    <cellStyle name="Akzent6 2" xfId="24" xr:uid="{00000000-0005-0000-0000-000017000000}"/>
    <cellStyle name="Ausgabe 2" xfId="25" xr:uid="{00000000-0005-0000-0000-000018000000}"/>
    <cellStyle name="Berechnung 2" xfId="26" xr:uid="{00000000-0005-0000-0000-000019000000}"/>
    <cellStyle name="Eingabe 2" xfId="27" xr:uid="{00000000-0005-0000-0000-00001A000000}"/>
    <cellStyle name="Ergebnis 2" xfId="28" xr:uid="{00000000-0005-0000-0000-00001B000000}"/>
    <cellStyle name="Erklärender Text 2" xfId="29" xr:uid="{00000000-0005-0000-0000-00001C000000}"/>
    <cellStyle name="Euro" xfId="30" xr:uid="{00000000-0005-0000-0000-00001D000000}"/>
    <cellStyle name="Euro 2" xfId="31" xr:uid="{00000000-0005-0000-0000-00001E000000}"/>
    <cellStyle name="Euro 3" xfId="32" xr:uid="{00000000-0005-0000-0000-00001F000000}"/>
    <cellStyle name="Gut 2" xfId="33" xr:uid="{00000000-0005-0000-0000-000020000000}"/>
    <cellStyle name="Hyperlink 2" xfId="34" xr:uid="{00000000-0005-0000-0000-000021000000}"/>
    <cellStyle name="Hyperlink 2 2" xfId="35" xr:uid="{00000000-0005-0000-0000-000022000000}"/>
    <cellStyle name="Hyperlink 2_Stundenverrechnungssatzkalkulation Unterhalts-Grund-Glasreinigung" xfId="36" xr:uid="{00000000-0005-0000-0000-000023000000}"/>
    <cellStyle name="Hyperlink_ERK Sicht- und Vollreinigungrf" xfId="37" xr:uid="{00000000-0005-0000-0000-000024000000}"/>
    <cellStyle name="Hyperlink_Tabelle1 2" xfId="59" xr:uid="{26C4F5BF-AB6A-4865-A0FE-CA8287DD32F9}"/>
    <cellStyle name="Komma 2" xfId="38" xr:uid="{00000000-0005-0000-0000-000026000000}"/>
    <cellStyle name="Link" xfId="39" builtinId="8"/>
    <cellStyle name="Link 2" xfId="60" xr:uid="{89552312-80C8-41E8-8BC3-D0AE3C9A9E31}"/>
    <cellStyle name="Link 3" xfId="56" xr:uid="{57A2AD7F-9443-4742-9233-41E9E4ADE050}"/>
    <cellStyle name="Neutral 2" xfId="40" xr:uid="{00000000-0005-0000-0000-000028000000}"/>
    <cellStyle name="Notiz 2" xfId="41" xr:uid="{00000000-0005-0000-0000-000029000000}"/>
    <cellStyle name="Schlecht 2" xfId="42" xr:uid="{00000000-0005-0000-0000-00002A000000}"/>
    <cellStyle name="Standard" xfId="0" builtinId="0"/>
    <cellStyle name="Standard 2" xfId="43" xr:uid="{00000000-0005-0000-0000-00002C000000}"/>
    <cellStyle name="Standard 2 2" xfId="55" xr:uid="{9271D7D4-DD00-4BDA-AD8D-A2E81E1F1DC0}"/>
    <cellStyle name="Standard 3" xfId="44" xr:uid="{00000000-0005-0000-0000-00002D000000}"/>
    <cellStyle name="Standard 4" xfId="45" xr:uid="{00000000-0005-0000-0000-00002E000000}"/>
    <cellStyle name="Standard 5" xfId="46" xr:uid="{00000000-0005-0000-0000-00002F000000}"/>
    <cellStyle name="Standard 6" xfId="58" xr:uid="{4045BEC2-7581-41A7-A782-533FFF685E66}"/>
    <cellStyle name="Standard 7" xfId="57" xr:uid="{ADCBA415-3384-4DC5-B28D-34E9C91EE81E}"/>
    <cellStyle name="Überschrift 1 2" xfId="47" xr:uid="{00000000-0005-0000-0000-000031000000}"/>
    <cellStyle name="Überschrift 2 2" xfId="48" xr:uid="{00000000-0005-0000-0000-000032000000}"/>
    <cellStyle name="Überschrift 3 2" xfId="49" xr:uid="{00000000-0005-0000-0000-000033000000}"/>
    <cellStyle name="Überschrift 4 2" xfId="50" xr:uid="{00000000-0005-0000-0000-000034000000}"/>
    <cellStyle name="Überschrift 5" xfId="51" xr:uid="{00000000-0005-0000-0000-000035000000}"/>
    <cellStyle name="Verknüpfte Zelle 2" xfId="52" xr:uid="{00000000-0005-0000-0000-000036000000}"/>
    <cellStyle name="Warnender Text 2" xfId="53" xr:uid="{00000000-0005-0000-0000-000037000000}"/>
    <cellStyle name="Zelle überprüfen 2" xfId="54" xr:uid="{00000000-0005-0000-0000-000038000000}"/>
  </cellStyles>
  <dxfs count="116">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15"/>
      <tableStyleElement type="headerRow" dxfId="114"/>
    </tableStyle>
  </tableStyles>
  <colors>
    <mruColors>
      <color rgb="FFFF0000"/>
      <color rgb="FFABFFAB"/>
      <color rgb="FF99FF99"/>
      <color rgb="FF66FF66"/>
      <color rgb="FFC7E6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fmlaLink="H3" lockText="1"/>
</file>

<file path=xl/ctrlProps/ctrlProp10.xml><?xml version="1.0" encoding="utf-8"?>
<formControlPr xmlns="http://schemas.microsoft.com/office/spreadsheetml/2009/9/main" objectType="CheckBox" fmlaLink="D2" lockText="1"/>
</file>

<file path=xl/ctrlProps/ctrlProp11.xml><?xml version="1.0" encoding="utf-8"?>
<formControlPr xmlns="http://schemas.microsoft.com/office/spreadsheetml/2009/9/main" objectType="CheckBox" fmlaLink="M2" lockText="1"/>
</file>

<file path=xl/ctrlProps/ctrlProp12.xml><?xml version="1.0" encoding="utf-8"?>
<formControlPr xmlns="http://schemas.microsoft.com/office/spreadsheetml/2009/9/main" objectType="CheckBox" fmlaLink="M3" lockText="1"/>
</file>

<file path=xl/ctrlProps/ctrlProp13.xml><?xml version="1.0" encoding="utf-8"?>
<formControlPr xmlns="http://schemas.microsoft.com/office/spreadsheetml/2009/9/main" objectType="CheckBox" fmlaLink="M4" lockText="1"/>
</file>

<file path=xl/ctrlProps/ctrlProp14.xml><?xml version="1.0" encoding="utf-8"?>
<formControlPr xmlns="http://schemas.microsoft.com/office/spreadsheetml/2009/9/main" objectType="CheckBox" fmlaLink="M5" lockText="1"/>
</file>

<file path=xl/ctrlProps/ctrlProp15.xml><?xml version="1.0" encoding="utf-8"?>
<formControlPr xmlns="http://schemas.microsoft.com/office/spreadsheetml/2009/9/main" objectType="CheckBox" fmlaLink="M2" lockText="1"/>
</file>

<file path=xl/ctrlProps/ctrlProp16.xml><?xml version="1.0" encoding="utf-8"?>
<formControlPr xmlns="http://schemas.microsoft.com/office/spreadsheetml/2009/9/main" objectType="CheckBox" fmlaLink="M3" lockText="1"/>
</file>

<file path=xl/ctrlProps/ctrlProp17.xml><?xml version="1.0" encoding="utf-8"?>
<formControlPr xmlns="http://schemas.microsoft.com/office/spreadsheetml/2009/9/main" objectType="CheckBox" fmlaLink="M4" lockText="1"/>
</file>

<file path=xl/ctrlProps/ctrlProp18.xml><?xml version="1.0" encoding="utf-8"?>
<formControlPr xmlns="http://schemas.microsoft.com/office/spreadsheetml/2009/9/main" objectType="CheckBox" fmlaLink="M5" lockText="1"/>
</file>

<file path=xl/ctrlProps/ctrlProp19.xml><?xml version="1.0" encoding="utf-8"?>
<formControlPr xmlns="http://schemas.microsoft.com/office/spreadsheetml/2009/9/main" objectType="CheckBox" fmlaLink="M2" lockText="1"/>
</file>

<file path=xl/ctrlProps/ctrlProp2.xml><?xml version="1.0" encoding="utf-8"?>
<formControlPr xmlns="http://schemas.microsoft.com/office/spreadsheetml/2009/9/main" objectType="CheckBox" fmlaLink="$H$4" lockText="1"/>
</file>

<file path=xl/ctrlProps/ctrlProp20.xml><?xml version="1.0" encoding="utf-8"?>
<formControlPr xmlns="http://schemas.microsoft.com/office/spreadsheetml/2009/9/main" objectType="CheckBox" fmlaLink="M3" lockText="1"/>
</file>

<file path=xl/ctrlProps/ctrlProp21.xml><?xml version="1.0" encoding="utf-8"?>
<formControlPr xmlns="http://schemas.microsoft.com/office/spreadsheetml/2009/9/main" objectType="CheckBox" fmlaLink="M4" lockText="1"/>
</file>

<file path=xl/ctrlProps/ctrlProp22.xml><?xml version="1.0" encoding="utf-8"?>
<formControlPr xmlns="http://schemas.microsoft.com/office/spreadsheetml/2009/9/main" objectType="CheckBox" fmlaLink="M5" lockText="1"/>
</file>

<file path=xl/ctrlProps/ctrlProp23.xml><?xml version="1.0" encoding="utf-8"?>
<formControlPr xmlns="http://schemas.microsoft.com/office/spreadsheetml/2009/9/main" objectType="CheckBox" fmlaLink="M2" lockText="1"/>
</file>

<file path=xl/ctrlProps/ctrlProp24.xml><?xml version="1.0" encoding="utf-8"?>
<formControlPr xmlns="http://schemas.microsoft.com/office/spreadsheetml/2009/9/main" objectType="CheckBox" fmlaLink="M3" lockText="1"/>
</file>

<file path=xl/ctrlProps/ctrlProp25.xml><?xml version="1.0" encoding="utf-8"?>
<formControlPr xmlns="http://schemas.microsoft.com/office/spreadsheetml/2009/9/main" objectType="CheckBox" fmlaLink="M4" lockText="1"/>
</file>

<file path=xl/ctrlProps/ctrlProp26.xml><?xml version="1.0" encoding="utf-8"?>
<formControlPr xmlns="http://schemas.microsoft.com/office/spreadsheetml/2009/9/main" objectType="CheckBox" fmlaLink="M5" lockText="1"/>
</file>

<file path=xl/ctrlProps/ctrlProp27.xml><?xml version="1.0" encoding="utf-8"?>
<formControlPr xmlns="http://schemas.microsoft.com/office/spreadsheetml/2009/9/main" objectType="CheckBox" fmlaLink="M2" lockText="1"/>
</file>

<file path=xl/ctrlProps/ctrlProp28.xml><?xml version="1.0" encoding="utf-8"?>
<formControlPr xmlns="http://schemas.microsoft.com/office/spreadsheetml/2009/9/main" objectType="CheckBox" fmlaLink="M3" lockText="1"/>
</file>

<file path=xl/ctrlProps/ctrlProp29.xml><?xml version="1.0" encoding="utf-8"?>
<formControlPr xmlns="http://schemas.microsoft.com/office/spreadsheetml/2009/9/main" objectType="CheckBox" fmlaLink="M4" lockText="1"/>
</file>

<file path=xl/ctrlProps/ctrlProp3.xml><?xml version="1.0" encoding="utf-8"?>
<formControlPr xmlns="http://schemas.microsoft.com/office/spreadsheetml/2009/9/main" objectType="CheckBox" fmlaLink="$H$5" lockText="1"/>
</file>

<file path=xl/ctrlProps/ctrlProp30.xml><?xml version="1.0" encoding="utf-8"?>
<formControlPr xmlns="http://schemas.microsoft.com/office/spreadsheetml/2009/9/main" objectType="CheckBox" fmlaLink="M5" lockText="1"/>
</file>

<file path=xl/ctrlProps/ctrlProp31.xml><?xml version="1.0" encoding="utf-8"?>
<formControlPr xmlns="http://schemas.microsoft.com/office/spreadsheetml/2009/9/main" objectType="CheckBox" fmlaLink="M2" lockText="1"/>
</file>

<file path=xl/ctrlProps/ctrlProp32.xml><?xml version="1.0" encoding="utf-8"?>
<formControlPr xmlns="http://schemas.microsoft.com/office/spreadsheetml/2009/9/main" objectType="CheckBox" fmlaLink="M3" lockText="1"/>
</file>

<file path=xl/ctrlProps/ctrlProp33.xml><?xml version="1.0" encoding="utf-8"?>
<formControlPr xmlns="http://schemas.microsoft.com/office/spreadsheetml/2009/9/main" objectType="CheckBox" fmlaLink="M4" lockText="1"/>
</file>

<file path=xl/ctrlProps/ctrlProp34.xml><?xml version="1.0" encoding="utf-8"?>
<formControlPr xmlns="http://schemas.microsoft.com/office/spreadsheetml/2009/9/main" objectType="CheckBox" fmlaLink="M5" lockText="1"/>
</file>

<file path=xl/ctrlProps/ctrlProp35.xml><?xml version="1.0" encoding="utf-8"?>
<formControlPr xmlns="http://schemas.microsoft.com/office/spreadsheetml/2009/9/main" objectType="CheckBox" fmlaLink="M2" lockText="1"/>
</file>

<file path=xl/ctrlProps/ctrlProp36.xml><?xml version="1.0" encoding="utf-8"?>
<formControlPr xmlns="http://schemas.microsoft.com/office/spreadsheetml/2009/9/main" objectType="CheckBox" fmlaLink="M3" lockText="1"/>
</file>

<file path=xl/ctrlProps/ctrlProp37.xml><?xml version="1.0" encoding="utf-8"?>
<formControlPr xmlns="http://schemas.microsoft.com/office/spreadsheetml/2009/9/main" objectType="CheckBox" fmlaLink="M4" lockText="1"/>
</file>

<file path=xl/ctrlProps/ctrlProp38.xml><?xml version="1.0" encoding="utf-8"?>
<formControlPr xmlns="http://schemas.microsoft.com/office/spreadsheetml/2009/9/main" objectType="CheckBox" fmlaLink="M5" lockText="1"/>
</file>

<file path=xl/ctrlProps/ctrlProp39.xml><?xml version="1.0" encoding="utf-8"?>
<formControlPr xmlns="http://schemas.microsoft.com/office/spreadsheetml/2009/9/main" objectType="CheckBox" fmlaLink="M2" lockText="1"/>
</file>

<file path=xl/ctrlProps/ctrlProp4.xml><?xml version="1.0" encoding="utf-8"?>
<formControlPr xmlns="http://schemas.microsoft.com/office/spreadsheetml/2009/9/main" objectType="CheckBox" fmlaLink="B2" lockText="1"/>
</file>

<file path=xl/ctrlProps/ctrlProp40.xml><?xml version="1.0" encoding="utf-8"?>
<formControlPr xmlns="http://schemas.microsoft.com/office/spreadsheetml/2009/9/main" objectType="CheckBox" fmlaLink="M3" lockText="1"/>
</file>

<file path=xl/ctrlProps/ctrlProp41.xml><?xml version="1.0" encoding="utf-8"?>
<formControlPr xmlns="http://schemas.microsoft.com/office/spreadsheetml/2009/9/main" objectType="CheckBox" fmlaLink="M4" lockText="1"/>
</file>

<file path=xl/ctrlProps/ctrlProp42.xml><?xml version="1.0" encoding="utf-8"?>
<formControlPr xmlns="http://schemas.microsoft.com/office/spreadsheetml/2009/9/main" objectType="CheckBox" fmlaLink="M5" lockText="1"/>
</file>

<file path=xl/ctrlProps/ctrlProp43.xml><?xml version="1.0" encoding="utf-8"?>
<formControlPr xmlns="http://schemas.microsoft.com/office/spreadsheetml/2009/9/main" objectType="CheckBox" fmlaLink="C2" lockText="1"/>
</file>

<file path=xl/ctrlProps/ctrlProp44.xml><?xml version="1.0" encoding="utf-8"?>
<formControlPr xmlns="http://schemas.microsoft.com/office/spreadsheetml/2009/9/main" objectType="CheckBox" fmlaLink="D2" lockText="1"/>
</file>

<file path=xl/ctrlProps/ctrlProp45.xml><?xml version="1.0" encoding="utf-8"?>
<formControlPr xmlns="http://schemas.microsoft.com/office/spreadsheetml/2009/9/main" objectType="CheckBox" fmlaLink="D1" lockText="1"/>
</file>

<file path=xl/ctrlProps/ctrlProp5.xml><?xml version="1.0" encoding="utf-8"?>
<formControlPr xmlns="http://schemas.microsoft.com/office/spreadsheetml/2009/9/main" objectType="CheckBox" fmlaLink="D1" lockText="1"/>
</file>

<file path=xl/ctrlProps/ctrlProp6.xml><?xml version="1.0" encoding="utf-8"?>
<formControlPr xmlns="http://schemas.microsoft.com/office/spreadsheetml/2009/9/main" objectType="CheckBox" fmlaLink="D2" lockText="1"/>
</file>

<file path=xl/ctrlProps/ctrlProp7.xml><?xml version="1.0" encoding="utf-8"?>
<formControlPr xmlns="http://schemas.microsoft.com/office/spreadsheetml/2009/9/main" objectType="CheckBox" fmlaLink="D1" lockText="1"/>
</file>

<file path=xl/ctrlProps/ctrlProp8.xml><?xml version="1.0" encoding="utf-8"?>
<formControlPr xmlns="http://schemas.microsoft.com/office/spreadsheetml/2009/9/main" objectType="CheckBox" fmlaLink="D2" lockText="1"/>
</file>

<file path=xl/ctrlProps/ctrlProp9.xml><?xml version="1.0" encoding="utf-8"?>
<formControlPr xmlns="http://schemas.microsoft.com/office/spreadsheetml/2009/9/main" objectType="CheckBox" fmlaLink="D1"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2</xdr:row>
          <xdr:rowOff>0</xdr:rowOff>
        </xdr:from>
        <xdr:to>
          <xdr:col>7</xdr:col>
          <xdr:colOff>790575</xdr:colOff>
          <xdr:row>3</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0</xdr:rowOff>
        </xdr:from>
        <xdr:to>
          <xdr:col>7</xdr:col>
          <xdr:colOff>790575</xdr:colOff>
          <xdr:row>4</xdr:row>
          <xdr:rowOff>28575</xdr:rowOff>
        </xdr:to>
        <xdr:sp macro="" textlink="">
          <xdr:nvSpPr>
            <xdr:cNvPr id="1026" name="Check Box 2" descr="Hinweis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19050</xdr:rowOff>
        </xdr:from>
        <xdr:to>
          <xdr:col>7</xdr:col>
          <xdr:colOff>790575</xdr:colOff>
          <xdr:row>5</xdr:row>
          <xdr:rowOff>57150</xdr:rowOff>
        </xdr:to>
        <xdr:sp macro="" textlink="">
          <xdr:nvSpPr>
            <xdr:cNvPr id="1027" name="Check Box 3" descr="Hinweis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19050</xdr:colOff>
          <xdr:row>1</xdr:row>
          <xdr:rowOff>38100</xdr:rowOff>
        </xdr:from>
        <xdr:to>
          <xdr:col>12</xdr:col>
          <xdr:colOff>809625</xdr:colOff>
          <xdr:row>2</xdr:row>
          <xdr:rowOff>19050</xdr:rowOff>
        </xdr:to>
        <xdr:sp macro="" textlink="">
          <xdr:nvSpPr>
            <xdr:cNvPr id="108545" name="Check Box 1" hidden="1">
              <a:extLst>
                <a:ext uri="{63B3BB69-23CF-44E3-9099-C40C66FF867C}">
                  <a14:compatExt spid="_x0000_s108545"/>
                </a:ext>
                <a:ext uri="{FF2B5EF4-FFF2-40B4-BE49-F238E27FC236}">
                  <a16:creationId xmlns:a16="http://schemas.microsoft.com/office/drawing/2014/main" id="{00000000-0008-0000-0900-000001A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xdr:row>
          <xdr:rowOff>19050</xdr:rowOff>
        </xdr:from>
        <xdr:to>
          <xdr:col>12</xdr:col>
          <xdr:colOff>809625</xdr:colOff>
          <xdr:row>2</xdr:row>
          <xdr:rowOff>266700</xdr:rowOff>
        </xdr:to>
        <xdr:sp macro="" textlink="">
          <xdr:nvSpPr>
            <xdr:cNvPr id="108546" name="Check Box 2" descr="Hinweis 2" hidden="1">
              <a:extLst>
                <a:ext uri="{63B3BB69-23CF-44E3-9099-C40C66FF867C}">
                  <a14:compatExt spid="_x0000_s108546"/>
                </a:ext>
                <a:ext uri="{FF2B5EF4-FFF2-40B4-BE49-F238E27FC236}">
                  <a16:creationId xmlns:a16="http://schemas.microsoft.com/office/drawing/2014/main" id="{00000000-0008-0000-0900-000002A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xdr:row>
          <xdr:rowOff>9525</xdr:rowOff>
        </xdr:from>
        <xdr:to>
          <xdr:col>12</xdr:col>
          <xdr:colOff>809625</xdr:colOff>
          <xdr:row>4</xdr:row>
          <xdr:rowOff>57150</xdr:rowOff>
        </xdr:to>
        <xdr:sp macro="" textlink="">
          <xdr:nvSpPr>
            <xdr:cNvPr id="108547" name="Check Box 3" descr="Hinweis 3" hidden="1">
              <a:extLst>
                <a:ext uri="{63B3BB69-23CF-44E3-9099-C40C66FF867C}">
                  <a14:compatExt spid="_x0000_s108547"/>
                </a:ext>
                <a:ext uri="{FF2B5EF4-FFF2-40B4-BE49-F238E27FC236}">
                  <a16:creationId xmlns:a16="http://schemas.microsoft.com/office/drawing/2014/main" id="{00000000-0008-0000-0900-000003A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xdr:row>
          <xdr:rowOff>66675</xdr:rowOff>
        </xdr:from>
        <xdr:to>
          <xdr:col>12</xdr:col>
          <xdr:colOff>809625</xdr:colOff>
          <xdr:row>5</xdr:row>
          <xdr:rowOff>123825</xdr:rowOff>
        </xdr:to>
        <xdr:sp macro="" textlink="">
          <xdr:nvSpPr>
            <xdr:cNvPr id="108548" name="Check Box 4" descr="Hinweis 3" hidden="1">
              <a:extLst>
                <a:ext uri="{63B3BB69-23CF-44E3-9099-C40C66FF867C}">
                  <a14:compatExt spid="_x0000_s108548"/>
                </a:ext>
                <a:ext uri="{FF2B5EF4-FFF2-40B4-BE49-F238E27FC236}">
                  <a16:creationId xmlns:a16="http://schemas.microsoft.com/office/drawing/2014/main" id="{00000000-0008-0000-0900-000004A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13</xdr:col>
          <xdr:colOff>0</xdr:colOff>
          <xdr:row>1</xdr:row>
          <xdr:rowOff>228600</xdr:rowOff>
        </xdr:to>
        <xdr:sp macro="" textlink="">
          <xdr:nvSpPr>
            <xdr:cNvPr id="112641" name="Check Box 1" hidden="1">
              <a:extLst>
                <a:ext uri="{63B3BB69-23CF-44E3-9099-C40C66FF867C}">
                  <a14:compatExt spid="_x0000_s112641"/>
                </a:ext>
                <a:ext uri="{FF2B5EF4-FFF2-40B4-BE49-F238E27FC236}">
                  <a16:creationId xmlns:a16="http://schemas.microsoft.com/office/drawing/2014/main" id="{00000000-0008-0000-0A00-000001B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238125</xdr:rowOff>
        </xdr:from>
        <xdr:to>
          <xdr:col>13</xdr:col>
          <xdr:colOff>0</xdr:colOff>
          <xdr:row>2</xdr:row>
          <xdr:rowOff>209550</xdr:rowOff>
        </xdr:to>
        <xdr:sp macro="" textlink="">
          <xdr:nvSpPr>
            <xdr:cNvPr id="112642" name="Check Box 2" descr="Hinweis 2" hidden="1">
              <a:extLst>
                <a:ext uri="{63B3BB69-23CF-44E3-9099-C40C66FF867C}">
                  <a14:compatExt spid="_x0000_s112642"/>
                </a:ext>
                <a:ext uri="{FF2B5EF4-FFF2-40B4-BE49-F238E27FC236}">
                  <a16:creationId xmlns:a16="http://schemas.microsoft.com/office/drawing/2014/main" id="{00000000-0008-0000-0A00-000002B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219075</xdr:rowOff>
        </xdr:from>
        <xdr:to>
          <xdr:col>13</xdr:col>
          <xdr:colOff>0</xdr:colOff>
          <xdr:row>3</xdr:row>
          <xdr:rowOff>142875</xdr:rowOff>
        </xdr:to>
        <xdr:sp macro="" textlink="">
          <xdr:nvSpPr>
            <xdr:cNvPr id="112643" name="Check Box 3" descr="Hinweis 3" hidden="1">
              <a:extLst>
                <a:ext uri="{63B3BB69-23CF-44E3-9099-C40C66FF867C}">
                  <a14:compatExt spid="_x0000_s112643"/>
                </a:ext>
                <a:ext uri="{FF2B5EF4-FFF2-40B4-BE49-F238E27FC236}">
                  <a16:creationId xmlns:a16="http://schemas.microsoft.com/office/drawing/2014/main" id="{00000000-0008-0000-0A00-000003B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152400</xdr:rowOff>
        </xdr:from>
        <xdr:to>
          <xdr:col>13</xdr:col>
          <xdr:colOff>0</xdr:colOff>
          <xdr:row>4</xdr:row>
          <xdr:rowOff>152400</xdr:rowOff>
        </xdr:to>
        <xdr:sp macro="" textlink="">
          <xdr:nvSpPr>
            <xdr:cNvPr id="112644" name="Check Box 4" descr="Hinweis 3" hidden="1">
              <a:extLst>
                <a:ext uri="{63B3BB69-23CF-44E3-9099-C40C66FF867C}">
                  <a14:compatExt spid="_x0000_s112644"/>
                </a:ext>
                <a:ext uri="{FF2B5EF4-FFF2-40B4-BE49-F238E27FC236}">
                  <a16:creationId xmlns:a16="http://schemas.microsoft.com/office/drawing/2014/main" id="{00000000-0008-0000-0A00-000004B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19050</xdr:colOff>
          <xdr:row>1</xdr:row>
          <xdr:rowOff>38100</xdr:rowOff>
        </xdr:from>
        <xdr:to>
          <xdr:col>12</xdr:col>
          <xdr:colOff>809625</xdr:colOff>
          <xdr:row>2</xdr:row>
          <xdr:rowOff>19050</xdr:rowOff>
        </xdr:to>
        <xdr:sp macro="" textlink="">
          <xdr:nvSpPr>
            <xdr:cNvPr id="109569" name="Check Box 1" hidden="1">
              <a:extLst>
                <a:ext uri="{63B3BB69-23CF-44E3-9099-C40C66FF867C}">
                  <a14:compatExt spid="_x0000_s109569"/>
                </a:ext>
                <a:ext uri="{FF2B5EF4-FFF2-40B4-BE49-F238E27FC236}">
                  <a16:creationId xmlns:a16="http://schemas.microsoft.com/office/drawing/2014/main" id="{00000000-0008-0000-0B00-000001A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xdr:row>
          <xdr:rowOff>19050</xdr:rowOff>
        </xdr:from>
        <xdr:to>
          <xdr:col>12</xdr:col>
          <xdr:colOff>809625</xdr:colOff>
          <xdr:row>2</xdr:row>
          <xdr:rowOff>266700</xdr:rowOff>
        </xdr:to>
        <xdr:sp macro="" textlink="">
          <xdr:nvSpPr>
            <xdr:cNvPr id="109570" name="Check Box 2" descr="Hinweis 2" hidden="1">
              <a:extLst>
                <a:ext uri="{63B3BB69-23CF-44E3-9099-C40C66FF867C}">
                  <a14:compatExt spid="_x0000_s109570"/>
                </a:ext>
                <a:ext uri="{FF2B5EF4-FFF2-40B4-BE49-F238E27FC236}">
                  <a16:creationId xmlns:a16="http://schemas.microsoft.com/office/drawing/2014/main" id="{00000000-0008-0000-0B00-000002A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xdr:row>
          <xdr:rowOff>9525</xdr:rowOff>
        </xdr:from>
        <xdr:to>
          <xdr:col>12</xdr:col>
          <xdr:colOff>809625</xdr:colOff>
          <xdr:row>4</xdr:row>
          <xdr:rowOff>57150</xdr:rowOff>
        </xdr:to>
        <xdr:sp macro="" textlink="">
          <xdr:nvSpPr>
            <xdr:cNvPr id="109571" name="Check Box 3" descr="Hinweis 3" hidden="1">
              <a:extLst>
                <a:ext uri="{63B3BB69-23CF-44E3-9099-C40C66FF867C}">
                  <a14:compatExt spid="_x0000_s109571"/>
                </a:ext>
                <a:ext uri="{FF2B5EF4-FFF2-40B4-BE49-F238E27FC236}">
                  <a16:creationId xmlns:a16="http://schemas.microsoft.com/office/drawing/2014/main" id="{00000000-0008-0000-0B00-000003A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xdr:row>
          <xdr:rowOff>66675</xdr:rowOff>
        </xdr:from>
        <xdr:to>
          <xdr:col>12</xdr:col>
          <xdr:colOff>809625</xdr:colOff>
          <xdr:row>5</xdr:row>
          <xdr:rowOff>123825</xdr:rowOff>
        </xdr:to>
        <xdr:sp macro="" textlink="">
          <xdr:nvSpPr>
            <xdr:cNvPr id="109572" name="Check Box 4" descr="Hinweis 3" hidden="1">
              <a:extLst>
                <a:ext uri="{63B3BB69-23CF-44E3-9099-C40C66FF867C}">
                  <a14:compatExt spid="_x0000_s109572"/>
                </a:ext>
                <a:ext uri="{FF2B5EF4-FFF2-40B4-BE49-F238E27FC236}">
                  <a16:creationId xmlns:a16="http://schemas.microsoft.com/office/drawing/2014/main" id="{00000000-0008-0000-0B00-000004A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13</xdr:col>
          <xdr:colOff>0</xdr:colOff>
          <xdr:row>1</xdr:row>
          <xdr:rowOff>228600</xdr:rowOff>
        </xdr:to>
        <xdr:sp macro="" textlink="">
          <xdr:nvSpPr>
            <xdr:cNvPr id="113665" name="Check Box 1" hidden="1">
              <a:extLst>
                <a:ext uri="{63B3BB69-23CF-44E3-9099-C40C66FF867C}">
                  <a14:compatExt spid="_x0000_s113665"/>
                </a:ext>
                <a:ext uri="{FF2B5EF4-FFF2-40B4-BE49-F238E27FC236}">
                  <a16:creationId xmlns:a16="http://schemas.microsoft.com/office/drawing/2014/main" id="{00000000-0008-0000-0C00-000001B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238125</xdr:rowOff>
        </xdr:from>
        <xdr:to>
          <xdr:col>13</xdr:col>
          <xdr:colOff>0</xdr:colOff>
          <xdr:row>2</xdr:row>
          <xdr:rowOff>209550</xdr:rowOff>
        </xdr:to>
        <xdr:sp macro="" textlink="">
          <xdr:nvSpPr>
            <xdr:cNvPr id="113666" name="Check Box 2" descr="Hinweis 2" hidden="1">
              <a:extLst>
                <a:ext uri="{63B3BB69-23CF-44E3-9099-C40C66FF867C}">
                  <a14:compatExt spid="_x0000_s113666"/>
                </a:ext>
                <a:ext uri="{FF2B5EF4-FFF2-40B4-BE49-F238E27FC236}">
                  <a16:creationId xmlns:a16="http://schemas.microsoft.com/office/drawing/2014/main" id="{00000000-0008-0000-0C00-000002B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219075</xdr:rowOff>
        </xdr:from>
        <xdr:to>
          <xdr:col>13</xdr:col>
          <xdr:colOff>0</xdr:colOff>
          <xdr:row>3</xdr:row>
          <xdr:rowOff>142875</xdr:rowOff>
        </xdr:to>
        <xdr:sp macro="" textlink="">
          <xdr:nvSpPr>
            <xdr:cNvPr id="113667" name="Check Box 3" descr="Hinweis 3" hidden="1">
              <a:extLst>
                <a:ext uri="{63B3BB69-23CF-44E3-9099-C40C66FF867C}">
                  <a14:compatExt spid="_x0000_s113667"/>
                </a:ext>
                <a:ext uri="{FF2B5EF4-FFF2-40B4-BE49-F238E27FC236}">
                  <a16:creationId xmlns:a16="http://schemas.microsoft.com/office/drawing/2014/main" id="{00000000-0008-0000-0C00-000003B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152400</xdr:rowOff>
        </xdr:from>
        <xdr:to>
          <xdr:col>13</xdr:col>
          <xdr:colOff>0</xdr:colOff>
          <xdr:row>4</xdr:row>
          <xdr:rowOff>152400</xdr:rowOff>
        </xdr:to>
        <xdr:sp macro="" textlink="">
          <xdr:nvSpPr>
            <xdr:cNvPr id="113668" name="Check Box 4" descr="Hinweis 3" hidden="1">
              <a:extLst>
                <a:ext uri="{63B3BB69-23CF-44E3-9099-C40C66FF867C}">
                  <a14:compatExt spid="_x0000_s113668"/>
                </a:ext>
                <a:ext uri="{FF2B5EF4-FFF2-40B4-BE49-F238E27FC236}">
                  <a16:creationId xmlns:a16="http://schemas.microsoft.com/office/drawing/2014/main" id="{00000000-0008-0000-0C00-000004B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952500</xdr:colOff>
          <xdr:row>1</xdr:row>
          <xdr:rowOff>47625</xdr:rowOff>
        </xdr:from>
        <xdr:to>
          <xdr:col>2</xdr:col>
          <xdr:colOff>1733550</xdr:colOff>
          <xdr:row>2</xdr:row>
          <xdr:rowOff>38100</xdr:rowOff>
        </xdr:to>
        <xdr:sp macro="" textlink="">
          <xdr:nvSpPr>
            <xdr:cNvPr id="39940" name="Check Box 4" descr="Hinweis" hidden="1">
              <a:extLst>
                <a:ext uri="{63B3BB69-23CF-44E3-9099-C40C66FF867C}">
                  <a14:compatExt spid="_x0000_s39940"/>
                </a:ext>
                <a:ext uri="{FF2B5EF4-FFF2-40B4-BE49-F238E27FC236}">
                  <a16:creationId xmlns:a16="http://schemas.microsoft.com/office/drawing/2014/main" id="{00000000-0008-0000-0D00-0000049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1</xdr:row>
          <xdr:rowOff>38100</xdr:rowOff>
        </xdr:from>
        <xdr:to>
          <xdr:col>3</xdr:col>
          <xdr:colOff>885825</xdr:colOff>
          <xdr:row>2</xdr:row>
          <xdr:rowOff>38100</xdr:rowOff>
        </xdr:to>
        <xdr:sp macro="" textlink="">
          <xdr:nvSpPr>
            <xdr:cNvPr id="50177" name="Check Box 1" descr="Hinweis" hidden="1">
              <a:extLst>
                <a:ext uri="{63B3BB69-23CF-44E3-9099-C40C66FF867C}">
                  <a14:compatExt spid="_x0000_s50177"/>
                </a:ext>
                <a:ext uri="{FF2B5EF4-FFF2-40B4-BE49-F238E27FC236}">
                  <a16:creationId xmlns:a16="http://schemas.microsoft.com/office/drawing/2014/main" id="{00000000-0008-0000-0E00-000001C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0</xdr:row>
          <xdr:rowOff>247650</xdr:rowOff>
        </xdr:from>
        <xdr:to>
          <xdr:col>3</xdr:col>
          <xdr:colOff>809625</xdr:colOff>
          <xdr:row>1</xdr:row>
          <xdr:rowOff>114300</xdr:rowOff>
        </xdr:to>
        <xdr:sp macro="" textlink="">
          <xdr:nvSpPr>
            <xdr:cNvPr id="41985" name="Check Box 1" descr="Hinweis" hidden="1">
              <a:extLst>
                <a:ext uri="{63B3BB69-23CF-44E3-9099-C40C66FF867C}">
                  <a14:compatExt spid="_x0000_s41985"/>
                </a:ext>
                <a:ext uri="{FF2B5EF4-FFF2-40B4-BE49-F238E27FC236}">
                  <a16:creationId xmlns:a16="http://schemas.microsoft.com/office/drawing/2014/main" id="{00000000-0008-0000-0F00-000001A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xdr:row>
          <xdr:rowOff>28575</xdr:rowOff>
        </xdr:from>
        <xdr:to>
          <xdr:col>1</xdr:col>
          <xdr:colOff>933450</xdr:colOff>
          <xdr:row>1</xdr:row>
          <xdr:rowOff>285750</xdr:rowOff>
        </xdr:to>
        <xdr:sp macro="" textlink="">
          <xdr:nvSpPr>
            <xdr:cNvPr id="2050" name="Check Box 2" descr="Hinweis"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2914650</xdr:colOff>
          <xdr:row>0</xdr:row>
          <xdr:rowOff>123825</xdr:rowOff>
        </xdr:from>
        <xdr:to>
          <xdr:col>3</xdr:col>
          <xdr:colOff>552450</xdr:colOff>
          <xdr:row>0</xdr:row>
          <xdr:rowOff>409575</xdr:rowOff>
        </xdr:to>
        <xdr:sp macro="" textlink="">
          <xdr:nvSpPr>
            <xdr:cNvPr id="26626" name="Check Box 2" descr="Hinweis" hidden="1">
              <a:extLst>
                <a:ext uri="{63B3BB69-23CF-44E3-9099-C40C66FF867C}">
                  <a14:compatExt spid="_x0000_s26626"/>
                </a:ext>
                <a:ext uri="{FF2B5EF4-FFF2-40B4-BE49-F238E27FC236}">
                  <a16:creationId xmlns:a16="http://schemas.microsoft.com/office/drawing/2014/main" id="{00000000-0008-0000-0200-0000026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2914650</xdr:colOff>
          <xdr:row>0</xdr:row>
          <xdr:rowOff>428625</xdr:rowOff>
        </xdr:from>
        <xdr:to>
          <xdr:col>3</xdr:col>
          <xdr:colOff>552450</xdr:colOff>
          <xdr:row>1</xdr:row>
          <xdr:rowOff>276225</xdr:rowOff>
        </xdr:to>
        <xdr:sp macro="" textlink="">
          <xdr:nvSpPr>
            <xdr:cNvPr id="26628" name="Check Box 4" descr="Hinweis" hidden="1">
              <a:extLst>
                <a:ext uri="{63B3BB69-23CF-44E3-9099-C40C66FF867C}">
                  <a14:compatExt spid="_x0000_s26628"/>
                </a:ext>
                <a:ext uri="{FF2B5EF4-FFF2-40B4-BE49-F238E27FC236}">
                  <a16:creationId xmlns:a16="http://schemas.microsoft.com/office/drawing/2014/main" id="{00000000-0008-0000-0200-0000046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2914650</xdr:colOff>
          <xdr:row>0</xdr:row>
          <xdr:rowOff>95250</xdr:rowOff>
        </xdr:from>
        <xdr:to>
          <xdr:col>3</xdr:col>
          <xdr:colOff>552450</xdr:colOff>
          <xdr:row>0</xdr:row>
          <xdr:rowOff>381000</xdr:rowOff>
        </xdr:to>
        <xdr:sp macro="" textlink="">
          <xdr:nvSpPr>
            <xdr:cNvPr id="27649" name="Check Box 1" descr="Hinweis" hidden="1">
              <a:extLst>
                <a:ext uri="{63B3BB69-23CF-44E3-9099-C40C66FF867C}">
                  <a14:compatExt spid="_x0000_s27649"/>
                </a:ext>
                <a:ext uri="{FF2B5EF4-FFF2-40B4-BE49-F238E27FC236}">
                  <a16:creationId xmlns:a16="http://schemas.microsoft.com/office/drawing/2014/main" id="{00000000-0008-0000-0300-0000016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2914650</xdr:colOff>
          <xdr:row>0</xdr:row>
          <xdr:rowOff>400050</xdr:rowOff>
        </xdr:from>
        <xdr:to>
          <xdr:col>3</xdr:col>
          <xdr:colOff>552450</xdr:colOff>
          <xdr:row>1</xdr:row>
          <xdr:rowOff>257175</xdr:rowOff>
        </xdr:to>
        <xdr:sp macro="" textlink="">
          <xdr:nvSpPr>
            <xdr:cNvPr id="27650" name="Check Box 2" descr="Hinweis" hidden="1">
              <a:extLst>
                <a:ext uri="{63B3BB69-23CF-44E3-9099-C40C66FF867C}">
                  <a14:compatExt spid="_x0000_s27650"/>
                </a:ext>
                <a:ext uri="{FF2B5EF4-FFF2-40B4-BE49-F238E27FC236}">
                  <a16:creationId xmlns:a16="http://schemas.microsoft.com/office/drawing/2014/main" id="{00000000-0008-0000-0300-0000026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2914650</xdr:colOff>
          <xdr:row>0</xdr:row>
          <xdr:rowOff>133350</xdr:rowOff>
        </xdr:from>
        <xdr:to>
          <xdr:col>3</xdr:col>
          <xdr:colOff>552450</xdr:colOff>
          <xdr:row>0</xdr:row>
          <xdr:rowOff>419100</xdr:rowOff>
        </xdr:to>
        <xdr:sp macro="" textlink="">
          <xdr:nvSpPr>
            <xdr:cNvPr id="30723" name="Check Box 3" descr="Hinweis" hidden="1">
              <a:extLst>
                <a:ext uri="{63B3BB69-23CF-44E3-9099-C40C66FF867C}">
                  <a14:compatExt spid="_x0000_s30723"/>
                </a:ext>
                <a:ext uri="{FF2B5EF4-FFF2-40B4-BE49-F238E27FC236}">
                  <a16:creationId xmlns:a16="http://schemas.microsoft.com/office/drawing/2014/main" id="{00000000-0008-0000-0400-0000037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2914650</xdr:colOff>
          <xdr:row>0</xdr:row>
          <xdr:rowOff>428625</xdr:rowOff>
        </xdr:from>
        <xdr:to>
          <xdr:col>3</xdr:col>
          <xdr:colOff>552450</xdr:colOff>
          <xdr:row>1</xdr:row>
          <xdr:rowOff>285750</xdr:rowOff>
        </xdr:to>
        <xdr:sp macro="" textlink="">
          <xdr:nvSpPr>
            <xdr:cNvPr id="30724" name="Check Box 4" descr="Hinweis" hidden="1">
              <a:extLst>
                <a:ext uri="{63B3BB69-23CF-44E3-9099-C40C66FF867C}">
                  <a14:compatExt spid="_x0000_s30724"/>
                </a:ext>
                <a:ext uri="{FF2B5EF4-FFF2-40B4-BE49-F238E27FC236}">
                  <a16:creationId xmlns:a16="http://schemas.microsoft.com/office/drawing/2014/main" id="{00000000-0008-0000-0400-0000047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19050</xdr:colOff>
          <xdr:row>1</xdr:row>
          <xdr:rowOff>38100</xdr:rowOff>
        </xdr:from>
        <xdr:to>
          <xdr:col>12</xdr:col>
          <xdr:colOff>809625</xdr:colOff>
          <xdr:row>2</xdr:row>
          <xdr:rowOff>19050</xdr:rowOff>
        </xdr:to>
        <xdr:sp macro="" textlink="">
          <xdr:nvSpPr>
            <xdr:cNvPr id="106497" name="Check Box 1" hidden="1">
              <a:extLst>
                <a:ext uri="{63B3BB69-23CF-44E3-9099-C40C66FF867C}">
                  <a14:compatExt spid="_x0000_s106497"/>
                </a:ext>
                <a:ext uri="{FF2B5EF4-FFF2-40B4-BE49-F238E27FC236}">
                  <a16:creationId xmlns:a16="http://schemas.microsoft.com/office/drawing/2014/main" id="{00000000-0008-0000-0500-000001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xdr:row>
          <xdr:rowOff>19050</xdr:rowOff>
        </xdr:from>
        <xdr:to>
          <xdr:col>12</xdr:col>
          <xdr:colOff>809625</xdr:colOff>
          <xdr:row>2</xdr:row>
          <xdr:rowOff>266700</xdr:rowOff>
        </xdr:to>
        <xdr:sp macro="" textlink="">
          <xdr:nvSpPr>
            <xdr:cNvPr id="106498" name="Check Box 2" descr="Hinweis 2" hidden="1">
              <a:extLst>
                <a:ext uri="{63B3BB69-23CF-44E3-9099-C40C66FF867C}">
                  <a14:compatExt spid="_x0000_s106498"/>
                </a:ext>
                <a:ext uri="{FF2B5EF4-FFF2-40B4-BE49-F238E27FC236}">
                  <a16:creationId xmlns:a16="http://schemas.microsoft.com/office/drawing/2014/main" id="{00000000-0008-0000-0500-000002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xdr:row>
          <xdr:rowOff>9525</xdr:rowOff>
        </xdr:from>
        <xdr:to>
          <xdr:col>12</xdr:col>
          <xdr:colOff>809625</xdr:colOff>
          <xdr:row>4</xdr:row>
          <xdr:rowOff>57150</xdr:rowOff>
        </xdr:to>
        <xdr:sp macro="" textlink="">
          <xdr:nvSpPr>
            <xdr:cNvPr id="106499" name="Check Box 3" descr="Hinweis 3" hidden="1">
              <a:extLst>
                <a:ext uri="{63B3BB69-23CF-44E3-9099-C40C66FF867C}">
                  <a14:compatExt spid="_x0000_s106499"/>
                </a:ext>
                <a:ext uri="{FF2B5EF4-FFF2-40B4-BE49-F238E27FC236}">
                  <a16:creationId xmlns:a16="http://schemas.microsoft.com/office/drawing/2014/main" id="{00000000-0008-0000-0500-000003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xdr:row>
          <xdr:rowOff>66675</xdr:rowOff>
        </xdr:from>
        <xdr:to>
          <xdr:col>12</xdr:col>
          <xdr:colOff>809625</xdr:colOff>
          <xdr:row>5</xdr:row>
          <xdr:rowOff>123825</xdr:rowOff>
        </xdr:to>
        <xdr:sp macro="" textlink="">
          <xdr:nvSpPr>
            <xdr:cNvPr id="106500" name="Check Box 4" descr="Hinweis 3" hidden="1">
              <a:extLst>
                <a:ext uri="{63B3BB69-23CF-44E3-9099-C40C66FF867C}">
                  <a14:compatExt spid="_x0000_s106500"/>
                </a:ext>
                <a:ext uri="{FF2B5EF4-FFF2-40B4-BE49-F238E27FC236}">
                  <a16:creationId xmlns:a16="http://schemas.microsoft.com/office/drawing/2014/main" id="{00000000-0008-0000-0500-000004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13</xdr:col>
          <xdr:colOff>0</xdr:colOff>
          <xdr:row>1</xdr:row>
          <xdr:rowOff>228600</xdr:rowOff>
        </xdr:to>
        <xdr:sp macro="" textlink="">
          <xdr:nvSpPr>
            <xdr:cNvPr id="110593" name="Check Box 1" hidden="1">
              <a:extLst>
                <a:ext uri="{63B3BB69-23CF-44E3-9099-C40C66FF867C}">
                  <a14:compatExt spid="_x0000_s110593"/>
                </a:ext>
                <a:ext uri="{FF2B5EF4-FFF2-40B4-BE49-F238E27FC236}">
                  <a16:creationId xmlns:a16="http://schemas.microsoft.com/office/drawing/2014/main" id="{00000000-0008-0000-0600-000001B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238125</xdr:rowOff>
        </xdr:from>
        <xdr:to>
          <xdr:col>13</xdr:col>
          <xdr:colOff>0</xdr:colOff>
          <xdr:row>2</xdr:row>
          <xdr:rowOff>209550</xdr:rowOff>
        </xdr:to>
        <xdr:sp macro="" textlink="">
          <xdr:nvSpPr>
            <xdr:cNvPr id="110594" name="Check Box 2" descr="Hinweis 2" hidden="1">
              <a:extLst>
                <a:ext uri="{63B3BB69-23CF-44E3-9099-C40C66FF867C}">
                  <a14:compatExt spid="_x0000_s110594"/>
                </a:ext>
                <a:ext uri="{FF2B5EF4-FFF2-40B4-BE49-F238E27FC236}">
                  <a16:creationId xmlns:a16="http://schemas.microsoft.com/office/drawing/2014/main" id="{00000000-0008-0000-0600-000002B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219075</xdr:rowOff>
        </xdr:from>
        <xdr:to>
          <xdr:col>13</xdr:col>
          <xdr:colOff>0</xdr:colOff>
          <xdr:row>3</xdr:row>
          <xdr:rowOff>142875</xdr:rowOff>
        </xdr:to>
        <xdr:sp macro="" textlink="">
          <xdr:nvSpPr>
            <xdr:cNvPr id="110595" name="Check Box 3" descr="Hinweis 3" hidden="1">
              <a:extLst>
                <a:ext uri="{63B3BB69-23CF-44E3-9099-C40C66FF867C}">
                  <a14:compatExt spid="_x0000_s110595"/>
                </a:ext>
                <a:ext uri="{FF2B5EF4-FFF2-40B4-BE49-F238E27FC236}">
                  <a16:creationId xmlns:a16="http://schemas.microsoft.com/office/drawing/2014/main" id="{00000000-0008-0000-0600-000003B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152400</xdr:rowOff>
        </xdr:from>
        <xdr:to>
          <xdr:col>13</xdr:col>
          <xdr:colOff>0</xdr:colOff>
          <xdr:row>4</xdr:row>
          <xdr:rowOff>152400</xdr:rowOff>
        </xdr:to>
        <xdr:sp macro="" textlink="">
          <xdr:nvSpPr>
            <xdr:cNvPr id="110596" name="Check Box 4" descr="Hinweis 3" hidden="1">
              <a:extLst>
                <a:ext uri="{63B3BB69-23CF-44E3-9099-C40C66FF867C}">
                  <a14:compatExt spid="_x0000_s110596"/>
                </a:ext>
                <a:ext uri="{FF2B5EF4-FFF2-40B4-BE49-F238E27FC236}">
                  <a16:creationId xmlns:a16="http://schemas.microsoft.com/office/drawing/2014/main" id="{00000000-0008-0000-0600-000004B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19050</xdr:colOff>
          <xdr:row>1</xdr:row>
          <xdr:rowOff>38100</xdr:rowOff>
        </xdr:from>
        <xdr:to>
          <xdr:col>12</xdr:col>
          <xdr:colOff>809625</xdr:colOff>
          <xdr:row>2</xdr:row>
          <xdr:rowOff>19050</xdr:rowOff>
        </xdr:to>
        <xdr:sp macro="" textlink="">
          <xdr:nvSpPr>
            <xdr:cNvPr id="107521" name="Check Box 1" hidden="1">
              <a:extLst>
                <a:ext uri="{63B3BB69-23CF-44E3-9099-C40C66FF867C}">
                  <a14:compatExt spid="_x0000_s107521"/>
                </a:ext>
                <a:ext uri="{FF2B5EF4-FFF2-40B4-BE49-F238E27FC236}">
                  <a16:creationId xmlns:a16="http://schemas.microsoft.com/office/drawing/2014/main" id="{00000000-0008-0000-0700-000001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xdr:row>
          <xdr:rowOff>19050</xdr:rowOff>
        </xdr:from>
        <xdr:to>
          <xdr:col>12</xdr:col>
          <xdr:colOff>809625</xdr:colOff>
          <xdr:row>2</xdr:row>
          <xdr:rowOff>266700</xdr:rowOff>
        </xdr:to>
        <xdr:sp macro="" textlink="">
          <xdr:nvSpPr>
            <xdr:cNvPr id="107522" name="Check Box 2" descr="Hinweis 2" hidden="1">
              <a:extLst>
                <a:ext uri="{63B3BB69-23CF-44E3-9099-C40C66FF867C}">
                  <a14:compatExt spid="_x0000_s107522"/>
                </a:ext>
                <a:ext uri="{FF2B5EF4-FFF2-40B4-BE49-F238E27FC236}">
                  <a16:creationId xmlns:a16="http://schemas.microsoft.com/office/drawing/2014/main" id="{00000000-0008-0000-0700-000002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xdr:row>
          <xdr:rowOff>9525</xdr:rowOff>
        </xdr:from>
        <xdr:to>
          <xdr:col>12</xdr:col>
          <xdr:colOff>809625</xdr:colOff>
          <xdr:row>4</xdr:row>
          <xdr:rowOff>57150</xdr:rowOff>
        </xdr:to>
        <xdr:sp macro="" textlink="">
          <xdr:nvSpPr>
            <xdr:cNvPr id="107523" name="Check Box 3" descr="Hinweis 3" hidden="1">
              <a:extLst>
                <a:ext uri="{63B3BB69-23CF-44E3-9099-C40C66FF867C}">
                  <a14:compatExt spid="_x0000_s107523"/>
                </a:ext>
                <a:ext uri="{FF2B5EF4-FFF2-40B4-BE49-F238E27FC236}">
                  <a16:creationId xmlns:a16="http://schemas.microsoft.com/office/drawing/2014/main" id="{00000000-0008-0000-0700-000003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xdr:row>
          <xdr:rowOff>66675</xdr:rowOff>
        </xdr:from>
        <xdr:to>
          <xdr:col>12</xdr:col>
          <xdr:colOff>809625</xdr:colOff>
          <xdr:row>5</xdr:row>
          <xdr:rowOff>123825</xdr:rowOff>
        </xdr:to>
        <xdr:sp macro="" textlink="">
          <xdr:nvSpPr>
            <xdr:cNvPr id="107524" name="Check Box 4" descr="Hinweis 3" hidden="1">
              <a:extLst>
                <a:ext uri="{63B3BB69-23CF-44E3-9099-C40C66FF867C}">
                  <a14:compatExt spid="_x0000_s107524"/>
                </a:ext>
                <a:ext uri="{FF2B5EF4-FFF2-40B4-BE49-F238E27FC236}">
                  <a16:creationId xmlns:a16="http://schemas.microsoft.com/office/drawing/2014/main" id="{00000000-0008-0000-0700-000004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13</xdr:col>
          <xdr:colOff>0</xdr:colOff>
          <xdr:row>1</xdr:row>
          <xdr:rowOff>228600</xdr:rowOff>
        </xdr:to>
        <xdr:sp macro="" textlink="">
          <xdr:nvSpPr>
            <xdr:cNvPr id="111617" name="Check Box 1" hidden="1">
              <a:extLst>
                <a:ext uri="{63B3BB69-23CF-44E3-9099-C40C66FF867C}">
                  <a14:compatExt spid="_x0000_s111617"/>
                </a:ext>
                <a:ext uri="{FF2B5EF4-FFF2-40B4-BE49-F238E27FC236}">
                  <a16:creationId xmlns:a16="http://schemas.microsoft.com/office/drawing/2014/main" id="{00000000-0008-0000-0800-000001B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238125</xdr:rowOff>
        </xdr:from>
        <xdr:to>
          <xdr:col>13</xdr:col>
          <xdr:colOff>0</xdr:colOff>
          <xdr:row>2</xdr:row>
          <xdr:rowOff>209550</xdr:rowOff>
        </xdr:to>
        <xdr:sp macro="" textlink="">
          <xdr:nvSpPr>
            <xdr:cNvPr id="111618" name="Check Box 2" descr="Hinweis 2" hidden="1">
              <a:extLst>
                <a:ext uri="{63B3BB69-23CF-44E3-9099-C40C66FF867C}">
                  <a14:compatExt spid="_x0000_s111618"/>
                </a:ext>
                <a:ext uri="{FF2B5EF4-FFF2-40B4-BE49-F238E27FC236}">
                  <a16:creationId xmlns:a16="http://schemas.microsoft.com/office/drawing/2014/main" id="{00000000-0008-0000-0800-000002B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219075</xdr:rowOff>
        </xdr:from>
        <xdr:to>
          <xdr:col>13</xdr:col>
          <xdr:colOff>0</xdr:colOff>
          <xdr:row>3</xdr:row>
          <xdr:rowOff>142875</xdr:rowOff>
        </xdr:to>
        <xdr:sp macro="" textlink="">
          <xdr:nvSpPr>
            <xdr:cNvPr id="111619" name="Check Box 3" descr="Hinweis 3" hidden="1">
              <a:extLst>
                <a:ext uri="{63B3BB69-23CF-44E3-9099-C40C66FF867C}">
                  <a14:compatExt spid="_x0000_s111619"/>
                </a:ext>
                <a:ext uri="{FF2B5EF4-FFF2-40B4-BE49-F238E27FC236}">
                  <a16:creationId xmlns:a16="http://schemas.microsoft.com/office/drawing/2014/main" id="{00000000-0008-0000-0800-000003B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152400</xdr:rowOff>
        </xdr:from>
        <xdr:to>
          <xdr:col>13</xdr:col>
          <xdr:colOff>0</xdr:colOff>
          <xdr:row>4</xdr:row>
          <xdr:rowOff>152400</xdr:rowOff>
        </xdr:to>
        <xdr:sp macro="" textlink="">
          <xdr:nvSpPr>
            <xdr:cNvPr id="111620" name="Check Box 4" descr="Hinweis 3" hidden="1">
              <a:extLst>
                <a:ext uri="{63B3BB69-23CF-44E3-9099-C40C66FF867C}">
                  <a14:compatExt spid="_x0000_s111620"/>
                </a:ext>
                <a:ext uri="{FF2B5EF4-FFF2-40B4-BE49-F238E27FC236}">
                  <a16:creationId xmlns:a16="http://schemas.microsoft.com/office/drawing/2014/main" id="{00000000-0008-0000-0800-000004B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30.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trlProp" Target="../ctrlProps/ctrlProp34.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7" Type="http://schemas.openxmlformats.org/officeDocument/2006/relationships/ctrlProp" Target="../ctrlProps/ctrlProp38.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37.xml"/><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7" Type="http://schemas.openxmlformats.org/officeDocument/2006/relationships/ctrlProp" Target="../ctrlProps/ctrlProp42.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41.xml"/><Relationship Id="rId5" Type="http://schemas.openxmlformats.org/officeDocument/2006/relationships/ctrlProp" Target="../ctrlProps/ctrlProp40.xml"/><Relationship Id="rId4" Type="http://schemas.openxmlformats.org/officeDocument/2006/relationships/ctrlProp" Target="../ctrlProps/ctrlProp3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trlProp" Target="../ctrlProps/ctrlProp4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trlProp" Target="../ctrlProps/ctrlProp4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trlProp" Target="../ctrlProps/ctrlProp4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1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18.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22.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26.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indexed="42"/>
  </sheetPr>
  <dimension ref="A1:L979"/>
  <sheetViews>
    <sheetView showGridLines="0" tabSelected="1" zoomScaleNormal="100" workbookViewId="0">
      <selection activeCell="C3" sqref="C3"/>
    </sheetView>
  </sheetViews>
  <sheetFormatPr baseColWidth="10" defaultColWidth="11.42578125" defaultRowHeight="10.5" x14ac:dyDescent="0.2"/>
  <cols>
    <col min="1" max="1" width="5.28515625" style="3" customWidth="1"/>
    <col min="2" max="2" width="15.5703125" style="4" customWidth="1"/>
    <col min="3" max="3" width="32.42578125" style="4" customWidth="1"/>
    <col min="4" max="4" width="12" style="3" bestFit="1" customWidth="1"/>
    <col min="5" max="5" width="15.28515625" style="23" customWidth="1"/>
    <col min="6" max="7" width="11.5703125" style="3" customWidth="1"/>
    <col min="8" max="8" width="12" style="3" customWidth="1"/>
    <col min="9" max="9" width="11.5703125" style="3" customWidth="1"/>
    <col min="10" max="11" width="12.7109375" style="3" customWidth="1"/>
    <col min="12" max="13" width="11.42578125" style="3" customWidth="1"/>
    <col min="14" max="16384" width="11.42578125" style="3"/>
  </cols>
  <sheetData>
    <row r="1" spans="1:12" x14ac:dyDescent="0.2">
      <c r="A1" s="59"/>
    </row>
    <row r="2" spans="1:12" ht="32.450000000000003" customHeight="1" x14ac:dyDescent="0.2">
      <c r="B2" s="60" t="s">
        <v>91</v>
      </c>
      <c r="G2" s="134" t="s">
        <v>193</v>
      </c>
      <c r="H2" s="134"/>
      <c r="I2" s="133" t="str">
        <f>IF(H3=TRUE,"Tragen Sie in die gelb markierten Felder die Angaben zu Ihrem Unternehmen ein.",IF(H4=TRUE,"Am vorteilhaftesten ist es, wenn Sie die Tabellen in dieser Datei anhand der unteren Reiter systematisch durchklicken. Es sind in allen Tabellen nur die GELBEN Zellen auszufüllen.
Die anderen Zellen sind gesperrt. Sie berechnen sich automatisch. ",IF(H5=TRUE,"Die mit Unterstrichen markierten Bezeichnungen für Tabellen, Zahlen und Texte sind verlinkt. Klicken Sie auf die Links, wenn Sie weitere Informationen in der betreffenden Tabelle suchen. ","")))</f>
        <v/>
      </c>
      <c r="J2" s="133"/>
      <c r="K2" s="133"/>
      <c r="L2" s="133"/>
    </row>
    <row r="3" spans="1:12" ht="15" customHeight="1" x14ac:dyDescent="0.2">
      <c r="B3" s="61" t="s">
        <v>172</v>
      </c>
      <c r="C3" s="22"/>
      <c r="E3" s="61" t="s">
        <v>167</v>
      </c>
      <c r="F3" s="62">
        <v>46235</v>
      </c>
      <c r="G3" s="63"/>
      <c r="H3" s="45" t="b">
        <v>0</v>
      </c>
      <c r="I3" s="133"/>
      <c r="J3" s="133"/>
      <c r="K3" s="133"/>
      <c r="L3" s="133"/>
    </row>
    <row r="4" spans="1:12" ht="15" customHeight="1" x14ac:dyDescent="0.2">
      <c r="B4" s="61" t="s">
        <v>160</v>
      </c>
      <c r="C4" s="22"/>
      <c r="E4" s="61" t="s">
        <v>168</v>
      </c>
      <c r="F4" s="62">
        <v>47695</v>
      </c>
      <c r="G4" s="63"/>
      <c r="H4" s="45" t="b">
        <v>0</v>
      </c>
      <c r="I4" s="133"/>
      <c r="J4" s="133"/>
      <c r="K4" s="133"/>
      <c r="L4" s="133"/>
    </row>
    <row r="5" spans="1:12" ht="15" customHeight="1" x14ac:dyDescent="0.2">
      <c r="B5" s="61" t="s">
        <v>161</v>
      </c>
      <c r="C5" s="22"/>
      <c r="E5" s="61" t="s">
        <v>169</v>
      </c>
      <c r="F5" s="64">
        <v>2</v>
      </c>
      <c r="G5" s="63"/>
      <c r="H5" s="45" t="b">
        <v>0</v>
      </c>
      <c r="I5" s="133"/>
      <c r="J5" s="133"/>
      <c r="K5" s="133"/>
      <c r="L5" s="133"/>
    </row>
    <row r="6" spans="1:12" ht="15" customHeight="1" x14ac:dyDescent="0.2">
      <c r="B6" s="61" t="s">
        <v>162</v>
      </c>
      <c r="C6" s="22"/>
      <c r="E6" s="61" t="s">
        <v>170</v>
      </c>
      <c r="F6" s="62">
        <f>DATE(YEAR($F$4)+$F$5,MONTH($F$4),DAY($F$4))</f>
        <v>48426</v>
      </c>
      <c r="I6" s="133"/>
      <c r="J6" s="133"/>
      <c r="K6" s="133"/>
      <c r="L6" s="133"/>
    </row>
    <row r="7" spans="1:12" ht="15" customHeight="1" x14ac:dyDescent="0.2">
      <c r="B7" s="61" t="s">
        <v>173</v>
      </c>
      <c r="C7" s="22"/>
    </row>
    <row r="8" spans="1:12" ht="15" customHeight="1" x14ac:dyDescent="0.2">
      <c r="B8" s="61" t="s">
        <v>174</v>
      </c>
      <c r="C8" s="22"/>
    </row>
    <row r="9" spans="1:12" ht="15" customHeight="1" x14ac:dyDescent="0.2">
      <c r="B9" s="61" t="s">
        <v>175</v>
      </c>
      <c r="C9" s="22"/>
    </row>
    <row r="10" spans="1:12" ht="15" customHeight="1" x14ac:dyDescent="0.2">
      <c r="B10" s="61" t="s">
        <v>176</v>
      </c>
      <c r="C10" s="22"/>
    </row>
    <row r="11" spans="1:12" ht="15" customHeight="1" x14ac:dyDescent="0.2">
      <c r="B11" s="61" t="s">
        <v>177</v>
      </c>
      <c r="C11" s="22"/>
    </row>
    <row r="12" spans="1:12" ht="24.95" customHeight="1" x14ac:dyDescent="0.2"/>
    <row r="13" spans="1:12" ht="19.899999999999999" customHeight="1" x14ac:dyDescent="0.2">
      <c r="B13" s="4" t="s">
        <v>0</v>
      </c>
      <c r="C13" s="4" t="s">
        <v>199</v>
      </c>
      <c r="E13" s="3"/>
    </row>
    <row r="14" spans="1:12" ht="15" customHeight="1" x14ac:dyDescent="0.2">
      <c r="B14" s="42" t="s">
        <v>184</v>
      </c>
      <c r="E14" s="3"/>
    </row>
    <row r="15" spans="1:12" ht="15" customHeight="1" x14ac:dyDescent="0.2">
      <c r="B15" s="42" t="s">
        <v>337</v>
      </c>
      <c r="E15" s="3"/>
    </row>
    <row r="16" spans="1:12" ht="15" customHeight="1" x14ac:dyDescent="0.2">
      <c r="B16" s="42" t="s">
        <v>338</v>
      </c>
      <c r="E16" s="3"/>
    </row>
    <row r="17" spans="2:11" ht="15" customHeight="1" x14ac:dyDescent="0.2">
      <c r="B17" s="5" t="s">
        <v>339</v>
      </c>
      <c r="C17" s="3"/>
      <c r="E17" s="3"/>
    </row>
    <row r="18" spans="2:11" ht="15" customHeight="1" x14ac:dyDescent="0.2">
      <c r="B18" s="5" t="s">
        <v>154</v>
      </c>
      <c r="C18" s="3"/>
      <c r="E18" s="3"/>
    </row>
    <row r="19" spans="2:11" ht="15" customHeight="1" x14ac:dyDescent="0.2"/>
    <row r="20" spans="2:11" ht="90" customHeight="1" x14ac:dyDescent="0.2">
      <c r="B20" s="1" t="s">
        <v>178</v>
      </c>
      <c r="C20" s="1" t="s">
        <v>179</v>
      </c>
      <c r="D20" s="1" t="s">
        <v>180</v>
      </c>
      <c r="E20" s="1" t="s">
        <v>342</v>
      </c>
      <c r="F20" s="1" t="s">
        <v>326</v>
      </c>
      <c r="G20" s="1" t="s">
        <v>330</v>
      </c>
      <c r="H20" s="1" t="s">
        <v>332</v>
      </c>
      <c r="I20" s="1" t="s">
        <v>331</v>
      </c>
      <c r="J20" s="1" t="s">
        <v>340</v>
      </c>
      <c r="K20" s="1" t="s">
        <v>341</v>
      </c>
    </row>
    <row r="21" spans="2:11" ht="15" customHeight="1" x14ac:dyDescent="0.2">
      <c r="B21" s="65" t="s">
        <v>198</v>
      </c>
      <c r="C21" s="65" t="s">
        <v>200</v>
      </c>
      <c r="D21" s="65" t="s">
        <v>194</v>
      </c>
      <c r="E21" s="66">
        <f>'Kal Unter ehem Rath Neun'!L21</f>
        <v>104.91</v>
      </c>
      <c r="F21" s="43">
        <f ca="1">'Kal Unter ehem Rath Neun'!Q21</f>
        <v>0</v>
      </c>
      <c r="G21" s="43">
        <f>'Kal Grund ehem Rath Neun'!Q21</f>
        <v>0</v>
      </c>
      <c r="H21" s="43">
        <f>SUMIF('Kal Verbrauch Gesamt'!$B$5:$B12,$B$21,'Kal Verbrauch Gesamt'!$G$5:$G12)</f>
        <v>0</v>
      </c>
      <c r="I21" s="67"/>
      <c r="J21" s="44">
        <f ca="1">ROUND(SUM($F$21:$I$21),2)</f>
        <v>0</v>
      </c>
      <c r="K21" s="44">
        <f ca="1">ROUND($J$21* 1.19,2)</f>
        <v>0</v>
      </c>
    </row>
    <row r="22" spans="2:11" ht="15" customHeight="1" x14ac:dyDescent="0.2">
      <c r="B22" s="65" t="s">
        <v>204</v>
      </c>
      <c r="C22" s="65" t="s">
        <v>205</v>
      </c>
      <c r="D22" s="65" t="s">
        <v>194</v>
      </c>
      <c r="E22" s="66">
        <f>'Kal Unter Jugendklub'!L21</f>
        <v>252.5</v>
      </c>
      <c r="F22" s="43">
        <f ca="1">'Kal Unter Jugendklub'!Q21</f>
        <v>0</v>
      </c>
      <c r="G22" s="43">
        <f>'Kal Grund Jugendklub'!Q21</f>
        <v>0</v>
      </c>
      <c r="H22" s="67"/>
      <c r="I22" s="67"/>
      <c r="J22" s="44">
        <f ca="1">ROUND(SUM($F$22:$I$22),2)</f>
        <v>0</v>
      </c>
      <c r="K22" s="44">
        <f ca="1">ROUND($J$22* 1.19,2)</f>
        <v>0</v>
      </c>
    </row>
    <row r="23" spans="2:11" ht="15" customHeight="1" x14ac:dyDescent="0.2">
      <c r="B23" s="65" t="s">
        <v>207</v>
      </c>
      <c r="C23" s="65" t="s">
        <v>208</v>
      </c>
      <c r="D23" s="65" t="s">
        <v>194</v>
      </c>
      <c r="E23" s="66">
        <f>'Kal Unter Kita Pustebl'!L21</f>
        <v>237.5</v>
      </c>
      <c r="F23" s="43">
        <f ca="1">'Kal Unter Kita Pustebl'!Q21</f>
        <v>0</v>
      </c>
      <c r="G23" s="43">
        <f>'Kal Grund Kita Pustebl'!Q21</f>
        <v>0</v>
      </c>
      <c r="H23" s="43">
        <f>SUMIF('Kal Verbrauch Gesamt'!$B$5:$B12,$B$23,'Kal Verbrauch Gesamt'!$G$5:$G12)</f>
        <v>0</v>
      </c>
      <c r="I23" s="43">
        <f ca="1">SUMIF('Kal Wirtschaft Gesamt'!$B$5:$B12,$B$23,'Kal Wirtschaft Gesamt'!$J$5:$J12)</f>
        <v>0</v>
      </c>
      <c r="J23" s="44">
        <f ca="1">ROUND(SUM($F$23:$I$23),2)</f>
        <v>0</v>
      </c>
      <c r="K23" s="44">
        <f ca="1">ROUND($J$23* 1.19,2)</f>
        <v>0</v>
      </c>
    </row>
    <row r="24" spans="2:11" ht="15" customHeight="1" x14ac:dyDescent="0.2">
      <c r="B24" s="65" t="s">
        <v>210</v>
      </c>
      <c r="C24" s="65" t="s">
        <v>211</v>
      </c>
      <c r="D24" s="65" t="s">
        <v>194</v>
      </c>
      <c r="E24" s="66">
        <f>'Kal Unter Neundorf SH'!L21</f>
        <v>112.5</v>
      </c>
      <c r="F24" s="43">
        <f ca="1">'Kal Unter Neundorf SH'!Q21</f>
        <v>0</v>
      </c>
      <c r="G24" s="43">
        <f>'Kal Grund Neundorf SH'!Q21</f>
        <v>0</v>
      </c>
      <c r="H24" s="67"/>
      <c r="I24" s="67"/>
      <c r="J24" s="44">
        <f ca="1">ROUND(SUM($F$24:$I$24),2)</f>
        <v>0</v>
      </c>
      <c r="K24" s="44">
        <f ca="1">ROUND($J$24* 1.19,2)</f>
        <v>0</v>
      </c>
    </row>
    <row r="25" spans="2:11" ht="15" customHeight="1" x14ac:dyDescent="0.2"/>
    <row r="26" spans="2:11" ht="15" customHeight="1" x14ac:dyDescent="0.2"/>
    <row r="27" spans="2:11" ht="15" customHeight="1" x14ac:dyDescent="0.2"/>
    <row r="28" spans="2:11" ht="15" customHeight="1" x14ac:dyDescent="0.2"/>
    <row r="29" spans="2:11" ht="15" customHeight="1" x14ac:dyDescent="0.2"/>
    <row r="30" spans="2:11" ht="15" customHeight="1" x14ac:dyDescent="0.2"/>
    <row r="31" spans="2:11" ht="15" customHeight="1" x14ac:dyDescent="0.2"/>
    <row r="32" spans="2:11"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sheetData>
  <sheetProtection algorithmName="SHA-512" hashValue="xTyycVpcXz6d48EBnakjAkNgEc3rfHrwKStNSwnJ5eGOBAAf/ypgiCDUj3ggtX/RtalyQJW+6MPJK9qNPfKe3Q==" saltValue="2w39QoXIUKDqf9tFeb43ug==" spinCount="100000" sheet="1" objects="1" scenarios="1"/>
  <mergeCells count="2">
    <mergeCell ref="I2:L6"/>
    <mergeCell ref="G2:H2"/>
  </mergeCells>
  <phoneticPr fontId="3" type="noConversion"/>
  <hyperlinks>
    <hyperlink ref="B14" location="'Preisübersicht'!A1" display="Preisübersicht" xr:uid="{5573ABA0-E764-4230-9C3B-0CFDB41C1CAC}"/>
    <hyperlink ref="B15" location="'SVS UnterhaltsRG'!A1" display="SVS UnterhaltsRG" xr:uid="{24702E44-482F-4DD4-9E5D-234765A88BF1}"/>
    <hyperlink ref="B16" location="'SVS GrundRG'!A1" display="SVS GrundRG" xr:uid="{D7F69637-F1BF-40FF-85D2-AAC793116028}"/>
    <hyperlink ref="B17" location="'SVS Wirtschaft'!A1" display="SVS Wirtschaft" xr:uid="{B40F5DF1-7C54-422A-903C-1D7DD7287439}"/>
    <hyperlink ref="B18" location="'Reinigungstage'!A1" display="Reinigungstage" xr:uid="{1D2AA2FF-89CB-4AC8-A7C2-AC508FA5549E}"/>
    <hyperlink ref="F21" location="'Kal Unter ehem Rath Neun'!$Q$21" display="'Kal Unter ehem Rath Neun'!$Q$21" xr:uid="{A724F78C-C457-4125-9E1F-CC8A1D29CE39}"/>
    <hyperlink ref="F22" location="'Kal Unter Jugendklub'!$Q$21" display="'Kal Unter Jugendklub'!$Q$21" xr:uid="{AD6D8F6D-7839-4A73-B720-85A728064873}"/>
    <hyperlink ref="F23" location="'Kal Unter Kita Pustebl'!$Q$21" display="'Kal Unter Kita Pustebl'!$Q$21" xr:uid="{77F86E05-A013-42A3-802E-2DDE1037E8C7}"/>
    <hyperlink ref="F24" location="'Kal Unter Neundorf SH'!$Q$21" display="'Kal Unter Neundorf SH'!$Q$21" xr:uid="{0B95A301-8817-41BA-A51F-23319C5224FA}"/>
    <hyperlink ref="G21" location="'Kal Grund ehem Rath Neun'!$Q$21" display="'Kal Grund ehem Rath Neun'!$Q$21" xr:uid="{867A49F3-4DC0-4ED4-A79D-8FD5E43D95B6}"/>
    <hyperlink ref="G22" location="'Kal Grund Jugendklub'!$Q$21" display="'Kal Grund Jugendklub'!$Q$21" xr:uid="{C7CB7D2C-4D9A-43E0-915D-1B28136F1614}"/>
    <hyperlink ref="G23" location="'Kal Grund Kita Pustebl'!$Q$21" display="'Kal Grund Kita Pustebl'!$Q$21" xr:uid="{11507522-2494-45A7-B7CD-13D7039FD44D}"/>
    <hyperlink ref="G24" location="'Kal Grund Neundorf SH'!$Q$21" display="'Kal Grund Neundorf SH'!$Q$21" xr:uid="{9344A765-A312-4D2B-A4DC-126009075942}"/>
    <hyperlink ref="H21" location="'Kal Verbrauch Gesamt'!G5:G7" display="'Kal Verbrauch Gesamt'!G5:G7" xr:uid="{BC35D3CA-7A5B-4E12-B518-8705620602C1}"/>
    <hyperlink ref="H23" location="'Kal Verbrauch Gesamt'!G8:G12" display="'Kal Verbrauch Gesamt'!G8:G12" xr:uid="{8875D500-B9B2-443B-BECE-0F66DFAD772A}"/>
    <hyperlink ref="I23" location="'Kal Wirtschaft Gesamt'!J5:J12" display="'Kal Wirtschaft Gesamt'!J5:J12" xr:uid="{F6FC1F0B-F680-4E66-845B-9C94AF5D243C}"/>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&amp;N&amp;RInhaltsverzeichnis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0</xdr:colOff>
                    <xdr:row>2</xdr:row>
                    <xdr:rowOff>0</xdr:rowOff>
                  </from>
                  <to>
                    <xdr:col>7</xdr:col>
                    <xdr:colOff>790575</xdr:colOff>
                    <xdr:row>3</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ltText="Hinweis 2">
                <anchor moveWithCells="1">
                  <from>
                    <xdr:col>7</xdr:col>
                    <xdr:colOff>0</xdr:colOff>
                    <xdr:row>3</xdr:row>
                    <xdr:rowOff>0</xdr:rowOff>
                  </from>
                  <to>
                    <xdr:col>7</xdr:col>
                    <xdr:colOff>790575</xdr:colOff>
                    <xdr:row>4</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ltText="Hinweis 3">
                <anchor moveWithCells="1">
                  <from>
                    <xdr:col>7</xdr:col>
                    <xdr:colOff>0</xdr:colOff>
                    <xdr:row>4</xdr:row>
                    <xdr:rowOff>19050</xdr:rowOff>
                  </from>
                  <to>
                    <xdr:col>7</xdr:col>
                    <xdr:colOff>790575</xdr:colOff>
                    <xdr:row>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53144-DF68-4D49-BBEE-891EFD7D2509}">
  <sheetPr codeName="Tabelle34">
    <tabColor indexed="40"/>
  </sheetPr>
  <dimension ref="A1:V56"/>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6.42578125" style="3" customWidth="1"/>
    <col min="4" max="4" width="10"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1.140625" style="3" customWidth="1"/>
    <col min="11" max="11" width="7.85546875" style="3" customWidth="1"/>
    <col min="12" max="12" width="8.7109375" style="3" customWidth="1"/>
    <col min="13" max="13" width="12.140625" style="3" customWidth="1"/>
    <col min="14" max="14" width="9.42578125" style="3" customWidth="1"/>
    <col min="15" max="15" width="8.42578125" style="3" customWidth="1"/>
    <col min="16" max="17" width="11.42578125" style="3" customWidth="1"/>
    <col min="18" max="19" width="11.28515625" style="3" customWidth="1"/>
    <col min="20" max="20" width="22.28515625" style="3" customWidth="1"/>
    <col min="21" max="21" width="0" style="3" hidden="1" customWidth="1"/>
    <col min="22" max="16384" width="11.42578125" style="3" hidden="1"/>
  </cols>
  <sheetData>
    <row r="1" spans="1:22" ht="15" customHeight="1" x14ac:dyDescent="0.2">
      <c r="M1" s="5" t="s">
        <v>100</v>
      </c>
    </row>
    <row r="2" spans="1:22" ht="21" customHeight="1" x14ac:dyDescent="0.2">
      <c r="A2" s="161" t="s">
        <v>158</v>
      </c>
      <c r="B2" s="162"/>
      <c r="C2" s="162"/>
      <c r="D2" s="162" t="b">
        <v>0</v>
      </c>
      <c r="E2" s="163"/>
      <c r="G2" s="164" t="s">
        <v>171</v>
      </c>
      <c r="H2" s="164" t="s">
        <v>163</v>
      </c>
      <c r="I2" s="164" t="s">
        <v>164</v>
      </c>
      <c r="J2" s="164" t="s">
        <v>183</v>
      </c>
      <c r="M2" s="45" t="b">
        <v>0</v>
      </c>
      <c r="N2" s="133"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33"/>
      <c r="P2" s="133"/>
      <c r="Q2" s="133"/>
    </row>
    <row r="3" spans="1:22" ht="21" customHeight="1" x14ac:dyDescent="0.2">
      <c r="A3" s="104" t="s">
        <v>159</v>
      </c>
      <c r="B3" s="105"/>
      <c r="C3" s="105"/>
      <c r="D3" s="105"/>
      <c r="E3" s="106"/>
      <c r="G3" s="165"/>
      <c r="H3" s="165" t="b">
        <v>0</v>
      </c>
      <c r="I3" s="165"/>
      <c r="J3" s="165"/>
      <c r="M3" s="45" t="b">
        <v>0</v>
      </c>
      <c r="N3" s="133"/>
      <c r="O3" s="133"/>
      <c r="P3" s="133"/>
      <c r="Q3" s="133"/>
    </row>
    <row r="4" spans="1:22" ht="15" customHeight="1" x14ac:dyDescent="0.2">
      <c r="A4" s="159" t="s">
        <v>91</v>
      </c>
      <c r="B4" s="169" t="str">
        <f>IF(Inhaltsverzeichnis!C3="","",Inhaltsverzeichnis!C3)</f>
        <v/>
      </c>
      <c r="C4" s="170"/>
      <c r="D4" s="170"/>
      <c r="E4" s="171"/>
      <c r="G4" s="103" t="s">
        <v>216</v>
      </c>
      <c r="H4" s="107"/>
      <c r="I4" s="108">
        <f ca="1">SUMIF('Kal Unter Kita Pustebl'!J22:M56,$G$4,'Kal Unter Kita Pustebl'!M22:M56)</f>
        <v>5496.52</v>
      </c>
      <c r="J4" s="64">
        <f>COUNTIFS('Kal Unter Kita Pustebl'!J22:M56,$G$4)</f>
        <v>2</v>
      </c>
      <c r="M4" s="45" t="b">
        <v>0</v>
      </c>
      <c r="N4" s="133"/>
      <c r="O4" s="133"/>
      <c r="P4" s="133"/>
      <c r="Q4" s="133"/>
      <c r="U4" s="103" t="s">
        <v>216</v>
      </c>
      <c r="V4" s="3">
        <v>168.75</v>
      </c>
    </row>
    <row r="5" spans="1:22" ht="15" customHeight="1" x14ac:dyDescent="0.2">
      <c r="A5" s="160"/>
      <c r="B5" s="172"/>
      <c r="C5" s="173"/>
      <c r="D5" s="173"/>
      <c r="E5" s="174"/>
      <c r="G5" s="103" t="s">
        <v>236</v>
      </c>
      <c r="H5" s="107"/>
      <c r="I5" s="108">
        <f ca="1">SUMIF('Kal Unter Kita Pustebl'!J22:M56,$G$5,'Kal Unter Kita Pustebl'!M22:M56)</f>
        <v>117669.4</v>
      </c>
      <c r="J5" s="64">
        <f>COUNTIFS('Kal Unter Kita Pustebl'!J22:M56,$G$5)</f>
        <v>10</v>
      </c>
      <c r="M5" s="45" t="b">
        <v>0</v>
      </c>
      <c r="N5" s="133"/>
      <c r="O5" s="133"/>
      <c r="P5" s="133"/>
      <c r="Q5" s="133"/>
      <c r="U5" s="103" t="s">
        <v>236</v>
      </c>
      <c r="V5" s="3">
        <v>132.5</v>
      </c>
    </row>
    <row r="6" spans="1:22" ht="15" customHeight="1" x14ac:dyDescent="0.2">
      <c r="A6" s="109" t="s">
        <v>181</v>
      </c>
      <c r="B6" s="175" t="s">
        <v>199</v>
      </c>
      <c r="C6" s="176"/>
      <c r="D6" s="176"/>
      <c r="E6" s="177"/>
      <c r="G6" s="103" t="s">
        <v>229</v>
      </c>
      <c r="H6" s="107"/>
      <c r="I6" s="108">
        <f ca="1">SUMIF('Kal Unter Kita Pustebl'!J22:M56,$G$6,'Kal Unter Kita Pustebl'!M22:M56)</f>
        <v>19384.77</v>
      </c>
      <c r="J6" s="64">
        <f>COUNTIFS('Kal Unter Kita Pustebl'!J22:M56,$G$6)</f>
        <v>5</v>
      </c>
      <c r="U6" s="103" t="s">
        <v>229</v>
      </c>
      <c r="V6" s="3">
        <v>53.75</v>
      </c>
    </row>
    <row r="7" spans="1:22" ht="15" customHeight="1" x14ac:dyDescent="0.2">
      <c r="A7" s="110" t="s">
        <v>179</v>
      </c>
      <c r="B7" s="178" t="s">
        <v>208</v>
      </c>
      <c r="C7" s="176"/>
      <c r="D7" s="176"/>
      <c r="E7" s="177"/>
      <c r="G7" s="103" t="s">
        <v>287</v>
      </c>
      <c r="H7" s="107"/>
      <c r="I7" s="108">
        <f ca="1">SUMIF('Kal Unter Kita Pustebl'!J22:M56,$G$7,'Kal Unter Kita Pustebl'!M22:M56)</f>
        <v>23766.63</v>
      </c>
      <c r="J7" s="64">
        <f>COUNTIFS('Kal Unter Kita Pustebl'!J22:M56,$G$7)</f>
        <v>1</v>
      </c>
      <c r="U7" s="103" t="s">
        <v>287</v>
      </c>
      <c r="V7" s="3">
        <v>168.75</v>
      </c>
    </row>
    <row r="8" spans="1:22" ht="15" customHeight="1" x14ac:dyDescent="0.2">
      <c r="A8" s="110" t="s">
        <v>180</v>
      </c>
      <c r="B8" s="175"/>
      <c r="C8" s="176"/>
      <c r="D8" s="176"/>
      <c r="E8" s="177"/>
      <c r="G8" s="103" t="s">
        <v>288</v>
      </c>
      <c r="H8" s="107"/>
      <c r="I8" s="108">
        <f ca="1">SUMIF('Kal Unter Kita Pustebl'!J22:M56,$G$8,'Kal Unter Kita Pustebl'!M22:M56)</f>
        <v>2030.8000000000002</v>
      </c>
      <c r="J8" s="64">
        <f>COUNTIFS('Kal Unter Kita Pustebl'!J22:M56,$G$8)</f>
        <v>2</v>
      </c>
      <c r="U8" s="103" t="s">
        <v>288</v>
      </c>
      <c r="V8" s="3">
        <v>262.5</v>
      </c>
    </row>
    <row r="9" spans="1:22" ht="15" customHeight="1" x14ac:dyDescent="0.2">
      <c r="A9" s="109" t="s">
        <v>178</v>
      </c>
      <c r="B9" s="179" t="s">
        <v>207</v>
      </c>
      <c r="C9" s="176"/>
      <c r="D9" s="176"/>
      <c r="E9" s="177"/>
      <c r="G9" s="103" t="s">
        <v>227</v>
      </c>
      <c r="H9" s="107"/>
      <c r="I9" s="108">
        <f ca="1">SUMIF('Kal Unter Kita Pustebl'!J22:M56,$G$9,'Kal Unter Kita Pustebl'!M22:M56)</f>
        <v>29342.890000000003</v>
      </c>
      <c r="J9" s="64">
        <f>COUNTIFS('Kal Unter Kita Pustebl'!J22:M56,$G$9)</f>
        <v>8</v>
      </c>
      <c r="U9" s="103" t="s">
        <v>227</v>
      </c>
      <c r="V9" s="3">
        <v>136.25</v>
      </c>
    </row>
    <row r="10" spans="1:22" ht="15" customHeight="1" x14ac:dyDescent="0.2">
      <c r="A10" s="110" t="s">
        <v>160</v>
      </c>
      <c r="B10" s="175" t="s">
        <v>209</v>
      </c>
      <c r="C10" s="176"/>
      <c r="D10" s="176"/>
      <c r="E10" s="177"/>
      <c r="G10" s="103" t="s">
        <v>228</v>
      </c>
      <c r="H10" s="107"/>
      <c r="I10" s="108">
        <f ca="1">SUMIF('Kal Unter Kita Pustebl'!J22:M56,$G$10,'Kal Unter Kita Pustebl'!M22:M56)</f>
        <v>34171.51</v>
      </c>
      <c r="J10" s="64">
        <f>COUNTIFS('Kal Unter Kita Pustebl'!J22:M56,$G$10)</f>
        <v>5</v>
      </c>
      <c r="U10" s="103" t="s">
        <v>228</v>
      </c>
      <c r="V10" s="3">
        <v>166.25</v>
      </c>
    </row>
    <row r="11" spans="1:22" ht="15" customHeight="1" x14ac:dyDescent="0.2">
      <c r="A11" s="110" t="s">
        <v>161</v>
      </c>
      <c r="B11" s="180" t="s">
        <v>202</v>
      </c>
      <c r="C11" s="176"/>
      <c r="D11" s="176"/>
      <c r="E11" s="177"/>
      <c r="G11" s="103" t="s">
        <v>237</v>
      </c>
      <c r="H11" s="107"/>
      <c r="I11" s="108">
        <f ca="1">SUMIF('Kal Unter Kita Pustebl'!J22:M56,$G$11,'Kal Unter Kita Pustebl'!M22:M56)</f>
        <v>34017.129999999997</v>
      </c>
      <c r="J11" s="64">
        <f>COUNTIFS('Kal Unter Kita Pustebl'!J22:M56,$G$11)</f>
        <v>2</v>
      </c>
      <c r="M11" s="3" t="str">
        <f>IF(N13&gt;0,"Bitte die Leistungswerte im Leistungsverzeichnis/ Tabellenblatt Leistungsrichtwerte","")</f>
        <v/>
      </c>
      <c r="U11" s="103" t="s">
        <v>237</v>
      </c>
      <c r="V11" s="3">
        <v>67.5</v>
      </c>
    </row>
    <row r="12" spans="1:22" ht="15" customHeight="1" x14ac:dyDescent="0.2">
      <c r="A12" s="110" t="s">
        <v>162</v>
      </c>
      <c r="B12" s="175" t="s">
        <v>203</v>
      </c>
      <c r="C12" s="176"/>
      <c r="D12" s="176"/>
      <c r="E12" s="177"/>
      <c r="M12" s="3" t="str">
        <f>IF(N13&gt;0,"für die Objektart prüfen.","")</f>
        <v/>
      </c>
    </row>
    <row r="13" spans="1:22" ht="15" customHeight="1" x14ac:dyDescent="0.2">
      <c r="A13" s="110" t="s">
        <v>165</v>
      </c>
      <c r="B13" s="166" t="str">
        <f>HYPERLINK("http://maps.google.de/maps?hl=de&amp;bav=on.2,or.r_qf.&amp;bvm=bv.44770516,d.Yms&amp;biw=1395&amp;bih=916&amp;um=1&amp;ie=UTF-8&amp;q="&amp;B7&amp;"+"&amp;B8&amp;"+"&amp;B10&amp;"+"&amp;B11&amp;"+"&amp;B12&amp;"","In Google-Maps anzeigen (wenn Internet verfügbar)")</f>
        <v>In Google-Maps anzeigen (wenn Internet verfügbar)</v>
      </c>
      <c r="C13" s="167"/>
      <c r="D13" s="167"/>
      <c r="E13" s="168"/>
      <c r="N13" s="111">
        <f>COUNTIF(V22:V$56,1)</f>
        <v>0</v>
      </c>
      <c r="O13" s="3" t="str">
        <f>IF(N13&gt;0,"Wert(e) überschritten, bitte mit dem Angebot plausibel darlegen.","")</f>
        <v/>
      </c>
    </row>
    <row r="14" spans="1:22" ht="15" customHeight="1" x14ac:dyDescent="0.2">
      <c r="N14" s="112">
        <f>COUNTIF(V22:V$56,0)</f>
        <v>35</v>
      </c>
      <c r="O14" s="3" t="str">
        <f>IF(N14&gt;0,"Wert(e) korrekt","")</f>
        <v>Wert(e) korrekt</v>
      </c>
      <c r="T14" s="113">
        <f>IF(COUNTA($T$22:$T$56)-COUNTBLANK($T$22:$T$56)=0,"",COUNTA($T$22:$T$56)-COUNTBLANK($T$22:$T$56))</f>
        <v>35</v>
      </c>
    </row>
    <row r="15" spans="1:22" ht="15" hidden="1" customHeight="1" x14ac:dyDescent="0.2"/>
    <row r="16" spans="1:22" ht="15" hidden="1" customHeight="1" x14ac:dyDescent="0.2"/>
    <row r="17" spans="1:22" ht="15" hidden="1" customHeight="1" x14ac:dyDescent="0.2"/>
    <row r="18" spans="1:22" ht="15" hidden="1" customHeight="1" x14ac:dyDescent="0.2"/>
    <row r="19" spans="1:22" ht="15" hidden="1" customHeight="1" x14ac:dyDescent="0.2"/>
    <row r="20" spans="1:22" ht="45" customHeight="1" x14ac:dyDescent="0.2">
      <c r="A20" s="1" t="s">
        <v>92</v>
      </c>
      <c r="B20" s="1" t="s">
        <v>97</v>
      </c>
      <c r="C20" s="1" t="s">
        <v>93</v>
      </c>
      <c r="D20" s="1" t="s">
        <v>94</v>
      </c>
      <c r="E20" s="1" t="s">
        <v>98</v>
      </c>
      <c r="F20" s="1" t="s">
        <v>95</v>
      </c>
      <c r="G20" s="1" t="s">
        <v>115</v>
      </c>
      <c r="H20" s="1" t="s">
        <v>106</v>
      </c>
      <c r="I20" s="1" t="s">
        <v>354</v>
      </c>
      <c r="J20" s="1" t="s">
        <v>99</v>
      </c>
      <c r="K20" s="1" t="s">
        <v>104</v>
      </c>
      <c r="L20" s="1" t="s">
        <v>140</v>
      </c>
      <c r="M20" s="1" t="s">
        <v>109</v>
      </c>
      <c r="N20" s="1" t="s">
        <v>105</v>
      </c>
      <c r="O20" s="1" t="s">
        <v>110</v>
      </c>
      <c r="P20" s="1" t="s">
        <v>111</v>
      </c>
      <c r="Q20" s="1" t="s">
        <v>112</v>
      </c>
      <c r="R20" s="1" t="s">
        <v>182</v>
      </c>
      <c r="S20" s="1" t="s">
        <v>139</v>
      </c>
    </row>
    <row r="21" spans="1:22" ht="29.1" customHeight="1" x14ac:dyDescent="0.2">
      <c r="A21" s="114" t="s">
        <v>124</v>
      </c>
      <c r="B21" s="12"/>
      <c r="C21" s="12"/>
      <c r="D21" s="12"/>
      <c r="E21" s="12"/>
      <c r="F21" s="12"/>
      <c r="G21" s="115">
        <f>SUM($G$22:$G$56)</f>
        <v>1142.08</v>
      </c>
      <c r="H21" s="115">
        <f>SUM($H$22:$H$56)</f>
        <v>0</v>
      </c>
      <c r="I21" s="115">
        <f>SUM($I$22:$I$56)</f>
        <v>10</v>
      </c>
      <c r="J21" s="44"/>
      <c r="K21" s="44"/>
      <c r="L21" s="116">
        <f>MAX(L22:L56)</f>
        <v>237.5</v>
      </c>
      <c r="M21" s="115">
        <f>SUM($M$22:$M$56)</f>
        <v>265879.65000000002</v>
      </c>
      <c r="N21" s="44"/>
      <c r="O21" s="44"/>
      <c r="P21" s="115">
        <f>SUM($P$22:$P$56)</f>
        <v>0</v>
      </c>
      <c r="Q21" s="115">
        <f ca="1">SUM($Q$22:$Q$56)</f>
        <v>0</v>
      </c>
      <c r="R21" s="115">
        <f>ROUND(IF(L21=0,0,P21/L21),2)</f>
        <v>0</v>
      </c>
      <c r="S21" s="115">
        <f ca="1">ROUND(IF(L21=0,0,Q21/L21),2)</f>
        <v>0</v>
      </c>
    </row>
    <row r="22" spans="1:22" ht="14.45" customHeight="1" x14ac:dyDescent="0.2">
      <c r="A22" s="103">
        <v>1</v>
      </c>
      <c r="B22" s="117" t="s">
        <v>238</v>
      </c>
      <c r="C22" s="118" t="s">
        <v>239</v>
      </c>
      <c r="D22" s="118"/>
      <c r="E22" s="118" t="s">
        <v>240</v>
      </c>
      <c r="F22" s="118" t="s">
        <v>219</v>
      </c>
      <c r="G22" s="66">
        <v>15.48</v>
      </c>
      <c r="H22" s="66"/>
      <c r="I22" s="66"/>
      <c r="J22" s="103" t="s">
        <v>227</v>
      </c>
      <c r="K22" s="66">
        <v>5</v>
      </c>
      <c r="L22" s="44">
        <f>VLOOKUP(K22,Reinigungstage!A10:D31,4,FALSE)</f>
        <v>237.5</v>
      </c>
      <c r="M22" s="44">
        <f t="shared" ref="M22:M56" si="0">ROUND(IF(L22=0,0,L22*G22),2)</f>
        <v>3676.5</v>
      </c>
      <c r="N22" s="119">
        <f t="shared" ref="N22:N56" si="1">VLOOKUP(J22,$G$4:$H$11,2,FALSE)</f>
        <v>0</v>
      </c>
      <c r="O22" s="44">
        <f ca="1">IF('SVS UnterhaltsRG'!H61="",0,'SVS UnterhaltsRG'!H61)</f>
        <v>0</v>
      </c>
      <c r="P22" s="44">
        <f t="shared" ref="P22:P56" si="2">ROUND(IF(N22=0,0,M22/N22),2)</f>
        <v>0</v>
      </c>
      <c r="Q22" s="44">
        <f t="shared" ref="Q22:Q56" ca="1" si="3">IF(M22=0,0,IF(O22="",0,ROUND(P22*O22,2)))</f>
        <v>0</v>
      </c>
      <c r="R22" s="44">
        <f t="shared" ref="R22:R56" si="4">ROUND(IF(P22=0,0,P22/L22),2)</f>
        <v>0</v>
      </c>
      <c r="S22" s="44">
        <f t="shared" ref="S22:S56" ca="1" si="5">ROUND(IF(Q22=0,0,Q22/L22),2)</f>
        <v>0</v>
      </c>
      <c r="T22" s="3" t="str">
        <f t="shared" ref="T22:T56" si="6">IF(M22=0,"",IF(N22=0,"Leistungswert eintragen",IF(O22=0,"SVS prüfen","")))</f>
        <v>Leistungswert eintragen</v>
      </c>
      <c r="U22" s="3">
        <f t="shared" ref="U22:U56" si="7">VLOOKUP(J22,$U$4:$V$11,2,FALSE)</f>
        <v>136.25</v>
      </c>
      <c r="V22" s="3">
        <f t="shared" ref="V22:V56" si="8">IF(M22=0,0,IF(U22&lt;N22,1,IF(U22&gt;=N22,0,"")))</f>
        <v>0</v>
      </c>
    </row>
    <row r="23" spans="1:22" ht="14.45" customHeight="1" x14ac:dyDescent="0.2">
      <c r="A23" s="103">
        <v>2</v>
      </c>
      <c r="B23" s="117" t="s">
        <v>241</v>
      </c>
      <c r="C23" s="118" t="s">
        <v>239</v>
      </c>
      <c r="D23" s="118" t="s">
        <v>242</v>
      </c>
      <c r="E23" s="118" t="s">
        <v>230</v>
      </c>
      <c r="F23" s="118" t="s">
        <v>219</v>
      </c>
      <c r="G23" s="66">
        <v>47.01</v>
      </c>
      <c r="H23" s="66"/>
      <c r="I23" s="66"/>
      <c r="J23" s="103" t="s">
        <v>236</v>
      </c>
      <c r="K23" s="66">
        <v>5</v>
      </c>
      <c r="L23" s="44">
        <f>VLOOKUP(K23,Reinigungstage!A10:D31,4,FALSE)</f>
        <v>237.5</v>
      </c>
      <c r="M23" s="44">
        <f t="shared" si="0"/>
        <v>11164.88</v>
      </c>
      <c r="N23" s="119">
        <f t="shared" si="1"/>
        <v>0</v>
      </c>
      <c r="O23" s="44">
        <f ca="1">IF('SVS UnterhaltsRG'!H61="",0,'SVS UnterhaltsRG'!H61)</f>
        <v>0</v>
      </c>
      <c r="P23" s="44">
        <f t="shared" si="2"/>
        <v>0</v>
      </c>
      <c r="Q23" s="44">
        <f t="shared" ca="1" si="3"/>
        <v>0</v>
      </c>
      <c r="R23" s="44">
        <f t="shared" si="4"/>
        <v>0</v>
      </c>
      <c r="S23" s="44">
        <f t="shared" ca="1" si="5"/>
        <v>0</v>
      </c>
      <c r="T23" s="3" t="str">
        <f t="shared" si="6"/>
        <v>Leistungswert eintragen</v>
      </c>
      <c r="U23" s="3">
        <f t="shared" si="7"/>
        <v>132.5</v>
      </c>
      <c r="V23" s="3">
        <f t="shared" si="8"/>
        <v>0</v>
      </c>
    </row>
    <row r="24" spans="1:22" ht="14.45" customHeight="1" x14ac:dyDescent="0.2">
      <c r="A24" s="103">
        <v>3</v>
      </c>
      <c r="B24" s="117" t="s">
        <v>243</v>
      </c>
      <c r="C24" s="118" t="s">
        <v>239</v>
      </c>
      <c r="D24" s="118"/>
      <c r="E24" s="118" t="s">
        <v>244</v>
      </c>
      <c r="F24" s="118" t="s">
        <v>219</v>
      </c>
      <c r="G24" s="66">
        <v>10.61</v>
      </c>
      <c r="H24" s="66"/>
      <c r="I24" s="66"/>
      <c r="J24" s="103" t="s">
        <v>229</v>
      </c>
      <c r="K24" s="66">
        <v>5</v>
      </c>
      <c r="L24" s="44">
        <f>VLOOKUP(K24,Reinigungstage!A10:D31,4,FALSE)</f>
        <v>237.5</v>
      </c>
      <c r="M24" s="44">
        <f t="shared" si="0"/>
        <v>2519.88</v>
      </c>
      <c r="N24" s="119">
        <f t="shared" si="1"/>
        <v>0</v>
      </c>
      <c r="O24" s="44">
        <f ca="1">IF('SVS UnterhaltsRG'!H61="",0,'SVS UnterhaltsRG'!H61)</f>
        <v>0</v>
      </c>
      <c r="P24" s="44">
        <f t="shared" si="2"/>
        <v>0</v>
      </c>
      <c r="Q24" s="44">
        <f t="shared" ca="1" si="3"/>
        <v>0</v>
      </c>
      <c r="R24" s="44">
        <f t="shared" si="4"/>
        <v>0</v>
      </c>
      <c r="S24" s="44">
        <f t="shared" ca="1" si="5"/>
        <v>0</v>
      </c>
      <c r="T24" s="3" t="str">
        <f t="shared" si="6"/>
        <v>Leistungswert eintragen</v>
      </c>
      <c r="U24" s="3">
        <f t="shared" si="7"/>
        <v>53.75</v>
      </c>
      <c r="V24" s="3">
        <f t="shared" si="8"/>
        <v>0</v>
      </c>
    </row>
    <row r="25" spans="1:22" ht="14.45" customHeight="1" x14ac:dyDescent="0.2">
      <c r="A25" s="103">
        <v>4</v>
      </c>
      <c r="B25" s="117">
        <v>3.02</v>
      </c>
      <c r="C25" s="118" t="s">
        <v>239</v>
      </c>
      <c r="D25" s="118"/>
      <c r="E25" s="118" t="s">
        <v>245</v>
      </c>
      <c r="F25" s="118" t="s">
        <v>219</v>
      </c>
      <c r="G25" s="66">
        <v>11.73</v>
      </c>
      <c r="H25" s="66"/>
      <c r="I25" s="66"/>
      <c r="J25" s="103" t="s">
        <v>228</v>
      </c>
      <c r="K25" s="66">
        <v>5</v>
      </c>
      <c r="L25" s="44">
        <f>VLOOKUP(K25,Reinigungstage!A10:D31,4,FALSE)</f>
        <v>237.5</v>
      </c>
      <c r="M25" s="44">
        <f t="shared" si="0"/>
        <v>2785.88</v>
      </c>
      <c r="N25" s="119">
        <f t="shared" si="1"/>
        <v>0</v>
      </c>
      <c r="O25" s="44">
        <f ca="1">IF('SVS UnterhaltsRG'!H61="",0,'SVS UnterhaltsRG'!H61)</f>
        <v>0</v>
      </c>
      <c r="P25" s="44">
        <f t="shared" si="2"/>
        <v>0</v>
      </c>
      <c r="Q25" s="44">
        <f t="shared" ca="1" si="3"/>
        <v>0</v>
      </c>
      <c r="R25" s="44">
        <f t="shared" si="4"/>
        <v>0</v>
      </c>
      <c r="S25" s="44">
        <f t="shared" ca="1" si="5"/>
        <v>0</v>
      </c>
      <c r="T25" s="3" t="str">
        <f t="shared" si="6"/>
        <v>Leistungswert eintragen</v>
      </c>
      <c r="U25" s="3">
        <f t="shared" si="7"/>
        <v>166.25</v>
      </c>
      <c r="V25" s="3">
        <f t="shared" si="8"/>
        <v>0</v>
      </c>
    </row>
    <row r="26" spans="1:22" ht="14.45" customHeight="1" x14ac:dyDescent="0.2">
      <c r="A26" s="103">
        <v>5</v>
      </c>
      <c r="B26" s="117">
        <v>3.06</v>
      </c>
      <c r="C26" s="118" t="s">
        <v>239</v>
      </c>
      <c r="D26" s="118"/>
      <c r="E26" s="118" t="s">
        <v>246</v>
      </c>
      <c r="F26" s="118" t="s">
        <v>219</v>
      </c>
      <c r="G26" s="66">
        <v>100.07</v>
      </c>
      <c r="H26" s="66"/>
      <c r="I26" s="66"/>
      <c r="J26" s="103" t="s">
        <v>287</v>
      </c>
      <c r="K26" s="66">
        <v>5</v>
      </c>
      <c r="L26" s="44">
        <f>VLOOKUP(K26,Reinigungstage!A10:D31,4,FALSE)</f>
        <v>237.5</v>
      </c>
      <c r="M26" s="44">
        <f t="shared" si="0"/>
        <v>23766.63</v>
      </c>
      <c r="N26" s="119">
        <f t="shared" si="1"/>
        <v>0</v>
      </c>
      <c r="O26" s="44">
        <f ca="1">IF('SVS UnterhaltsRG'!H61="",0,'SVS UnterhaltsRG'!H61)</f>
        <v>0</v>
      </c>
      <c r="P26" s="44">
        <f t="shared" si="2"/>
        <v>0</v>
      </c>
      <c r="Q26" s="44">
        <f t="shared" ca="1" si="3"/>
        <v>0</v>
      </c>
      <c r="R26" s="44">
        <f t="shared" si="4"/>
        <v>0</v>
      </c>
      <c r="S26" s="44">
        <f t="shared" ca="1" si="5"/>
        <v>0</v>
      </c>
      <c r="T26" s="3" t="str">
        <f t="shared" si="6"/>
        <v>Leistungswert eintragen</v>
      </c>
      <c r="U26" s="3">
        <f t="shared" si="7"/>
        <v>168.75</v>
      </c>
      <c r="V26" s="3">
        <f t="shared" si="8"/>
        <v>0</v>
      </c>
    </row>
    <row r="27" spans="1:22" ht="14.45" customHeight="1" x14ac:dyDescent="0.2">
      <c r="A27" s="103">
        <v>6</v>
      </c>
      <c r="B27" s="117">
        <v>3.07</v>
      </c>
      <c r="C27" s="118" t="s">
        <v>239</v>
      </c>
      <c r="D27" s="118"/>
      <c r="E27" s="118" t="s">
        <v>247</v>
      </c>
      <c r="F27" s="118" t="s">
        <v>219</v>
      </c>
      <c r="G27" s="66">
        <v>13</v>
      </c>
      <c r="H27" s="66"/>
      <c r="I27" s="66"/>
      <c r="J27" s="103" t="s">
        <v>288</v>
      </c>
      <c r="K27" s="66">
        <v>1</v>
      </c>
      <c r="L27" s="44">
        <f>VLOOKUP(K27,Reinigungstage!A10:D31,4,FALSE)</f>
        <v>49.34</v>
      </c>
      <c r="M27" s="44">
        <f t="shared" si="0"/>
        <v>641.41999999999996</v>
      </c>
      <c r="N27" s="119">
        <f t="shared" si="1"/>
        <v>0</v>
      </c>
      <c r="O27" s="44">
        <f ca="1">IF('SVS UnterhaltsRG'!H61="",0,'SVS UnterhaltsRG'!H61)</f>
        <v>0</v>
      </c>
      <c r="P27" s="44">
        <f t="shared" si="2"/>
        <v>0</v>
      </c>
      <c r="Q27" s="44">
        <f t="shared" ca="1" si="3"/>
        <v>0</v>
      </c>
      <c r="R27" s="44">
        <f t="shared" si="4"/>
        <v>0</v>
      </c>
      <c r="S27" s="44">
        <f t="shared" ca="1" si="5"/>
        <v>0</v>
      </c>
      <c r="T27" s="3" t="str">
        <f t="shared" si="6"/>
        <v>Leistungswert eintragen</v>
      </c>
      <c r="U27" s="3">
        <f t="shared" si="7"/>
        <v>262.5</v>
      </c>
      <c r="V27" s="3">
        <f t="shared" si="8"/>
        <v>0</v>
      </c>
    </row>
    <row r="28" spans="1:22" ht="14.45" customHeight="1" x14ac:dyDescent="0.2">
      <c r="A28" s="103">
        <v>7</v>
      </c>
      <c r="B28" s="117">
        <v>3.08</v>
      </c>
      <c r="C28" s="118" t="s">
        <v>239</v>
      </c>
      <c r="D28" s="118"/>
      <c r="E28" s="118" t="s">
        <v>240</v>
      </c>
      <c r="F28" s="118" t="s">
        <v>224</v>
      </c>
      <c r="G28" s="66">
        <v>13.04</v>
      </c>
      <c r="H28" s="66"/>
      <c r="I28" s="66"/>
      <c r="J28" s="103" t="s">
        <v>227</v>
      </c>
      <c r="K28" s="66">
        <v>5</v>
      </c>
      <c r="L28" s="44">
        <f>VLOOKUP(K28,Reinigungstage!A10:D31,4,FALSE)</f>
        <v>237.5</v>
      </c>
      <c r="M28" s="44">
        <f t="shared" si="0"/>
        <v>3097</v>
      </c>
      <c r="N28" s="119">
        <f t="shared" si="1"/>
        <v>0</v>
      </c>
      <c r="O28" s="44">
        <f ca="1">IF('SVS UnterhaltsRG'!H61="",0,'SVS UnterhaltsRG'!H61)</f>
        <v>0</v>
      </c>
      <c r="P28" s="44">
        <f t="shared" si="2"/>
        <v>0</v>
      </c>
      <c r="Q28" s="44">
        <f t="shared" ca="1" si="3"/>
        <v>0</v>
      </c>
      <c r="R28" s="44">
        <f t="shared" si="4"/>
        <v>0</v>
      </c>
      <c r="S28" s="44">
        <f t="shared" ca="1" si="5"/>
        <v>0</v>
      </c>
      <c r="T28" s="3" t="str">
        <f t="shared" si="6"/>
        <v>Leistungswert eintragen</v>
      </c>
      <c r="U28" s="3">
        <f t="shared" si="7"/>
        <v>136.25</v>
      </c>
      <c r="V28" s="3">
        <f t="shared" si="8"/>
        <v>0</v>
      </c>
    </row>
    <row r="29" spans="1:22" ht="14.45" customHeight="1" x14ac:dyDescent="0.2">
      <c r="A29" s="103">
        <v>8</v>
      </c>
      <c r="B29" s="117" t="s">
        <v>248</v>
      </c>
      <c r="C29" s="118" t="s">
        <v>249</v>
      </c>
      <c r="D29" s="118"/>
      <c r="E29" s="118" t="s">
        <v>240</v>
      </c>
      <c r="F29" s="118" t="s">
        <v>219</v>
      </c>
      <c r="G29" s="66">
        <v>15.81</v>
      </c>
      <c r="H29" s="66"/>
      <c r="I29" s="66"/>
      <c r="J29" s="103" t="s">
        <v>227</v>
      </c>
      <c r="K29" s="66">
        <v>5</v>
      </c>
      <c r="L29" s="44">
        <f>VLOOKUP(K29,Reinigungstage!A10:D31,4,FALSE)</f>
        <v>237.5</v>
      </c>
      <c r="M29" s="44">
        <f t="shared" si="0"/>
        <v>3754.88</v>
      </c>
      <c r="N29" s="119">
        <f t="shared" si="1"/>
        <v>0</v>
      </c>
      <c r="O29" s="44">
        <f ca="1">IF('SVS UnterhaltsRG'!H61="",0,'SVS UnterhaltsRG'!H61)</f>
        <v>0</v>
      </c>
      <c r="P29" s="44">
        <f t="shared" si="2"/>
        <v>0</v>
      </c>
      <c r="Q29" s="44">
        <f t="shared" ca="1" si="3"/>
        <v>0</v>
      </c>
      <c r="R29" s="44">
        <f t="shared" si="4"/>
        <v>0</v>
      </c>
      <c r="S29" s="44">
        <f t="shared" ca="1" si="5"/>
        <v>0</v>
      </c>
      <c r="T29" s="3" t="str">
        <f t="shared" si="6"/>
        <v>Leistungswert eintragen</v>
      </c>
      <c r="U29" s="3">
        <f t="shared" si="7"/>
        <v>136.25</v>
      </c>
      <c r="V29" s="3">
        <f t="shared" si="8"/>
        <v>0</v>
      </c>
    </row>
    <row r="30" spans="1:22" ht="14.45" customHeight="1" x14ac:dyDescent="0.2">
      <c r="A30" s="103">
        <v>9</v>
      </c>
      <c r="B30" s="117" t="s">
        <v>250</v>
      </c>
      <c r="C30" s="118" t="s">
        <v>249</v>
      </c>
      <c r="D30" s="118"/>
      <c r="E30" s="118" t="s">
        <v>251</v>
      </c>
      <c r="F30" s="118" t="s">
        <v>219</v>
      </c>
      <c r="G30" s="66">
        <v>37.1</v>
      </c>
      <c r="H30" s="66"/>
      <c r="I30" s="66"/>
      <c r="J30" s="103" t="s">
        <v>236</v>
      </c>
      <c r="K30" s="66">
        <v>5</v>
      </c>
      <c r="L30" s="44">
        <f>VLOOKUP(K30,Reinigungstage!A10:D31,4,FALSE)</f>
        <v>237.5</v>
      </c>
      <c r="M30" s="44">
        <f t="shared" si="0"/>
        <v>8811.25</v>
      </c>
      <c r="N30" s="119">
        <f t="shared" si="1"/>
        <v>0</v>
      </c>
      <c r="O30" s="44">
        <f ca="1">IF('SVS UnterhaltsRG'!H61="",0,'SVS UnterhaltsRG'!H61)</f>
        <v>0</v>
      </c>
      <c r="P30" s="44">
        <f t="shared" si="2"/>
        <v>0</v>
      </c>
      <c r="Q30" s="44">
        <f t="shared" ca="1" si="3"/>
        <v>0</v>
      </c>
      <c r="R30" s="44">
        <f t="shared" si="4"/>
        <v>0</v>
      </c>
      <c r="S30" s="44">
        <f t="shared" ca="1" si="5"/>
        <v>0</v>
      </c>
      <c r="T30" s="3" t="str">
        <f t="shared" si="6"/>
        <v>Leistungswert eintragen</v>
      </c>
      <c r="U30" s="3">
        <f t="shared" si="7"/>
        <v>132.5</v>
      </c>
      <c r="V30" s="3">
        <f t="shared" si="8"/>
        <v>0</v>
      </c>
    </row>
    <row r="31" spans="1:22" ht="14.45" customHeight="1" x14ac:dyDescent="0.2">
      <c r="A31" s="103">
        <v>10</v>
      </c>
      <c r="B31" s="117" t="s">
        <v>252</v>
      </c>
      <c r="C31" s="118" t="s">
        <v>249</v>
      </c>
      <c r="D31" s="118"/>
      <c r="E31" s="118" t="s">
        <v>253</v>
      </c>
      <c r="F31" s="118" t="s">
        <v>219</v>
      </c>
      <c r="G31" s="66">
        <v>20.59</v>
      </c>
      <c r="H31" s="66"/>
      <c r="I31" s="66"/>
      <c r="J31" s="103" t="s">
        <v>216</v>
      </c>
      <c r="K31" s="66">
        <v>5</v>
      </c>
      <c r="L31" s="44">
        <f>VLOOKUP(K31,Reinigungstage!A10:D31,4,FALSE)</f>
        <v>237.5</v>
      </c>
      <c r="M31" s="44">
        <f t="shared" si="0"/>
        <v>4890.13</v>
      </c>
      <c r="N31" s="119">
        <f t="shared" si="1"/>
        <v>0</v>
      </c>
      <c r="O31" s="44">
        <f ca="1">IF('SVS UnterhaltsRG'!H61="",0,'SVS UnterhaltsRG'!H61)</f>
        <v>0</v>
      </c>
      <c r="P31" s="44">
        <f t="shared" si="2"/>
        <v>0</v>
      </c>
      <c r="Q31" s="44">
        <f t="shared" ca="1" si="3"/>
        <v>0</v>
      </c>
      <c r="R31" s="44">
        <f t="shared" si="4"/>
        <v>0</v>
      </c>
      <c r="S31" s="44">
        <f t="shared" ca="1" si="5"/>
        <v>0</v>
      </c>
      <c r="T31" s="3" t="str">
        <f t="shared" si="6"/>
        <v>Leistungswert eintragen</v>
      </c>
      <c r="U31" s="3">
        <f t="shared" si="7"/>
        <v>168.75</v>
      </c>
      <c r="V31" s="3">
        <f t="shared" si="8"/>
        <v>0</v>
      </c>
    </row>
    <row r="32" spans="1:22" ht="14.45" customHeight="1" x14ac:dyDescent="0.2">
      <c r="A32" s="103">
        <v>11</v>
      </c>
      <c r="B32" s="117" t="s">
        <v>254</v>
      </c>
      <c r="C32" s="118" t="s">
        <v>249</v>
      </c>
      <c r="D32" s="118" t="s">
        <v>255</v>
      </c>
      <c r="E32" s="118" t="s">
        <v>256</v>
      </c>
      <c r="F32" s="118" t="s">
        <v>219</v>
      </c>
      <c r="G32" s="66">
        <v>67.27</v>
      </c>
      <c r="H32" s="66"/>
      <c r="I32" s="66"/>
      <c r="J32" s="103" t="s">
        <v>236</v>
      </c>
      <c r="K32" s="66">
        <v>5</v>
      </c>
      <c r="L32" s="44">
        <f>VLOOKUP(K32,Reinigungstage!A10:D31,4,FALSE)</f>
        <v>237.5</v>
      </c>
      <c r="M32" s="44">
        <f t="shared" si="0"/>
        <v>15976.63</v>
      </c>
      <c r="N32" s="119">
        <f t="shared" si="1"/>
        <v>0</v>
      </c>
      <c r="O32" s="44">
        <f ca="1">IF('SVS UnterhaltsRG'!H61="",0,'SVS UnterhaltsRG'!H61)</f>
        <v>0</v>
      </c>
      <c r="P32" s="44">
        <f t="shared" si="2"/>
        <v>0</v>
      </c>
      <c r="Q32" s="44">
        <f t="shared" ca="1" si="3"/>
        <v>0</v>
      </c>
      <c r="R32" s="44">
        <f t="shared" si="4"/>
        <v>0</v>
      </c>
      <c r="S32" s="44">
        <f t="shared" ca="1" si="5"/>
        <v>0</v>
      </c>
      <c r="T32" s="3" t="str">
        <f t="shared" si="6"/>
        <v>Leistungswert eintragen</v>
      </c>
      <c r="U32" s="3">
        <f t="shared" si="7"/>
        <v>132.5</v>
      </c>
      <c r="V32" s="3">
        <f t="shared" si="8"/>
        <v>0</v>
      </c>
    </row>
    <row r="33" spans="1:22" ht="14.45" customHeight="1" x14ac:dyDescent="0.2">
      <c r="A33" s="103">
        <v>12</v>
      </c>
      <c r="B33" s="117" t="s">
        <v>257</v>
      </c>
      <c r="C33" s="118" t="s">
        <v>249</v>
      </c>
      <c r="D33" s="118" t="s">
        <v>258</v>
      </c>
      <c r="E33" s="118" t="s">
        <v>230</v>
      </c>
      <c r="F33" s="118" t="s">
        <v>219</v>
      </c>
      <c r="G33" s="66">
        <v>38.92</v>
      </c>
      <c r="H33" s="66"/>
      <c r="I33" s="66"/>
      <c r="J33" s="103" t="s">
        <v>236</v>
      </c>
      <c r="K33" s="66">
        <v>5</v>
      </c>
      <c r="L33" s="44">
        <f>VLOOKUP(K33,Reinigungstage!A10:D31,4,FALSE)</f>
        <v>237.5</v>
      </c>
      <c r="M33" s="44">
        <f t="shared" si="0"/>
        <v>9243.5</v>
      </c>
      <c r="N33" s="119">
        <f t="shared" si="1"/>
        <v>0</v>
      </c>
      <c r="O33" s="44">
        <f ca="1">IF('SVS UnterhaltsRG'!H61="",0,'SVS UnterhaltsRG'!H61)</f>
        <v>0</v>
      </c>
      <c r="P33" s="44">
        <f t="shared" si="2"/>
        <v>0</v>
      </c>
      <c r="Q33" s="44">
        <f t="shared" ca="1" si="3"/>
        <v>0</v>
      </c>
      <c r="R33" s="44">
        <f t="shared" si="4"/>
        <v>0</v>
      </c>
      <c r="S33" s="44">
        <f t="shared" ca="1" si="5"/>
        <v>0</v>
      </c>
      <c r="T33" s="3" t="str">
        <f t="shared" si="6"/>
        <v>Leistungswert eintragen</v>
      </c>
      <c r="U33" s="3">
        <f t="shared" si="7"/>
        <v>132.5</v>
      </c>
      <c r="V33" s="3">
        <f t="shared" si="8"/>
        <v>0</v>
      </c>
    </row>
    <row r="34" spans="1:22" ht="14.45" customHeight="1" x14ac:dyDescent="0.2">
      <c r="A34" s="103">
        <v>13</v>
      </c>
      <c r="B34" s="117" t="s">
        <v>259</v>
      </c>
      <c r="C34" s="118" t="s">
        <v>249</v>
      </c>
      <c r="D34" s="118" t="s">
        <v>260</v>
      </c>
      <c r="E34" s="118" t="s">
        <v>244</v>
      </c>
      <c r="F34" s="118" t="s">
        <v>219</v>
      </c>
      <c r="G34" s="66">
        <v>15.87</v>
      </c>
      <c r="H34" s="66"/>
      <c r="I34" s="66"/>
      <c r="J34" s="103" t="s">
        <v>229</v>
      </c>
      <c r="K34" s="66">
        <v>5</v>
      </c>
      <c r="L34" s="44">
        <f>VLOOKUP(K34,Reinigungstage!A10:D31,4,FALSE)</f>
        <v>237.5</v>
      </c>
      <c r="M34" s="44">
        <f t="shared" si="0"/>
        <v>3769.13</v>
      </c>
      <c r="N34" s="119">
        <f t="shared" si="1"/>
        <v>0</v>
      </c>
      <c r="O34" s="44">
        <f ca="1">IF('SVS UnterhaltsRG'!H61="",0,'SVS UnterhaltsRG'!H61)</f>
        <v>0</v>
      </c>
      <c r="P34" s="44">
        <f t="shared" si="2"/>
        <v>0</v>
      </c>
      <c r="Q34" s="44">
        <f t="shared" ca="1" si="3"/>
        <v>0</v>
      </c>
      <c r="R34" s="44">
        <f t="shared" si="4"/>
        <v>0</v>
      </c>
      <c r="S34" s="44">
        <f t="shared" ca="1" si="5"/>
        <v>0</v>
      </c>
      <c r="T34" s="3" t="str">
        <f t="shared" si="6"/>
        <v>Leistungswert eintragen</v>
      </c>
      <c r="U34" s="3">
        <f t="shared" si="7"/>
        <v>53.75</v>
      </c>
      <c r="V34" s="3">
        <f t="shared" si="8"/>
        <v>0</v>
      </c>
    </row>
    <row r="35" spans="1:22" ht="14.45" customHeight="1" x14ac:dyDescent="0.2">
      <c r="A35" s="103">
        <v>14</v>
      </c>
      <c r="B35" s="117" t="s">
        <v>261</v>
      </c>
      <c r="C35" s="118" t="s">
        <v>249</v>
      </c>
      <c r="D35" s="118"/>
      <c r="E35" s="118" t="s">
        <v>240</v>
      </c>
      <c r="F35" s="118" t="s">
        <v>224</v>
      </c>
      <c r="G35" s="66">
        <v>13.01</v>
      </c>
      <c r="H35" s="66"/>
      <c r="I35" s="66"/>
      <c r="J35" s="103" t="s">
        <v>227</v>
      </c>
      <c r="K35" s="66">
        <v>5</v>
      </c>
      <c r="L35" s="44">
        <f>VLOOKUP(K35,Reinigungstage!A10:D31,4,FALSE)</f>
        <v>237.5</v>
      </c>
      <c r="M35" s="44">
        <f t="shared" si="0"/>
        <v>3089.88</v>
      </c>
      <c r="N35" s="119">
        <f t="shared" si="1"/>
        <v>0</v>
      </c>
      <c r="O35" s="44">
        <f ca="1">IF('SVS UnterhaltsRG'!H61="",0,'SVS UnterhaltsRG'!H61)</f>
        <v>0</v>
      </c>
      <c r="P35" s="44">
        <f t="shared" si="2"/>
        <v>0</v>
      </c>
      <c r="Q35" s="44">
        <f t="shared" ca="1" si="3"/>
        <v>0</v>
      </c>
      <c r="R35" s="44">
        <f t="shared" si="4"/>
        <v>0</v>
      </c>
      <c r="S35" s="44">
        <f t="shared" ca="1" si="5"/>
        <v>0</v>
      </c>
      <c r="T35" s="3" t="str">
        <f t="shared" si="6"/>
        <v>Leistungswert eintragen</v>
      </c>
      <c r="U35" s="3">
        <f t="shared" si="7"/>
        <v>136.25</v>
      </c>
      <c r="V35" s="3">
        <f t="shared" si="8"/>
        <v>0</v>
      </c>
    </row>
    <row r="36" spans="1:22" ht="14.45" customHeight="1" x14ac:dyDescent="0.2">
      <c r="A36" s="103">
        <v>15</v>
      </c>
      <c r="B36" s="117" t="s">
        <v>262</v>
      </c>
      <c r="C36" s="118" t="s">
        <v>249</v>
      </c>
      <c r="D36" s="118" t="s">
        <v>258</v>
      </c>
      <c r="E36" s="118" t="s">
        <v>263</v>
      </c>
      <c r="F36" s="118" t="s">
        <v>219</v>
      </c>
      <c r="G36" s="66">
        <v>7.96</v>
      </c>
      <c r="H36" s="66"/>
      <c r="I36" s="66"/>
      <c r="J36" s="103" t="s">
        <v>228</v>
      </c>
      <c r="K36" s="66">
        <v>5</v>
      </c>
      <c r="L36" s="44">
        <f>VLOOKUP(K36,Reinigungstage!A10:D31,4,FALSE)</f>
        <v>237.5</v>
      </c>
      <c r="M36" s="44">
        <f t="shared" si="0"/>
        <v>1890.5</v>
      </c>
      <c r="N36" s="119">
        <f t="shared" si="1"/>
        <v>0</v>
      </c>
      <c r="O36" s="44">
        <f ca="1">IF('SVS UnterhaltsRG'!H61="",0,'SVS UnterhaltsRG'!H61)</f>
        <v>0</v>
      </c>
      <c r="P36" s="44">
        <f t="shared" si="2"/>
        <v>0</v>
      </c>
      <c r="Q36" s="44">
        <f t="shared" ca="1" si="3"/>
        <v>0</v>
      </c>
      <c r="R36" s="44">
        <f t="shared" si="4"/>
        <v>0</v>
      </c>
      <c r="S36" s="44">
        <f t="shared" ca="1" si="5"/>
        <v>0</v>
      </c>
      <c r="T36" s="3" t="str">
        <f t="shared" si="6"/>
        <v>Leistungswert eintragen</v>
      </c>
      <c r="U36" s="3">
        <f t="shared" si="7"/>
        <v>166.25</v>
      </c>
      <c r="V36" s="3">
        <f t="shared" si="8"/>
        <v>0</v>
      </c>
    </row>
    <row r="37" spans="1:22" ht="14.45" customHeight="1" x14ac:dyDescent="0.2">
      <c r="A37" s="103">
        <v>16</v>
      </c>
      <c r="B37" s="117" t="s">
        <v>264</v>
      </c>
      <c r="C37" s="118" t="s">
        <v>249</v>
      </c>
      <c r="D37" s="118" t="s">
        <v>265</v>
      </c>
      <c r="E37" s="118" t="s">
        <v>230</v>
      </c>
      <c r="F37" s="118" t="s">
        <v>219</v>
      </c>
      <c r="G37" s="66">
        <v>52.19</v>
      </c>
      <c r="H37" s="66"/>
      <c r="I37" s="66"/>
      <c r="J37" s="103" t="s">
        <v>236</v>
      </c>
      <c r="K37" s="66">
        <v>5</v>
      </c>
      <c r="L37" s="44">
        <f>VLOOKUP(K37,Reinigungstage!A10:D31,4,FALSE)</f>
        <v>237.5</v>
      </c>
      <c r="M37" s="44">
        <f t="shared" si="0"/>
        <v>12395.13</v>
      </c>
      <c r="N37" s="119">
        <f t="shared" si="1"/>
        <v>0</v>
      </c>
      <c r="O37" s="44">
        <f ca="1">IF('SVS UnterhaltsRG'!H61="",0,'SVS UnterhaltsRG'!H61)</f>
        <v>0</v>
      </c>
      <c r="P37" s="44">
        <f t="shared" si="2"/>
        <v>0</v>
      </c>
      <c r="Q37" s="44">
        <f t="shared" ca="1" si="3"/>
        <v>0</v>
      </c>
      <c r="R37" s="44">
        <f t="shared" si="4"/>
        <v>0</v>
      </c>
      <c r="S37" s="44">
        <f t="shared" ca="1" si="5"/>
        <v>0</v>
      </c>
      <c r="T37" s="3" t="str">
        <f t="shared" si="6"/>
        <v>Leistungswert eintragen</v>
      </c>
      <c r="U37" s="3">
        <f t="shared" si="7"/>
        <v>132.5</v>
      </c>
      <c r="V37" s="3">
        <f t="shared" si="8"/>
        <v>0</v>
      </c>
    </row>
    <row r="38" spans="1:22" ht="14.45" customHeight="1" x14ac:dyDescent="0.2">
      <c r="A38" s="103">
        <v>17</v>
      </c>
      <c r="B38" s="117">
        <v>1.05</v>
      </c>
      <c r="C38" s="118" t="s">
        <v>214</v>
      </c>
      <c r="D38" s="118">
        <v>1</v>
      </c>
      <c r="E38" s="118" t="s">
        <v>230</v>
      </c>
      <c r="F38" s="118" t="s">
        <v>219</v>
      </c>
      <c r="G38" s="66">
        <v>70.34</v>
      </c>
      <c r="H38" s="66"/>
      <c r="I38" s="66"/>
      <c r="J38" s="103" t="s">
        <v>236</v>
      </c>
      <c r="K38" s="66">
        <v>5</v>
      </c>
      <c r="L38" s="44">
        <f>VLOOKUP(K38,Reinigungstage!A10:D31,4,FALSE)</f>
        <v>237.5</v>
      </c>
      <c r="M38" s="44">
        <f t="shared" si="0"/>
        <v>16705.75</v>
      </c>
      <c r="N38" s="119">
        <f t="shared" si="1"/>
        <v>0</v>
      </c>
      <c r="O38" s="44">
        <f ca="1">IF('SVS UnterhaltsRG'!H61="",0,'SVS UnterhaltsRG'!H61)</f>
        <v>0</v>
      </c>
      <c r="P38" s="44">
        <f t="shared" si="2"/>
        <v>0</v>
      </c>
      <c r="Q38" s="44">
        <f t="shared" ca="1" si="3"/>
        <v>0</v>
      </c>
      <c r="R38" s="44">
        <f t="shared" si="4"/>
        <v>0</v>
      </c>
      <c r="S38" s="44">
        <f t="shared" ca="1" si="5"/>
        <v>0</v>
      </c>
      <c r="T38" s="3" t="str">
        <f t="shared" si="6"/>
        <v>Leistungswert eintragen</v>
      </c>
      <c r="U38" s="3">
        <f t="shared" si="7"/>
        <v>132.5</v>
      </c>
      <c r="V38" s="3">
        <f t="shared" si="8"/>
        <v>0</v>
      </c>
    </row>
    <row r="39" spans="1:22" ht="14.45" customHeight="1" x14ac:dyDescent="0.2">
      <c r="A39" s="103">
        <v>18</v>
      </c>
      <c r="B39" s="117">
        <v>1.07</v>
      </c>
      <c r="C39" s="118" t="s">
        <v>214</v>
      </c>
      <c r="D39" s="118">
        <v>2</v>
      </c>
      <c r="E39" s="118" t="s">
        <v>230</v>
      </c>
      <c r="F39" s="118" t="s">
        <v>219</v>
      </c>
      <c r="G39" s="66">
        <v>66.23</v>
      </c>
      <c r="H39" s="66"/>
      <c r="I39" s="66"/>
      <c r="J39" s="103" t="s">
        <v>236</v>
      </c>
      <c r="K39" s="66">
        <v>5</v>
      </c>
      <c r="L39" s="44">
        <f>VLOOKUP(K39,Reinigungstage!A10:D31,4,FALSE)</f>
        <v>237.5</v>
      </c>
      <c r="M39" s="44">
        <f t="shared" si="0"/>
        <v>15729.63</v>
      </c>
      <c r="N39" s="119">
        <f t="shared" si="1"/>
        <v>0</v>
      </c>
      <c r="O39" s="44">
        <f ca="1">IF('SVS UnterhaltsRG'!H61="",0,'SVS UnterhaltsRG'!H61)</f>
        <v>0</v>
      </c>
      <c r="P39" s="44">
        <f t="shared" si="2"/>
        <v>0</v>
      </c>
      <c r="Q39" s="44">
        <f t="shared" ca="1" si="3"/>
        <v>0</v>
      </c>
      <c r="R39" s="44">
        <f t="shared" si="4"/>
        <v>0</v>
      </c>
      <c r="S39" s="44">
        <f t="shared" ca="1" si="5"/>
        <v>0</v>
      </c>
      <c r="T39" s="3" t="str">
        <f t="shared" si="6"/>
        <v>Leistungswert eintragen</v>
      </c>
      <c r="U39" s="3">
        <f t="shared" si="7"/>
        <v>132.5</v>
      </c>
      <c r="V39" s="3">
        <f t="shared" si="8"/>
        <v>0</v>
      </c>
    </row>
    <row r="40" spans="1:22" ht="14.45" customHeight="1" x14ac:dyDescent="0.2">
      <c r="A40" s="103">
        <v>19</v>
      </c>
      <c r="B40" s="117">
        <v>1.04</v>
      </c>
      <c r="C40" s="118" t="s">
        <v>214</v>
      </c>
      <c r="D40" s="118"/>
      <c r="E40" s="118" t="s">
        <v>266</v>
      </c>
      <c r="F40" s="118" t="s">
        <v>219</v>
      </c>
      <c r="G40" s="66">
        <v>13.72</v>
      </c>
      <c r="H40" s="66"/>
      <c r="I40" s="66"/>
      <c r="J40" s="103" t="s">
        <v>236</v>
      </c>
      <c r="K40" s="66">
        <v>5</v>
      </c>
      <c r="L40" s="44">
        <f>VLOOKUP(K40,Reinigungstage!A10:D31,4,FALSE)</f>
        <v>237.5</v>
      </c>
      <c r="M40" s="44">
        <f t="shared" si="0"/>
        <v>3258.5</v>
      </c>
      <c r="N40" s="119">
        <f t="shared" si="1"/>
        <v>0</v>
      </c>
      <c r="O40" s="44">
        <f ca="1">IF('SVS UnterhaltsRG'!H61="",0,'SVS UnterhaltsRG'!H61)</f>
        <v>0</v>
      </c>
      <c r="P40" s="44">
        <f t="shared" si="2"/>
        <v>0</v>
      </c>
      <c r="Q40" s="44">
        <f t="shared" ca="1" si="3"/>
        <v>0</v>
      </c>
      <c r="R40" s="44">
        <f t="shared" si="4"/>
        <v>0</v>
      </c>
      <c r="S40" s="44">
        <f t="shared" ca="1" si="5"/>
        <v>0</v>
      </c>
      <c r="T40" s="3" t="str">
        <f t="shared" si="6"/>
        <v>Leistungswert eintragen</v>
      </c>
      <c r="U40" s="3">
        <f t="shared" si="7"/>
        <v>132.5</v>
      </c>
      <c r="V40" s="3">
        <f t="shared" si="8"/>
        <v>0</v>
      </c>
    </row>
    <row r="41" spans="1:22" ht="14.45" customHeight="1" x14ac:dyDescent="0.2">
      <c r="A41" s="103">
        <v>20</v>
      </c>
      <c r="B41" s="117">
        <v>1.03</v>
      </c>
      <c r="C41" s="118" t="s">
        <v>214</v>
      </c>
      <c r="D41" s="118"/>
      <c r="E41" s="118" t="s">
        <v>244</v>
      </c>
      <c r="F41" s="118" t="s">
        <v>224</v>
      </c>
      <c r="G41" s="66">
        <v>20.239999999999998</v>
      </c>
      <c r="H41" s="66"/>
      <c r="I41" s="66"/>
      <c r="J41" s="103" t="s">
        <v>229</v>
      </c>
      <c r="K41" s="66">
        <v>5</v>
      </c>
      <c r="L41" s="44">
        <f>VLOOKUP(K41,Reinigungstage!A10:D31,4,FALSE)</f>
        <v>237.5</v>
      </c>
      <c r="M41" s="44">
        <f t="shared" si="0"/>
        <v>4807</v>
      </c>
      <c r="N41" s="119">
        <f t="shared" si="1"/>
        <v>0</v>
      </c>
      <c r="O41" s="44">
        <f ca="1">IF('SVS UnterhaltsRG'!H61="",0,'SVS UnterhaltsRG'!H61)</f>
        <v>0</v>
      </c>
      <c r="P41" s="44">
        <f t="shared" si="2"/>
        <v>0</v>
      </c>
      <c r="Q41" s="44">
        <f t="shared" ca="1" si="3"/>
        <v>0</v>
      </c>
      <c r="R41" s="44">
        <f t="shared" si="4"/>
        <v>0</v>
      </c>
      <c r="S41" s="44">
        <f t="shared" ca="1" si="5"/>
        <v>0</v>
      </c>
      <c r="T41" s="3" t="str">
        <f t="shared" si="6"/>
        <v>Leistungswert eintragen</v>
      </c>
      <c r="U41" s="3">
        <f t="shared" si="7"/>
        <v>53.75</v>
      </c>
      <c r="V41" s="3">
        <f t="shared" si="8"/>
        <v>0</v>
      </c>
    </row>
    <row r="42" spans="1:22" ht="14.45" customHeight="1" x14ac:dyDescent="0.2">
      <c r="A42" s="103">
        <v>21</v>
      </c>
      <c r="B42" s="117">
        <v>1.02</v>
      </c>
      <c r="C42" s="118" t="s">
        <v>214</v>
      </c>
      <c r="D42" s="118"/>
      <c r="E42" s="118" t="s">
        <v>256</v>
      </c>
      <c r="F42" s="118" t="s">
        <v>219</v>
      </c>
      <c r="G42" s="66">
        <v>77.67</v>
      </c>
      <c r="H42" s="66"/>
      <c r="I42" s="66"/>
      <c r="J42" s="103" t="s">
        <v>236</v>
      </c>
      <c r="K42" s="66">
        <v>5</v>
      </c>
      <c r="L42" s="44">
        <f>VLOOKUP(K42,Reinigungstage!A10:D31,4,FALSE)</f>
        <v>237.5</v>
      </c>
      <c r="M42" s="44">
        <f t="shared" si="0"/>
        <v>18446.63</v>
      </c>
      <c r="N42" s="119">
        <f t="shared" si="1"/>
        <v>0</v>
      </c>
      <c r="O42" s="44">
        <f ca="1">IF('SVS UnterhaltsRG'!H61="",0,'SVS UnterhaltsRG'!H61)</f>
        <v>0</v>
      </c>
      <c r="P42" s="44">
        <f t="shared" si="2"/>
        <v>0</v>
      </c>
      <c r="Q42" s="44">
        <f t="shared" ca="1" si="3"/>
        <v>0</v>
      </c>
      <c r="R42" s="44">
        <f t="shared" si="4"/>
        <v>0</v>
      </c>
      <c r="S42" s="44">
        <f t="shared" ca="1" si="5"/>
        <v>0</v>
      </c>
      <c r="T42" s="3" t="str">
        <f t="shared" si="6"/>
        <v>Leistungswert eintragen</v>
      </c>
      <c r="U42" s="3">
        <f t="shared" si="7"/>
        <v>132.5</v>
      </c>
      <c r="V42" s="3">
        <f t="shared" si="8"/>
        <v>0</v>
      </c>
    </row>
    <row r="43" spans="1:22" ht="14.45" customHeight="1" x14ac:dyDescent="0.2">
      <c r="A43" s="103">
        <v>22</v>
      </c>
      <c r="B43" s="117">
        <v>1.06</v>
      </c>
      <c r="C43" s="118" t="s">
        <v>214</v>
      </c>
      <c r="D43" s="118"/>
      <c r="E43" s="118" t="s">
        <v>244</v>
      </c>
      <c r="F43" s="118" t="s">
        <v>224</v>
      </c>
      <c r="G43" s="66">
        <v>17.53</v>
      </c>
      <c r="H43" s="66"/>
      <c r="I43" s="66"/>
      <c r="J43" s="103" t="s">
        <v>229</v>
      </c>
      <c r="K43" s="66">
        <v>5</v>
      </c>
      <c r="L43" s="44">
        <f>VLOOKUP(K43,Reinigungstage!A10:D31,4,FALSE)</f>
        <v>237.5</v>
      </c>
      <c r="M43" s="44">
        <f t="shared" si="0"/>
        <v>4163.38</v>
      </c>
      <c r="N43" s="119">
        <f t="shared" si="1"/>
        <v>0</v>
      </c>
      <c r="O43" s="44">
        <f ca="1">IF('SVS UnterhaltsRG'!H61="",0,'SVS UnterhaltsRG'!H61)</f>
        <v>0</v>
      </c>
      <c r="P43" s="44">
        <f t="shared" si="2"/>
        <v>0</v>
      </c>
      <c r="Q43" s="44">
        <f t="shared" ca="1" si="3"/>
        <v>0</v>
      </c>
      <c r="R43" s="44">
        <f t="shared" si="4"/>
        <v>0</v>
      </c>
      <c r="S43" s="44">
        <f t="shared" ca="1" si="5"/>
        <v>0</v>
      </c>
      <c r="T43" s="3" t="str">
        <f t="shared" si="6"/>
        <v>Leistungswert eintragen</v>
      </c>
      <c r="U43" s="3">
        <f t="shared" si="7"/>
        <v>53.75</v>
      </c>
      <c r="V43" s="3">
        <f t="shared" si="8"/>
        <v>0</v>
      </c>
    </row>
    <row r="44" spans="1:22" ht="14.45" customHeight="1" x14ac:dyDescent="0.2">
      <c r="A44" s="103">
        <v>23</v>
      </c>
      <c r="B44" s="117">
        <v>1.01</v>
      </c>
      <c r="C44" s="118" t="s">
        <v>214</v>
      </c>
      <c r="D44" s="118"/>
      <c r="E44" s="118" t="s">
        <v>240</v>
      </c>
      <c r="F44" s="118" t="s">
        <v>219</v>
      </c>
      <c r="G44" s="66">
        <v>28.15</v>
      </c>
      <c r="H44" s="66"/>
      <c r="I44" s="66"/>
      <c r="J44" s="103" t="s">
        <v>227</v>
      </c>
      <c r="K44" s="66">
        <v>5</v>
      </c>
      <c r="L44" s="44">
        <f>VLOOKUP(K44,Reinigungstage!A10:D31,4,FALSE)</f>
        <v>237.5</v>
      </c>
      <c r="M44" s="44">
        <f t="shared" si="0"/>
        <v>6685.63</v>
      </c>
      <c r="N44" s="119">
        <f t="shared" si="1"/>
        <v>0</v>
      </c>
      <c r="O44" s="44">
        <f ca="1">IF('SVS UnterhaltsRG'!H61="",0,'SVS UnterhaltsRG'!H61)</f>
        <v>0</v>
      </c>
      <c r="P44" s="44">
        <f t="shared" si="2"/>
        <v>0</v>
      </c>
      <c r="Q44" s="44">
        <f t="shared" ca="1" si="3"/>
        <v>0</v>
      </c>
      <c r="R44" s="44">
        <f t="shared" si="4"/>
        <v>0</v>
      </c>
      <c r="S44" s="44">
        <f t="shared" ca="1" si="5"/>
        <v>0</v>
      </c>
      <c r="T44" s="3" t="str">
        <f t="shared" si="6"/>
        <v>Leistungswert eintragen</v>
      </c>
      <c r="U44" s="3">
        <f t="shared" si="7"/>
        <v>136.25</v>
      </c>
      <c r="V44" s="3">
        <f t="shared" si="8"/>
        <v>0</v>
      </c>
    </row>
    <row r="45" spans="1:22" ht="14.45" customHeight="1" x14ac:dyDescent="0.2">
      <c r="A45" s="103">
        <v>24</v>
      </c>
      <c r="B45" s="117" t="s">
        <v>267</v>
      </c>
      <c r="C45" s="118" t="s">
        <v>214</v>
      </c>
      <c r="D45" s="118"/>
      <c r="E45" s="118" t="s">
        <v>268</v>
      </c>
      <c r="F45" s="118" t="s">
        <v>219</v>
      </c>
      <c r="G45" s="66">
        <v>3.22</v>
      </c>
      <c r="H45" s="66"/>
      <c r="I45" s="66"/>
      <c r="J45" s="103" t="s">
        <v>227</v>
      </c>
      <c r="K45" s="66">
        <v>1</v>
      </c>
      <c r="L45" s="44">
        <f>VLOOKUP(K45,Reinigungstage!A10:D31,4,FALSE)</f>
        <v>49.34</v>
      </c>
      <c r="M45" s="44">
        <f t="shared" si="0"/>
        <v>158.87</v>
      </c>
      <c r="N45" s="119">
        <f t="shared" si="1"/>
        <v>0</v>
      </c>
      <c r="O45" s="44">
        <f ca="1">IF('SVS UnterhaltsRG'!H61="",0,'SVS UnterhaltsRG'!H61)</f>
        <v>0</v>
      </c>
      <c r="P45" s="44">
        <f t="shared" si="2"/>
        <v>0</v>
      </c>
      <c r="Q45" s="44">
        <f t="shared" ca="1" si="3"/>
        <v>0</v>
      </c>
      <c r="R45" s="44">
        <f t="shared" si="4"/>
        <v>0</v>
      </c>
      <c r="S45" s="44">
        <f t="shared" ca="1" si="5"/>
        <v>0</v>
      </c>
      <c r="T45" s="3" t="str">
        <f t="shared" si="6"/>
        <v>Leistungswert eintragen</v>
      </c>
      <c r="U45" s="3">
        <f t="shared" si="7"/>
        <v>136.25</v>
      </c>
      <c r="V45" s="3">
        <f t="shared" si="8"/>
        <v>0</v>
      </c>
    </row>
    <row r="46" spans="1:22" ht="14.45" customHeight="1" x14ac:dyDescent="0.2">
      <c r="A46" s="103">
        <v>25</v>
      </c>
      <c r="B46" s="117" t="s">
        <v>269</v>
      </c>
      <c r="C46" s="118" t="s">
        <v>214</v>
      </c>
      <c r="D46" s="118"/>
      <c r="E46" s="118" t="s">
        <v>240</v>
      </c>
      <c r="F46" s="118" t="s">
        <v>224</v>
      </c>
      <c r="G46" s="66">
        <v>22.14</v>
      </c>
      <c r="H46" s="66"/>
      <c r="I46" s="66"/>
      <c r="J46" s="103" t="s">
        <v>227</v>
      </c>
      <c r="K46" s="66">
        <v>5</v>
      </c>
      <c r="L46" s="44">
        <f>VLOOKUP(K46,Reinigungstage!A10:D31,4,FALSE)</f>
        <v>237.5</v>
      </c>
      <c r="M46" s="44">
        <f t="shared" si="0"/>
        <v>5258.25</v>
      </c>
      <c r="N46" s="119">
        <f t="shared" si="1"/>
        <v>0</v>
      </c>
      <c r="O46" s="44">
        <f ca="1">IF('SVS UnterhaltsRG'!H61="",0,'SVS UnterhaltsRG'!H61)</f>
        <v>0</v>
      </c>
      <c r="P46" s="44">
        <f t="shared" si="2"/>
        <v>0</v>
      </c>
      <c r="Q46" s="44">
        <f t="shared" ca="1" si="3"/>
        <v>0</v>
      </c>
      <c r="R46" s="44">
        <f t="shared" si="4"/>
        <v>0</v>
      </c>
      <c r="S46" s="44">
        <f t="shared" ca="1" si="5"/>
        <v>0</v>
      </c>
      <c r="T46" s="3" t="str">
        <f t="shared" si="6"/>
        <v>Leistungswert eintragen</v>
      </c>
      <c r="U46" s="3">
        <f t="shared" si="7"/>
        <v>136.25</v>
      </c>
      <c r="V46" s="3">
        <f t="shared" si="8"/>
        <v>0</v>
      </c>
    </row>
    <row r="47" spans="1:22" ht="14.45" customHeight="1" x14ac:dyDescent="0.2">
      <c r="A47" s="103">
        <v>26</v>
      </c>
      <c r="B47" s="117" t="s">
        <v>270</v>
      </c>
      <c r="C47" s="118" t="s">
        <v>214</v>
      </c>
      <c r="D47" s="118"/>
      <c r="E47" s="118" t="s">
        <v>271</v>
      </c>
      <c r="F47" s="118" t="s">
        <v>224</v>
      </c>
      <c r="G47" s="66">
        <v>107.88</v>
      </c>
      <c r="H47" s="66"/>
      <c r="I47" s="66">
        <v>10</v>
      </c>
      <c r="J47" s="103" t="s">
        <v>228</v>
      </c>
      <c r="K47" s="66">
        <v>5</v>
      </c>
      <c r="L47" s="44">
        <f>VLOOKUP(K47,Reinigungstage!A10:D31,4,FALSE)</f>
        <v>237.5</v>
      </c>
      <c r="M47" s="44">
        <f t="shared" si="0"/>
        <v>25621.5</v>
      </c>
      <c r="N47" s="119">
        <f t="shared" si="1"/>
        <v>0</v>
      </c>
      <c r="O47" s="44">
        <f ca="1">IF('SVS UnterhaltsRG'!H61="",0,'SVS UnterhaltsRG'!H61)</f>
        <v>0</v>
      </c>
      <c r="P47" s="44">
        <f t="shared" si="2"/>
        <v>0</v>
      </c>
      <c r="Q47" s="44">
        <f t="shared" ca="1" si="3"/>
        <v>0</v>
      </c>
      <c r="R47" s="44">
        <f t="shared" si="4"/>
        <v>0</v>
      </c>
      <c r="S47" s="44">
        <f t="shared" ca="1" si="5"/>
        <v>0</v>
      </c>
      <c r="T47" s="3" t="str">
        <f t="shared" si="6"/>
        <v>Leistungswert eintragen</v>
      </c>
      <c r="U47" s="3">
        <f t="shared" si="7"/>
        <v>166.25</v>
      </c>
      <c r="V47" s="3">
        <f t="shared" si="8"/>
        <v>0</v>
      </c>
    </row>
    <row r="48" spans="1:22" ht="14.45" customHeight="1" x14ac:dyDescent="0.2">
      <c r="A48" s="103">
        <v>27</v>
      </c>
      <c r="B48" s="117" t="s">
        <v>272</v>
      </c>
      <c r="C48" s="118" t="s">
        <v>214</v>
      </c>
      <c r="D48" s="118"/>
      <c r="E48" s="118" t="s">
        <v>216</v>
      </c>
      <c r="F48" s="118" t="s">
        <v>219</v>
      </c>
      <c r="G48" s="66">
        <v>12.29</v>
      </c>
      <c r="H48" s="66"/>
      <c r="I48" s="66"/>
      <c r="J48" s="103" t="s">
        <v>216</v>
      </c>
      <c r="K48" s="66">
        <v>1</v>
      </c>
      <c r="L48" s="44">
        <f>VLOOKUP(K48,Reinigungstage!A10:D31,4,FALSE)</f>
        <v>49.34</v>
      </c>
      <c r="M48" s="44">
        <f t="shared" si="0"/>
        <v>606.39</v>
      </c>
      <c r="N48" s="119">
        <f t="shared" si="1"/>
        <v>0</v>
      </c>
      <c r="O48" s="44">
        <f ca="1">IF('SVS UnterhaltsRG'!H61="",0,'SVS UnterhaltsRG'!H61)</f>
        <v>0</v>
      </c>
      <c r="P48" s="44">
        <f t="shared" si="2"/>
        <v>0</v>
      </c>
      <c r="Q48" s="44">
        <f t="shared" ca="1" si="3"/>
        <v>0</v>
      </c>
      <c r="R48" s="44">
        <f t="shared" si="4"/>
        <v>0</v>
      </c>
      <c r="S48" s="44">
        <f t="shared" ca="1" si="5"/>
        <v>0</v>
      </c>
      <c r="T48" s="3" t="str">
        <f t="shared" si="6"/>
        <v>Leistungswert eintragen</v>
      </c>
      <c r="U48" s="3">
        <f t="shared" si="7"/>
        <v>168.75</v>
      </c>
      <c r="V48" s="3">
        <f t="shared" si="8"/>
        <v>0</v>
      </c>
    </row>
    <row r="49" spans="1:22" ht="14.45" customHeight="1" x14ac:dyDescent="0.2">
      <c r="A49" s="103">
        <v>28</v>
      </c>
      <c r="B49" s="117" t="s">
        <v>273</v>
      </c>
      <c r="C49" s="118" t="s">
        <v>214</v>
      </c>
      <c r="D49" s="118"/>
      <c r="E49" s="118" t="s">
        <v>274</v>
      </c>
      <c r="F49" s="118" t="s">
        <v>224</v>
      </c>
      <c r="G49" s="66">
        <v>17.37</v>
      </c>
      <c r="H49" s="66"/>
      <c r="I49" s="66"/>
      <c r="J49" s="103" t="s">
        <v>229</v>
      </c>
      <c r="K49" s="66">
        <v>5</v>
      </c>
      <c r="L49" s="44">
        <f>VLOOKUP(K49,Reinigungstage!A10:D31,4,FALSE)</f>
        <v>237.5</v>
      </c>
      <c r="M49" s="44">
        <f t="shared" si="0"/>
        <v>4125.38</v>
      </c>
      <c r="N49" s="119">
        <f t="shared" si="1"/>
        <v>0</v>
      </c>
      <c r="O49" s="44">
        <f ca="1">IF('SVS UnterhaltsRG'!H61="",0,'SVS UnterhaltsRG'!H61)</f>
        <v>0</v>
      </c>
      <c r="P49" s="44">
        <f t="shared" si="2"/>
        <v>0</v>
      </c>
      <c r="Q49" s="44">
        <f t="shared" ca="1" si="3"/>
        <v>0</v>
      </c>
      <c r="R49" s="44">
        <f t="shared" si="4"/>
        <v>0</v>
      </c>
      <c r="S49" s="44">
        <f t="shared" ca="1" si="5"/>
        <v>0</v>
      </c>
      <c r="T49" s="3" t="str">
        <f t="shared" si="6"/>
        <v>Leistungswert eintragen</v>
      </c>
      <c r="U49" s="3">
        <f t="shared" si="7"/>
        <v>53.75</v>
      </c>
      <c r="V49" s="3">
        <f t="shared" si="8"/>
        <v>0</v>
      </c>
    </row>
    <row r="50" spans="1:22" ht="14.45" customHeight="1" x14ac:dyDescent="0.2">
      <c r="A50" s="103">
        <v>29</v>
      </c>
      <c r="B50" s="117" t="s">
        <v>275</v>
      </c>
      <c r="C50" s="118" t="s">
        <v>214</v>
      </c>
      <c r="D50" s="118"/>
      <c r="E50" s="118" t="s">
        <v>276</v>
      </c>
      <c r="F50" s="118" t="s">
        <v>231</v>
      </c>
      <c r="G50" s="66">
        <v>123.58</v>
      </c>
      <c r="H50" s="66"/>
      <c r="I50" s="66"/>
      <c r="J50" s="103" t="s">
        <v>237</v>
      </c>
      <c r="K50" s="66">
        <v>5</v>
      </c>
      <c r="L50" s="44">
        <f>VLOOKUP(K50,Reinigungstage!A10:D31,4,FALSE)</f>
        <v>237.5</v>
      </c>
      <c r="M50" s="44">
        <f t="shared" si="0"/>
        <v>29350.25</v>
      </c>
      <c r="N50" s="119">
        <f t="shared" si="1"/>
        <v>0</v>
      </c>
      <c r="O50" s="44">
        <f ca="1">IF('SVS UnterhaltsRG'!H61="",0,'SVS UnterhaltsRG'!H61)</f>
        <v>0</v>
      </c>
      <c r="P50" s="44">
        <f t="shared" si="2"/>
        <v>0</v>
      </c>
      <c r="Q50" s="44">
        <f t="shared" ca="1" si="3"/>
        <v>0</v>
      </c>
      <c r="R50" s="44">
        <f t="shared" si="4"/>
        <v>0</v>
      </c>
      <c r="S50" s="44">
        <f t="shared" ca="1" si="5"/>
        <v>0</v>
      </c>
      <c r="T50" s="3" t="str">
        <f t="shared" si="6"/>
        <v>Leistungswert eintragen</v>
      </c>
      <c r="U50" s="3">
        <f t="shared" si="7"/>
        <v>67.5</v>
      </c>
      <c r="V50" s="3">
        <f t="shared" si="8"/>
        <v>0</v>
      </c>
    </row>
    <row r="51" spans="1:22" ht="14.45" customHeight="1" x14ac:dyDescent="0.2">
      <c r="A51" s="103">
        <v>30</v>
      </c>
      <c r="B51" s="117" t="s">
        <v>277</v>
      </c>
      <c r="C51" s="118" t="s">
        <v>214</v>
      </c>
      <c r="D51" s="118"/>
      <c r="E51" s="118" t="s">
        <v>232</v>
      </c>
      <c r="F51" s="118" t="s">
        <v>224</v>
      </c>
      <c r="G51" s="66">
        <v>19.649999999999999</v>
      </c>
      <c r="H51" s="66"/>
      <c r="I51" s="66"/>
      <c r="J51" s="103" t="s">
        <v>237</v>
      </c>
      <c r="K51" s="66">
        <v>5</v>
      </c>
      <c r="L51" s="44">
        <f>VLOOKUP(K51,Reinigungstage!A10:D31,4,FALSE)</f>
        <v>237.5</v>
      </c>
      <c r="M51" s="44">
        <f t="shared" si="0"/>
        <v>4666.88</v>
      </c>
      <c r="N51" s="119">
        <f t="shared" si="1"/>
        <v>0</v>
      </c>
      <c r="O51" s="44">
        <f ca="1">IF('SVS UnterhaltsRG'!H61="",0,'SVS UnterhaltsRG'!H61)</f>
        <v>0</v>
      </c>
      <c r="P51" s="44">
        <f t="shared" si="2"/>
        <v>0</v>
      </c>
      <c r="Q51" s="44">
        <f t="shared" ca="1" si="3"/>
        <v>0</v>
      </c>
      <c r="R51" s="44">
        <f t="shared" si="4"/>
        <v>0</v>
      </c>
      <c r="S51" s="44">
        <f t="shared" ca="1" si="5"/>
        <v>0</v>
      </c>
      <c r="T51" s="3" t="str">
        <f t="shared" si="6"/>
        <v>Leistungswert eintragen</v>
      </c>
      <c r="U51" s="3">
        <f t="shared" si="7"/>
        <v>67.5</v>
      </c>
      <c r="V51" s="3">
        <f t="shared" si="8"/>
        <v>0</v>
      </c>
    </row>
    <row r="52" spans="1:22" ht="14.45" customHeight="1" x14ac:dyDescent="0.2">
      <c r="A52" s="103">
        <v>31</v>
      </c>
      <c r="B52" s="117" t="s">
        <v>278</v>
      </c>
      <c r="C52" s="118" t="s">
        <v>214</v>
      </c>
      <c r="D52" s="118"/>
      <c r="E52" s="118" t="s">
        <v>247</v>
      </c>
      <c r="F52" s="118" t="s">
        <v>224</v>
      </c>
      <c r="G52" s="66">
        <v>5.85</v>
      </c>
      <c r="H52" s="66"/>
      <c r="I52" s="66"/>
      <c r="J52" s="103" t="s">
        <v>288</v>
      </c>
      <c r="K52" s="66">
        <v>5</v>
      </c>
      <c r="L52" s="44">
        <f>VLOOKUP(K52,Reinigungstage!A10:D31,4,FALSE)</f>
        <v>237.5</v>
      </c>
      <c r="M52" s="44">
        <f t="shared" si="0"/>
        <v>1389.38</v>
      </c>
      <c r="N52" s="119">
        <f t="shared" si="1"/>
        <v>0</v>
      </c>
      <c r="O52" s="44">
        <f ca="1">IF('SVS UnterhaltsRG'!H61="",0,'SVS UnterhaltsRG'!H61)</f>
        <v>0</v>
      </c>
      <c r="P52" s="44">
        <f t="shared" si="2"/>
        <v>0</v>
      </c>
      <c r="Q52" s="44">
        <f t="shared" ca="1" si="3"/>
        <v>0</v>
      </c>
      <c r="R52" s="44">
        <f t="shared" si="4"/>
        <v>0</v>
      </c>
      <c r="S52" s="44">
        <f t="shared" ca="1" si="5"/>
        <v>0</v>
      </c>
      <c r="T52" s="3" t="str">
        <f t="shared" si="6"/>
        <v>Leistungswert eintragen</v>
      </c>
      <c r="U52" s="3">
        <f t="shared" si="7"/>
        <v>262.5</v>
      </c>
      <c r="V52" s="3">
        <f t="shared" si="8"/>
        <v>0</v>
      </c>
    </row>
    <row r="53" spans="1:22" ht="14.45" customHeight="1" x14ac:dyDescent="0.2">
      <c r="A53" s="103">
        <v>32</v>
      </c>
      <c r="B53" s="117" t="s">
        <v>279</v>
      </c>
      <c r="C53" s="118" t="s">
        <v>214</v>
      </c>
      <c r="D53" s="118"/>
      <c r="E53" s="118" t="s">
        <v>280</v>
      </c>
      <c r="F53" s="118" t="s">
        <v>224</v>
      </c>
      <c r="G53" s="66">
        <v>4.43</v>
      </c>
      <c r="H53" s="66"/>
      <c r="I53" s="66"/>
      <c r="J53" s="103" t="s">
        <v>228</v>
      </c>
      <c r="K53" s="66">
        <v>5</v>
      </c>
      <c r="L53" s="44">
        <f>VLOOKUP(K53,Reinigungstage!A10:D31,4,FALSE)</f>
        <v>237.5</v>
      </c>
      <c r="M53" s="44">
        <f t="shared" si="0"/>
        <v>1052.1300000000001</v>
      </c>
      <c r="N53" s="119">
        <f t="shared" si="1"/>
        <v>0</v>
      </c>
      <c r="O53" s="44">
        <f ca="1">IF('SVS UnterhaltsRG'!H61="",0,'SVS UnterhaltsRG'!H61)</f>
        <v>0</v>
      </c>
      <c r="P53" s="44">
        <f t="shared" si="2"/>
        <v>0</v>
      </c>
      <c r="Q53" s="44">
        <f t="shared" ca="1" si="3"/>
        <v>0</v>
      </c>
      <c r="R53" s="44">
        <f t="shared" si="4"/>
        <v>0</v>
      </c>
      <c r="S53" s="44">
        <f t="shared" ca="1" si="5"/>
        <v>0</v>
      </c>
      <c r="T53" s="3" t="str">
        <f t="shared" si="6"/>
        <v>Leistungswert eintragen</v>
      </c>
      <c r="U53" s="3">
        <f t="shared" si="7"/>
        <v>166.25</v>
      </c>
      <c r="V53" s="3">
        <f t="shared" si="8"/>
        <v>0</v>
      </c>
    </row>
    <row r="54" spans="1:22" ht="14.45" customHeight="1" x14ac:dyDescent="0.2">
      <c r="A54" s="103">
        <v>33</v>
      </c>
      <c r="B54" s="117" t="s">
        <v>281</v>
      </c>
      <c r="C54" s="118" t="s">
        <v>282</v>
      </c>
      <c r="D54" s="118"/>
      <c r="E54" s="118" t="s">
        <v>283</v>
      </c>
      <c r="F54" s="118" t="s">
        <v>224</v>
      </c>
      <c r="G54" s="66">
        <v>11.88</v>
      </c>
      <c r="H54" s="66"/>
      <c r="I54" s="66"/>
      <c r="J54" s="103" t="s">
        <v>228</v>
      </c>
      <c r="K54" s="66">
        <v>5</v>
      </c>
      <c r="L54" s="44">
        <f>VLOOKUP(K54,Reinigungstage!A10:D31,4,FALSE)</f>
        <v>237.5</v>
      </c>
      <c r="M54" s="44">
        <f t="shared" si="0"/>
        <v>2821.5</v>
      </c>
      <c r="N54" s="119">
        <f t="shared" si="1"/>
        <v>0</v>
      </c>
      <c r="O54" s="44">
        <f ca="1">IF('SVS UnterhaltsRG'!H61="",0,'SVS UnterhaltsRG'!H61)</f>
        <v>0</v>
      </c>
      <c r="P54" s="44">
        <f t="shared" si="2"/>
        <v>0</v>
      </c>
      <c r="Q54" s="44">
        <f t="shared" ca="1" si="3"/>
        <v>0</v>
      </c>
      <c r="R54" s="44">
        <f t="shared" si="4"/>
        <v>0</v>
      </c>
      <c r="S54" s="44">
        <f t="shared" ca="1" si="5"/>
        <v>0</v>
      </c>
      <c r="T54" s="3" t="str">
        <f t="shared" si="6"/>
        <v>Leistungswert eintragen</v>
      </c>
      <c r="U54" s="3">
        <f t="shared" si="7"/>
        <v>166.25</v>
      </c>
      <c r="V54" s="3">
        <f t="shared" si="8"/>
        <v>0</v>
      </c>
    </row>
    <row r="55" spans="1:22" ht="14.45" customHeight="1" x14ac:dyDescent="0.2">
      <c r="A55" s="103">
        <v>34</v>
      </c>
      <c r="B55" s="117">
        <v>0.01</v>
      </c>
      <c r="C55" s="118" t="s">
        <v>282</v>
      </c>
      <c r="D55" s="118"/>
      <c r="E55" s="118" t="s">
        <v>284</v>
      </c>
      <c r="F55" s="118" t="s">
        <v>224</v>
      </c>
      <c r="G55" s="66">
        <v>15.25</v>
      </c>
      <c r="H55" s="66"/>
      <c r="I55" s="66"/>
      <c r="J55" s="103" t="s">
        <v>227</v>
      </c>
      <c r="K55" s="66">
        <v>5</v>
      </c>
      <c r="L55" s="44">
        <f>VLOOKUP(K55,Reinigungstage!A10:D31,4,FALSE)</f>
        <v>237.5</v>
      </c>
      <c r="M55" s="44">
        <f t="shared" si="0"/>
        <v>3621.88</v>
      </c>
      <c r="N55" s="119">
        <f t="shared" si="1"/>
        <v>0</v>
      </c>
      <c r="O55" s="44">
        <f ca="1">IF('SVS UnterhaltsRG'!H61="",0,'SVS UnterhaltsRG'!H61)</f>
        <v>0</v>
      </c>
      <c r="P55" s="44">
        <f t="shared" si="2"/>
        <v>0</v>
      </c>
      <c r="Q55" s="44">
        <f t="shared" ca="1" si="3"/>
        <v>0</v>
      </c>
      <c r="R55" s="44">
        <f t="shared" si="4"/>
        <v>0</v>
      </c>
      <c r="S55" s="44">
        <f t="shared" ca="1" si="5"/>
        <v>0</v>
      </c>
      <c r="T55" s="3" t="str">
        <f t="shared" si="6"/>
        <v>Leistungswert eintragen</v>
      </c>
      <c r="U55" s="3">
        <f t="shared" si="7"/>
        <v>136.25</v>
      </c>
      <c r="V55" s="3">
        <f t="shared" si="8"/>
        <v>0</v>
      </c>
    </row>
    <row r="56" spans="1:22" ht="14.45" customHeight="1" x14ac:dyDescent="0.2">
      <c r="A56" s="103">
        <v>35</v>
      </c>
      <c r="B56" s="117"/>
      <c r="C56" s="118"/>
      <c r="D56" s="118"/>
      <c r="E56" s="118" t="s">
        <v>285</v>
      </c>
      <c r="F56" s="118" t="s">
        <v>286</v>
      </c>
      <c r="G56" s="66">
        <v>25</v>
      </c>
      <c r="H56" s="66"/>
      <c r="I56" s="66"/>
      <c r="J56" s="103" t="s">
        <v>236</v>
      </c>
      <c r="K56" s="66">
        <v>5</v>
      </c>
      <c r="L56" s="44">
        <f>VLOOKUP(K56,Reinigungstage!A10:D31,4,FALSE)</f>
        <v>237.5</v>
      </c>
      <c r="M56" s="44">
        <f t="shared" si="0"/>
        <v>5937.5</v>
      </c>
      <c r="N56" s="119">
        <f t="shared" si="1"/>
        <v>0</v>
      </c>
      <c r="O56" s="44">
        <f ca="1">IF('SVS UnterhaltsRG'!H61="",0,'SVS UnterhaltsRG'!H61)</f>
        <v>0</v>
      </c>
      <c r="P56" s="44">
        <f t="shared" si="2"/>
        <v>0</v>
      </c>
      <c r="Q56" s="44">
        <f t="shared" ca="1" si="3"/>
        <v>0</v>
      </c>
      <c r="R56" s="44">
        <f t="shared" si="4"/>
        <v>0</v>
      </c>
      <c r="S56" s="44">
        <f t="shared" ca="1" si="5"/>
        <v>0</v>
      </c>
      <c r="T56" s="3" t="str">
        <f t="shared" si="6"/>
        <v>Leistungswert eintragen</v>
      </c>
      <c r="U56" s="3">
        <f t="shared" si="7"/>
        <v>132.5</v>
      </c>
      <c r="V56" s="3">
        <f t="shared" si="8"/>
        <v>0</v>
      </c>
    </row>
  </sheetData>
  <sheetProtection algorithmName="SHA-512" hashValue="oP6oloiR5PWvAyhvUj3J9q8W4YQeVEi1WOVOwNw221tfSVawZLXbZ5NwC6dK2kd5Uh/LGlqiz2kvxAkydGeoxw==" saltValue="n1bIpcG/JMzZtlGHJCTDRA==" spinCount="100000" sheet="1" objects="1" scenarios="1"/>
  <sortState xmlns:xlrd2="http://schemas.microsoft.com/office/spreadsheetml/2017/richdata2" ref="U4:U11">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57"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56" priority="5" operator="containsText" text="Bitte prüfen Sie diese.">
      <formula>NOT(ISERROR(SEARCH("Bitte prüfen Sie diese.",L9)))</formula>
    </cfRule>
  </conditionalFormatting>
  <conditionalFormatting sqref="L10">
    <cfRule type="containsText" dxfId="55"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54" priority="3" operator="containsText" text="lediglich Fehleingaben vermeiden wollen.">
      <formula>NOT(ISERROR(SEARCH("lediglich Fehleingaben vermeiden wollen.",L11)))</formula>
    </cfRule>
  </conditionalFormatting>
  <conditionalFormatting sqref="M11">
    <cfRule type="containsText" dxfId="53"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52" priority="7" operator="containsText" text="für die Objektart prüfen.">
      <formula>NOT(ISERROR(SEARCH("für die Objektart prüfen.",M12)))</formula>
    </cfRule>
  </conditionalFormatting>
  <conditionalFormatting sqref="N13">
    <cfRule type="expression" dxfId="51" priority="2" stopIfTrue="1">
      <formula>N13=0</formula>
    </cfRule>
  </conditionalFormatting>
  <conditionalFormatting sqref="N14">
    <cfRule type="expression" dxfId="50" priority="1">
      <formula>N14=0</formula>
    </cfRule>
  </conditionalFormatting>
  <conditionalFormatting sqref="N22:N56">
    <cfRule type="expression" dxfId="49" priority="11">
      <formula>V22=0</formula>
    </cfRule>
    <cfRule type="expression" dxfId="48" priority="12" stopIfTrue="1">
      <formula>V22=1</formula>
    </cfRule>
  </conditionalFormatting>
  <conditionalFormatting sqref="O13">
    <cfRule type="containsText" dxfId="47"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46" priority="9" operator="containsText" text="Wert(e) prüfen.">
      <formula>NOT(ISERROR(SEARCH("Wert(e) prüfen.",O14)))</formula>
    </cfRule>
  </conditionalFormatting>
  <conditionalFormatting sqref="T22:T56">
    <cfRule type="containsText" dxfId="45" priority="13" stopIfTrue="1" operator="containsText" text="SVS prüfen">
      <formula>NOT(ISERROR(SEARCH("SVS prüfen",T22)))</formula>
    </cfRule>
    <cfRule type="containsText" dxfId="44" priority="14" stopIfTrue="1" operator="containsText" text="Leistungswert eintragen">
      <formula>NOT(ISERROR(SEARCH("Leistungswert eintragen",T22)))</formula>
    </cfRule>
  </conditionalFormatting>
  <hyperlinks>
    <hyperlink ref="M1" location="Inhaltsverzeichnis!A1" display="Zurück zum Inhaltsverzeichnis" xr:uid="{B90E0157-F0DC-4F5E-A3FE-9F397B1CDDFA}"/>
  </hyperlinks>
  <printOptions horizontalCentered="1"/>
  <pageMargins left="0.78740157480314965" right="0.78740157480314965" top="0.98425196850393704" bottom="0.98425196850393704" header="0.51181102362204722" footer="0.51181102362204722"/>
  <pageSetup paperSize="9" scale="58" orientation="landscape" r:id="rId1"/>
  <headerFooter alignWithMargins="0">
    <oddHeader>&amp;L&amp;F</oddHeader>
    <oddFooter>&amp;LSalzstadt Staßfurt&amp;CSeite &amp;P von &amp;N&amp;RKal Unter Kita Pustebl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autoFill="0" autoLine="0" autoPict="0">
                <anchor moveWithCells="1" sizeWithCells="1">
                  <from>
                    <xdr:col>12</xdr:col>
                    <xdr:colOff>19050</xdr:colOff>
                    <xdr:row>1</xdr:row>
                    <xdr:rowOff>38100</xdr:rowOff>
                  </from>
                  <to>
                    <xdr:col>12</xdr:col>
                    <xdr:colOff>809625</xdr:colOff>
                    <xdr:row>2</xdr:row>
                    <xdr:rowOff>19050</xdr:rowOff>
                  </to>
                </anchor>
              </controlPr>
            </control>
          </mc:Choice>
        </mc:AlternateContent>
        <mc:AlternateContent xmlns:mc="http://schemas.openxmlformats.org/markup-compatibility/2006">
          <mc:Choice Requires="x14">
            <control shapeId="108546" r:id="rId5" name="Check Box 2">
              <controlPr defaultSize="0" autoFill="0" autoLine="0" autoPict="0" altText="Hinweis 2">
                <anchor moveWithCells="1" sizeWithCells="1">
                  <from>
                    <xdr:col>12</xdr:col>
                    <xdr:colOff>19050</xdr:colOff>
                    <xdr:row>2</xdr:row>
                    <xdr:rowOff>19050</xdr:rowOff>
                  </from>
                  <to>
                    <xdr:col>12</xdr:col>
                    <xdr:colOff>809625</xdr:colOff>
                    <xdr:row>2</xdr:row>
                    <xdr:rowOff>266700</xdr:rowOff>
                  </to>
                </anchor>
              </controlPr>
            </control>
          </mc:Choice>
        </mc:AlternateContent>
        <mc:AlternateContent xmlns:mc="http://schemas.openxmlformats.org/markup-compatibility/2006">
          <mc:Choice Requires="x14">
            <control shapeId="108547" r:id="rId6" name="Check Box 3">
              <controlPr defaultSize="0" autoFill="0" autoLine="0" autoPict="0" altText="Hinweis 3">
                <anchor moveWithCells="1" sizeWithCells="1">
                  <from>
                    <xdr:col>12</xdr:col>
                    <xdr:colOff>19050</xdr:colOff>
                    <xdr:row>3</xdr:row>
                    <xdr:rowOff>9525</xdr:rowOff>
                  </from>
                  <to>
                    <xdr:col>12</xdr:col>
                    <xdr:colOff>809625</xdr:colOff>
                    <xdr:row>4</xdr:row>
                    <xdr:rowOff>57150</xdr:rowOff>
                  </to>
                </anchor>
              </controlPr>
            </control>
          </mc:Choice>
        </mc:AlternateContent>
        <mc:AlternateContent xmlns:mc="http://schemas.openxmlformats.org/markup-compatibility/2006">
          <mc:Choice Requires="x14">
            <control shapeId="108548" r:id="rId7" name="Check Box 4">
              <controlPr defaultSize="0" autoFill="0" autoLine="0" autoPict="0" altText="Hinweis 3">
                <anchor moveWithCells="1" sizeWithCells="1">
                  <from>
                    <xdr:col>12</xdr:col>
                    <xdr:colOff>19050</xdr:colOff>
                    <xdr:row>4</xdr:row>
                    <xdr:rowOff>66675</xdr:rowOff>
                  </from>
                  <to>
                    <xdr:col>12</xdr:col>
                    <xdr:colOff>809625</xdr:colOff>
                    <xdr:row>5</xdr:row>
                    <xdr:rowOff>123825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03A8D-93F6-4EF9-93FA-F7F92D52DE12}">
  <sheetPr codeName="Tabelle38">
    <tabColor indexed="40"/>
  </sheetPr>
  <dimension ref="A1:X54"/>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6.28515625" style="3" customWidth="1"/>
    <col min="4" max="4" width="9.710937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1.5703125" style="3" customWidth="1"/>
    <col min="11" max="11" width="7.85546875" style="3" customWidth="1"/>
    <col min="12" max="12" width="8.7109375" style="3" customWidth="1"/>
    <col min="13" max="13" width="11.42578125" style="3" customWidth="1"/>
    <col min="14" max="14" width="9.42578125" style="3" customWidth="1"/>
    <col min="15" max="15" width="8.42578125" style="3" customWidth="1"/>
    <col min="16" max="17" width="11.42578125" style="3" customWidth="1"/>
    <col min="18" max="18" width="10.5703125" style="3" customWidth="1"/>
    <col min="19" max="19" width="25.5703125" style="3" customWidth="1"/>
    <col min="20" max="16384" width="6.42578125" style="3" hidden="1"/>
  </cols>
  <sheetData>
    <row r="1" spans="1:22" ht="15" customHeight="1" x14ac:dyDescent="0.2">
      <c r="M1" s="5" t="s">
        <v>100</v>
      </c>
    </row>
    <row r="2" spans="1:22" ht="20.45" customHeight="1" x14ac:dyDescent="0.2">
      <c r="A2" s="161" t="s">
        <v>158</v>
      </c>
      <c r="B2" s="162"/>
      <c r="C2" s="162"/>
      <c r="D2" s="162"/>
      <c r="E2" s="163"/>
      <c r="G2" s="164" t="s">
        <v>171</v>
      </c>
      <c r="H2" s="164" t="s">
        <v>163</v>
      </c>
      <c r="I2" s="164" t="s">
        <v>164</v>
      </c>
      <c r="J2" s="164" t="s">
        <v>183</v>
      </c>
      <c r="M2" s="84" t="b">
        <v>0</v>
      </c>
      <c r="N2" s="133"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33"/>
      <c r="P2" s="133"/>
      <c r="Q2" s="133"/>
    </row>
    <row r="3" spans="1:22" ht="24" customHeight="1" x14ac:dyDescent="0.2">
      <c r="A3" s="104" t="s">
        <v>166</v>
      </c>
      <c r="B3" s="105"/>
      <c r="C3" s="105"/>
      <c r="D3" s="105"/>
      <c r="E3" s="106"/>
      <c r="G3" s="165"/>
      <c r="H3" s="165"/>
      <c r="I3" s="165"/>
      <c r="J3" s="165"/>
      <c r="M3" s="84" t="b">
        <v>0</v>
      </c>
      <c r="N3" s="133"/>
      <c r="O3" s="133"/>
      <c r="P3" s="133"/>
      <c r="Q3" s="133"/>
    </row>
    <row r="4" spans="1:22" ht="18.600000000000001" customHeight="1" x14ac:dyDescent="0.2">
      <c r="A4" s="159" t="s">
        <v>91</v>
      </c>
      <c r="B4" s="169" t="str">
        <f>IF(Inhaltsverzeichnis!C3="","",Inhaltsverzeichnis!C3)</f>
        <v/>
      </c>
      <c r="C4" s="170"/>
      <c r="D4" s="170"/>
      <c r="E4" s="171"/>
      <c r="G4" s="103" t="s">
        <v>216</v>
      </c>
      <c r="H4" s="107"/>
      <c r="I4" s="108">
        <f ca="1">SUMIF('Kal Grund Kita Pustebl'!J22:M54,$G$4,'Kal Grund Kita Pustebl'!M22:M54)</f>
        <v>32.879999999999995</v>
      </c>
      <c r="J4" s="64">
        <f>COUNTIFS('Kal Grund Kita Pustebl'!J22:M54,$G$4)</f>
        <v>2</v>
      </c>
      <c r="M4" s="84" t="b">
        <v>0</v>
      </c>
      <c r="N4" s="133"/>
      <c r="O4" s="133"/>
      <c r="P4" s="133"/>
      <c r="Q4" s="133"/>
      <c r="U4" s="103" t="s">
        <v>216</v>
      </c>
      <c r="V4" s="3">
        <v>17.125</v>
      </c>
    </row>
    <row r="5" spans="1:22" ht="15" customHeight="1" x14ac:dyDescent="0.2">
      <c r="A5" s="160"/>
      <c r="B5" s="172"/>
      <c r="C5" s="173"/>
      <c r="D5" s="173"/>
      <c r="E5" s="174"/>
      <c r="G5" s="103" t="s">
        <v>236</v>
      </c>
      <c r="H5" s="107"/>
      <c r="I5" s="108">
        <f ca="1">SUMIF('Kal Grund Kita Pustebl'!J22:M54,$G$5,'Kal Grund Kita Pustebl'!M22:M54)</f>
        <v>495.4500000000001</v>
      </c>
      <c r="J5" s="64">
        <f>COUNTIFS('Kal Grund Kita Pustebl'!J22:M54,$G$5)</f>
        <v>10</v>
      </c>
      <c r="M5" s="84" t="b">
        <v>0</v>
      </c>
      <c r="N5" s="133"/>
      <c r="O5" s="133"/>
      <c r="P5" s="133"/>
      <c r="Q5" s="133"/>
      <c r="U5" s="103" t="s">
        <v>236</v>
      </c>
      <c r="V5" s="3">
        <v>15</v>
      </c>
    </row>
    <row r="6" spans="1:22" ht="15" customHeight="1" x14ac:dyDescent="0.2">
      <c r="A6" s="109" t="s">
        <v>181</v>
      </c>
      <c r="B6" s="175" t="s">
        <v>199</v>
      </c>
      <c r="C6" s="176"/>
      <c r="D6" s="176"/>
      <c r="E6" s="177"/>
      <c r="G6" s="103" t="s">
        <v>229</v>
      </c>
      <c r="H6" s="107"/>
      <c r="I6" s="108">
        <f ca="1">SUMIF('Kal Grund Kita Pustebl'!J22:M54,$G$6,'Kal Grund Kita Pustebl'!M22:M54)</f>
        <v>81.62</v>
      </c>
      <c r="J6" s="64">
        <f>COUNTIFS('Kal Grund Kita Pustebl'!J22:M54,$G$6)</f>
        <v>5</v>
      </c>
      <c r="U6" s="103" t="s">
        <v>229</v>
      </c>
      <c r="V6" s="3">
        <v>8.5</v>
      </c>
    </row>
    <row r="7" spans="1:22" ht="15" customHeight="1" x14ac:dyDescent="0.2">
      <c r="A7" s="110" t="s">
        <v>179</v>
      </c>
      <c r="B7" s="178" t="s">
        <v>208</v>
      </c>
      <c r="C7" s="176"/>
      <c r="D7" s="176"/>
      <c r="E7" s="177"/>
      <c r="G7" s="103" t="s">
        <v>287</v>
      </c>
      <c r="H7" s="107"/>
      <c r="I7" s="108">
        <f ca="1">SUMIF('Kal Grund Kita Pustebl'!J22:M54,$G$7,'Kal Grund Kita Pustebl'!M22:M54)</f>
        <v>100.07</v>
      </c>
      <c r="J7" s="64">
        <f>COUNTIFS('Kal Grund Kita Pustebl'!J22:M54,$G$7)</f>
        <v>1</v>
      </c>
      <c r="U7" s="103" t="s">
        <v>287</v>
      </c>
      <c r="V7" s="3">
        <v>23.25</v>
      </c>
    </row>
    <row r="8" spans="1:22" ht="15" customHeight="1" x14ac:dyDescent="0.2">
      <c r="A8" s="110" t="s">
        <v>180</v>
      </c>
      <c r="B8" s="175"/>
      <c r="C8" s="176"/>
      <c r="D8" s="176"/>
      <c r="E8" s="177"/>
      <c r="G8" s="103" t="s">
        <v>227</v>
      </c>
      <c r="H8" s="107"/>
      <c r="I8" s="108">
        <f ca="1">SUMIF('Kal Grund Kita Pustebl'!J22:M54,$G$8,'Kal Grund Kita Pustebl'!M22:M54)</f>
        <v>126.1</v>
      </c>
      <c r="J8" s="64">
        <f>COUNTIFS('Kal Grund Kita Pustebl'!J22:M54,$G$8)</f>
        <v>8</v>
      </c>
      <c r="L8" s="120" t="str">
        <f>IF(N14&gt;0,"Ihre Eintragungen der Leistungswerte liegen weit über den Erfahrungswerten aus der Preisschätzung.","")</f>
        <v/>
      </c>
      <c r="U8" s="103" t="s">
        <v>288</v>
      </c>
      <c r="V8" s="3">
        <v>21.13</v>
      </c>
    </row>
    <row r="9" spans="1:22" ht="15" customHeight="1" x14ac:dyDescent="0.2">
      <c r="A9" s="109" t="s">
        <v>178</v>
      </c>
      <c r="B9" s="179" t="s">
        <v>207</v>
      </c>
      <c r="C9" s="176"/>
      <c r="D9" s="176"/>
      <c r="E9" s="177"/>
      <c r="G9" s="103" t="s">
        <v>228</v>
      </c>
      <c r="H9" s="107"/>
      <c r="I9" s="108">
        <f ca="1">SUMIF('Kal Grund Kita Pustebl'!J22:M54,$G$9,'Kal Grund Kita Pustebl'!M22:M54)</f>
        <v>143.88</v>
      </c>
      <c r="J9" s="64">
        <f>COUNTIFS('Kal Grund Kita Pustebl'!J22:M54,$G$9)</f>
        <v>5</v>
      </c>
      <c r="L9" s="120" t="str">
        <f>IF(N14&gt;0,"Bitte prüfen Sie diese.","")</f>
        <v/>
      </c>
      <c r="U9" s="103" t="s">
        <v>227</v>
      </c>
      <c r="V9" s="3">
        <v>15</v>
      </c>
    </row>
    <row r="10" spans="1:22" ht="15" customHeight="1" x14ac:dyDescent="0.2">
      <c r="A10" s="110" t="s">
        <v>160</v>
      </c>
      <c r="B10" s="175" t="s">
        <v>209</v>
      </c>
      <c r="C10" s="176"/>
      <c r="D10" s="176"/>
      <c r="E10" s="177"/>
      <c r="G10" s="103" t="s">
        <v>237</v>
      </c>
      <c r="H10" s="107"/>
      <c r="I10" s="108">
        <f ca="1">SUMIF('Kal Grund Kita Pustebl'!J22:M54,$G$10,'Kal Grund Kita Pustebl'!M22:M54)</f>
        <v>143.22999999999999</v>
      </c>
      <c r="J10" s="64">
        <f>COUNTIFS('Kal Grund Kita Pustebl'!J22:M54,$G$10)</f>
        <v>2</v>
      </c>
      <c r="L10" s="120" t="str">
        <f>IF(N14&gt;0,"Beachten Sie, dass Sie frei in der Kalkulation dieser Leistungswerte sind und wir durch den Hinweis","")</f>
        <v/>
      </c>
      <c r="U10" s="103" t="s">
        <v>228</v>
      </c>
      <c r="V10" s="3">
        <v>24.13</v>
      </c>
    </row>
    <row r="11" spans="1:22" ht="15" customHeight="1" x14ac:dyDescent="0.2">
      <c r="A11" s="110" t="s">
        <v>161</v>
      </c>
      <c r="B11" s="180" t="s">
        <v>202</v>
      </c>
      <c r="C11" s="176"/>
      <c r="D11" s="176"/>
      <c r="E11" s="177"/>
      <c r="L11" s="120" t="str">
        <f>IF(N14&gt;0,"lediglich Fehleingaben vermeiden wollen.","")</f>
        <v/>
      </c>
      <c r="U11" s="103" t="s">
        <v>237</v>
      </c>
      <c r="V11" s="3">
        <v>14.13</v>
      </c>
    </row>
    <row r="12" spans="1:22" ht="15" customHeight="1" x14ac:dyDescent="0.2">
      <c r="A12" s="110" t="s">
        <v>162</v>
      </c>
      <c r="B12" s="175" t="s">
        <v>203</v>
      </c>
      <c r="C12" s="176"/>
      <c r="D12" s="176"/>
      <c r="E12" s="177"/>
    </row>
    <row r="13" spans="1:22" ht="15" customHeight="1" x14ac:dyDescent="0.2">
      <c r="A13" s="110" t="s">
        <v>165</v>
      </c>
      <c r="B13" s="166" t="str">
        <f>HYPERLINK("http://maps.google.de/maps?hl=de&amp;bav=on.2,or.r_qf.&amp;bvm=bv.44770516,d.Yms&amp;biw=1395&amp;bih=916&amp;um=1&amp;ie=UTF-8&amp;q="&amp;B7&amp;"+"&amp;B8&amp;"+"&amp;B10&amp;"+"&amp;B11&amp;"+"&amp;B12&amp;"","In Google-Maps anzeigen (wenn Internet verfügbar)")</f>
        <v>In Google-Maps anzeigen (wenn Internet verfügbar)</v>
      </c>
      <c r="C13" s="167"/>
      <c r="D13" s="167"/>
      <c r="E13" s="168"/>
    </row>
    <row r="14" spans="1:22" ht="15" customHeight="1" x14ac:dyDescent="0.2">
      <c r="N14" s="111">
        <f>COUNTIF(X22:X$54,1)</f>
        <v>0</v>
      </c>
      <c r="O14" s="3" t="str">
        <f>IF(N14&gt;0,"Wert(e) prüfen.","")</f>
        <v/>
      </c>
      <c r="S14" s="113">
        <f>IF(COUNTA($S$22:$S$54)-COUNTBLANK($S$22:$S$54)=0,"",COUNTA($S$22:$S$54)-COUNTBLANK($S$22:$S$54))</f>
        <v>33</v>
      </c>
    </row>
    <row r="15" spans="1:22" ht="15" hidden="1" customHeight="1" x14ac:dyDescent="0.2"/>
    <row r="16" spans="1:22" ht="15" hidden="1" customHeight="1" x14ac:dyDescent="0.2"/>
    <row r="17" spans="1:24" ht="15" hidden="1" customHeight="1" x14ac:dyDescent="0.2"/>
    <row r="18" spans="1:24" ht="15" hidden="1" customHeight="1" x14ac:dyDescent="0.2"/>
    <row r="19" spans="1:24" ht="15" hidden="1" customHeight="1" x14ac:dyDescent="0.2"/>
    <row r="20" spans="1:24" ht="45" customHeight="1" x14ac:dyDescent="0.2">
      <c r="A20" s="1" t="s">
        <v>92</v>
      </c>
      <c r="B20" s="1" t="s">
        <v>97</v>
      </c>
      <c r="C20" s="1" t="s">
        <v>93</v>
      </c>
      <c r="D20" s="1" t="s">
        <v>94</v>
      </c>
      <c r="E20" s="1" t="s">
        <v>98</v>
      </c>
      <c r="F20" s="1" t="s">
        <v>95</v>
      </c>
      <c r="G20" s="1" t="s">
        <v>115</v>
      </c>
      <c r="H20" s="1" t="s">
        <v>106</v>
      </c>
      <c r="I20" s="1" t="s">
        <v>354</v>
      </c>
      <c r="J20" s="1" t="s">
        <v>99</v>
      </c>
      <c r="K20" s="1" t="s">
        <v>104</v>
      </c>
      <c r="L20" s="1" t="s">
        <v>108</v>
      </c>
      <c r="M20" s="1" t="s">
        <v>109</v>
      </c>
      <c r="N20" s="1" t="s">
        <v>105</v>
      </c>
      <c r="O20" s="1" t="s">
        <v>110</v>
      </c>
      <c r="P20" s="1" t="s">
        <v>111</v>
      </c>
      <c r="Q20" s="1" t="s">
        <v>112</v>
      </c>
      <c r="R20" s="1" t="s">
        <v>139</v>
      </c>
    </row>
    <row r="21" spans="1:24" ht="29.1" customHeight="1" x14ac:dyDescent="0.2">
      <c r="A21" s="114" t="s">
        <v>124</v>
      </c>
      <c r="B21" s="12"/>
      <c r="C21" s="12"/>
      <c r="D21" s="12"/>
      <c r="E21" s="12"/>
      <c r="F21" s="12"/>
      <c r="G21" s="115">
        <f>SUM($G$22:$G$54)</f>
        <v>1123.23</v>
      </c>
      <c r="H21" s="115">
        <f>SUM($H$22:$H$54)</f>
        <v>0</v>
      </c>
      <c r="I21" s="115">
        <f>SUM($I$22:$I$54)</f>
        <v>10</v>
      </c>
      <c r="J21" s="44"/>
      <c r="K21" s="44"/>
      <c r="L21" s="116">
        <f>MAX(L22:L54)</f>
        <v>1</v>
      </c>
      <c r="M21" s="115">
        <f>SUM($M$22:$M$54)</f>
        <v>1123.23</v>
      </c>
      <c r="N21" s="44"/>
      <c r="O21" s="44"/>
      <c r="P21" s="115">
        <f>SUM($P$22:$P$54)</f>
        <v>0</v>
      </c>
      <c r="Q21" s="115">
        <f>SUM($Q$22:$Q$54)</f>
        <v>0</v>
      </c>
      <c r="R21" s="115">
        <f>ROUND(IF(Q21=0,0,Q21/L21),2)</f>
        <v>0</v>
      </c>
    </row>
    <row r="22" spans="1:24" ht="14.45" customHeight="1" x14ac:dyDescent="0.2">
      <c r="A22" s="103">
        <v>1</v>
      </c>
      <c r="B22" s="117" t="s">
        <v>238</v>
      </c>
      <c r="C22" s="118" t="s">
        <v>239</v>
      </c>
      <c r="D22" s="118"/>
      <c r="E22" s="118" t="s">
        <v>240</v>
      </c>
      <c r="F22" s="118" t="s">
        <v>219</v>
      </c>
      <c r="G22" s="66">
        <v>15.48</v>
      </c>
      <c r="H22" s="66"/>
      <c r="I22" s="66"/>
      <c r="J22" s="103" t="s">
        <v>227</v>
      </c>
      <c r="K22" s="103" t="s">
        <v>148</v>
      </c>
      <c r="L22" s="44">
        <f>VLOOKUP(K22,Reinigungstage!A10:H31,8,FALSE)</f>
        <v>1</v>
      </c>
      <c r="M22" s="44">
        <f t="shared" ref="M22:M54" si="0">ROUND(IF(L22=0,0,L22*G22),2)</f>
        <v>15.48</v>
      </c>
      <c r="N22" s="119">
        <f t="shared" ref="N22:N54" si="1">VLOOKUP(J22,$G$4:$H$10,2,FALSE)</f>
        <v>0</v>
      </c>
      <c r="O22" s="44">
        <f ca="1">IF('SVS GrundRG'!H61="",0,'SVS GrundRG'!H61)</f>
        <v>0</v>
      </c>
      <c r="P22" s="44">
        <f t="shared" ref="P22:P54" si="2">ROUND(IF(N22=0,0,M22/N22),2)</f>
        <v>0</v>
      </c>
      <c r="Q22" s="44">
        <f t="shared" ref="Q22:Q54" si="3">ROUND(IF(P22=0,0,P22*O22),2)</f>
        <v>0</v>
      </c>
      <c r="R22" s="44">
        <f t="shared" ref="R22:R54" si="4">ROUND(IF(P22=0,0,Q22/L22),2)</f>
        <v>0</v>
      </c>
      <c r="S22" s="3" t="str">
        <f t="shared" ref="S22:S54" si="5">IF(M22=0,"",IF(N22=0,"Leistungswert eintragen",IF(O22=0,"SVS prüfen","")))</f>
        <v>Leistungswert eintragen</v>
      </c>
      <c r="U22" s="3">
        <f t="shared" ref="U22:U54" si="6">VLOOKUP(J22,$U$4:$V$11,2,FALSE)</f>
        <v>15</v>
      </c>
      <c r="V22" s="3">
        <f t="shared" ref="V22:V54" si="7">U22*30%</f>
        <v>4.5</v>
      </c>
      <c r="W22" s="3">
        <f t="shared" ref="W22:W54" si="8">SUM(U22:V22)</f>
        <v>19.5</v>
      </c>
      <c r="X22" s="3" t="str">
        <f t="shared" ref="X22:X54" si="9">IF(N22=0,"",IF(W22&lt;N22,1,IF(W22&gt;=N22,0,"")))</f>
        <v/>
      </c>
    </row>
    <row r="23" spans="1:24" ht="14.45" customHeight="1" x14ac:dyDescent="0.2">
      <c r="A23" s="103">
        <v>2</v>
      </c>
      <c r="B23" s="117" t="s">
        <v>241</v>
      </c>
      <c r="C23" s="118" t="s">
        <v>239</v>
      </c>
      <c r="D23" s="118" t="s">
        <v>242</v>
      </c>
      <c r="E23" s="118" t="s">
        <v>230</v>
      </c>
      <c r="F23" s="118" t="s">
        <v>219</v>
      </c>
      <c r="G23" s="66">
        <v>47.01</v>
      </c>
      <c r="H23" s="66"/>
      <c r="I23" s="66"/>
      <c r="J23" s="103" t="s">
        <v>236</v>
      </c>
      <c r="K23" s="103" t="s">
        <v>148</v>
      </c>
      <c r="L23" s="44">
        <f>VLOOKUP(K23,Reinigungstage!A10:H31,8,FALSE)</f>
        <v>1</v>
      </c>
      <c r="M23" s="44">
        <f t="shared" si="0"/>
        <v>47.01</v>
      </c>
      <c r="N23" s="119">
        <f t="shared" si="1"/>
        <v>0</v>
      </c>
      <c r="O23" s="44">
        <f ca="1">IF('SVS GrundRG'!H61="",0,'SVS GrundRG'!H61)</f>
        <v>0</v>
      </c>
      <c r="P23" s="44">
        <f t="shared" si="2"/>
        <v>0</v>
      </c>
      <c r="Q23" s="44">
        <f t="shared" si="3"/>
        <v>0</v>
      </c>
      <c r="R23" s="44">
        <f t="shared" si="4"/>
        <v>0</v>
      </c>
      <c r="S23" s="3" t="str">
        <f t="shared" si="5"/>
        <v>Leistungswert eintragen</v>
      </c>
      <c r="U23" s="3">
        <f t="shared" si="6"/>
        <v>15</v>
      </c>
      <c r="V23" s="3">
        <f t="shared" si="7"/>
        <v>4.5</v>
      </c>
      <c r="W23" s="3">
        <f t="shared" si="8"/>
        <v>19.5</v>
      </c>
      <c r="X23" s="3" t="str">
        <f t="shared" si="9"/>
        <v/>
      </c>
    </row>
    <row r="24" spans="1:24" ht="14.45" customHeight="1" x14ac:dyDescent="0.2">
      <c r="A24" s="103">
        <v>3</v>
      </c>
      <c r="B24" s="117" t="s">
        <v>243</v>
      </c>
      <c r="C24" s="118" t="s">
        <v>239</v>
      </c>
      <c r="D24" s="118"/>
      <c r="E24" s="118" t="s">
        <v>244</v>
      </c>
      <c r="F24" s="118" t="s">
        <v>219</v>
      </c>
      <c r="G24" s="66">
        <v>10.61</v>
      </c>
      <c r="H24" s="66"/>
      <c r="I24" s="66"/>
      <c r="J24" s="103" t="s">
        <v>229</v>
      </c>
      <c r="K24" s="103" t="s">
        <v>148</v>
      </c>
      <c r="L24" s="44">
        <f>VLOOKUP(K24,Reinigungstage!A10:H31,8,FALSE)</f>
        <v>1</v>
      </c>
      <c r="M24" s="44">
        <f t="shared" si="0"/>
        <v>10.61</v>
      </c>
      <c r="N24" s="119">
        <f t="shared" si="1"/>
        <v>0</v>
      </c>
      <c r="O24" s="44">
        <f ca="1">IF('SVS GrundRG'!H61="",0,'SVS GrundRG'!H61)</f>
        <v>0</v>
      </c>
      <c r="P24" s="44">
        <f t="shared" si="2"/>
        <v>0</v>
      </c>
      <c r="Q24" s="44">
        <f t="shared" si="3"/>
        <v>0</v>
      </c>
      <c r="R24" s="44">
        <f t="shared" si="4"/>
        <v>0</v>
      </c>
      <c r="S24" s="3" t="str">
        <f t="shared" si="5"/>
        <v>Leistungswert eintragen</v>
      </c>
      <c r="U24" s="3">
        <f t="shared" si="6"/>
        <v>8.5</v>
      </c>
      <c r="V24" s="3">
        <f t="shared" si="7"/>
        <v>2.5499999999999998</v>
      </c>
      <c r="W24" s="3">
        <f t="shared" si="8"/>
        <v>11.05</v>
      </c>
      <c r="X24" s="3" t="str">
        <f t="shared" si="9"/>
        <v/>
      </c>
    </row>
    <row r="25" spans="1:24" ht="14.45" customHeight="1" x14ac:dyDescent="0.2">
      <c r="A25" s="103">
        <v>4</v>
      </c>
      <c r="B25" s="117">
        <v>3.02</v>
      </c>
      <c r="C25" s="118" t="s">
        <v>239</v>
      </c>
      <c r="D25" s="118"/>
      <c r="E25" s="118" t="s">
        <v>245</v>
      </c>
      <c r="F25" s="118" t="s">
        <v>219</v>
      </c>
      <c r="G25" s="66">
        <v>11.73</v>
      </c>
      <c r="H25" s="66"/>
      <c r="I25" s="66"/>
      <c r="J25" s="103" t="s">
        <v>228</v>
      </c>
      <c r="K25" s="103" t="s">
        <v>148</v>
      </c>
      <c r="L25" s="44">
        <f>VLOOKUP(K25,Reinigungstage!A10:H31,8,FALSE)</f>
        <v>1</v>
      </c>
      <c r="M25" s="44">
        <f t="shared" si="0"/>
        <v>11.73</v>
      </c>
      <c r="N25" s="119">
        <f t="shared" si="1"/>
        <v>0</v>
      </c>
      <c r="O25" s="44">
        <f ca="1">IF('SVS GrundRG'!H61="",0,'SVS GrundRG'!H61)</f>
        <v>0</v>
      </c>
      <c r="P25" s="44">
        <f t="shared" si="2"/>
        <v>0</v>
      </c>
      <c r="Q25" s="44">
        <f t="shared" si="3"/>
        <v>0</v>
      </c>
      <c r="R25" s="44">
        <f t="shared" si="4"/>
        <v>0</v>
      </c>
      <c r="S25" s="3" t="str">
        <f t="shared" si="5"/>
        <v>Leistungswert eintragen</v>
      </c>
      <c r="U25" s="3">
        <f t="shared" si="6"/>
        <v>24.13</v>
      </c>
      <c r="V25" s="3">
        <f t="shared" si="7"/>
        <v>7.238999999999999</v>
      </c>
      <c r="W25" s="3">
        <f t="shared" si="8"/>
        <v>31.369</v>
      </c>
      <c r="X25" s="3" t="str">
        <f t="shared" si="9"/>
        <v/>
      </c>
    </row>
    <row r="26" spans="1:24" ht="14.45" customHeight="1" x14ac:dyDescent="0.2">
      <c r="A26" s="103">
        <v>5</v>
      </c>
      <c r="B26" s="117">
        <v>3.06</v>
      </c>
      <c r="C26" s="118" t="s">
        <v>239</v>
      </c>
      <c r="D26" s="118"/>
      <c r="E26" s="118" t="s">
        <v>246</v>
      </c>
      <c r="F26" s="118" t="s">
        <v>219</v>
      </c>
      <c r="G26" s="66">
        <v>100.07</v>
      </c>
      <c r="H26" s="66"/>
      <c r="I26" s="66"/>
      <c r="J26" s="103" t="s">
        <v>287</v>
      </c>
      <c r="K26" s="103" t="s">
        <v>148</v>
      </c>
      <c r="L26" s="44">
        <f>VLOOKUP(K26,Reinigungstage!A10:H31,8,FALSE)</f>
        <v>1</v>
      </c>
      <c r="M26" s="44">
        <f t="shared" si="0"/>
        <v>100.07</v>
      </c>
      <c r="N26" s="119">
        <f t="shared" si="1"/>
        <v>0</v>
      </c>
      <c r="O26" s="44">
        <f ca="1">IF('SVS GrundRG'!H61="",0,'SVS GrundRG'!H61)</f>
        <v>0</v>
      </c>
      <c r="P26" s="44">
        <f t="shared" si="2"/>
        <v>0</v>
      </c>
      <c r="Q26" s="44">
        <f t="shared" si="3"/>
        <v>0</v>
      </c>
      <c r="R26" s="44">
        <f t="shared" si="4"/>
        <v>0</v>
      </c>
      <c r="S26" s="3" t="str">
        <f t="shared" si="5"/>
        <v>Leistungswert eintragen</v>
      </c>
      <c r="U26" s="3">
        <f t="shared" si="6"/>
        <v>23.25</v>
      </c>
      <c r="V26" s="3">
        <f t="shared" si="7"/>
        <v>6.9749999999999996</v>
      </c>
      <c r="W26" s="3">
        <f t="shared" si="8"/>
        <v>30.225000000000001</v>
      </c>
      <c r="X26" s="3" t="str">
        <f t="shared" si="9"/>
        <v/>
      </c>
    </row>
    <row r="27" spans="1:24" ht="14.45" customHeight="1" x14ac:dyDescent="0.2">
      <c r="A27" s="103">
        <v>6</v>
      </c>
      <c r="B27" s="117">
        <v>3.08</v>
      </c>
      <c r="C27" s="118" t="s">
        <v>239</v>
      </c>
      <c r="D27" s="118"/>
      <c r="E27" s="118" t="s">
        <v>240</v>
      </c>
      <c r="F27" s="118" t="s">
        <v>224</v>
      </c>
      <c r="G27" s="66">
        <v>13.04</v>
      </c>
      <c r="H27" s="66"/>
      <c r="I27" s="66"/>
      <c r="J27" s="103" t="s">
        <v>227</v>
      </c>
      <c r="K27" s="103" t="s">
        <v>148</v>
      </c>
      <c r="L27" s="44">
        <f>VLOOKUP(K27,Reinigungstage!A10:H31,8,FALSE)</f>
        <v>1</v>
      </c>
      <c r="M27" s="44">
        <f t="shared" si="0"/>
        <v>13.04</v>
      </c>
      <c r="N27" s="119">
        <f t="shared" si="1"/>
        <v>0</v>
      </c>
      <c r="O27" s="44">
        <f ca="1">IF('SVS GrundRG'!H61="",0,'SVS GrundRG'!H61)</f>
        <v>0</v>
      </c>
      <c r="P27" s="44">
        <f t="shared" si="2"/>
        <v>0</v>
      </c>
      <c r="Q27" s="44">
        <f t="shared" si="3"/>
        <v>0</v>
      </c>
      <c r="R27" s="44">
        <f t="shared" si="4"/>
        <v>0</v>
      </c>
      <c r="S27" s="3" t="str">
        <f t="shared" si="5"/>
        <v>Leistungswert eintragen</v>
      </c>
      <c r="U27" s="3">
        <f t="shared" si="6"/>
        <v>15</v>
      </c>
      <c r="V27" s="3">
        <f t="shared" si="7"/>
        <v>4.5</v>
      </c>
      <c r="W27" s="3">
        <f t="shared" si="8"/>
        <v>19.5</v>
      </c>
      <c r="X27" s="3" t="str">
        <f t="shared" si="9"/>
        <v/>
      </c>
    </row>
    <row r="28" spans="1:24" ht="14.45" customHeight="1" x14ac:dyDescent="0.2">
      <c r="A28" s="103">
        <v>7</v>
      </c>
      <c r="B28" s="117" t="s">
        <v>248</v>
      </c>
      <c r="C28" s="118" t="s">
        <v>249</v>
      </c>
      <c r="D28" s="118"/>
      <c r="E28" s="118" t="s">
        <v>240</v>
      </c>
      <c r="F28" s="118" t="s">
        <v>219</v>
      </c>
      <c r="G28" s="66">
        <v>15.81</v>
      </c>
      <c r="H28" s="66"/>
      <c r="I28" s="66"/>
      <c r="J28" s="103" t="s">
        <v>227</v>
      </c>
      <c r="K28" s="103" t="s">
        <v>148</v>
      </c>
      <c r="L28" s="44">
        <f>VLOOKUP(K28,Reinigungstage!A10:H31,8,FALSE)</f>
        <v>1</v>
      </c>
      <c r="M28" s="44">
        <f t="shared" si="0"/>
        <v>15.81</v>
      </c>
      <c r="N28" s="119">
        <f t="shared" si="1"/>
        <v>0</v>
      </c>
      <c r="O28" s="44">
        <f ca="1">IF('SVS GrundRG'!H61="",0,'SVS GrundRG'!H61)</f>
        <v>0</v>
      </c>
      <c r="P28" s="44">
        <f t="shared" si="2"/>
        <v>0</v>
      </c>
      <c r="Q28" s="44">
        <f t="shared" si="3"/>
        <v>0</v>
      </c>
      <c r="R28" s="44">
        <f t="shared" si="4"/>
        <v>0</v>
      </c>
      <c r="S28" s="3" t="str">
        <f t="shared" si="5"/>
        <v>Leistungswert eintragen</v>
      </c>
      <c r="U28" s="3">
        <f t="shared" si="6"/>
        <v>15</v>
      </c>
      <c r="V28" s="3">
        <f t="shared" si="7"/>
        <v>4.5</v>
      </c>
      <c r="W28" s="3">
        <f t="shared" si="8"/>
        <v>19.5</v>
      </c>
      <c r="X28" s="3" t="str">
        <f t="shared" si="9"/>
        <v/>
      </c>
    </row>
    <row r="29" spans="1:24" ht="14.45" customHeight="1" x14ac:dyDescent="0.2">
      <c r="A29" s="103">
        <v>8</v>
      </c>
      <c r="B29" s="117" t="s">
        <v>250</v>
      </c>
      <c r="C29" s="118" t="s">
        <v>249</v>
      </c>
      <c r="D29" s="118"/>
      <c r="E29" s="118" t="s">
        <v>251</v>
      </c>
      <c r="F29" s="118" t="s">
        <v>219</v>
      </c>
      <c r="G29" s="66">
        <v>37.1</v>
      </c>
      <c r="H29" s="66"/>
      <c r="I29" s="66"/>
      <c r="J29" s="103" t="s">
        <v>236</v>
      </c>
      <c r="K29" s="103" t="s">
        <v>148</v>
      </c>
      <c r="L29" s="44">
        <f>VLOOKUP(K29,Reinigungstage!A10:H31,8,FALSE)</f>
        <v>1</v>
      </c>
      <c r="M29" s="44">
        <f t="shared" si="0"/>
        <v>37.1</v>
      </c>
      <c r="N29" s="119">
        <f t="shared" si="1"/>
        <v>0</v>
      </c>
      <c r="O29" s="44">
        <f ca="1">IF('SVS GrundRG'!H61="",0,'SVS GrundRG'!H61)</f>
        <v>0</v>
      </c>
      <c r="P29" s="44">
        <f t="shared" si="2"/>
        <v>0</v>
      </c>
      <c r="Q29" s="44">
        <f t="shared" si="3"/>
        <v>0</v>
      </c>
      <c r="R29" s="44">
        <f t="shared" si="4"/>
        <v>0</v>
      </c>
      <c r="S29" s="3" t="str">
        <f t="shared" si="5"/>
        <v>Leistungswert eintragen</v>
      </c>
      <c r="U29" s="3">
        <f t="shared" si="6"/>
        <v>15</v>
      </c>
      <c r="V29" s="3">
        <f t="shared" si="7"/>
        <v>4.5</v>
      </c>
      <c r="W29" s="3">
        <f t="shared" si="8"/>
        <v>19.5</v>
      </c>
      <c r="X29" s="3" t="str">
        <f t="shared" si="9"/>
        <v/>
      </c>
    </row>
    <row r="30" spans="1:24" ht="14.45" customHeight="1" x14ac:dyDescent="0.2">
      <c r="A30" s="103">
        <v>9</v>
      </c>
      <c r="B30" s="117" t="s">
        <v>252</v>
      </c>
      <c r="C30" s="118" t="s">
        <v>249</v>
      </c>
      <c r="D30" s="118"/>
      <c r="E30" s="118" t="s">
        <v>253</v>
      </c>
      <c r="F30" s="118" t="s">
        <v>219</v>
      </c>
      <c r="G30" s="66">
        <v>20.59</v>
      </c>
      <c r="H30" s="66"/>
      <c r="I30" s="66"/>
      <c r="J30" s="103" t="s">
        <v>216</v>
      </c>
      <c r="K30" s="103" t="s">
        <v>148</v>
      </c>
      <c r="L30" s="44">
        <f>VLOOKUP(K30,Reinigungstage!A10:H31,8,FALSE)</f>
        <v>1</v>
      </c>
      <c r="M30" s="44">
        <f t="shared" si="0"/>
        <v>20.59</v>
      </c>
      <c r="N30" s="119">
        <f t="shared" si="1"/>
        <v>0</v>
      </c>
      <c r="O30" s="44">
        <f ca="1">IF('SVS GrundRG'!H61="",0,'SVS GrundRG'!H61)</f>
        <v>0</v>
      </c>
      <c r="P30" s="44">
        <f t="shared" si="2"/>
        <v>0</v>
      </c>
      <c r="Q30" s="44">
        <f t="shared" si="3"/>
        <v>0</v>
      </c>
      <c r="R30" s="44">
        <f t="shared" si="4"/>
        <v>0</v>
      </c>
      <c r="S30" s="3" t="str">
        <f t="shared" si="5"/>
        <v>Leistungswert eintragen</v>
      </c>
      <c r="U30" s="3">
        <f t="shared" si="6"/>
        <v>17.125</v>
      </c>
      <c r="V30" s="3">
        <f t="shared" si="7"/>
        <v>5.1375000000000002</v>
      </c>
      <c r="W30" s="3">
        <f t="shared" si="8"/>
        <v>22.262499999999999</v>
      </c>
      <c r="X30" s="3" t="str">
        <f t="shared" si="9"/>
        <v/>
      </c>
    </row>
    <row r="31" spans="1:24" ht="14.45" customHeight="1" x14ac:dyDescent="0.2">
      <c r="A31" s="103">
        <v>10</v>
      </c>
      <c r="B31" s="117" t="s">
        <v>254</v>
      </c>
      <c r="C31" s="118" t="s">
        <v>249</v>
      </c>
      <c r="D31" s="118" t="s">
        <v>255</v>
      </c>
      <c r="E31" s="118" t="s">
        <v>256</v>
      </c>
      <c r="F31" s="118" t="s">
        <v>219</v>
      </c>
      <c r="G31" s="66">
        <v>67.27</v>
      </c>
      <c r="H31" s="66"/>
      <c r="I31" s="66"/>
      <c r="J31" s="103" t="s">
        <v>236</v>
      </c>
      <c r="K31" s="103" t="s">
        <v>148</v>
      </c>
      <c r="L31" s="44">
        <f>VLOOKUP(K31,Reinigungstage!A10:H31,8,FALSE)</f>
        <v>1</v>
      </c>
      <c r="M31" s="44">
        <f t="shared" si="0"/>
        <v>67.27</v>
      </c>
      <c r="N31" s="119">
        <f t="shared" si="1"/>
        <v>0</v>
      </c>
      <c r="O31" s="44">
        <f ca="1">IF('SVS GrundRG'!H61="",0,'SVS GrundRG'!H61)</f>
        <v>0</v>
      </c>
      <c r="P31" s="44">
        <f t="shared" si="2"/>
        <v>0</v>
      </c>
      <c r="Q31" s="44">
        <f t="shared" si="3"/>
        <v>0</v>
      </c>
      <c r="R31" s="44">
        <f t="shared" si="4"/>
        <v>0</v>
      </c>
      <c r="S31" s="3" t="str">
        <f t="shared" si="5"/>
        <v>Leistungswert eintragen</v>
      </c>
      <c r="U31" s="3">
        <f t="shared" si="6"/>
        <v>15</v>
      </c>
      <c r="V31" s="3">
        <f t="shared" si="7"/>
        <v>4.5</v>
      </c>
      <c r="W31" s="3">
        <f t="shared" si="8"/>
        <v>19.5</v>
      </c>
      <c r="X31" s="3" t="str">
        <f t="shared" si="9"/>
        <v/>
      </c>
    </row>
    <row r="32" spans="1:24" ht="14.45" customHeight="1" x14ac:dyDescent="0.2">
      <c r="A32" s="103">
        <v>11</v>
      </c>
      <c r="B32" s="117" t="s">
        <v>257</v>
      </c>
      <c r="C32" s="118" t="s">
        <v>249</v>
      </c>
      <c r="D32" s="118" t="s">
        <v>258</v>
      </c>
      <c r="E32" s="118" t="s">
        <v>230</v>
      </c>
      <c r="F32" s="118" t="s">
        <v>219</v>
      </c>
      <c r="G32" s="66">
        <v>38.92</v>
      </c>
      <c r="H32" s="66"/>
      <c r="I32" s="66"/>
      <c r="J32" s="103" t="s">
        <v>236</v>
      </c>
      <c r="K32" s="103" t="s">
        <v>148</v>
      </c>
      <c r="L32" s="44">
        <f>VLOOKUP(K32,Reinigungstage!A10:H31,8,FALSE)</f>
        <v>1</v>
      </c>
      <c r="M32" s="44">
        <f t="shared" si="0"/>
        <v>38.92</v>
      </c>
      <c r="N32" s="119">
        <f t="shared" si="1"/>
        <v>0</v>
      </c>
      <c r="O32" s="44">
        <f ca="1">IF('SVS GrundRG'!H61="",0,'SVS GrundRG'!H61)</f>
        <v>0</v>
      </c>
      <c r="P32" s="44">
        <f t="shared" si="2"/>
        <v>0</v>
      </c>
      <c r="Q32" s="44">
        <f t="shared" si="3"/>
        <v>0</v>
      </c>
      <c r="R32" s="44">
        <f t="shared" si="4"/>
        <v>0</v>
      </c>
      <c r="S32" s="3" t="str">
        <f t="shared" si="5"/>
        <v>Leistungswert eintragen</v>
      </c>
      <c r="U32" s="3">
        <f t="shared" si="6"/>
        <v>15</v>
      </c>
      <c r="V32" s="3">
        <f t="shared" si="7"/>
        <v>4.5</v>
      </c>
      <c r="W32" s="3">
        <f t="shared" si="8"/>
        <v>19.5</v>
      </c>
      <c r="X32" s="3" t="str">
        <f t="shared" si="9"/>
        <v/>
      </c>
    </row>
    <row r="33" spans="1:24" ht="14.45" customHeight="1" x14ac:dyDescent="0.2">
      <c r="A33" s="103">
        <v>12</v>
      </c>
      <c r="B33" s="117" t="s">
        <v>259</v>
      </c>
      <c r="C33" s="118" t="s">
        <v>249</v>
      </c>
      <c r="D33" s="118" t="s">
        <v>260</v>
      </c>
      <c r="E33" s="118" t="s">
        <v>244</v>
      </c>
      <c r="F33" s="118" t="s">
        <v>219</v>
      </c>
      <c r="G33" s="66">
        <v>15.87</v>
      </c>
      <c r="H33" s="66"/>
      <c r="I33" s="66"/>
      <c r="J33" s="103" t="s">
        <v>229</v>
      </c>
      <c r="K33" s="103" t="s">
        <v>148</v>
      </c>
      <c r="L33" s="44">
        <f>VLOOKUP(K33,Reinigungstage!A10:H31,8,FALSE)</f>
        <v>1</v>
      </c>
      <c r="M33" s="44">
        <f t="shared" si="0"/>
        <v>15.87</v>
      </c>
      <c r="N33" s="119">
        <f t="shared" si="1"/>
        <v>0</v>
      </c>
      <c r="O33" s="44">
        <f ca="1">IF('SVS GrundRG'!H61="",0,'SVS GrundRG'!H61)</f>
        <v>0</v>
      </c>
      <c r="P33" s="44">
        <f t="shared" si="2"/>
        <v>0</v>
      </c>
      <c r="Q33" s="44">
        <f t="shared" si="3"/>
        <v>0</v>
      </c>
      <c r="R33" s="44">
        <f t="shared" si="4"/>
        <v>0</v>
      </c>
      <c r="S33" s="3" t="str">
        <f t="shared" si="5"/>
        <v>Leistungswert eintragen</v>
      </c>
      <c r="U33" s="3">
        <f t="shared" si="6"/>
        <v>8.5</v>
      </c>
      <c r="V33" s="3">
        <f t="shared" si="7"/>
        <v>2.5499999999999998</v>
      </c>
      <c r="W33" s="3">
        <f t="shared" si="8"/>
        <v>11.05</v>
      </c>
      <c r="X33" s="3" t="str">
        <f t="shared" si="9"/>
        <v/>
      </c>
    </row>
    <row r="34" spans="1:24" ht="14.45" customHeight="1" x14ac:dyDescent="0.2">
      <c r="A34" s="103">
        <v>13</v>
      </c>
      <c r="B34" s="117" t="s">
        <v>261</v>
      </c>
      <c r="C34" s="118" t="s">
        <v>249</v>
      </c>
      <c r="D34" s="118"/>
      <c r="E34" s="118" t="s">
        <v>240</v>
      </c>
      <c r="F34" s="118" t="s">
        <v>224</v>
      </c>
      <c r="G34" s="66">
        <v>13.01</v>
      </c>
      <c r="H34" s="66"/>
      <c r="I34" s="66"/>
      <c r="J34" s="103" t="s">
        <v>227</v>
      </c>
      <c r="K34" s="103" t="s">
        <v>148</v>
      </c>
      <c r="L34" s="44">
        <f>VLOOKUP(K34,Reinigungstage!A10:H31,8,FALSE)</f>
        <v>1</v>
      </c>
      <c r="M34" s="44">
        <f t="shared" si="0"/>
        <v>13.01</v>
      </c>
      <c r="N34" s="119">
        <f t="shared" si="1"/>
        <v>0</v>
      </c>
      <c r="O34" s="44">
        <f ca="1">IF('SVS GrundRG'!H61="",0,'SVS GrundRG'!H61)</f>
        <v>0</v>
      </c>
      <c r="P34" s="44">
        <f t="shared" si="2"/>
        <v>0</v>
      </c>
      <c r="Q34" s="44">
        <f t="shared" si="3"/>
        <v>0</v>
      </c>
      <c r="R34" s="44">
        <f t="shared" si="4"/>
        <v>0</v>
      </c>
      <c r="S34" s="3" t="str">
        <f t="shared" si="5"/>
        <v>Leistungswert eintragen</v>
      </c>
      <c r="U34" s="3">
        <f t="shared" si="6"/>
        <v>15</v>
      </c>
      <c r="V34" s="3">
        <f t="shared" si="7"/>
        <v>4.5</v>
      </c>
      <c r="W34" s="3">
        <f t="shared" si="8"/>
        <v>19.5</v>
      </c>
      <c r="X34" s="3" t="str">
        <f t="shared" si="9"/>
        <v/>
      </c>
    </row>
    <row r="35" spans="1:24" ht="14.45" customHeight="1" x14ac:dyDescent="0.2">
      <c r="A35" s="103">
        <v>14</v>
      </c>
      <c r="B35" s="117" t="s">
        <v>262</v>
      </c>
      <c r="C35" s="118" t="s">
        <v>249</v>
      </c>
      <c r="D35" s="118" t="s">
        <v>258</v>
      </c>
      <c r="E35" s="118" t="s">
        <v>263</v>
      </c>
      <c r="F35" s="118" t="s">
        <v>219</v>
      </c>
      <c r="G35" s="66">
        <v>7.96</v>
      </c>
      <c r="H35" s="66"/>
      <c r="I35" s="66"/>
      <c r="J35" s="103" t="s">
        <v>228</v>
      </c>
      <c r="K35" s="103" t="s">
        <v>148</v>
      </c>
      <c r="L35" s="44">
        <f>VLOOKUP(K35,Reinigungstage!A10:H31,8,FALSE)</f>
        <v>1</v>
      </c>
      <c r="M35" s="44">
        <f t="shared" si="0"/>
        <v>7.96</v>
      </c>
      <c r="N35" s="119">
        <f t="shared" si="1"/>
        <v>0</v>
      </c>
      <c r="O35" s="44">
        <f ca="1">IF('SVS GrundRG'!H61="",0,'SVS GrundRG'!H61)</f>
        <v>0</v>
      </c>
      <c r="P35" s="44">
        <f t="shared" si="2"/>
        <v>0</v>
      </c>
      <c r="Q35" s="44">
        <f t="shared" si="3"/>
        <v>0</v>
      </c>
      <c r="R35" s="44">
        <f t="shared" si="4"/>
        <v>0</v>
      </c>
      <c r="S35" s="3" t="str">
        <f t="shared" si="5"/>
        <v>Leistungswert eintragen</v>
      </c>
      <c r="U35" s="3">
        <f t="shared" si="6"/>
        <v>24.13</v>
      </c>
      <c r="V35" s="3">
        <f t="shared" si="7"/>
        <v>7.238999999999999</v>
      </c>
      <c r="W35" s="3">
        <f t="shared" si="8"/>
        <v>31.369</v>
      </c>
      <c r="X35" s="3" t="str">
        <f t="shared" si="9"/>
        <v/>
      </c>
    </row>
    <row r="36" spans="1:24" ht="14.45" customHeight="1" x14ac:dyDescent="0.2">
      <c r="A36" s="103">
        <v>15</v>
      </c>
      <c r="B36" s="117" t="s">
        <v>264</v>
      </c>
      <c r="C36" s="118" t="s">
        <v>249</v>
      </c>
      <c r="D36" s="118" t="s">
        <v>265</v>
      </c>
      <c r="E36" s="118" t="s">
        <v>230</v>
      </c>
      <c r="F36" s="118" t="s">
        <v>219</v>
      </c>
      <c r="G36" s="66">
        <v>52.19</v>
      </c>
      <c r="H36" s="66"/>
      <c r="I36" s="66"/>
      <c r="J36" s="103" t="s">
        <v>236</v>
      </c>
      <c r="K36" s="103" t="s">
        <v>148</v>
      </c>
      <c r="L36" s="44">
        <f>VLOOKUP(K36,Reinigungstage!A10:H31,8,FALSE)</f>
        <v>1</v>
      </c>
      <c r="M36" s="44">
        <f t="shared" si="0"/>
        <v>52.19</v>
      </c>
      <c r="N36" s="119">
        <f t="shared" si="1"/>
        <v>0</v>
      </c>
      <c r="O36" s="44">
        <f ca="1">IF('SVS GrundRG'!H61="",0,'SVS GrundRG'!H61)</f>
        <v>0</v>
      </c>
      <c r="P36" s="44">
        <f t="shared" si="2"/>
        <v>0</v>
      </c>
      <c r="Q36" s="44">
        <f t="shared" si="3"/>
        <v>0</v>
      </c>
      <c r="R36" s="44">
        <f t="shared" si="4"/>
        <v>0</v>
      </c>
      <c r="S36" s="3" t="str">
        <f t="shared" si="5"/>
        <v>Leistungswert eintragen</v>
      </c>
      <c r="U36" s="3">
        <f t="shared" si="6"/>
        <v>15</v>
      </c>
      <c r="V36" s="3">
        <f t="shared" si="7"/>
        <v>4.5</v>
      </c>
      <c r="W36" s="3">
        <f t="shared" si="8"/>
        <v>19.5</v>
      </c>
      <c r="X36" s="3" t="str">
        <f t="shared" si="9"/>
        <v/>
      </c>
    </row>
    <row r="37" spans="1:24" ht="14.45" customHeight="1" x14ac:dyDescent="0.2">
      <c r="A37" s="103">
        <v>16</v>
      </c>
      <c r="B37" s="117">
        <v>1.05</v>
      </c>
      <c r="C37" s="118" t="s">
        <v>214</v>
      </c>
      <c r="D37" s="118">
        <v>1</v>
      </c>
      <c r="E37" s="118" t="s">
        <v>230</v>
      </c>
      <c r="F37" s="118" t="s">
        <v>219</v>
      </c>
      <c r="G37" s="66">
        <v>70.34</v>
      </c>
      <c r="H37" s="66"/>
      <c r="I37" s="66"/>
      <c r="J37" s="103" t="s">
        <v>236</v>
      </c>
      <c r="K37" s="103" t="s">
        <v>148</v>
      </c>
      <c r="L37" s="44">
        <f>VLOOKUP(K37,Reinigungstage!A10:H31,8,FALSE)</f>
        <v>1</v>
      </c>
      <c r="M37" s="44">
        <f t="shared" si="0"/>
        <v>70.34</v>
      </c>
      <c r="N37" s="119">
        <f t="shared" si="1"/>
        <v>0</v>
      </c>
      <c r="O37" s="44">
        <f ca="1">IF('SVS GrundRG'!H61="",0,'SVS GrundRG'!H61)</f>
        <v>0</v>
      </c>
      <c r="P37" s="44">
        <f t="shared" si="2"/>
        <v>0</v>
      </c>
      <c r="Q37" s="44">
        <f t="shared" si="3"/>
        <v>0</v>
      </c>
      <c r="R37" s="44">
        <f t="shared" si="4"/>
        <v>0</v>
      </c>
      <c r="S37" s="3" t="str">
        <f t="shared" si="5"/>
        <v>Leistungswert eintragen</v>
      </c>
      <c r="U37" s="3">
        <f t="shared" si="6"/>
        <v>15</v>
      </c>
      <c r="V37" s="3">
        <f t="shared" si="7"/>
        <v>4.5</v>
      </c>
      <c r="W37" s="3">
        <f t="shared" si="8"/>
        <v>19.5</v>
      </c>
      <c r="X37" s="3" t="str">
        <f t="shared" si="9"/>
        <v/>
      </c>
    </row>
    <row r="38" spans="1:24" ht="14.45" customHeight="1" x14ac:dyDescent="0.2">
      <c r="A38" s="103">
        <v>17</v>
      </c>
      <c r="B38" s="117">
        <v>1.07</v>
      </c>
      <c r="C38" s="118" t="s">
        <v>214</v>
      </c>
      <c r="D38" s="118">
        <v>2</v>
      </c>
      <c r="E38" s="118" t="s">
        <v>230</v>
      </c>
      <c r="F38" s="118" t="s">
        <v>219</v>
      </c>
      <c r="G38" s="66">
        <v>66.23</v>
      </c>
      <c r="H38" s="66"/>
      <c r="I38" s="66"/>
      <c r="J38" s="103" t="s">
        <v>236</v>
      </c>
      <c r="K38" s="103" t="s">
        <v>148</v>
      </c>
      <c r="L38" s="44">
        <f>VLOOKUP(K38,Reinigungstage!A10:H31,8,FALSE)</f>
        <v>1</v>
      </c>
      <c r="M38" s="44">
        <f t="shared" si="0"/>
        <v>66.23</v>
      </c>
      <c r="N38" s="119">
        <f t="shared" si="1"/>
        <v>0</v>
      </c>
      <c r="O38" s="44">
        <f ca="1">IF('SVS GrundRG'!H61="",0,'SVS GrundRG'!H61)</f>
        <v>0</v>
      </c>
      <c r="P38" s="44">
        <f t="shared" si="2"/>
        <v>0</v>
      </c>
      <c r="Q38" s="44">
        <f t="shared" si="3"/>
        <v>0</v>
      </c>
      <c r="R38" s="44">
        <f t="shared" si="4"/>
        <v>0</v>
      </c>
      <c r="S38" s="3" t="str">
        <f t="shared" si="5"/>
        <v>Leistungswert eintragen</v>
      </c>
      <c r="U38" s="3">
        <f t="shared" si="6"/>
        <v>15</v>
      </c>
      <c r="V38" s="3">
        <f t="shared" si="7"/>
        <v>4.5</v>
      </c>
      <c r="W38" s="3">
        <f t="shared" si="8"/>
        <v>19.5</v>
      </c>
      <c r="X38" s="3" t="str">
        <f t="shared" si="9"/>
        <v/>
      </c>
    </row>
    <row r="39" spans="1:24" ht="14.45" customHeight="1" x14ac:dyDescent="0.2">
      <c r="A39" s="103">
        <v>18</v>
      </c>
      <c r="B39" s="117">
        <v>1.04</v>
      </c>
      <c r="C39" s="118" t="s">
        <v>214</v>
      </c>
      <c r="D39" s="118"/>
      <c r="E39" s="118" t="s">
        <v>266</v>
      </c>
      <c r="F39" s="118" t="s">
        <v>219</v>
      </c>
      <c r="G39" s="66">
        <v>13.72</v>
      </c>
      <c r="H39" s="66"/>
      <c r="I39" s="66"/>
      <c r="J39" s="103" t="s">
        <v>236</v>
      </c>
      <c r="K39" s="103" t="s">
        <v>148</v>
      </c>
      <c r="L39" s="44">
        <f>VLOOKUP(K39,Reinigungstage!A10:H31,8,FALSE)</f>
        <v>1</v>
      </c>
      <c r="M39" s="44">
        <f t="shared" si="0"/>
        <v>13.72</v>
      </c>
      <c r="N39" s="119">
        <f t="shared" si="1"/>
        <v>0</v>
      </c>
      <c r="O39" s="44">
        <f ca="1">IF('SVS GrundRG'!H61="",0,'SVS GrundRG'!H61)</f>
        <v>0</v>
      </c>
      <c r="P39" s="44">
        <f t="shared" si="2"/>
        <v>0</v>
      </c>
      <c r="Q39" s="44">
        <f t="shared" si="3"/>
        <v>0</v>
      </c>
      <c r="R39" s="44">
        <f t="shared" si="4"/>
        <v>0</v>
      </c>
      <c r="S39" s="3" t="str">
        <f t="shared" si="5"/>
        <v>Leistungswert eintragen</v>
      </c>
      <c r="U39" s="3">
        <f t="shared" si="6"/>
        <v>15</v>
      </c>
      <c r="V39" s="3">
        <f t="shared" si="7"/>
        <v>4.5</v>
      </c>
      <c r="W39" s="3">
        <f t="shared" si="8"/>
        <v>19.5</v>
      </c>
      <c r="X39" s="3" t="str">
        <f t="shared" si="9"/>
        <v/>
      </c>
    </row>
    <row r="40" spans="1:24" ht="14.45" customHeight="1" x14ac:dyDescent="0.2">
      <c r="A40" s="103">
        <v>19</v>
      </c>
      <c r="B40" s="117">
        <v>1.03</v>
      </c>
      <c r="C40" s="118" t="s">
        <v>214</v>
      </c>
      <c r="D40" s="118"/>
      <c r="E40" s="118" t="s">
        <v>244</v>
      </c>
      <c r="F40" s="118" t="s">
        <v>224</v>
      </c>
      <c r="G40" s="66">
        <v>20.239999999999998</v>
      </c>
      <c r="H40" s="66"/>
      <c r="I40" s="66"/>
      <c r="J40" s="103" t="s">
        <v>229</v>
      </c>
      <c r="K40" s="103" t="s">
        <v>148</v>
      </c>
      <c r="L40" s="44">
        <f>VLOOKUP(K40,Reinigungstage!A10:H31,8,FALSE)</f>
        <v>1</v>
      </c>
      <c r="M40" s="44">
        <f t="shared" si="0"/>
        <v>20.239999999999998</v>
      </c>
      <c r="N40" s="119">
        <f t="shared" si="1"/>
        <v>0</v>
      </c>
      <c r="O40" s="44">
        <f ca="1">IF('SVS GrundRG'!H61="",0,'SVS GrundRG'!H61)</f>
        <v>0</v>
      </c>
      <c r="P40" s="44">
        <f t="shared" si="2"/>
        <v>0</v>
      </c>
      <c r="Q40" s="44">
        <f t="shared" si="3"/>
        <v>0</v>
      </c>
      <c r="R40" s="44">
        <f t="shared" si="4"/>
        <v>0</v>
      </c>
      <c r="S40" s="3" t="str">
        <f t="shared" si="5"/>
        <v>Leistungswert eintragen</v>
      </c>
      <c r="U40" s="3">
        <f t="shared" si="6"/>
        <v>8.5</v>
      </c>
      <c r="V40" s="3">
        <f t="shared" si="7"/>
        <v>2.5499999999999998</v>
      </c>
      <c r="W40" s="3">
        <f t="shared" si="8"/>
        <v>11.05</v>
      </c>
      <c r="X40" s="3" t="str">
        <f t="shared" si="9"/>
        <v/>
      </c>
    </row>
    <row r="41" spans="1:24" ht="14.45" customHeight="1" x14ac:dyDescent="0.2">
      <c r="A41" s="103">
        <v>20</v>
      </c>
      <c r="B41" s="117">
        <v>1.02</v>
      </c>
      <c r="C41" s="118" t="s">
        <v>214</v>
      </c>
      <c r="D41" s="118"/>
      <c r="E41" s="118" t="s">
        <v>256</v>
      </c>
      <c r="F41" s="118" t="s">
        <v>219</v>
      </c>
      <c r="G41" s="66">
        <v>77.67</v>
      </c>
      <c r="H41" s="66"/>
      <c r="I41" s="66"/>
      <c r="J41" s="103" t="s">
        <v>236</v>
      </c>
      <c r="K41" s="103" t="s">
        <v>148</v>
      </c>
      <c r="L41" s="44">
        <f>VLOOKUP(K41,Reinigungstage!A10:H31,8,FALSE)</f>
        <v>1</v>
      </c>
      <c r="M41" s="44">
        <f t="shared" si="0"/>
        <v>77.67</v>
      </c>
      <c r="N41" s="119">
        <f t="shared" si="1"/>
        <v>0</v>
      </c>
      <c r="O41" s="44">
        <f ca="1">IF('SVS GrundRG'!H61="",0,'SVS GrundRG'!H61)</f>
        <v>0</v>
      </c>
      <c r="P41" s="44">
        <f t="shared" si="2"/>
        <v>0</v>
      </c>
      <c r="Q41" s="44">
        <f t="shared" si="3"/>
        <v>0</v>
      </c>
      <c r="R41" s="44">
        <f t="shared" si="4"/>
        <v>0</v>
      </c>
      <c r="S41" s="3" t="str">
        <f t="shared" si="5"/>
        <v>Leistungswert eintragen</v>
      </c>
      <c r="U41" s="3">
        <f t="shared" si="6"/>
        <v>15</v>
      </c>
      <c r="V41" s="3">
        <f t="shared" si="7"/>
        <v>4.5</v>
      </c>
      <c r="W41" s="3">
        <f t="shared" si="8"/>
        <v>19.5</v>
      </c>
      <c r="X41" s="3" t="str">
        <f t="shared" si="9"/>
        <v/>
      </c>
    </row>
    <row r="42" spans="1:24" ht="14.45" customHeight="1" x14ac:dyDescent="0.2">
      <c r="A42" s="103">
        <v>21</v>
      </c>
      <c r="B42" s="117">
        <v>1.06</v>
      </c>
      <c r="C42" s="118" t="s">
        <v>214</v>
      </c>
      <c r="D42" s="118"/>
      <c r="E42" s="118" t="s">
        <v>244</v>
      </c>
      <c r="F42" s="118" t="s">
        <v>224</v>
      </c>
      <c r="G42" s="66">
        <v>17.53</v>
      </c>
      <c r="H42" s="66"/>
      <c r="I42" s="66"/>
      <c r="J42" s="103" t="s">
        <v>229</v>
      </c>
      <c r="K42" s="103" t="s">
        <v>148</v>
      </c>
      <c r="L42" s="44">
        <f>VLOOKUP(K42,Reinigungstage!A10:H31,8,FALSE)</f>
        <v>1</v>
      </c>
      <c r="M42" s="44">
        <f t="shared" si="0"/>
        <v>17.53</v>
      </c>
      <c r="N42" s="119">
        <f t="shared" si="1"/>
        <v>0</v>
      </c>
      <c r="O42" s="44">
        <f ca="1">IF('SVS GrundRG'!H61="",0,'SVS GrundRG'!H61)</f>
        <v>0</v>
      </c>
      <c r="P42" s="44">
        <f t="shared" si="2"/>
        <v>0</v>
      </c>
      <c r="Q42" s="44">
        <f t="shared" si="3"/>
        <v>0</v>
      </c>
      <c r="R42" s="44">
        <f t="shared" si="4"/>
        <v>0</v>
      </c>
      <c r="S42" s="3" t="str">
        <f t="shared" si="5"/>
        <v>Leistungswert eintragen</v>
      </c>
      <c r="U42" s="3">
        <f t="shared" si="6"/>
        <v>8.5</v>
      </c>
      <c r="V42" s="3">
        <f t="shared" si="7"/>
        <v>2.5499999999999998</v>
      </c>
      <c r="W42" s="3">
        <f t="shared" si="8"/>
        <v>11.05</v>
      </c>
      <c r="X42" s="3" t="str">
        <f t="shared" si="9"/>
        <v/>
      </c>
    </row>
    <row r="43" spans="1:24" ht="14.45" customHeight="1" x14ac:dyDescent="0.2">
      <c r="A43" s="103">
        <v>22</v>
      </c>
      <c r="B43" s="117">
        <v>1.01</v>
      </c>
      <c r="C43" s="118" t="s">
        <v>214</v>
      </c>
      <c r="D43" s="118"/>
      <c r="E43" s="118" t="s">
        <v>240</v>
      </c>
      <c r="F43" s="118" t="s">
        <v>219</v>
      </c>
      <c r="G43" s="66">
        <v>28.15</v>
      </c>
      <c r="H43" s="66"/>
      <c r="I43" s="66"/>
      <c r="J43" s="103" t="s">
        <v>227</v>
      </c>
      <c r="K43" s="103" t="s">
        <v>148</v>
      </c>
      <c r="L43" s="44">
        <f>VLOOKUP(K43,Reinigungstage!A10:H31,8,FALSE)</f>
        <v>1</v>
      </c>
      <c r="M43" s="44">
        <f t="shared" si="0"/>
        <v>28.15</v>
      </c>
      <c r="N43" s="119">
        <f t="shared" si="1"/>
        <v>0</v>
      </c>
      <c r="O43" s="44">
        <f ca="1">IF('SVS GrundRG'!H61="",0,'SVS GrundRG'!H61)</f>
        <v>0</v>
      </c>
      <c r="P43" s="44">
        <f t="shared" si="2"/>
        <v>0</v>
      </c>
      <c r="Q43" s="44">
        <f t="shared" si="3"/>
        <v>0</v>
      </c>
      <c r="R43" s="44">
        <f t="shared" si="4"/>
        <v>0</v>
      </c>
      <c r="S43" s="3" t="str">
        <f t="shared" si="5"/>
        <v>Leistungswert eintragen</v>
      </c>
      <c r="U43" s="3">
        <f t="shared" si="6"/>
        <v>15</v>
      </c>
      <c r="V43" s="3">
        <f t="shared" si="7"/>
        <v>4.5</v>
      </c>
      <c r="W43" s="3">
        <f t="shared" si="8"/>
        <v>19.5</v>
      </c>
      <c r="X43" s="3" t="str">
        <f t="shared" si="9"/>
        <v/>
      </c>
    </row>
    <row r="44" spans="1:24" ht="14.45" customHeight="1" x14ac:dyDescent="0.2">
      <c r="A44" s="103">
        <v>23</v>
      </c>
      <c r="B44" s="117" t="s">
        <v>267</v>
      </c>
      <c r="C44" s="118" t="s">
        <v>214</v>
      </c>
      <c r="D44" s="118"/>
      <c r="E44" s="118" t="s">
        <v>268</v>
      </c>
      <c r="F44" s="118" t="s">
        <v>219</v>
      </c>
      <c r="G44" s="66">
        <v>3.22</v>
      </c>
      <c r="H44" s="66"/>
      <c r="I44" s="66"/>
      <c r="J44" s="103" t="s">
        <v>227</v>
      </c>
      <c r="K44" s="103" t="s">
        <v>148</v>
      </c>
      <c r="L44" s="44">
        <f>VLOOKUP(K44,Reinigungstage!A10:H31,8,FALSE)</f>
        <v>1</v>
      </c>
      <c r="M44" s="44">
        <f t="shared" si="0"/>
        <v>3.22</v>
      </c>
      <c r="N44" s="119">
        <f t="shared" si="1"/>
        <v>0</v>
      </c>
      <c r="O44" s="44">
        <f ca="1">IF('SVS GrundRG'!H61="",0,'SVS GrundRG'!H61)</f>
        <v>0</v>
      </c>
      <c r="P44" s="44">
        <f t="shared" si="2"/>
        <v>0</v>
      </c>
      <c r="Q44" s="44">
        <f t="shared" si="3"/>
        <v>0</v>
      </c>
      <c r="R44" s="44">
        <f t="shared" si="4"/>
        <v>0</v>
      </c>
      <c r="S44" s="3" t="str">
        <f t="shared" si="5"/>
        <v>Leistungswert eintragen</v>
      </c>
      <c r="U44" s="3">
        <f t="shared" si="6"/>
        <v>15</v>
      </c>
      <c r="V44" s="3">
        <f t="shared" si="7"/>
        <v>4.5</v>
      </c>
      <c r="W44" s="3">
        <f t="shared" si="8"/>
        <v>19.5</v>
      </c>
      <c r="X44" s="3" t="str">
        <f t="shared" si="9"/>
        <v/>
      </c>
    </row>
    <row r="45" spans="1:24" ht="14.45" customHeight="1" x14ac:dyDescent="0.2">
      <c r="A45" s="103">
        <v>24</v>
      </c>
      <c r="B45" s="117" t="s">
        <v>269</v>
      </c>
      <c r="C45" s="118" t="s">
        <v>214</v>
      </c>
      <c r="D45" s="118"/>
      <c r="E45" s="118" t="s">
        <v>240</v>
      </c>
      <c r="F45" s="118" t="s">
        <v>224</v>
      </c>
      <c r="G45" s="66">
        <v>22.14</v>
      </c>
      <c r="H45" s="66"/>
      <c r="I45" s="66"/>
      <c r="J45" s="103" t="s">
        <v>227</v>
      </c>
      <c r="K45" s="103" t="s">
        <v>148</v>
      </c>
      <c r="L45" s="44">
        <f>VLOOKUP(K45,Reinigungstage!A10:H31,8,FALSE)</f>
        <v>1</v>
      </c>
      <c r="M45" s="44">
        <f t="shared" si="0"/>
        <v>22.14</v>
      </c>
      <c r="N45" s="119">
        <f t="shared" si="1"/>
        <v>0</v>
      </c>
      <c r="O45" s="44">
        <f ca="1">IF('SVS GrundRG'!H61="",0,'SVS GrundRG'!H61)</f>
        <v>0</v>
      </c>
      <c r="P45" s="44">
        <f t="shared" si="2"/>
        <v>0</v>
      </c>
      <c r="Q45" s="44">
        <f t="shared" si="3"/>
        <v>0</v>
      </c>
      <c r="R45" s="44">
        <f t="shared" si="4"/>
        <v>0</v>
      </c>
      <c r="S45" s="3" t="str">
        <f t="shared" si="5"/>
        <v>Leistungswert eintragen</v>
      </c>
      <c r="U45" s="3">
        <f t="shared" si="6"/>
        <v>15</v>
      </c>
      <c r="V45" s="3">
        <f t="shared" si="7"/>
        <v>4.5</v>
      </c>
      <c r="W45" s="3">
        <f t="shared" si="8"/>
        <v>19.5</v>
      </c>
      <c r="X45" s="3" t="str">
        <f t="shared" si="9"/>
        <v/>
      </c>
    </row>
    <row r="46" spans="1:24" ht="14.45" customHeight="1" x14ac:dyDescent="0.2">
      <c r="A46" s="103">
        <v>25</v>
      </c>
      <c r="B46" s="117" t="s">
        <v>270</v>
      </c>
      <c r="C46" s="118" t="s">
        <v>214</v>
      </c>
      <c r="D46" s="118"/>
      <c r="E46" s="118" t="s">
        <v>271</v>
      </c>
      <c r="F46" s="118" t="s">
        <v>224</v>
      </c>
      <c r="G46" s="66">
        <v>107.88</v>
      </c>
      <c r="H46" s="66"/>
      <c r="I46" s="66">
        <v>10</v>
      </c>
      <c r="J46" s="103" t="s">
        <v>228</v>
      </c>
      <c r="K46" s="103" t="s">
        <v>148</v>
      </c>
      <c r="L46" s="44">
        <f>VLOOKUP(K46,Reinigungstage!A10:H31,8,FALSE)</f>
        <v>1</v>
      </c>
      <c r="M46" s="44">
        <f t="shared" si="0"/>
        <v>107.88</v>
      </c>
      <c r="N46" s="119">
        <f t="shared" si="1"/>
        <v>0</v>
      </c>
      <c r="O46" s="44">
        <f ca="1">IF('SVS GrundRG'!H61="",0,'SVS GrundRG'!H61)</f>
        <v>0</v>
      </c>
      <c r="P46" s="44">
        <f t="shared" si="2"/>
        <v>0</v>
      </c>
      <c r="Q46" s="44">
        <f t="shared" si="3"/>
        <v>0</v>
      </c>
      <c r="R46" s="44">
        <f t="shared" si="4"/>
        <v>0</v>
      </c>
      <c r="S46" s="3" t="str">
        <f t="shared" si="5"/>
        <v>Leistungswert eintragen</v>
      </c>
      <c r="U46" s="3">
        <f t="shared" si="6"/>
        <v>24.13</v>
      </c>
      <c r="V46" s="3">
        <f t="shared" si="7"/>
        <v>7.238999999999999</v>
      </c>
      <c r="W46" s="3">
        <f t="shared" si="8"/>
        <v>31.369</v>
      </c>
      <c r="X46" s="3" t="str">
        <f t="shared" si="9"/>
        <v/>
      </c>
    </row>
    <row r="47" spans="1:24" ht="14.45" customHeight="1" x14ac:dyDescent="0.2">
      <c r="A47" s="103">
        <v>26</v>
      </c>
      <c r="B47" s="117" t="s">
        <v>272</v>
      </c>
      <c r="C47" s="118" t="s">
        <v>214</v>
      </c>
      <c r="D47" s="118"/>
      <c r="E47" s="118" t="s">
        <v>216</v>
      </c>
      <c r="F47" s="118" t="s">
        <v>219</v>
      </c>
      <c r="G47" s="66">
        <v>12.29</v>
      </c>
      <c r="H47" s="66"/>
      <c r="I47" s="66"/>
      <c r="J47" s="103" t="s">
        <v>216</v>
      </c>
      <c r="K47" s="103" t="s">
        <v>148</v>
      </c>
      <c r="L47" s="44">
        <f>VLOOKUP(K47,Reinigungstage!A10:H31,8,FALSE)</f>
        <v>1</v>
      </c>
      <c r="M47" s="44">
        <f t="shared" si="0"/>
        <v>12.29</v>
      </c>
      <c r="N47" s="119">
        <f t="shared" si="1"/>
        <v>0</v>
      </c>
      <c r="O47" s="44">
        <f ca="1">IF('SVS GrundRG'!H61="",0,'SVS GrundRG'!H61)</f>
        <v>0</v>
      </c>
      <c r="P47" s="44">
        <f t="shared" si="2"/>
        <v>0</v>
      </c>
      <c r="Q47" s="44">
        <f t="shared" si="3"/>
        <v>0</v>
      </c>
      <c r="R47" s="44">
        <f t="shared" si="4"/>
        <v>0</v>
      </c>
      <c r="S47" s="3" t="str">
        <f t="shared" si="5"/>
        <v>Leistungswert eintragen</v>
      </c>
      <c r="U47" s="3">
        <f t="shared" si="6"/>
        <v>17.125</v>
      </c>
      <c r="V47" s="3">
        <f t="shared" si="7"/>
        <v>5.1375000000000002</v>
      </c>
      <c r="W47" s="3">
        <f t="shared" si="8"/>
        <v>22.262499999999999</v>
      </c>
      <c r="X47" s="3" t="str">
        <f t="shared" si="9"/>
        <v/>
      </c>
    </row>
    <row r="48" spans="1:24" ht="14.45" customHeight="1" x14ac:dyDescent="0.2">
      <c r="A48" s="103">
        <v>27</v>
      </c>
      <c r="B48" s="117" t="s">
        <v>273</v>
      </c>
      <c r="C48" s="118" t="s">
        <v>214</v>
      </c>
      <c r="D48" s="118"/>
      <c r="E48" s="118" t="s">
        <v>274</v>
      </c>
      <c r="F48" s="118" t="s">
        <v>224</v>
      </c>
      <c r="G48" s="66">
        <v>17.37</v>
      </c>
      <c r="H48" s="66"/>
      <c r="I48" s="66"/>
      <c r="J48" s="103" t="s">
        <v>229</v>
      </c>
      <c r="K48" s="103" t="s">
        <v>148</v>
      </c>
      <c r="L48" s="44">
        <f>VLOOKUP(K48,Reinigungstage!A10:H31,8,FALSE)</f>
        <v>1</v>
      </c>
      <c r="M48" s="44">
        <f t="shared" si="0"/>
        <v>17.37</v>
      </c>
      <c r="N48" s="119">
        <f t="shared" si="1"/>
        <v>0</v>
      </c>
      <c r="O48" s="44">
        <f ca="1">IF('SVS GrundRG'!H61="",0,'SVS GrundRG'!H61)</f>
        <v>0</v>
      </c>
      <c r="P48" s="44">
        <f t="shared" si="2"/>
        <v>0</v>
      </c>
      <c r="Q48" s="44">
        <f t="shared" si="3"/>
        <v>0</v>
      </c>
      <c r="R48" s="44">
        <f t="shared" si="4"/>
        <v>0</v>
      </c>
      <c r="S48" s="3" t="str">
        <f t="shared" si="5"/>
        <v>Leistungswert eintragen</v>
      </c>
      <c r="U48" s="3">
        <f t="shared" si="6"/>
        <v>8.5</v>
      </c>
      <c r="V48" s="3">
        <f t="shared" si="7"/>
        <v>2.5499999999999998</v>
      </c>
      <c r="W48" s="3">
        <f t="shared" si="8"/>
        <v>11.05</v>
      </c>
      <c r="X48" s="3" t="str">
        <f t="shared" si="9"/>
        <v/>
      </c>
    </row>
    <row r="49" spans="1:24" ht="14.45" customHeight="1" x14ac:dyDescent="0.2">
      <c r="A49" s="103">
        <v>28</v>
      </c>
      <c r="B49" s="117" t="s">
        <v>275</v>
      </c>
      <c r="C49" s="118" t="s">
        <v>214</v>
      </c>
      <c r="D49" s="118"/>
      <c r="E49" s="118" t="s">
        <v>276</v>
      </c>
      <c r="F49" s="118" t="s">
        <v>231</v>
      </c>
      <c r="G49" s="66">
        <v>123.58</v>
      </c>
      <c r="H49" s="66"/>
      <c r="I49" s="66"/>
      <c r="J49" s="103" t="s">
        <v>237</v>
      </c>
      <c r="K49" s="103" t="s">
        <v>148</v>
      </c>
      <c r="L49" s="44">
        <f>VLOOKUP(K49,Reinigungstage!A10:H31,8,FALSE)</f>
        <v>1</v>
      </c>
      <c r="M49" s="44">
        <f t="shared" si="0"/>
        <v>123.58</v>
      </c>
      <c r="N49" s="119">
        <f t="shared" si="1"/>
        <v>0</v>
      </c>
      <c r="O49" s="44">
        <f ca="1">IF('SVS GrundRG'!H61="",0,'SVS GrundRG'!H61)</f>
        <v>0</v>
      </c>
      <c r="P49" s="44">
        <f t="shared" si="2"/>
        <v>0</v>
      </c>
      <c r="Q49" s="44">
        <f t="shared" si="3"/>
        <v>0</v>
      </c>
      <c r="R49" s="44">
        <f t="shared" si="4"/>
        <v>0</v>
      </c>
      <c r="S49" s="3" t="str">
        <f t="shared" si="5"/>
        <v>Leistungswert eintragen</v>
      </c>
      <c r="U49" s="3">
        <f t="shared" si="6"/>
        <v>14.13</v>
      </c>
      <c r="V49" s="3">
        <f t="shared" si="7"/>
        <v>4.2389999999999999</v>
      </c>
      <c r="W49" s="3">
        <f t="shared" si="8"/>
        <v>18.369</v>
      </c>
      <c r="X49" s="3" t="str">
        <f t="shared" si="9"/>
        <v/>
      </c>
    </row>
    <row r="50" spans="1:24" ht="14.45" customHeight="1" x14ac:dyDescent="0.2">
      <c r="A50" s="103">
        <v>29</v>
      </c>
      <c r="B50" s="117" t="s">
        <v>277</v>
      </c>
      <c r="C50" s="118" t="s">
        <v>214</v>
      </c>
      <c r="D50" s="118"/>
      <c r="E50" s="118" t="s">
        <v>232</v>
      </c>
      <c r="F50" s="118" t="s">
        <v>224</v>
      </c>
      <c r="G50" s="66">
        <v>19.649999999999999</v>
      </c>
      <c r="H50" s="66"/>
      <c r="I50" s="66"/>
      <c r="J50" s="103" t="s">
        <v>237</v>
      </c>
      <c r="K50" s="103" t="s">
        <v>148</v>
      </c>
      <c r="L50" s="44">
        <f>VLOOKUP(K50,Reinigungstage!A10:H31,8,FALSE)</f>
        <v>1</v>
      </c>
      <c r="M50" s="44">
        <f t="shared" si="0"/>
        <v>19.649999999999999</v>
      </c>
      <c r="N50" s="119">
        <f t="shared" si="1"/>
        <v>0</v>
      </c>
      <c r="O50" s="44">
        <f ca="1">IF('SVS GrundRG'!H61="",0,'SVS GrundRG'!H61)</f>
        <v>0</v>
      </c>
      <c r="P50" s="44">
        <f t="shared" si="2"/>
        <v>0</v>
      </c>
      <c r="Q50" s="44">
        <f t="shared" si="3"/>
        <v>0</v>
      </c>
      <c r="R50" s="44">
        <f t="shared" si="4"/>
        <v>0</v>
      </c>
      <c r="S50" s="3" t="str">
        <f t="shared" si="5"/>
        <v>Leistungswert eintragen</v>
      </c>
      <c r="U50" s="3">
        <f t="shared" si="6"/>
        <v>14.13</v>
      </c>
      <c r="V50" s="3">
        <f t="shared" si="7"/>
        <v>4.2389999999999999</v>
      </c>
      <c r="W50" s="3">
        <f t="shared" si="8"/>
        <v>18.369</v>
      </c>
      <c r="X50" s="3" t="str">
        <f t="shared" si="9"/>
        <v/>
      </c>
    </row>
    <row r="51" spans="1:24" ht="14.45" customHeight="1" x14ac:dyDescent="0.2">
      <c r="A51" s="103">
        <v>30</v>
      </c>
      <c r="B51" s="117" t="s">
        <v>279</v>
      </c>
      <c r="C51" s="118" t="s">
        <v>214</v>
      </c>
      <c r="D51" s="118"/>
      <c r="E51" s="118" t="s">
        <v>280</v>
      </c>
      <c r="F51" s="118" t="s">
        <v>224</v>
      </c>
      <c r="G51" s="66">
        <v>4.43</v>
      </c>
      <c r="H51" s="66"/>
      <c r="I51" s="66"/>
      <c r="J51" s="103" t="s">
        <v>228</v>
      </c>
      <c r="K51" s="103" t="s">
        <v>148</v>
      </c>
      <c r="L51" s="44">
        <f>VLOOKUP(K51,Reinigungstage!A10:H31,8,FALSE)</f>
        <v>1</v>
      </c>
      <c r="M51" s="44">
        <f t="shared" si="0"/>
        <v>4.43</v>
      </c>
      <c r="N51" s="119">
        <f t="shared" si="1"/>
        <v>0</v>
      </c>
      <c r="O51" s="44">
        <f ca="1">IF('SVS GrundRG'!H61="",0,'SVS GrundRG'!H61)</f>
        <v>0</v>
      </c>
      <c r="P51" s="44">
        <f t="shared" si="2"/>
        <v>0</v>
      </c>
      <c r="Q51" s="44">
        <f t="shared" si="3"/>
        <v>0</v>
      </c>
      <c r="R51" s="44">
        <f t="shared" si="4"/>
        <v>0</v>
      </c>
      <c r="S51" s="3" t="str">
        <f t="shared" si="5"/>
        <v>Leistungswert eintragen</v>
      </c>
      <c r="U51" s="3">
        <f t="shared" si="6"/>
        <v>24.13</v>
      </c>
      <c r="V51" s="3">
        <f t="shared" si="7"/>
        <v>7.238999999999999</v>
      </c>
      <c r="W51" s="3">
        <f t="shared" si="8"/>
        <v>31.369</v>
      </c>
      <c r="X51" s="3" t="str">
        <f t="shared" si="9"/>
        <v/>
      </c>
    </row>
    <row r="52" spans="1:24" ht="14.45" customHeight="1" x14ac:dyDescent="0.2">
      <c r="A52" s="103">
        <v>31</v>
      </c>
      <c r="B52" s="117" t="s">
        <v>281</v>
      </c>
      <c r="C52" s="118" t="s">
        <v>282</v>
      </c>
      <c r="D52" s="118"/>
      <c r="E52" s="118" t="s">
        <v>283</v>
      </c>
      <c r="F52" s="118" t="s">
        <v>224</v>
      </c>
      <c r="G52" s="66">
        <v>11.88</v>
      </c>
      <c r="H52" s="66"/>
      <c r="I52" s="66"/>
      <c r="J52" s="103" t="s">
        <v>228</v>
      </c>
      <c r="K52" s="103" t="s">
        <v>148</v>
      </c>
      <c r="L52" s="44">
        <f>VLOOKUP(K52,Reinigungstage!A10:H31,8,FALSE)</f>
        <v>1</v>
      </c>
      <c r="M52" s="44">
        <f t="shared" si="0"/>
        <v>11.88</v>
      </c>
      <c r="N52" s="119">
        <f t="shared" si="1"/>
        <v>0</v>
      </c>
      <c r="O52" s="44">
        <f ca="1">IF('SVS GrundRG'!H61="",0,'SVS GrundRG'!H61)</f>
        <v>0</v>
      </c>
      <c r="P52" s="44">
        <f t="shared" si="2"/>
        <v>0</v>
      </c>
      <c r="Q52" s="44">
        <f t="shared" si="3"/>
        <v>0</v>
      </c>
      <c r="R52" s="44">
        <f t="shared" si="4"/>
        <v>0</v>
      </c>
      <c r="S52" s="3" t="str">
        <f t="shared" si="5"/>
        <v>Leistungswert eintragen</v>
      </c>
      <c r="U52" s="3">
        <f t="shared" si="6"/>
        <v>24.13</v>
      </c>
      <c r="V52" s="3">
        <f t="shared" si="7"/>
        <v>7.238999999999999</v>
      </c>
      <c r="W52" s="3">
        <f t="shared" si="8"/>
        <v>31.369</v>
      </c>
      <c r="X52" s="3" t="str">
        <f t="shared" si="9"/>
        <v/>
      </c>
    </row>
    <row r="53" spans="1:24" ht="14.45" customHeight="1" x14ac:dyDescent="0.2">
      <c r="A53" s="103">
        <v>32</v>
      </c>
      <c r="B53" s="117">
        <v>0.01</v>
      </c>
      <c r="C53" s="118" t="s">
        <v>282</v>
      </c>
      <c r="D53" s="118"/>
      <c r="E53" s="118" t="s">
        <v>284</v>
      </c>
      <c r="F53" s="118" t="s">
        <v>224</v>
      </c>
      <c r="G53" s="66">
        <v>15.25</v>
      </c>
      <c r="H53" s="66"/>
      <c r="I53" s="66"/>
      <c r="J53" s="103" t="s">
        <v>227</v>
      </c>
      <c r="K53" s="103" t="s">
        <v>148</v>
      </c>
      <c r="L53" s="44">
        <f>VLOOKUP(K53,Reinigungstage!A10:H31,8,FALSE)</f>
        <v>1</v>
      </c>
      <c r="M53" s="44">
        <f t="shared" si="0"/>
        <v>15.25</v>
      </c>
      <c r="N53" s="119">
        <f t="shared" si="1"/>
        <v>0</v>
      </c>
      <c r="O53" s="44">
        <f ca="1">IF('SVS GrundRG'!H61="",0,'SVS GrundRG'!H61)</f>
        <v>0</v>
      </c>
      <c r="P53" s="44">
        <f t="shared" si="2"/>
        <v>0</v>
      </c>
      <c r="Q53" s="44">
        <f t="shared" si="3"/>
        <v>0</v>
      </c>
      <c r="R53" s="44">
        <f t="shared" si="4"/>
        <v>0</v>
      </c>
      <c r="S53" s="3" t="str">
        <f t="shared" si="5"/>
        <v>Leistungswert eintragen</v>
      </c>
      <c r="U53" s="3">
        <f t="shared" si="6"/>
        <v>15</v>
      </c>
      <c r="V53" s="3">
        <f t="shared" si="7"/>
        <v>4.5</v>
      </c>
      <c r="W53" s="3">
        <f t="shared" si="8"/>
        <v>19.5</v>
      </c>
      <c r="X53" s="3" t="str">
        <f t="shared" si="9"/>
        <v/>
      </c>
    </row>
    <row r="54" spans="1:24" ht="14.45" customHeight="1" x14ac:dyDescent="0.2">
      <c r="A54" s="103">
        <v>33</v>
      </c>
      <c r="B54" s="117"/>
      <c r="C54" s="118"/>
      <c r="D54" s="118"/>
      <c r="E54" s="118" t="s">
        <v>285</v>
      </c>
      <c r="F54" s="118" t="s">
        <v>286</v>
      </c>
      <c r="G54" s="66">
        <v>25</v>
      </c>
      <c r="H54" s="66"/>
      <c r="I54" s="66"/>
      <c r="J54" s="103" t="s">
        <v>236</v>
      </c>
      <c r="K54" s="103" t="s">
        <v>148</v>
      </c>
      <c r="L54" s="44">
        <f>VLOOKUP(K54,Reinigungstage!A10:H31,8,FALSE)</f>
        <v>1</v>
      </c>
      <c r="M54" s="44">
        <f t="shared" si="0"/>
        <v>25</v>
      </c>
      <c r="N54" s="119">
        <f t="shared" si="1"/>
        <v>0</v>
      </c>
      <c r="O54" s="44">
        <f ca="1">IF('SVS GrundRG'!H61="",0,'SVS GrundRG'!H61)</f>
        <v>0</v>
      </c>
      <c r="P54" s="44">
        <f t="shared" si="2"/>
        <v>0</v>
      </c>
      <c r="Q54" s="44">
        <f t="shared" si="3"/>
        <v>0</v>
      </c>
      <c r="R54" s="44">
        <f t="shared" si="4"/>
        <v>0</v>
      </c>
      <c r="S54" s="3" t="str">
        <f t="shared" si="5"/>
        <v>Leistungswert eintragen</v>
      </c>
      <c r="U54" s="3">
        <f t="shared" si="6"/>
        <v>15</v>
      </c>
      <c r="V54" s="3">
        <f t="shared" si="7"/>
        <v>4.5</v>
      </c>
      <c r="W54" s="3">
        <f t="shared" si="8"/>
        <v>19.5</v>
      </c>
      <c r="X54" s="3" t="str">
        <f t="shared" si="9"/>
        <v/>
      </c>
    </row>
  </sheetData>
  <sheetProtection algorithmName="SHA-512" hashValue="jhiDw0YsgpSZw7aHHmV50Z3TcIamyz7P16FBnSzBEwbqeNCOWJAZyvlIqMW7r2/3NnY/aEFfWOnXLtJGeFDC6w==" saltValue="cnCT8MShnmuhTuAi3NSZEw==" spinCount="100000" sheet="1" objects="1" scenarios="1"/>
  <sortState xmlns:xlrd2="http://schemas.microsoft.com/office/spreadsheetml/2017/richdata2" ref="U4:U11">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43"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42" priority="5" operator="containsText" text="Bitte prüfen Sie diese.">
      <formula>NOT(ISERROR(SEARCH("Bitte prüfen Sie diese.",L9)))</formula>
    </cfRule>
  </conditionalFormatting>
  <conditionalFormatting sqref="L10">
    <cfRule type="containsText" dxfId="41"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40" priority="3" operator="containsText" text="lediglich Fehleingaben vermeiden wollen.">
      <formula>NOT(ISERROR(SEARCH("lediglich Fehleingaben vermeiden wollen.",L11)))</formula>
    </cfRule>
  </conditionalFormatting>
  <conditionalFormatting sqref="M11">
    <cfRule type="containsText" dxfId="39"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38" priority="7" operator="containsText" text="für die Objektart prüfen.">
      <formula>NOT(ISERROR(SEARCH("für die Objektart prüfen.",M12)))</formula>
    </cfRule>
  </conditionalFormatting>
  <conditionalFormatting sqref="N13">
    <cfRule type="expression" dxfId="37" priority="2" stopIfTrue="1">
      <formula>N13=0</formula>
    </cfRule>
  </conditionalFormatting>
  <conditionalFormatting sqref="N14">
    <cfRule type="expression" dxfId="36" priority="1">
      <formula>N14=0</formula>
    </cfRule>
  </conditionalFormatting>
  <conditionalFormatting sqref="N22:N54">
    <cfRule type="expression" dxfId="35" priority="11">
      <formula>X22=0</formula>
    </cfRule>
    <cfRule type="expression" dxfId="34" priority="12" stopIfTrue="1">
      <formula>X22=1</formula>
    </cfRule>
  </conditionalFormatting>
  <conditionalFormatting sqref="O13">
    <cfRule type="containsText" dxfId="33"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32" priority="9" operator="containsText" text="Wert(e) prüfen.">
      <formula>NOT(ISERROR(SEARCH("Wert(e) prüfen.",O14)))</formula>
    </cfRule>
  </conditionalFormatting>
  <conditionalFormatting sqref="S22:S54">
    <cfRule type="containsText" dxfId="31" priority="13" stopIfTrue="1" operator="containsText" text="SVS prüfen">
      <formula>NOT(ISERROR(SEARCH("SVS prüfen",S22)))</formula>
    </cfRule>
    <cfRule type="containsText" dxfId="30" priority="14" stopIfTrue="1" operator="containsText" text="Leistungswert eintragen">
      <formula>NOT(ISERROR(SEARCH("Leistungswert eintragen",S22)))</formula>
    </cfRule>
  </conditionalFormatting>
  <hyperlinks>
    <hyperlink ref="M1" location="Inhaltsverzeichnis!A1" display="Zurück zum Inhaltsverzeichnis" xr:uid="{B0201FD9-C06B-4420-82F5-F3EE53A005C7}"/>
  </hyperlinks>
  <printOptions horizontalCentered="1"/>
  <pageMargins left="0.78740157480314965" right="0.78740157480314965" top="0.98425196850393704" bottom="0.98425196850393704" header="0.51181102362204722" footer="0.51181102362204722"/>
  <pageSetup paperSize="9" scale="58" orientation="landscape" r:id="rId1"/>
  <headerFooter alignWithMargins="0">
    <oddHeader>&amp;L&amp;F</oddHeader>
    <oddFooter>&amp;LSalzstadt Staßfurt&amp;CSeite &amp;P von &amp;N&amp;RKal Grund Kita Pustebl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41" r:id="rId4" name="Check Box 1">
              <controlPr defaultSize="0" autoFill="0" autoLine="0" autoPict="0">
                <anchor moveWithCells="1">
                  <from>
                    <xdr:col>12</xdr:col>
                    <xdr:colOff>0</xdr:colOff>
                    <xdr:row>1</xdr:row>
                    <xdr:rowOff>0</xdr:rowOff>
                  </from>
                  <to>
                    <xdr:col>13</xdr:col>
                    <xdr:colOff>0</xdr:colOff>
                    <xdr:row>1</xdr:row>
                    <xdr:rowOff>228600</xdr:rowOff>
                  </to>
                </anchor>
              </controlPr>
            </control>
          </mc:Choice>
        </mc:AlternateContent>
        <mc:AlternateContent xmlns:mc="http://schemas.openxmlformats.org/markup-compatibility/2006">
          <mc:Choice Requires="x14">
            <control shapeId="112642" r:id="rId5" name="Check Box 2">
              <controlPr defaultSize="0" autoFill="0" autoLine="0" autoPict="0" altText="Hinweis 2">
                <anchor moveWithCells="1">
                  <from>
                    <xdr:col>12</xdr:col>
                    <xdr:colOff>0</xdr:colOff>
                    <xdr:row>1</xdr:row>
                    <xdr:rowOff>238125</xdr:rowOff>
                  </from>
                  <to>
                    <xdr:col>13</xdr:col>
                    <xdr:colOff>0</xdr:colOff>
                    <xdr:row>2</xdr:row>
                    <xdr:rowOff>209550</xdr:rowOff>
                  </to>
                </anchor>
              </controlPr>
            </control>
          </mc:Choice>
        </mc:AlternateContent>
        <mc:AlternateContent xmlns:mc="http://schemas.openxmlformats.org/markup-compatibility/2006">
          <mc:Choice Requires="x14">
            <control shapeId="112643" r:id="rId6" name="Check Box 3">
              <controlPr defaultSize="0" autoFill="0" autoLine="0" autoPict="0" altText="Hinweis 3">
                <anchor moveWithCells="1">
                  <from>
                    <xdr:col>12</xdr:col>
                    <xdr:colOff>0</xdr:colOff>
                    <xdr:row>2</xdr:row>
                    <xdr:rowOff>219075</xdr:rowOff>
                  </from>
                  <to>
                    <xdr:col>13</xdr:col>
                    <xdr:colOff>0</xdr:colOff>
                    <xdr:row>3</xdr:row>
                    <xdr:rowOff>142875</xdr:rowOff>
                  </to>
                </anchor>
              </controlPr>
            </control>
          </mc:Choice>
        </mc:AlternateContent>
        <mc:AlternateContent xmlns:mc="http://schemas.openxmlformats.org/markup-compatibility/2006">
          <mc:Choice Requires="x14">
            <control shapeId="112644" r:id="rId7" name="Check Box 4">
              <controlPr defaultSize="0" autoFill="0" autoLine="0" autoPict="0" altText="Hinweis 3">
                <anchor moveWithCells="1">
                  <from>
                    <xdr:col>12</xdr:col>
                    <xdr:colOff>0</xdr:colOff>
                    <xdr:row>3</xdr:row>
                    <xdr:rowOff>152400</xdr:rowOff>
                  </from>
                  <to>
                    <xdr:col>13</xdr:col>
                    <xdr:colOff>0</xdr:colOff>
                    <xdr:row>4</xdr:row>
                    <xdr:rowOff>152400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F287D-0909-4804-B27F-15876674D710}">
  <sheetPr codeName="Tabelle35">
    <tabColor indexed="40"/>
  </sheetPr>
  <dimension ref="A1:V37"/>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12"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2.140625" style="3" customWidth="1"/>
    <col min="14" max="14" width="9.42578125" style="3" customWidth="1"/>
    <col min="15" max="15" width="8.42578125" style="3" customWidth="1"/>
    <col min="16" max="17" width="11.42578125" style="3" customWidth="1"/>
    <col min="18" max="19" width="11.28515625" style="3" customWidth="1"/>
    <col min="20" max="20" width="22.28515625" style="3" customWidth="1"/>
    <col min="21" max="21" width="0" style="3" hidden="1" customWidth="1"/>
    <col min="22" max="16384" width="11.42578125" style="3" hidden="1"/>
  </cols>
  <sheetData>
    <row r="1" spans="1:22" ht="15" customHeight="1" x14ac:dyDescent="0.2">
      <c r="M1" s="5" t="s">
        <v>100</v>
      </c>
    </row>
    <row r="2" spans="1:22" ht="21" customHeight="1" x14ac:dyDescent="0.2">
      <c r="A2" s="161" t="s">
        <v>158</v>
      </c>
      <c r="B2" s="162"/>
      <c r="C2" s="162"/>
      <c r="D2" s="162" t="b">
        <v>0</v>
      </c>
      <c r="E2" s="163"/>
      <c r="G2" s="164" t="s">
        <v>171</v>
      </c>
      <c r="H2" s="164" t="s">
        <v>163</v>
      </c>
      <c r="I2" s="164" t="s">
        <v>164</v>
      </c>
      <c r="J2" s="164" t="s">
        <v>183</v>
      </c>
      <c r="M2" s="45" t="b">
        <v>0</v>
      </c>
      <c r="N2" s="133"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33"/>
      <c r="P2" s="133"/>
      <c r="Q2" s="133"/>
    </row>
    <row r="3" spans="1:22" ht="21" customHeight="1" x14ac:dyDescent="0.2">
      <c r="A3" s="104" t="s">
        <v>159</v>
      </c>
      <c r="B3" s="105"/>
      <c r="C3" s="105"/>
      <c r="D3" s="105"/>
      <c r="E3" s="106"/>
      <c r="G3" s="165"/>
      <c r="H3" s="165" t="b">
        <v>0</v>
      </c>
      <c r="I3" s="165"/>
      <c r="J3" s="165"/>
      <c r="M3" s="45" t="b">
        <v>0</v>
      </c>
      <c r="N3" s="133"/>
      <c r="O3" s="133"/>
      <c r="P3" s="133"/>
      <c r="Q3" s="133"/>
    </row>
    <row r="4" spans="1:22" ht="15" customHeight="1" x14ac:dyDescent="0.2">
      <c r="A4" s="159" t="s">
        <v>91</v>
      </c>
      <c r="B4" s="169" t="str">
        <f>IF(Inhaltsverzeichnis!C3="","",Inhaltsverzeichnis!C3)</f>
        <v/>
      </c>
      <c r="C4" s="170"/>
      <c r="D4" s="170"/>
      <c r="E4" s="171"/>
      <c r="G4" s="103" t="s">
        <v>229</v>
      </c>
      <c r="H4" s="107"/>
      <c r="I4" s="108">
        <f ca="1">SUMIF('Kal Unter Neundorf SH'!J22:M37,$G$4,'Kal Unter Neundorf SH'!M22:M37)</f>
        <v>1903.51</v>
      </c>
      <c r="J4" s="64">
        <f>COUNTIFS('Kal Unter Neundorf SH'!J22:M37,$G$4)</f>
        <v>4</v>
      </c>
      <c r="M4" s="45" t="b">
        <v>0</v>
      </c>
      <c r="N4" s="133"/>
      <c r="O4" s="133"/>
      <c r="P4" s="133"/>
      <c r="Q4" s="133"/>
      <c r="U4" s="103" t="s">
        <v>229</v>
      </c>
      <c r="V4" s="3">
        <v>63.75</v>
      </c>
    </row>
    <row r="5" spans="1:22" ht="15" customHeight="1" x14ac:dyDescent="0.2">
      <c r="A5" s="160"/>
      <c r="B5" s="172"/>
      <c r="C5" s="173"/>
      <c r="D5" s="173"/>
      <c r="E5" s="174"/>
      <c r="G5" s="103" t="s">
        <v>287</v>
      </c>
      <c r="H5" s="107"/>
      <c r="I5" s="108">
        <f ca="1">SUMIF('Kal Unter Neundorf SH'!J22:M37,$G$5,'Kal Unter Neundorf SH'!M22:M37)</f>
        <v>16818.75</v>
      </c>
      <c r="J5" s="64">
        <f>COUNTIFS('Kal Unter Neundorf SH'!J22:M37,$G$5)</f>
        <v>1</v>
      </c>
      <c r="M5" s="45" t="b">
        <v>0</v>
      </c>
      <c r="N5" s="133"/>
      <c r="O5" s="133"/>
      <c r="P5" s="133"/>
      <c r="Q5" s="133"/>
      <c r="U5" s="103" t="s">
        <v>287</v>
      </c>
      <c r="V5" s="3">
        <v>300</v>
      </c>
    </row>
    <row r="6" spans="1:22" ht="15" customHeight="1" x14ac:dyDescent="0.2">
      <c r="A6" s="109" t="s">
        <v>181</v>
      </c>
      <c r="B6" s="175" t="s">
        <v>199</v>
      </c>
      <c r="C6" s="176"/>
      <c r="D6" s="176"/>
      <c r="E6" s="177"/>
      <c r="G6" s="103" t="s">
        <v>288</v>
      </c>
      <c r="H6" s="107"/>
      <c r="I6" s="108">
        <f ca="1">SUMIF('Kal Unter Neundorf SH'!J22:M37,$G$6,'Kal Unter Neundorf SH'!M22:M37)</f>
        <v>167.42000000000002</v>
      </c>
      <c r="J6" s="64">
        <f>COUNTIFS('Kal Unter Neundorf SH'!J22:M37,$G$6)</f>
        <v>2</v>
      </c>
      <c r="U6" s="103" t="s">
        <v>288</v>
      </c>
      <c r="V6" s="3">
        <v>262.5</v>
      </c>
    </row>
    <row r="7" spans="1:22" ht="15" customHeight="1" x14ac:dyDescent="0.2">
      <c r="A7" s="110" t="s">
        <v>179</v>
      </c>
      <c r="B7" s="178" t="s">
        <v>211</v>
      </c>
      <c r="C7" s="176"/>
      <c r="D7" s="176"/>
      <c r="E7" s="177"/>
      <c r="G7" s="103" t="s">
        <v>227</v>
      </c>
      <c r="H7" s="107"/>
      <c r="I7" s="108">
        <f ca="1">SUMIF('Kal Unter Neundorf SH'!J22:M37,$G$7,'Kal Unter Neundorf SH'!M22:M37)</f>
        <v>1138.1100000000001</v>
      </c>
      <c r="J7" s="64">
        <f>COUNTIFS('Kal Unter Neundorf SH'!J22:M37,$G$7)</f>
        <v>2</v>
      </c>
      <c r="U7" s="103" t="s">
        <v>227</v>
      </c>
      <c r="V7" s="3">
        <v>138.75</v>
      </c>
    </row>
    <row r="8" spans="1:22" ht="15" customHeight="1" x14ac:dyDescent="0.2">
      <c r="A8" s="110" t="s">
        <v>180</v>
      </c>
      <c r="B8" s="175"/>
      <c r="C8" s="176"/>
      <c r="D8" s="176"/>
      <c r="E8" s="177"/>
      <c r="G8" s="103" t="s">
        <v>301</v>
      </c>
      <c r="H8" s="107"/>
      <c r="I8" s="108">
        <f ca="1">SUMIF('Kal Unter Neundorf SH'!J22:M37,$G$8,'Kal Unter Neundorf SH'!M22:M37)</f>
        <v>2624.63</v>
      </c>
      <c r="J8" s="64">
        <f>COUNTIFS('Kal Unter Neundorf SH'!J22:M37,$G$8)</f>
        <v>3</v>
      </c>
      <c r="U8" s="103" t="s">
        <v>301</v>
      </c>
      <c r="V8" s="3">
        <v>175</v>
      </c>
    </row>
    <row r="9" spans="1:22" ht="15" customHeight="1" x14ac:dyDescent="0.2">
      <c r="A9" s="109" t="s">
        <v>178</v>
      </c>
      <c r="B9" s="179" t="s">
        <v>210</v>
      </c>
      <c r="C9" s="176"/>
      <c r="D9" s="176"/>
      <c r="E9" s="177"/>
      <c r="G9" s="103" t="s">
        <v>228</v>
      </c>
      <c r="H9" s="107"/>
      <c r="I9" s="108">
        <f ca="1">SUMIF('Kal Unter Neundorf SH'!J22:M37,$G$9,'Kal Unter Neundorf SH'!M22:M37)</f>
        <v>6225.75</v>
      </c>
      <c r="J9" s="64">
        <f>COUNTIFS('Kal Unter Neundorf SH'!J22:M37,$G$9)</f>
        <v>4</v>
      </c>
      <c r="U9" s="103" t="s">
        <v>228</v>
      </c>
      <c r="V9" s="3">
        <v>300</v>
      </c>
    </row>
    <row r="10" spans="1:22" ht="15" customHeight="1" x14ac:dyDescent="0.2">
      <c r="A10" s="110" t="s">
        <v>160</v>
      </c>
      <c r="B10" s="175" t="s">
        <v>212</v>
      </c>
      <c r="C10" s="176"/>
      <c r="D10" s="176"/>
      <c r="E10" s="177"/>
    </row>
    <row r="11" spans="1:22" ht="15" customHeight="1" x14ac:dyDescent="0.2">
      <c r="A11" s="110" t="s">
        <v>161</v>
      </c>
      <c r="B11" s="180" t="s">
        <v>202</v>
      </c>
      <c r="C11" s="176"/>
      <c r="D11" s="176"/>
      <c r="E11" s="177"/>
      <c r="M11" s="3" t="str">
        <f>IF(N13&gt;0,"Bitte die Leistungswerte im Leistungsverzeichnis/ Tabellenblatt Leistungsrichtwerte","")</f>
        <v/>
      </c>
    </row>
    <row r="12" spans="1:22" ht="15" customHeight="1" x14ac:dyDescent="0.2">
      <c r="A12" s="110" t="s">
        <v>162</v>
      </c>
      <c r="B12" s="175" t="s">
        <v>203</v>
      </c>
      <c r="C12" s="176"/>
      <c r="D12" s="176"/>
      <c r="E12" s="177"/>
      <c r="M12" s="3" t="str">
        <f>IF(N13&gt;0,"für die Objektart prüfen.","")</f>
        <v/>
      </c>
    </row>
    <row r="13" spans="1:22" ht="15" customHeight="1" x14ac:dyDescent="0.2">
      <c r="A13" s="110" t="s">
        <v>165</v>
      </c>
      <c r="B13" s="166" t="str">
        <f>HYPERLINK("http://maps.google.de/maps?hl=de&amp;bav=on.2,or.r_qf.&amp;bvm=bv.44770516,d.Yms&amp;biw=1395&amp;bih=916&amp;um=1&amp;ie=UTF-8&amp;q="&amp;B7&amp;"+"&amp;B8&amp;"+"&amp;B10&amp;"+"&amp;B11&amp;"+"&amp;B12&amp;"","In Google-Maps anzeigen (wenn Internet verfügbar)")</f>
        <v>In Google-Maps anzeigen (wenn Internet verfügbar)</v>
      </c>
      <c r="C13" s="167"/>
      <c r="D13" s="167"/>
      <c r="E13" s="168"/>
      <c r="N13" s="111">
        <f>COUNTIF(V22:V$37,1)</f>
        <v>0</v>
      </c>
      <c r="O13" s="3" t="str">
        <f>IF(N13&gt;0,"Wert(e) überschritten, bitte mit dem Angebot plausibel darlegen.","")</f>
        <v/>
      </c>
    </row>
    <row r="14" spans="1:22" ht="15" customHeight="1" x14ac:dyDescent="0.2">
      <c r="N14" s="112">
        <f>COUNTIF(V22:V$37,0)</f>
        <v>16</v>
      </c>
      <c r="O14" s="3" t="str">
        <f>IF(N14&gt;0,"Wert(e) korrekt","")</f>
        <v>Wert(e) korrekt</v>
      </c>
      <c r="T14" s="113">
        <f>IF(COUNTA($T$22:$T$37)-COUNTBLANK($T$22:$T$37)=0,"",COUNTA($T$22:$T$37)-COUNTBLANK($T$22:$T$37))</f>
        <v>16</v>
      </c>
    </row>
    <row r="15" spans="1:22" ht="15" hidden="1" customHeight="1" x14ac:dyDescent="0.2"/>
    <row r="16" spans="1:22" ht="15" hidden="1" customHeight="1" x14ac:dyDescent="0.2"/>
    <row r="17" spans="1:22" ht="15" hidden="1" customHeight="1" x14ac:dyDescent="0.2"/>
    <row r="18" spans="1:22" ht="15" hidden="1" customHeight="1" x14ac:dyDescent="0.2"/>
    <row r="19" spans="1:22" ht="15" hidden="1" customHeight="1" x14ac:dyDescent="0.2"/>
    <row r="20" spans="1:22" ht="45" customHeight="1" x14ac:dyDescent="0.2">
      <c r="A20" s="1" t="s">
        <v>92</v>
      </c>
      <c r="B20" s="1" t="s">
        <v>97</v>
      </c>
      <c r="C20" s="1" t="s">
        <v>93</v>
      </c>
      <c r="D20" s="1" t="s">
        <v>94</v>
      </c>
      <c r="E20" s="1" t="s">
        <v>98</v>
      </c>
      <c r="F20" s="1" t="s">
        <v>95</v>
      </c>
      <c r="G20" s="1" t="s">
        <v>115</v>
      </c>
      <c r="H20" s="1" t="s">
        <v>106</v>
      </c>
      <c r="I20" s="1" t="s">
        <v>107</v>
      </c>
      <c r="J20" s="1" t="s">
        <v>99</v>
      </c>
      <c r="K20" s="1" t="s">
        <v>104</v>
      </c>
      <c r="L20" s="1" t="s">
        <v>140</v>
      </c>
      <c r="M20" s="1" t="s">
        <v>109</v>
      </c>
      <c r="N20" s="1" t="s">
        <v>105</v>
      </c>
      <c r="O20" s="1" t="s">
        <v>110</v>
      </c>
      <c r="P20" s="1" t="s">
        <v>111</v>
      </c>
      <c r="Q20" s="1" t="s">
        <v>112</v>
      </c>
      <c r="R20" s="1" t="s">
        <v>182</v>
      </c>
      <c r="S20" s="1" t="s">
        <v>139</v>
      </c>
    </row>
    <row r="21" spans="1:22" ht="29.1" customHeight="1" x14ac:dyDescent="0.2">
      <c r="A21" s="114" t="s">
        <v>124</v>
      </c>
      <c r="B21" s="12"/>
      <c r="C21" s="12"/>
      <c r="D21" s="12"/>
      <c r="E21" s="12"/>
      <c r="F21" s="12"/>
      <c r="G21" s="115">
        <f>SUM($G$22:$G$37)</f>
        <v>273.62999999999994</v>
      </c>
      <c r="H21" s="115">
        <f>SUM($H$22:$H$37)</f>
        <v>0</v>
      </c>
      <c r="I21" s="115">
        <f>SUM($I$22:$I$37)</f>
        <v>0</v>
      </c>
      <c r="J21" s="44"/>
      <c r="K21" s="44"/>
      <c r="L21" s="116">
        <f>MAX(L22:L37)</f>
        <v>112.5</v>
      </c>
      <c r="M21" s="115">
        <f>SUM($M$22:$M$37)</f>
        <v>28878.170000000002</v>
      </c>
      <c r="N21" s="44"/>
      <c r="O21" s="44"/>
      <c r="P21" s="115">
        <f>SUM($P$22:$P$37)</f>
        <v>0</v>
      </c>
      <c r="Q21" s="115">
        <f ca="1">SUM($Q$22:$Q$37)</f>
        <v>0</v>
      </c>
      <c r="R21" s="115">
        <f>ROUND(IF(L21=0,0,P21/L21),2)</f>
        <v>0</v>
      </c>
      <c r="S21" s="115">
        <f ca="1">ROUND(IF(L21=0,0,Q21/L21),2)</f>
        <v>0</v>
      </c>
    </row>
    <row r="22" spans="1:22" ht="15" customHeight="1" x14ac:dyDescent="0.2">
      <c r="A22" s="103">
        <v>1</v>
      </c>
      <c r="B22" s="117"/>
      <c r="C22" s="118" t="s">
        <v>214</v>
      </c>
      <c r="D22" s="118"/>
      <c r="E22" s="118" t="s">
        <v>289</v>
      </c>
      <c r="F22" s="118" t="s">
        <v>219</v>
      </c>
      <c r="G22" s="66">
        <v>149.5</v>
      </c>
      <c r="H22" s="66"/>
      <c r="I22" s="66"/>
      <c r="J22" s="103" t="s">
        <v>287</v>
      </c>
      <c r="K22" s="66">
        <v>3</v>
      </c>
      <c r="L22" s="44">
        <f>VLOOKUP(K22,Reinigungstage!A10:E31,5,FALSE)</f>
        <v>112.5</v>
      </c>
      <c r="M22" s="44">
        <f t="shared" ref="M22:M37" si="0">ROUND(IF(L22=0,0,L22*G22),2)</f>
        <v>16818.75</v>
      </c>
      <c r="N22" s="119">
        <f t="shared" ref="N22:N37" si="1">VLOOKUP(J22,$G$4:$H$9,2,FALSE)</f>
        <v>0</v>
      </c>
      <c r="O22" s="44">
        <f ca="1">IF('SVS UnterhaltsRG'!H61="",0,'SVS UnterhaltsRG'!H61)</f>
        <v>0</v>
      </c>
      <c r="P22" s="44">
        <f t="shared" ref="P22:P37" si="2">ROUND(IF(N22=0,0,M22/N22),2)</f>
        <v>0</v>
      </c>
      <c r="Q22" s="44">
        <f t="shared" ref="Q22:Q37" ca="1" si="3">IF(M22=0,0,IF(O22="",0,ROUND(P22*O22,2)))</f>
        <v>0</v>
      </c>
      <c r="R22" s="44">
        <f t="shared" ref="R22:R37" si="4">ROUND(IF(P22=0,0,P22/L22),2)</f>
        <v>0</v>
      </c>
      <c r="S22" s="44">
        <f t="shared" ref="S22:S37" ca="1" si="5">ROUND(IF(Q22=0,0,Q22/L22),2)</f>
        <v>0</v>
      </c>
      <c r="T22" s="3" t="str">
        <f t="shared" ref="T22:T37" si="6">IF(M22=0,"",IF(N22=0,"Leistungswert eintragen",IF(O22=0,"SVS prüfen","")))</f>
        <v>Leistungswert eintragen</v>
      </c>
      <c r="U22" s="3">
        <f t="shared" ref="U22:U37" si="7">VLOOKUP(J22,$U$4:$V$9,2,FALSE)</f>
        <v>300</v>
      </c>
      <c r="V22" s="3">
        <f t="shared" ref="V22:V37" si="8">IF(M22=0,0,IF(U22&lt;N22,1,IF(U22&gt;=N22,0,"")))</f>
        <v>0</v>
      </c>
    </row>
    <row r="23" spans="1:22" ht="15" customHeight="1" x14ac:dyDescent="0.2">
      <c r="A23" s="103">
        <v>2</v>
      </c>
      <c r="B23" s="117"/>
      <c r="C23" s="118"/>
      <c r="D23" s="118"/>
      <c r="E23" s="118" t="s">
        <v>290</v>
      </c>
      <c r="F23" s="118" t="s">
        <v>234</v>
      </c>
      <c r="G23" s="66">
        <v>4.9000000000000004</v>
      </c>
      <c r="H23" s="66"/>
      <c r="I23" s="66"/>
      <c r="J23" s="103" t="s">
        <v>227</v>
      </c>
      <c r="K23" s="66">
        <v>1</v>
      </c>
      <c r="L23" s="44">
        <f>VLOOKUP(K23,Reinigungstage!A10:E31,5,FALSE)</f>
        <v>38.950000000000003</v>
      </c>
      <c r="M23" s="44">
        <f t="shared" si="0"/>
        <v>190.86</v>
      </c>
      <c r="N23" s="119">
        <f t="shared" si="1"/>
        <v>0</v>
      </c>
      <c r="O23" s="44">
        <f ca="1">IF('SVS UnterhaltsRG'!H61="",0,'SVS UnterhaltsRG'!H61)</f>
        <v>0</v>
      </c>
      <c r="P23" s="44">
        <f t="shared" si="2"/>
        <v>0</v>
      </c>
      <c r="Q23" s="44">
        <f t="shared" ca="1" si="3"/>
        <v>0</v>
      </c>
      <c r="R23" s="44">
        <f t="shared" si="4"/>
        <v>0</v>
      </c>
      <c r="S23" s="44">
        <f t="shared" ca="1" si="5"/>
        <v>0</v>
      </c>
      <c r="T23" s="3" t="str">
        <f t="shared" si="6"/>
        <v>Leistungswert eintragen</v>
      </c>
      <c r="U23" s="3">
        <f t="shared" si="7"/>
        <v>138.75</v>
      </c>
      <c r="V23" s="3">
        <f t="shared" si="8"/>
        <v>0</v>
      </c>
    </row>
    <row r="24" spans="1:22" ht="10.5" x14ac:dyDescent="0.2">
      <c r="A24" s="103">
        <v>3</v>
      </c>
      <c r="B24" s="117"/>
      <c r="C24" s="118" t="s">
        <v>214</v>
      </c>
      <c r="D24" s="118" t="s">
        <v>291</v>
      </c>
      <c r="E24" s="118" t="s">
        <v>221</v>
      </c>
      <c r="F24" s="118" t="s">
        <v>219</v>
      </c>
      <c r="G24" s="66">
        <v>12.92</v>
      </c>
      <c r="H24" s="66"/>
      <c r="I24" s="66"/>
      <c r="J24" s="103" t="s">
        <v>228</v>
      </c>
      <c r="K24" s="66">
        <v>3</v>
      </c>
      <c r="L24" s="44">
        <f>VLOOKUP(K24,Reinigungstage!A10:E31,5,FALSE)</f>
        <v>112.5</v>
      </c>
      <c r="M24" s="44">
        <f t="shared" si="0"/>
        <v>1453.5</v>
      </c>
      <c r="N24" s="119">
        <f t="shared" si="1"/>
        <v>0</v>
      </c>
      <c r="O24" s="44">
        <f ca="1">IF('SVS UnterhaltsRG'!H61="",0,'SVS UnterhaltsRG'!H61)</f>
        <v>0</v>
      </c>
      <c r="P24" s="44">
        <f t="shared" si="2"/>
        <v>0</v>
      </c>
      <c r="Q24" s="44">
        <f t="shared" ca="1" si="3"/>
        <v>0</v>
      </c>
      <c r="R24" s="44">
        <f t="shared" si="4"/>
        <v>0</v>
      </c>
      <c r="S24" s="44">
        <f t="shared" ca="1" si="5"/>
        <v>0</v>
      </c>
      <c r="T24" s="3" t="str">
        <f t="shared" si="6"/>
        <v>Leistungswert eintragen</v>
      </c>
      <c r="U24" s="3">
        <f t="shared" si="7"/>
        <v>300</v>
      </c>
      <c r="V24" s="3">
        <f t="shared" si="8"/>
        <v>0</v>
      </c>
    </row>
    <row r="25" spans="1:22" ht="15" customHeight="1" x14ac:dyDescent="0.2">
      <c r="A25" s="103">
        <v>4</v>
      </c>
      <c r="B25" s="117"/>
      <c r="C25" s="118" t="s">
        <v>214</v>
      </c>
      <c r="D25" s="118" t="s">
        <v>221</v>
      </c>
      <c r="E25" s="118" t="s">
        <v>292</v>
      </c>
      <c r="F25" s="118" t="s">
        <v>293</v>
      </c>
      <c r="G25" s="66">
        <v>6.3</v>
      </c>
      <c r="H25" s="66"/>
      <c r="I25" s="66"/>
      <c r="J25" s="103" t="s">
        <v>228</v>
      </c>
      <c r="K25" s="66">
        <v>3</v>
      </c>
      <c r="L25" s="44">
        <f>VLOOKUP(K25,Reinigungstage!A10:E31,5,FALSE)</f>
        <v>112.5</v>
      </c>
      <c r="M25" s="44">
        <f t="shared" si="0"/>
        <v>708.75</v>
      </c>
      <c r="N25" s="119">
        <f t="shared" si="1"/>
        <v>0</v>
      </c>
      <c r="O25" s="44">
        <f ca="1">IF('SVS UnterhaltsRG'!H61="",0,'SVS UnterhaltsRG'!H61)</f>
        <v>0</v>
      </c>
      <c r="P25" s="44">
        <f t="shared" si="2"/>
        <v>0</v>
      </c>
      <c r="Q25" s="44">
        <f t="shared" ca="1" si="3"/>
        <v>0</v>
      </c>
      <c r="R25" s="44">
        <f t="shared" si="4"/>
        <v>0</v>
      </c>
      <c r="S25" s="44">
        <f t="shared" ca="1" si="5"/>
        <v>0</v>
      </c>
      <c r="T25" s="3" t="str">
        <f t="shared" si="6"/>
        <v>Leistungswert eintragen</v>
      </c>
      <c r="U25" s="3">
        <f t="shared" si="7"/>
        <v>300</v>
      </c>
      <c r="V25" s="3">
        <f t="shared" si="8"/>
        <v>0</v>
      </c>
    </row>
    <row r="26" spans="1:22" ht="15" customHeight="1" x14ac:dyDescent="0.2">
      <c r="A26" s="103">
        <v>5</v>
      </c>
      <c r="B26" s="117"/>
      <c r="C26" s="118"/>
      <c r="D26" s="118" t="s">
        <v>294</v>
      </c>
      <c r="E26" s="118" t="s">
        <v>227</v>
      </c>
      <c r="F26" s="118" t="s">
        <v>219</v>
      </c>
      <c r="G26" s="66">
        <v>8.42</v>
      </c>
      <c r="H26" s="66"/>
      <c r="I26" s="66"/>
      <c r="J26" s="103" t="s">
        <v>227</v>
      </c>
      <c r="K26" s="66">
        <v>3</v>
      </c>
      <c r="L26" s="44">
        <f>VLOOKUP(K26,Reinigungstage!A10:E31,5,FALSE)</f>
        <v>112.5</v>
      </c>
      <c r="M26" s="44">
        <f t="shared" si="0"/>
        <v>947.25</v>
      </c>
      <c r="N26" s="119">
        <f t="shared" si="1"/>
        <v>0</v>
      </c>
      <c r="O26" s="44">
        <f ca="1">IF('SVS UnterhaltsRG'!H61="",0,'SVS UnterhaltsRG'!H61)</f>
        <v>0</v>
      </c>
      <c r="P26" s="44">
        <f t="shared" si="2"/>
        <v>0</v>
      </c>
      <c r="Q26" s="44">
        <f t="shared" ca="1" si="3"/>
        <v>0</v>
      </c>
      <c r="R26" s="44">
        <f t="shared" si="4"/>
        <v>0</v>
      </c>
      <c r="S26" s="44">
        <f t="shared" ca="1" si="5"/>
        <v>0</v>
      </c>
      <c r="T26" s="3" t="str">
        <f t="shared" si="6"/>
        <v>Leistungswert eintragen</v>
      </c>
      <c r="U26" s="3">
        <f t="shared" si="7"/>
        <v>138.75</v>
      </c>
      <c r="V26" s="3">
        <f t="shared" si="8"/>
        <v>0</v>
      </c>
    </row>
    <row r="27" spans="1:22" ht="15" customHeight="1" x14ac:dyDescent="0.2">
      <c r="A27" s="103">
        <v>6</v>
      </c>
      <c r="B27" s="117"/>
      <c r="C27" s="118" t="s">
        <v>214</v>
      </c>
      <c r="D27" s="118"/>
      <c r="E27" s="118" t="s">
        <v>295</v>
      </c>
      <c r="F27" s="118" t="s">
        <v>219</v>
      </c>
      <c r="G27" s="66">
        <v>10</v>
      </c>
      <c r="H27" s="66"/>
      <c r="I27" s="66"/>
      <c r="J27" s="103" t="s">
        <v>288</v>
      </c>
      <c r="K27" s="103" t="s">
        <v>142</v>
      </c>
      <c r="L27" s="44">
        <f>VLOOKUP(K27,Reinigungstage!A10:E31,5,FALSE)</f>
        <v>11</v>
      </c>
      <c r="M27" s="44">
        <f t="shared" si="0"/>
        <v>110</v>
      </c>
      <c r="N27" s="119">
        <f t="shared" si="1"/>
        <v>0</v>
      </c>
      <c r="O27" s="44">
        <f ca="1">IF('SVS UnterhaltsRG'!H61="",0,'SVS UnterhaltsRG'!H61)</f>
        <v>0</v>
      </c>
      <c r="P27" s="44">
        <f t="shared" si="2"/>
        <v>0</v>
      </c>
      <c r="Q27" s="44">
        <f t="shared" ca="1" si="3"/>
        <v>0</v>
      </c>
      <c r="R27" s="44">
        <f t="shared" si="4"/>
        <v>0</v>
      </c>
      <c r="S27" s="44">
        <f t="shared" ca="1" si="5"/>
        <v>0</v>
      </c>
      <c r="T27" s="3" t="str">
        <f t="shared" si="6"/>
        <v>Leistungswert eintragen</v>
      </c>
      <c r="U27" s="3">
        <f t="shared" si="7"/>
        <v>262.5</v>
      </c>
      <c r="V27" s="3">
        <f t="shared" si="8"/>
        <v>0</v>
      </c>
    </row>
    <row r="28" spans="1:22" ht="21" x14ac:dyDescent="0.2">
      <c r="A28" s="103">
        <v>7</v>
      </c>
      <c r="B28" s="117"/>
      <c r="C28" s="118" t="s">
        <v>214</v>
      </c>
      <c r="D28" s="118" t="s">
        <v>344</v>
      </c>
      <c r="E28" s="118" t="s">
        <v>295</v>
      </c>
      <c r="F28" s="118" t="s">
        <v>219</v>
      </c>
      <c r="G28" s="66">
        <v>5.22</v>
      </c>
      <c r="H28" s="66"/>
      <c r="I28" s="66"/>
      <c r="J28" s="103" t="s">
        <v>288</v>
      </c>
      <c r="K28" s="103" t="s">
        <v>142</v>
      </c>
      <c r="L28" s="44">
        <f>VLOOKUP(K28,Reinigungstage!A10:E31,5,FALSE)</f>
        <v>11</v>
      </c>
      <c r="M28" s="44">
        <f t="shared" si="0"/>
        <v>57.42</v>
      </c>
      <c r="N28" s="119">
        <f t="shared" si="1"/>
        <v>0</v>
      </c>
      <c r="O28" s="44">
        <f ca="1">IF('SVS UnterhaltsRG'!H61="",0,'SVS UnterhaltsRG'!H61)</f>
        <v>0</v>
      </c>
      <c r="P28" s="44">
        <f t="shared" si="2"/>
        <v>0</v>
      </c>
      <c r="Q28" s="44">
        <f t="shared" ca="1" si="3"/>
        <v>0</v>
      </c>
      <c r="R28" s="44">
        <f t="shared" si="4"/>
        <v>0</v>
      </c>
      <c r="S28" s="44">
        <f t="shared" ca="1" si="5"/>
        <v>0</v>
      </c>
      <c r="T28" s="3" t="str">
        <f t="shared" si="6"/>
        <v>Leistungswert eintragen</v>
      </c>
      <c r="U28" s="3">
        <f t="shared" si="7"/>
        <v>262.5</v>
      </c>
      <c r="V28" s="3">
        <f t="shared" si="8"/>
        <v>0</v>
      </c>
    </row>
    <row r="29" spans="1:22" ht="21" x14ac:dyDescent="0.2">
      <c r="A29" s="103">
        <v>8</v>
      </c>
      <c r="B29" s="117"/>
      <c r="C29" s="118" t="s">
        <v>214</v>
      </c>
      <c r="D29" s="118" t="s">
        <v>345</v>
      </c>
      <c r="E29" s="118" t="s">
        <v>221</v>
      </c>
      <c r="F29" s="118" t="s">
        <v>219</v>
      </c>
      <c r="G29" s="66">
        <v>8</v>
      </c>
      <c r="H29" s="66"/>
      <c r="I29" s="66"/>
      <c r="J29" s="103" t="s">
        <v>228</v>
      </c>
      <c r="K29" s="66">
        <v>3</v>
      </c>
      <c r="L29" s="44">
        <f>VLOOKUP(K29,Reinigungstage!A10:E31,5,FALSE)</f>
        <v>112.5</v>
      </c>
      <c r="M29" s="44">
        <f t="shared" si="0"/>
        <v>900</v>
      </c>
      <c r="N29" s="119">
        <f t="shared" si="1"/>
        <v>0</v>
      </c>
      <c r="O29" s="44">
        <f ca="1">IF('SVS UnterhaltsRG'!H61="",0,'SVS UnterhaltsRG'!H61)</f>
        <v>0</v>
      </c>
      <c r="P29" s="44">
        <f t="shared" si="2"/>
        <v>0</v>
      </c>
      <c r="Q29" s="44">
        <f t="shared" ca="1" si="3"/>
        <v>0</v>
      </c>
      <c r="R29" s="44">
        <f t="shared" si="4"/>
        <v>0</v>
      </c>
      <c r="S29" s="44">
        <f t="shared" ca="1" si="5"/>
        <v>0</v>
      </c>
      <c r="T29" s="3" t="str">
        <f t="shared" si="6"/>
        <v>Leistungswert eintragen</v>
      </c>
      <c r="U29" s="3">
        <f t="shared" si="7"/>
        <v>300</v>
      </c>
      <c r="V29" s="3">
        <f t="shared" si="8"/>
        <v>0</v>
      </c>
    </row>
    <row r="30" spans="1:22" ht="15" customHeight="1" x14ac:dyDescent="0.2">
      <c r="A30" s="103">
        <v>9</v>
      </c>
      <c r="B30" s="117"/>
      <c r="C30" s="118" t="s">
        <v>214</v>
      </c>
      <c r="D30" s="118"/>
      <c r="E30" s="118" t="s">
        <v>296</v>
      </c>
      <c r="F30" s="118" t="s">
        <v>224</v>
      </c>
      <c r="G30" s="66">
        <v>1.53</v>
      </c>
      <c r="H30" s="66"/>
      <c r="I30" s="66"/>
      <c r="J30" s="103" t="s">
        <v>229</v>
      </c>
      <c r="K30" s="66">
        <v>3</v>
      </c>
      <c r="L30" s="44">
        <f>VLOOKUP(K30,Reinigungstage!A10:E31,5,FALSE)</f>
        <v>112.5</v>
      </c>
      <c r="M30" s="44">
        <f t="shared" si="0"/>
        <v>172.13</v>
      </c>
      <c r="N30" s="119">
        <f t="shared" si="1"/>
        <v>0</v>
      </c>
      <c r="O30" s="44">
        <f ca="1">IF('SVS UnterhaltsRG'!H61="",0,'SVS UnterhaltsRG'!H61)</f>
        <v>0</v>
      </c>
      <c r="P30" s="44">
        <f t="shared" si="2"/>
        <v>0</v>
      </c>
      <c r="Q30" s="44">
        <f t="shared" ca="1" si="3"/>
        <v>0</v>
      </c>
      <c r="R30" s="44">
        <f t="shared" si="4"/>
        <v>0</v>
      </c>
      <c r="S30" s="44">
        <f t="shared" ca="1" si="5"/>
        <v>0</v>
      </c>
      <c r="T30" s="3" t="str">
        <f t="shared" si="6"/>
        <v>Leistungswert eintragen</v>
      </c>
      <c r="U30" s="3">
        <f t="shared" si="7"/>
        <v>63.75</v>
      </c>
      <c r="V30" s="3">
        <f t="shared" si="8"/>
        <v>0</v>
      </c>
    </row>
    <row r="31" spans="1:22" ht="15" customHeight="1" x14ac:dyDescent="0.2">
      <c r="A31" s="103">
        <v>10</v>
      </c>
      <c r="B31" s="117"/>
      <c r="C31" s="118" t="s">
        <v>214</v>
      </c>
      <c r="D31" s="118"/>
      <c r="E31" s="118" t="s">
        <v>297</v>
      </c>
      <c r="F31" s="118" t="s">
        <v>224</v>
      </c>
      <c r="G31" s="66">
        <v>5.04</v>
      </c>
      <c r="H31" s="66"/>
      <c r="I31" s="66"/>
      <c r="J31" s="103" t="s">
        <v>229</v>
      </c>
      <c r="K31" s="66">
        <v>3</v>
      </c>
      <c r="L31" s="44">
        <f>VLOOKUP(K31,Reinigungstage!A10:E31,5,FALSE)</f>
        <v>112.5</v>
      </c>
      <c r="M31" s="44">
        <f t="shared" si="0"/>
        <v>567</v>
      </c>
      <c r="N31" s="119">
        <f t="shared" si="1"/>
        <v>0</v>
      </c>
      <c r="O31" s="44">
        <f ca="1">IF('SVS UnterhaltsRG'!H61="",0,'SVS UnterhaltsRG'!H61)</f>
        <v>0</v>
      </c>
      <c r="P31" s="44">
        <f t="shared" si="2"/>
        <v>0</v>
      </c>
      <c r="Q31" s="44">
        <f t="shared" ca="1" si="3"/>
        <v>0</v>
      </c>
      <c r="R31" s="44">
        <f t="shared" si="4"/>
        <v>0</v>
      </c>
      <c r="S31" s="44">
        <f t="shared" ca="1" si="5"/>
        <v>0</v>
      </c>
      <c r="T31" s="3" t="str">
        <f t="shared" si="6"/>
        <v>Leistungswert eintragen</v>
      </c>
      <c r="U31" s="3">
        <f t="shared" si="7"/>
        <v>63.75</v>
      </c>
      <c r="V31" s="3">
        <f t="shared" si="8"/>
        <v>0</v>
      </c>
    </row>
    <row r="32" spans="1:22" ht="15" customHeight="1" x14ac:dyDescent="0.2">
      <c r="A32" s="103">
        <v>11</v>
      </c>
      <c r="B32" s="117"/>
      <c r="C32" s="118" t="s">
        <v>214</v>
      </c>
      <c r="D32" s="118" t="s">
        <v>298</v>
      </c>
      <c r="E32" s="118" t="s">
        <v>299</v>
      </c>
      <c r="F32" s="118" t="s">
        <v>224</v>
      </c>
      <c r="G32" s="66">
        <v>5.85</v>
      </c>
      <c r="H32" s="66"/>
      <c r="I32" s="66"/>
      <c r="J32" s="103" t="s">
        <v>229</v>
      </c>
      <c r="K32" s="66">
        <v>3</v>
      </c>
      <c r="L32" s="44">
        <f>VLOOKUP(K32,Reinigungstage!A10:E31,5,FALSE)</f>
        <v>112.5</v>
      </c>
      <c r="M32" s="44">
        <f t="shared" si="0"/>
        <v>658.13</v>
      </c>
      <c r="N32" s="119">
        <f t="shared" si="1"/>
        <v>0</v>
      </c>
      <c r="O32" s="44">
        <f ca="1">IF('SVS UnterhaltsRG'!H61="",0,'SVS UnterhaltsRG'!H61)</f>
        <v>0</v>
      </c>
      <c r="P32" s="44">
        <f t="shared" si="2"/>
        <v>0</v>
      </c>
      <c r="Q32" s="44">
        <f t="shared" ca="1" si="3"/>
        <v>0</v>
      </c>
      <c r="R32" s="44">
        <f t="shared" si="4"/>
        <v>0</v>
      </c>
      <c r="S32" s="44">
        <f t="shared" ca="1" si="5"/>
        <v>0</v>
      </c>
      <c r="T32" s="3" t="str">
        <f t="shared" si="6"/>
        <v>Leistungswert eintragen</v>
      </c>
      <c r="U32" s="3">
        <f t="shared" si="7"/>
        <v>63.75</v>
      </c>
      <c r="V32" s="3">
        <f t="shared" si="8"/>
        <v>0</v>
      </c>
    </row>
    <row r="33" spans="1:22" ht="15" customHeight="1" x14ac:dyDescent="0.2">
      <c r="A33" s="103">
        <v>12</v>
      </c>
      <c r="B33" s="117"/>
      <c r="C33" s="118" t="s">
        <v>214</v>
      </c>
      <c r="D33" s="118" t="s">
        <v>300</v>
      </c>
      <c r="E33" s="118" t="s">
        <v>299</v>
      </c>
      <c r="F33" s="118" t="s">
        <v>224</v>
      </c>
      <c r="G33" s="66">
        <v>4.5</v>
      </c>
      <c r="H33" s="66"/>
      <c r="I33" s="66"/>
      <c r="J33" s="103" t="s">
        <v>229</v>
      </c>
      <c r="K33" s="66">
        <v>3</v>
      </c>
      <c r="L33" s="44">
        <f>VLOOKUP(K33,Reinigungstage!A10:E31,5,FALSE)</f>
        <v>112.5</v>
      </c>
      <c r="M33" s="44">
        <f t="shared" si="0"/>
        <v>506.25</v>
      </c>
      <c r="N33" s="119">
        <f t="shared" si="1"/>
        <v>0</v>
      </c>
      <c r="O33" s="44">
        <f ca="1">IF('SVS UnterhaltsRG'!H61="",0,'SVS UnterhaltsRG'!H61)</f>
        <v>0</v>
      </c>
      <c r="P33" s="44">
        <f t="shared" si="2"/>
        <v>0</v>
      </c>
      <c r="Q33" s="44">
        <f t="shared" ca="1" si="3"/>
        <v>0</v>
      </c>
      <c r="R33" s="44">
        <f t="shared" si="4"/>
        <v>0</v>
      </c>
      <c r="S33" s="44">
        <f t="shared" ca="1" si="5"/>
        <v>0</v>
      </c>
      <c r="T33" s="3" t="str">
        <f t="shared" si="6"/>
        <v>Leistungswert eintragen</v>
      </c>
      <c r="U33" s="3">
        <f t="shared" si="7"/>
        <v>63.75</v>
      </c>
      <c r="V33" s="3">
        <f t="shared" si="8"/>
        <v>0</v>
      </c>
    </row>
    <row r="34" spans="1:22" ht="15" customHeight="1" x14ac:dyDescent="0.2">
      <c r="A34" s="103">
        <v>13</v>
      </c>
      <c r="B34" s="117"/>
      <c r="C34" s="118" t="s">
        <v>214</v>
      </c>
      <c r="D34" s="118" t="s">
        <v>298</v>
      </c>
      <c r="E34" s="118" t="s">
        <v>301</v>
      </c>
      <c r="F34" s="118" t="s">
        <v>219</v>
      </c>
      <c r="G34" s="66">
        <v>14.44</v>
      </c>
      <c r="H34" s="66"/>
      <c r="I34" s="66"/>
      <c r="J34" s="103" t="s">
        <v>301</v>
      </c>
      <c r="K34" s="66">
        <v>3</v>
      </c>
      <c r="L34" s="44">
        <f>VLOOKUP(K34,Reinigungstage!A10:E31,5,FALSE)</f>
        <v>112.5</v>
      </c>
      <c r="M34" s="44">
        <f t="shared" si="0"/>
        <v>1624.5</v>
      </c>
      <c r="N34" s="119">
        <f t="shared" si="1"/>
        <v>0</v>
      </c>
      <c r="O34" s="44">
        <f ca="1">IF('SVS UnterhaltsRG'!H61="",0,'SVS UnterhaltsRG'!H61)</f>
        <v>0</v>
      </c>
      <c r="P34" s="44">
        <f t="shared" si="2"/>
        <v>0</v>
      </c>
      <c r="Q34" s="44">
        <f t="shared" ca="1" si="3"/>
        <v>0</v>
      </c>
      <c r="R34" s="44">
        <f t="shared" si="4"/>
        <v>0</v>
      </c>
      <c r="S34" s="44">
        <f t="shared" ca="1" si="5"/>
        <v>0</v>
      </c>
      <c r="T34" s="3" t="str">
        <f t="shared" si="6"/>
        <v>Leistungswert eintragen</v>
      </c>
      <c r="U34" s="3">
        <f t="shared" si="7"/>
        <v>175</v>
      </c>
      <c r="V34" s="3">
        <f t="shared" si="8"/>
        <v>0</v>
      </c>
    </row>
    <row r="35" spans="1:22" ht="15" customHeight="1" x14ac:dyDescent="0.2">
      <c r="A35" s="103">
        <v>14</v>
      </c>
      <c r="B35" s="117"/>
      <c r="C35" s="118" t="s">
        <v>214</v>
      </c>
      <c r="D35" s="118" t="s">
        <v>300</v>
      </c>
      <c r="E35" s="118" t="s">
        <v>301</v>
      </c>
      <c r="F35" s="118" t="s">
        <v>219</v>
      </c>
      <c r="G35" s="66">
        <v>5.29</v>
      </c>
      <c r="H35" s="66"/>
      <c r="I35" s="66"/>
      <c r="J35" s="103" t="s">
        <v>301</v>
      </c>
      <c r="K35" s="66">
        <v>3</v>
      </c>
      <c r="L35" s="44">
        <f>VLOOKUP(K35,Reinigungstage!A10:E31,5,FALSE)</f>
        <v>112.5</v>
      </c>
      <c r="M35" s="44">
        <f t="shared" si="0"/>
        <v>595.13</v>
      </c>
      <c r="N35" s="119">
        <f t="shared" si="1"/>
        <v>0</v>
      </c>
      <c r="O35" s="44">
        <f ca="1">IF('SVS UnterhaltsRG'!H61="",0,'SVS UnterhaltsRG'!H61)</f>
        <v>0</v>
      </c>
      <c r="P35" s="44">
        <f t="shared" si="2"/>
        <v>0</v>
      </c>
      <c r="Q35" s="44">
        <f t="shared" ca="1" si="3"/>
        <v>0</v>
      </c>
      <c r="R35" s="44">
        <f t="shared" si="4"/>
        <v>0</v>
      </c>
      <c r="S35" s="44">
        <f t="shared" ca="1" si="5"/>
        <v>0</v>
      </c>
      <c r="T35" s="3" t="str">
        <f t="shared" si="6"/>
        <v>Leistungswert eintragen</v>
      </c>
      <c r="U35" s="3">
        <f t="shared" si="7"/>
        <v>175</v>
      </c>
      <c r="V35" s="3">
        <f t="shared" si="8"/>
        <v>0</v>
      </c>
    </row>
    <row r="36" spans="1:22" ht="15" customHeight="1" x14ac:dyDescent="0.2">
      <c r="A36" s="103">
        <v>15</v>
      </c>
      <c r="B36" s="117"/>
      <c r="C36" s="118" t="s">
        <v>214</v>
      </c>
      <c r="D36" s="118" t="s">
        <v>302</v>
      </c>
      <c r="E36" s="118" t="s">
        <v>301</v>
      </c>
      <c r="F36" s="118" t="s">
        <v>219</v>
      </c>
      <c r="G36" s="66">
        <v>3.6</v>
      </c>
      <c r="H36" s="66"/>
      <c r="I36" s="66"/>
      <c r="J36" s="103" t="s">
        <v>301</v>
      </c>
      <c r="K36" s="66">
        <v>3</v>
      </c>
      <c r="L36" s="44">
        <f>VLOOKUP(K36,Reinigungstage!A10:E31,5,FALSE)</f>
        <v>112.5</v>
      </c>
      <c r="M36" s="44">
        <f t="shared" si="0"/>
        <v>405</v>
      </c>
      <c r="N36" s="119">
        <f t="shared" si="1"/>
        <v>0</v>
      </c>
      <c r="O36" s="44">
        <f ca="1">IF('SVS UnterhaltsRG'!H61="",0,'SVS UnterhaltsRG'!H61)</f>
        <v>0</v>
      </c>
      <c r="P36" s="44">
        <f t="shared" si="2"/>
        <v>0</v>
      </c>
      <c r="Q36" s="44">
        <f t="shared" ca="1" si="3"/>
        <v>0</v>
      </c>
      <c r="R36" s="44">
        <f t="shared" si="4"/>
        <v>0</v>
      </c>
      <c r="S36" s="44">
        <f t="shared" ca="1" si="5"/>
        <v>0</v>
      </c>
      <c r="T36" s="3" t="str">
        <f t="shared" si="6"/>
        <v>Leistungswert eintragen</v>
      </c>
      <c r="U36" s="3">
        <f t="shared" si="7"/>
        <v>175</v>
      </c>
      <c r="V36" s="3">
        <f t="shared" si="8"/>
        <v>0</v>
      </c>
    </row>
    <row r="37" spans="1:22" ht="15" customHeight="1" x14ac:dyDescent="0.2">
      <c r="A37" s="103">
        <v>16</v>
      </c>
      <c r="B37" s="117"/>
      <c r="C37" s="118" t="s">
        <v>303</v>
      </c>
      <c r="D37" s="118"/>
      <c r="E37" s="118" t="s">
        <v>304</v>
      </c>
      <c r="F37" s="118" t="s">
        <v>219</v>
      </c>
      <c r="G37" s="66">
        <v>28.12</v>
      </c>
      <c r="H37" s="66"/>
      <c r="I37" s="66"/>
      <c r="J37" s="103" t="s">
        <v>228</v>
      </c>
      <c r="K37" s="66">
        <v>3</v>
      </c>
      <c r="L37" s="44">
        <f>VLOOKUP(K37,Reinigungstage!A10:E31,5,FALSE)</f>
        <v>112.5</v>
      </c>
      <c r="M37" s="44">
        <f t="shared" si="0"/>
        <v>3163.5</v>
      </c>
      <c r="N37" s="119">
        <f t="shared" si="1"/>
        <v>0</v>
      </c>
      <c r="O37" s="44">
        <f ca="1">IF('SVS UnterhaltsRG'!H61="",0,'SVS UnterhaltsRG'!H61)</f>
        <v>0</v>
      </c>
      <c r="P37" s="44">
        <f t="shared" si="2"/>
        <v>0</v>
      </c>
      <c r="Q37" s="44">
        <f t="shared" ca="1" si="3"/>
        <v>0</v>
      </c>
      <c r="R37" s="44">
        <f t="shared" si="4"/>
        <v>0</v>
      </c>
      <c r="S37" s="44">
        <f t="shared" ca="1" si="5"/>
        <v>0</v>
      </c>
      <c r="T37" s="3" t="str">
        <f t="shared" si="6"/>
        <v>Leistungswert eintragen</v>
      </c>
      <c r="U37" s="3">
        <f t="shared" si="7"/>
        <v>300</v>
      </c>
      <c r="V37" s="3">
        <f t="shared" si="8"/>
        <v>0</v>
      </c>
    </row>
  </sheetData>
  <sheetProtection algorithmName="SHA-512" hashValue="3Edv38VHmLhmWrR1MzXkxSAhULNJ0XsqaEy6mhGkGI4xR7urVM1sF5JK+5Mk1wXFzzv3sQykBdqk1VAoPTfJuw==" saltValue="DmajFrPCgtvDV4xiDNa2/g==" spinCount="100000" sheet="1" objects="1" scenarios="1"/>
  <sortState xmlns:xlrd2="http://schemas.microsoft.com/office/spreadsheetml/2017/richdata2" ref="U4:U9">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29"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28" priority="5" operator="containsText" text="Bitte prüfen Sie diese.">
      <formula>NOT(ISERROR(SEARCH("Bitte prüfen Sie diese.",L9)))</formula>
    </cfRule>
  </conditionalFormatting>
  <conditionalFormatting sqref="L10">
    <cfRule type="containsText" dxfId="27"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26" priority="3" operator="containsText" text="lediglich Fehleingaben vermeiden wollen.">
      <formula>NOT(ISERROR(SEARCH("lediglich Fehleingaben vermeiden wollen.",L11)))</formula>
    </cfRule>
  </conditionalFormatting>
  <conditionalFormatting sqref="M11">
    <cfRule type="containsText" dxfId="25"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24" priority="7" operator="containsText" text="für die Objektart prüfen.">
      <formula>NOT(ISERROR(SEARCH("für die Objektart prüfen.",M12)))</formula>
    </cfRule>
  </conditionalFormatting>
  <conditionalFormatting sqref="N13">
    <cfRule type="expression" dxfId="23" priority="2" stopIfTrue="1">
      <formula>N13=0</formula>
    </cfRule>
  </conditionalFormatting>
  <conditionalFormatting sqref="N14">
    <cfRule type="expression" dxfId="22" priority="1">
      <formula>N14=0</formula>
    </cfRule>
  </conditionalFormatting>
  <conditionalFormatting sqref="N22:N37">
    <cfRule type="expression" dxfId="21" priority="11">
      <formula>V22=0</formula>
    </cfRule>
    <cfRule type="expression" dxfId="20" priority="12" stopIfTrue="1">
      <formula>V22=1</formula>
    </cfRule>
  </conditionalFormatting>
  <conditionalFormatting sqref="O13">
    <cfRule type="containsText" dxfId="19"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18" priority="9" operator="containsText" text="Wert(e) prüfen.">
      <formula>NOT(ISERROR(SEARCH("Wert(e) prüfen.",O14)))</formula>
    </cfRule>
  </conditionalFormatting>
  <conditionalFormatting sqref="T22:T37">
    <cfRule type="containsText" dxfId="17" priority="13" stopIfTrue="1" operator="containsText" text="SVS prüfen">
      <formula>NOT(ISERROR(SEARCH("SVS prüfen",T22)))</formula>
    </cfRule>
    <cfRule type="containsText" dxfId="16" priority="14" stopIfTrue="1" operator="containsText" text="Leistungswert eintragen">
      <formula>NOT(ISERROR(SEARCH("Leistungswert eintragen",T22)))</formula>
    </cfRule>
  </conditionalFormatting>
  <hyperlinks>
    <hyperlink ref="M1" location="Inhaltsverzeichnis!A1" display="Zurück zum Inhaltsverzeichnis" xr:uid="{A23E4E08-D7BA-46A6-BDC6-CE75837EDAEE}"/>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Unter Neundorf SH</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9569" r:id="rId4" name="Check Box 1">
              <controlPr defaultSize="0" autoFill="0" autoLine="0" autoPict="0">
                <anchor moveWithCells="1" sizeWithCells="1">
                  <from>
                    <xdr:col>12</xdr:col>
                    <xdr:colOff>19050</xdr:colOff>
                    <xdr:row>1</xdr:row>
                    <xdr:rowOff>38100</xdr:rowOff>
                  </from>
                  <to>
                    <xdr:col>12</xdr:col>
                    <xdr:colOff>809625</xdr:colOff>
                    <xdr:row>2</xdr:row>
                    <xdr:rowOff>19050</xdr:rowOff>
                  </to>
                </anchor>
              </controlPr>
            </control>
          </mc:Choice>
        </mc:AlternateContent>
        <mc:AlternateContent xmlns:mc="http://schemas.openxmlformats.org/markup-compatibility/2006">
          <mc:Choice Requires="x14">
            <control shapeId="109570" r:id="rId5" name="Check Box 2">
              <controlPr defaultSize="0" autoFill="0" autoLine="0" autoPict="0" altText="Hinweis 2">
                <anchor moveWithCells="1" sizeWithCells="1">
                  <from>
                    <xdr:col>12</xdr:col>
                    <xdr:colOff>19050</xdr:colOff>
                    <xdr:row>2</xdr:row>
                    <xdr:rowOff>19050</xdr:rowOff>
                  </from>
                  <to>
                    <xdr:col>12</xdr:col>
                    <xdr:colOff>809625</xdr:colOff>
                    <xdr:row>2</xdr:row>
                    <xdr:rowOff>266700</xdr:rowOff>
                  </to>
                </anchor>
              </controlPr>
            </control>
          </mc:Choice>
        </mc:AlternateContent>
        <mc:AlternateContent xmlns:mc="http://schemas.openxmlformats.org/markup-compatibility/2006">
          <mc:Choice Requires="x14">
            <control shapeId="109571" r:id="rId6" name="Check Box 3">
              <controlPr defaultSize="0" autoFill="0" autoLine="0" autoPict="0" altText="Hinweis 3">
                <anchor moveWithCells="1" sizeWithCells="1">
                  <from>
                    <xdr:col>12</xdr:col>
                    <xdr:colOff>19050</xdr:colOff>
                    <xdr:row>3</xdr:row>
                    <xdr:rowOff>9525</xdr:rowOff>
                  </from>
                  <to>
                    <xdr:col>12</xdr:col>
                    <xdr:colOff>809625</xdr:colOff>
                    <xdr:row>4</xdr:row>
                    <xdr:rowOff>57150</xdr:rowOff>
                  </to>
                </anchor>
              </controlPr>
            </control>
          </mc:Choice>
        </mc:AlternateContent>
        <mc:AlternateContent xmlns:mc="http://schemas.openxmlformats.org/markup-compatibility/2006">
          <mc:Choice Requires="x14">
            <control shapeId="109572" r:id="rId7" name="Check Box 4">
              <controlPr defaultSize="0" autoFill="0" autoLine="0" autoPict="0" altText="Hinweis 3">
                <anchor moveWithCells="1" sizeWithCells="1">
                  <from>
                    <xdr:col>12</xdr:col>
                    <xdr:colOff>19050</xdr:colOff>
                    <xdr:row>4</xdr:row>
                    <xdr:rowOff>66675</xdr:rowOff>
                  </from>
                  <to>
                    <xdr:col>12</xdr:col>
                    <xdr:colOff>809625</xdr:colOff>
                    <xdr:row>5</xdr:row>
                    <xdr:rowOff>123825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3B754-4B09-4F50-817D-446242A6F493}">
  <sheetPr codeName="Tabelle39">
    <tabColor indexed="40"/>
  </sheetPr>
  <dimension ref="A1:X35"/>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11"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1.42578125" style="3" customWidth="1"/>
    <col min="14" max="14" width="9.42578125" style="3" customWidth="1"/>
    <col min="15" max="15" width="8.42578125" style="3" customWidth="1"/>
    <col min="16" max="17" width="11.42578125" style="3" customWidth="1"/>
    <col min="18" max="18" width="10.5703125" style="3" customWidth="1"/>
    <col min="19" max="19" width="25.5703125" style="3" customWidth="1"/>
    <col min="20" max="16384" width="6.42578125" style="3" hidden="1"/>
  </cols>
  <sheetData>
    <row r="1" spans="1:22" ht="15" customHeight="1" x14ac:dyDescent="0.2">
      <c r="M1" s="5" t="s">
        <v>100</v>
      </c>
    </row>
    <row r="2" spans="1:22" ht="20.45" customHeight="1" x14ac:dyDescent="0.2">
      <c r="A2" s="161" t="s">
        <v>158</v>
      </c>
      <c r="B2" s="162"/>
      <c r="C2" s="162"/>
      <c r="D2" s="162"/>
      <c r="E2" s="163"/>
      <c r="G2" s="164" t="s">
        <v>171</v>
      </c>
      <c r="H2" s="164" t="s">
        <v>163</v>
      </c>
      <c r="I2" s="164" t="s">
        <v>164</v>
      </c>
      <c r="J2" s="164" t="s">
        <v>183</v>
      </c>
      <c r="M2" s="84" t="b">
        <v>0</v>
      </c>
      <c r="N2" s="133"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33"/>
      <c r="P2" s="133"/>
      <c r="Q2" s="133"/>
    </row>
    <row r="3" spans="1:22" ht="24" customHeight="1" x14ac:dyDescent="0.2">
      <c r="A3" s="104" t="s">
        <v>166</v>
      </c>
      <c r="B3" s="105"/>
      <c r="C3" s="105"/>
      <c r="D3" s="105"/>
      <c r="E3" s="106"/>
      <c r="G3" s="165"/>
      <c r="H3" s="165"/>
      <c r="I3" s="165"/>
      <c r="J3" s="165"/>
      <c r="M3" s="84" t="b">
        <v>0</v>
      </c>
      <c r="N3" s="133"/>
      <c r="O3" s="133"/>
      <c r="P3" s="133"/>
      <c r="Q3" s="133"/>
    </row>
    <row r="4" spans="1:22" ht="18.600000000000001" customHeight="1" x14ac:dyDescent="0.2">
      <c r="A4" s="159" t="s">
        <v>91</v>
      </c>
      <c r="B4" s="169" t="str">
        <f>IF(Inhaltsverzeichnis!C3="","",Inhaltsverzeichnis!C3)</f>
        <v/>
      </c>
      <c r="C4" s="170"/>
      <c r="D4" s="170"/>
      <c r="E4" s="171"/>
      <c r="G4" s="103" t="s">
        <v>229</v>
      </c>
      <c r="H4" s="107"/>
      <c r="I4" s="108">
        <f ca="1">SUMIF('Kal Grund Neundorf SH'!J22:M35,$G$4,'Kal Grund Neundorf SH'!M22:M35)</f>
        <v>16.920000000000002</v>
      </c>
      <c r="J4" s="64">
        <f>COUNTIFS('Kal Grund Neundorf SH'!J22:M35,$G$4)</f>
        <v>4</v>
      </c>
      <c r="M4" s="84" t="b">
        <v>0</v>
      </c>
      <c r="N4" s="133"/>
      <c r="O4" s="133"/>
      <c r="P4" s="133"/>
      <c r="Q4" s="133"/>
      <c r="U4" s="103" t="s">
        <v>229</v>
      </c>
      <c r="V4" s="3">
        <v>6.25</v>
      </c>
    </row>
    <row r="5" spans="1:22" ht="15" customHeight="1" x14ac:dyDescent="0.2">
      <c r="A5" s="160"/>
      <c r="B5" s="172"/>
      <c r="C5" s="173"/>
      <c r="D5" s="173"/>
      <c r="E5" s="174"/>
      <c r="G5" s="103" t="s">
        <v>287</v>
      </c>
      <c r="H5" s="107"/>
      <c r="I5" s="108">
        <f ca="1">SUMIF('Kal Grund Neundorf SH'!J22:M35,$G$5,'Kal Grund Neundorf SH'!M22:M35)</f>
        <v>149.5</v>
      </c>
      <c r="J5" s="64">
        <f>COUNTIFS('Kal Grund Neundorf SH'!J22:M35,$G$5)</f>
        <v>1</v>
      </c>
      <c r="M5" s="84" t="b">
        <v>0</v>
      </c>
      <c r="N5" s="133"/>
      <c r="O5" s="133"/>
      <c r="P5" s="133"/>
      <c r="Q5" s="133"/>
      <c r="U5" s="103" t="s">
        <v>287</v>
      </c>
      <c r="V5" s="3">
        <v>22.125</v>
      </c>
    </row>
    <row r="6" spans="1:22" ht="15" customHeight="1" x14ac:dyDescent="0.2">
      <c r="A6" s="109" t="s">
        <v>181</v>
      </c>
      <c r="B6" s="175" t="s">
        <v>199</v>
      </c>
      <c r="C6" s="176"/>
      <c r="D6" s="176"/>
      <c r="E6" s="177"/>
      <c r="G6" s="103" t="s">
        <v>227</v>
      </c>
      <c r="H6" s="107"/>
      <c r="I6" s="108">
        <f ca="1">SUMIF('Kal Grund Neundorf SH'!J22:M35,$G$6,'Kal Grund Neundorf SH'!M22:M35)</f>
        <v>13.32</v>
      </c>
      <c r="J6" s="64">
        <f>COUNTIFS('Kal Grund Neundorf SH'!J22:M35,$G$6)</f>
        <v>2</v>
      </c>
      <c r="U6" s="103" t="s">
        <v>288</v>
      </c>
      <c r="V6" s="3">
        <v>18.5</v>
      </c>
    </row>
    <row r="7" spans="1:22" ht="15" customHeight="1" x14ac:dyDescent="0.2">
      <c r="A7" s="110" t="s">
        <v>179</v>
      </c>
      <c r="B7" s="178" t="s">
        <v>211</v>
      </c>
      <c r="C7" s="176"/>
      <c r="D7" s="176"/>
      <c r="E7" s="177"/>
      <c r="G7" s="103" t="s">
        <v>301</v>
      </c>
      <c r="H7" s="107"/>
      <c r="I7" s="108">
        <f ca="1">SUMIF('Kal Grund Neundorf SH'!J22:M35,$G$7,'Kal Grund Neundorf SH'!M22:M35)</f>
        <v>23.330000000000002</v>
      </c>
      <c r="J7" s="64">
        <f>COUNTIFS('Kal Grund Neundorf SH'!J22:M35,$G$7)</f>
        <v>3</v>
      </c>
      <c r="U7" s="103" t="s">
        <v>227</v>
      </c>
      <c r="V7" s="3">
        <v>12.5</v>
      </c>
    </row>
    <row r="8" spans="1:22" ht="15" customHeight="1" x14ac:dyDescent="0.2">
      <c r="A8" s="110" t="s">
        <v>180</v>
      </c>
      <c r="B8" s="175"/>
      <c r="C8" s="176"/>
      <c r="D8" s="176"/>
      <c r="E8" s="177"/>
      <c r="G8" s="103" t="s">
        <v>228</v>
      </c>
      <c r="H8" s="107"/>
      <c r="I8" s="108">
        <f ca="1">SUMIF('Kal Grund Neundorf SH'!J22:M35,$G$8,'Kal Grund Neundorf SH'!M22:M35)</f>
        <v>55.34</v>
      </c>
      <c r="J8" s="64">
        <f>COUNTIFS('Kal Grund Neundorf SH'!J22:M35,$G$8)</f>
        <v>4</v>
      </c>
      <c r="L8" s="120" t="str">
        <f>IF(N14&gt;0,"Ihre Eintragungen der Leistungswerte liegen weit über den Erfahrungswerten aus der Preisschätzung.","")</f>
        <v/>
      </c>
      <c r="U8" s="103" t="s">
        <v>301</v>
      </c>
      <c r="V8" s="3">
        <v>13.875</v>
      </c>
    </row>
    <row r="9" spans="1:22" ht="15" customHeight="1" x14ac:dyDescent="0.2">
      <c r="A9" s="109" t="s">
        <v>178</v>
      </c>
      <c r="B9" s="179" t="s">
        <v>210</v>
      </c>
      <c r="C9" s="176"/>
      <c r="D9" s="176"/>
      <c r="E9" s="177"/>
      <c r="L9" s="120" t="str">
        <f>IF(N14&gt;0,"Bitte prüfen Sie diese.","")</f>
        <v/>
      </c>
      <c r="U9" s="103" t="s">
        <v>228</v>
      </c>
      <c r="V9" s="3">
        <v>21</v>
      </c>
    </row>
    <row r="10" spans="1:22" ht="15" customHeight="1" x14ac:dyDescent="0.2">
      <c r="A10" s="110" t="s">
        <v>160</v>
      </c>
      <c r="B10" s="175" t="s">
        <v>212</v>
      </c>
      <c r="C10" s="176"/>
      <c r="D10" s="176"/>
      <c r="E10" s="177"/>
      <c r="L10" s="120" t="str">
        <f>IF(N14&gt;0,"Beachten Sie, dass Sie frei in der Kalkulation dieser Leistungswerte sind und wir durch den Hinweis","")</f>
        <v/>
      </c>
    </row>
    <row r="11" spans="1:22" ht="15" customHeight="1" x14ac:dyDescent="0.2">
      <c r="A11" s="110" t="s">
        <v>161</v>
      </c>
      <c r="B11" s="180" t="s">
        <v>202</v>
      </c>
      <c r="C11" s="176"/>
      <c r="D11" s="176"/>
      <c r="E11" s="177"/>
      <c r="L11" s="120" t="str">
        <f>IF(N14&gt;0,"lediglich Fehleingaben vermeiden wollen.","")</f>
        <v/>
      </c>
    </row>
    <row r="12" spans="1:22" ht="15" customHeight="1" x14ac:dyDescent="0.2">
      <c r="A12" s="110" t="s">
        <v>162</v>
      </c>
      <c r="B12" s="175" t="s">
        <v>203</v>
      </c>
      <c r="C12" s="176"/>
      <c r="D12" s="176"/>
      <c r="E12" s="177"/>
    </row>
    <row r="13" spans="1:22" ht="15" customHeight="1" x14ac:dyDescent="0.2">
      <c r="A13" s="110" t="s">
        <v>165</v>
      </c>
      <c r="B13" s="166" t="str">
        <f>HYPERLINK("http://maps.google.de/maps?hl=de&amp;bav=on.2,or.r_qf.&amp;bvm=bv.44770516,d.Yms&amp;biw=1395&amp;bih=916&amp;um=1&amp;ie=UTF-8&amp;q="&amp;B7&amp;"+"&amp;B8&amp;"+"&amp;B10&amp;"+"&amp;B11&amp;"+"&amp;B12&amp;"","In Google-Maps anzeigen (wenn Internet verfügbar)")</f>
        <v>In Google-Maps anzeigen (wenn Internet verfügbar)</v>
      </c>
      <c r="C13" s="167"/>
      <c r="D13" s="167"/>
      <c r="E13" s="168"/>
    </row>
    <row r="14" spans="1:22" ht="15" customHeight="1" x14ac:dyDescent="0.2">
      <c r="N14" s="111">
        <f>COUNTIF(X22:X$35,1)</f>
        <v>0</v>
      </c>
      <c r="O14" s="3" t="str">
        <f>IF(N14&gt;0,"Wert(e) prüfen.","")</f>
        <v/>
      </c>
      <c r="S14" s="113">
        <f>IF(COUNTA($S$22:$S$35)-COUNTBLANK($S$22:$S$35)=0,"",COUNTA($S$22:$S$35)-COUNTBLANK($S$22:$S$35))</f>
        <v>14</v>
      </c>
    </row>
    <row r="15" spans="1:22" ht="15" hidden="1" customHeight="1" x14ac:dyDescent="0.2"/>
    <row r="16" spans="1:22" ht="15" hidden="1" customHeight="1" x14ac:dyDescent="0.2"/>
    <row r="17" spans="1:24" ht="15" hidden="1" customHeight="1" x14ac:dyDescent="0.2"/>
    <row r="18" spans="1:24" ht="15" hidden="1" customHeight="1" x14ac:dyDescent="0.2"/>
    <row r="19" spans="1:24" ht="15" hidden="1" customHeight="1" x14ac:dyDescent="0.2"/>
    <row r="20" spans="1:24" ht="45" customHeight="1" x14ac:dyDescent="0.2">
      <c r="A20" s="1" t="s">
        <v>92</v>
      </c>
      <c r="B20" s="1" t="s">
        <v>97</v>
      </c>
      <c r="C20" s="1" t="s">
        <v>93</v>
      </c>
      <c r="D20" s="1" t="s">
        <v>94</v>
      </c>
      <c r="E20" s="1" t="s">
        <v>98</v>
      </c>
      <c r="F20" s="1" t="s">
        <v>95</v>
      </c>
      <c r="G20" s="1" t="s">
        <v>115</v>
      </c>
      <c r="H20" s="1" t="s">
        <v>106</v>
      </c>
      <c r="I20" s="1" t="s">
        <v>107</v>
      </c>
      <c r="J20" s="1" t="s">
        <v>99</v>
      </c>
      <c r="K20" s="1" t="s">
        <v>104</v>
      </c>
      <c r="L20" s="1" t="s">
        <v>108</v>
      </c>
      <c r="M20" s="1" t="s">
        <v>109</v>
      </c>
      <c r="N20" s="1" t="s">
        <v>105</v>
      </c>
      <c r="O20" s="1" t="s">
        <v>110</v>
      </c>
      <c r="P20" s="1" t="s">
        <v>111</v>
      </c>
      <c r="Q20" s="1" t="s">
        <v>112</v>
      </c>
      <c r="R20" s="1" t="s">
        <v>139</v>
      </c>
    </row>
    <row r="21" spans="1:24" ht="29.1" customHeight="1" x14ac:dyDescent="0.2">
      <c r="A21" s="114" t="s">
        <v>124</v>
      </c>
      <c r="B21" s="12"/>
      <c r="C21" s="12"/>
      <c r="D21" s="12"/>
      <c r="E21" s="12"/>
      <c r="F21" s="12"/>
      <c r="G21" s="115">
        <f>SUM($G$22:$G$35)</f>
        <v>258.40999999999997</v>
      </c>
      <c r="H21" s="115">
        <f>SUM($H$22:$H$35)</f>
        <v>0</v>
      </c>
      <c r="I21" s="115">
        <f>SUM($I$22:$I$35)</f>
        <v>0</v>
      </c>
      <c r="J21" s="44"/>
      <c r="K21" s="44"/>
      <c r="L21" s="116">
        <f>MAX(L22:L35)</f>
        <v>1</v>
      </c>
      <c r="M21" s="115">
        <f>SUM($M$22:$M$35)</f>
        <v>258.40999999999997</v>
      </c>
      <c r="N21" s="44"/>
      <c r="O21" s="44"/>
      <c r="P21" s="115">
        <f>SUM($P$22:$P$35)</f>
        <v>0</v>
      </c>
      <c r="Q21" s="115">
        <f>SUM($Q$22:$Q$35)</f>
        <v>0</v>
      </c>
      <c r="R21" s="115">
        <f>ROUND(IF(Q21=0,0,Q21/L21),2)</f>
        <v>0</v>
      </c>
    </row>
    <row r="22" spans="1:24" ht="15" customHeight="1" x14ac:dyDescent="0.2">
      <c r="A22" s="103">
        <v>1</v>
      </c>
      <c r="B22" s="117"/>
      <c r="C22" s="118" t="s">
        <v>214</v>
      </c>
      <c r="D22" s="118"/>
      <c r="E22" s="118" t="s">
        <v>289</v>
      </c>
      <c r="F22" s="118" t="s">
        <v>219</v>
      </c>
      <c r="G22" s="66">
        <v>149.5</v>
      </c>
      <c r="H22" s="66"/>
      <c r="I22" s="66"/>
      <c r="J22" s="103" t="s">
        <v>287</v>
      </c>
      <c r="K22" s="103" t="s">
        <v>148</v>
      </c>
      <c r="L22" s="44">
        <f>VLOOKUP(K22,Reinigungstage!A10:I31,9,FALSE)</f>
        <v>1</v>
      </c>
      <c r="M22" s="44">
        <f t="shared" ref="M22:M35" si="0">ROUND(IF(L22=0,0,L22*G22),2)</f>
        <v>149.5</v>
      </c>
      <c r="N22" s="119">
        <f t="shared" ref="N22:N35" si="1">VLOOKUP(J22,$G$4:$H$8,2,FALSE)</f>
        <v>0</v>
      </c>
      <c r="O22" s="44">
        <f ca="1">IF('SVS GrundRG'!H61="",0,'SVS GrundRG'!H61)</f>
        <v>0</v>
      </c>
      <c r="P22" s="44">
        <f t="shared" ref="P22:P35" si="2">ROUND(IF(N22=0,0,M22/N22),2)</f>
        <v>0</v>
      </c>
      <c r="Q22" s="44">
        <f t="shared" ref="Q22:Q35" si="3">ROUND(IF(P22=0,0,P22*O22),2)</f>
        <v>0</v>
      </c>
      <c r="R22" s="44">
        <f t="shared" ref="R22:R35" si="4">ROUND(IF(P22=0,0,Q22/L22),2)</f>
        <v>0</v>
      </c>
      <c r="S22" s="3" t="str">
        <f t="shared" ref="S22:S35" si="5">IF(M22=0,"",IF(N22=0,"Leistungswert eintragen",IF(O22=0,"SVS prüfen","")))</f>
        <v>Leistungswert eintragen</v>
      </c>
      <c r="U22" s="3">
        <f t="shared" ref="U22:U35" si="6">VLOOKUP(J22,$U$4:$V$9,2,FALSE)</f>
        <v>22.125</v>
      </c>
      <c r="V22" s="3">
        <f t="shared" ref="V22:V35" si="7">U22*30%</f>
        <v>6.6375000000000002</v>
      </c>
      <c r="W22" s="3">
        <f t="shared" ref="W22:W35" si="8">SUM(U22:V22)</f>
        <v>28.762499999999999</v>
      </c>
      <c r="X22" s="3" t="str">
        <f t="shared" ref="X22:X35" si="9">IF(N22=0,"",IF(W22&lt;N22,1,IF(W22&gt;=N22,0,"")))</f>
        <v/>
      </c>
    </row>
    <row r="23" spans="1:24" ht="15" customHeight="1" x14ac:dyDescent="0.2">
      <c r="A23" s="103">
        <v>2</v>
      </c>
      <c r="B23" s="117"/>
      <c r="C23" s="118"/>
      <c r="D23" s="118"/>
      <c r="E23" s="118" t="s">
        <v>290</v>
      </c>
      <c r="F23" s="118" t="s">
        <v>234</v>
      </c>
      <c r="G23" s="66">
        <v>4.9000000000000004</v>
      </c>
      <c r="H23" s="66"/>
      <c r="I23" s="66"/>
      <c r="J23" s="103" t="s">
        <v>227</v>
      </c>
      <c r="K23" s="103" t="s">
        <v>148</v>
      </c>
      <c r="L23" s="44">
        <f>VLOOKUP(K23,Reinigungstage!A10:I31,9,FALSE)</f>
        <v>1</v>
      </c>
      <c r="M23" s="44">
        <f t="shared" si="0"/>
        <v>4.9000000000000004</v>
      </c>
      <c r="N23" s="119">
        <f t="shared" si="1"/>
        <v>0</v>
      </c>
      <c r="O23" s="44">
        <f ca="1">IF('SVS GrundRG'!H61="",0,'SVS GrundRG'!H61)</f>
        <v>0</v>
      </c>
      <c r="P23" s="44">
        <f t="shared" si="2"/>
        <v>0</v>
      </c>
      <c r="Q23" s="44">
        <f t="shared" si="3"/>
        <v>0</v>
      </c>
      <c r="R23" s="44">
        <f t="shared" si="4"/>
        <v>0</v>
      </c>
      <c r="S23" s="3" t="str">
        <f t="shared" si="5"/>
        <v>Leistungswert eintragen</v>
      </c>
      <c r="U23" s="3">
        <f t="shared" si="6"/>
        <v>12.5</v>
      </c>
      <c r="V23" s="3">
        <f t="shared" si="7"/>
        <v>3.75</v>
      </c>
      <c r="W23" s="3">
        <f t="shared" si="8"/>
        <v>16.25</v>
      </c>
      <c r="X23" s="3" t="str">
        <f t="shared" si="9"/>
        <v/>
      </c>
    </row>
    <row r="24" spans="1:24" ht="15" customHeight="1" x14ac:dyDescent="0.2">
      <c r="A24" s="103">
        <v>3</v>
      </c>
      <c r="B24" s="117"/>
      <c r="C24" s="118" t="s">
        <v>214</v>
      </c>
      <c r="D24" s="118" t="s">
        <v>291</v>
      </c>
      <c r="E24" s="118" t="s">
        <v>221</v>
      </c>
      <c r="F24" s="118" t="s">
        <v>219</v>
      </c>
      <c r="G24" s="66">
        <v>12.92</v>
      </c>
      <c r="H24" s="66"/>
      <c r="I24" s="66"/>
      <c r="J24" s="103" t="s">
        <v>228</v>
      </c>
      <c r="K24" s="103" t="s">
        <v>148</v>
      </c>
      <c r="L24" s="44">
        <f>VLOOKUP(K24,Reinigungstage!A10:I31,9,FALSE)</f>
        <v>1</v>
      </c>
      <c r="M24" s="44">
        <f t="shared" si="0"/>
        <v>12.92</v>
      </c>
      <c r="N24" s="119">
        <f t="shared" si="1"/>
        <v>0</v>
      </c>
      <c r="O24" s="44">
        <f ca="1">IF('SVS GrundRG'!H61="",0,'SVS GrundRG'!H61)</f>
        <v>0</v>
      </c>
      <c r="P24" s="44">
        <f t="shared" si="2"/>
        <v>0</v>
      </c>
      <c r="Q24" s="44">
        <f t="shared" si="3"/>
        <v>0</v>
      </c>
      <c r="R24" s="44">
        <f t="shared" si="4"/>
        <v>0</v>
      </c>
      <c r="S24" s="3" t="str">
        <f t="shared" si="5"/>
        <v>Leistungswert eintragen</v>
      </c>
      <c r="U24" s="3">
        <f t="shared" si="6"/>
        <v>21</v>
      </c>
      <c r="V24" s="3">
        <f t="shared" si="7"/>
        <v>6.3</v>
      </c>
      <c r="W24" s="3">
        <f t="shared" si="8"/>
        <v>27.3</v>
      </c>
      <c r="X24" s="3" t="str">
        <f t="shared" si="9"/>
        <v/>
      </c>
    </row>
    <row r="25" spans="1:24" ht="15" customHeight="1" x14ac:dyDescent="0.2">
      <c r="A25" s="103">
        <v>4</v>
      </c>
      <c r="B25" s="117"/>
      <c r="C25" s="118" t="s">
        <v>214</v>
      </c>
      <c r="D25" s="118" t="s">
        <v>221</v>
      </c>
      <c r="E25" s="118" t="s">
        <v>292</v>
      </c>
      <c r="F25" s="118" t="s">
        <v>293</v>
      </c>
      <c r="G25" s="66">
        <v>6.3</v>
      </c>
      <c r="H25" s="66"/>
      <c r="I25" s="66"/>
      <c r="J25" s="103" t="s">
        <v>228</v>
      </c>
      <c r="K25" s="103" t="s">
        <v>148</v>
      </c>
      <c r="L25" s="44">
        <f>VLOOKUP(K25,Reinigungstage!A10:I31,9,FALSE)</f>
        <v>1</v>
      </c>
      <c r="M25" s="44">
        <f t="shared" si="0"/>
        <v>6.3</v>
      </c>
      <c r="N25" s="119">
        <f t="shared" si="1"/>
        <v>0</v>
      </c>
      <c r="O25" s="44">
        <f ca="1">IF('SVS GrundRG'!H61="",0,'SVS GrundRG'!H61)</f>
        <v>0</v>
      </c>
      <c r="P25" s="44">
        <f t="shared" si="2"/>
        <v>0</v>
      </c>
      <c r="Q25" s="44">
        <f t="shared" si="3"/>
        <v>0</v>
      </c>
      <c r="R25" s="44">
        <f t="shared" si="4"/>
        <v>0</v>
      </c>
      <c r="S25" s="3" t="str">
        <f t="shared" si="5"/>
        <v>Leistungswert eintragen</v>
      </c>
      <c r="U25" s="3">
        <f t="shared" si="6"/>
        <v>21</v>
      </c>
      <c r="V25" s="3">
        <f t="shared" si="7"/>
        <v>6.3</v>
      </c>
      <c r="W25" s="3">
        <f t="shared" si="8"/>
        <v>27.3</v>
      </c>
      <c r="X25" s="3" t="str">
        <f t="shared" si="9"/>
        <v/>
      </c>
    </row>
    <row r="26" spans="1:24" ht="15" customHeight="1" x14ac:dyDescent="0.2">
      <c r="A26" s="103">
        <v>5</v>
      </c>
      <c r="B26" s="117"/>
      <c r="C26" s="118"/>
      <c r="D26" s="118" t="s">
        <v>294</v>
      </c>
      <c r="E26" s="118" t="s">
        <v>227</v>
      </c>
      <c r="F26" s="118" t="s">
        <v>219</v>
      </c>
      <c r="G26" s="66">
        <v>8.42</v>
      </c>
      <c r="H26" s="66"/>
      <c r="I26" s="66"/>
      <c r="J26" s="103" t="s">
        <v>227</v>
      </c>
      <c r="K26" s="103" t="s">
        <v>148</v>
      </c>
      <c r="L26" s="44">
        <f>VLOOKUP(K26,Reinigungstage!A10:I31,9,FALSE)</f>
        <v>1</v>
      </c>
      <c r="M26" s="44">
        <f t="shared" si="0"/>
        <v>8.42</v>
      </c>
      <c r="N26" s="119">
        <f t="shared" si="1"/>
        <v>0</v>
      </c>
      <c r="O26" s="44">
        <f ca="1">IF('SVS GrundRG'!H61="",0,'SVS GrundRG'!H61)</f>
        <v>0</v>
      </c>
      <c r="P26" s="44">
        <f t="shared" si="2"/>
        <v>0</v>
      </c>
      <c r="Q26" s="44">
        <f t="shared" si="3"/>
        <v>0</v>
      </c>
      <c r="R26" s="44">
        <f t="shared" si="4"/>
        <v>0</v>
      </c>
      <c r="S26" s="3" t="str">
        <f t="shared" si="5"/>
        <v>Leistungswert eintragen</v>
      </c>
      <c r="U26" s="3">
        <f t="shared" si="6"/>
        <v>12.5</v>
      </c>
      <c r="V26" s="3">
        <f t="shared" si="7"/>
        <v>3.75</v>
      </c>
      <c r="W26" s="3">
        <f t="shared" si="8"/>
        <v>16.25</v>
      </c>
      <c r="X26" s="3" t="str">
        <f t="shared" si="9"/>
        <v/>
      </c>
    </row>
    <row r="27" spans="1:24" ht="21" x14ac:dyDescent="0.2">
      <c r="A27" s="103">
        <v>6</v>
      </c>
      <c r="B27" s="117"/>
      <c r="C27" s="118" t="s">
        <v>214</v>
      </c>
      <c r="D27" s="118" t="s">
        <v>345</v>
      </c>
      <c r="E27" s="118" t="s">
        <v>221</v>
      </c>
      <c r="F27" s="118" t="s">
        <v>219</v>
      </c>
      <c r="G27" s="66">
        <v>8</v>
      </c>
      <c r="H27" s="66"/>
      <c r="I27" s="66"/>
      <c r="J27" s="103" t="s">
        <v>228</v>
      </c>
      <c r="K27" s="103" t="s">
        <v>148</v>
      </c>
      <c r="L27" s="44">
        <f>VLOOKUP(K27,Reinigungstage!A10:I31,9,FALSE)</f>
        <v>1</v>
      </c>
      <c r="M27" s="44">
        <f t="shared" si="0"/>
        <v>8</v>
      </c>
      <c r="N27" s="119">
        <f t="shared" si="1"/>
        <v>0</v>
      </c>
      <c r="O27" s="44">
        <f ca="1">IF('SVS GrundRG'!H61="",0,'SVS GrundRG'!H61)</f>
        <v>0</v>
      </c>
      <c r="P27" s="44">
        <f t="shared" si="2"/>
        <v>0</v>
      </c>
      <c r="Q27" s="44">
        <f t="shared" si="3"/>
        <v>0</v>
      </c>
      <c r="R27" s="44">
        <f t="shared" si="4"/>
        <v>0</v>
      </c>
      <c r="S27" s="3" t="str">
        <f t="shared" si="5"/>
        <v>Leistungswert eintragen</v>
      </c>
      <c r="U27" s="3">
        <f t="shared" si="6"/>
        <v>21</v>
      </c>
      <c r="V27" s="3">
        <f t="shared" si="7"/>
        <v>6.3</v>
      </c>
      <c r="W27" s="3">
        <f t="shared" si="8"/>
        <v>27.3</v>
      </c>
      <c r="X27" s="3" t="str">
        <f t="shared" si="9"/>
        <v/>
      </c>
    </row>
    <row r="28" spans="1:24" ht="15" customHeight="1" x14ac:dyDescent="0.2">
      <c r="A28" s="103">
        <v>7</v>
      </c>
      <c r="B28" s="117"/>
      <c r="C28" s="118" t="s">
        <v>214</v>
      </c>
      <c r="D28" s="118"/>
      <c r="E28" s="118" t="s">
        <v>296</v>
      </c>
      <c r="F28" s="118" t="s">
        <v>224</v>
      </c>
      <c r="G28" s="66">
        <v>1.53</v>
      </c>
      <c r="H28" s="66"/>
      <c r="I28" s="66"/>
      <c r="J28" s="103" t="s">
        <v>229</v>
      </c>
      <c r="K28" s="103" t="s">
        <v>148</v>
      </c>
      <c r="L28" s="44">
        <f>VLOOKUP(K28,Reinigungstage!A10:I31,9,FALSE)</f>
        <v>1</v>
      </c>
      <c r="M28" s="44">
        <f t="shared" si="0"/>
        <v>1.53</v>
      </c>
      <c r="N28" s="119">
        <f t="shared" si="1"/>
        <v>0</v>
      </c>
      <c r="O28" s="44">
        <f ca="1">IF('SVS GrundRG'!H61="",0,'SVS GrundRG'!H61)</f>
        <v>0</v>
      </c>
      <c r="P28" s="44">
        <f t="shared" si="2"/>
        <v>0</v>
      </c>
      <c r="Q28" s="44">
        <f t="shared" si="3"/>
        <v>0</v>
      </c>
      <c r="R28" s="44">
        <f t="shared" si="4"/>
        <v>0</v>
      </c>
      <c r="S28" s="3" t="str">
        <f t="shared" si="5"/>
        <v>Leistungswert eintragen</v>
      </c>
      <c r="U28" s="3">
        <f t="shared" si="6"/>
        <v>6.25</v>
      </c>
      <c r="V28" s="3">
        <f t="shared" si="7"/>
        <v>1.875</v>
      </c>
      <c r="W28" s="3">
        <f t="shared" si="8"/>
        <v>8.125</v>
      </c>
      <c r="X28" s="3" t="str">
        <f t="shared" si="9"/>
        <v/>
      </c>
    </row>
    <row r="29" spans="1:24" ht="15" customHeight="1" x14ac:dyDescent="0.2">
      <c r="A29" s="103">
        <v>8</v>
      </c>
      <c r="B29" s="117"/>
      <c r="C29" s="118" t="s">
        <v>214</v>
      </c>
      <c r="D29" s="118"/>
      <c r="E29" s="118" t="s">
        <v>297</v>
      </c>
      <c r="F29" s="118" t="s">
        <v>224</v>
      </c>
      <c r="G29" s="66">
        <v>5.04</v>
      </c>
      <c r="H29" s="66"/>
      <c r="I29" s="66"/>
      <c r="J29" s="103" t="s">
        <v>229</v>
      </c>
      <c r="K29" s="103" t="s">
        <v>148</v>
      </c>
      <c r="L29" s="44">
        <f>VLOOKUP(K29,Reinigungstage!A10:I31,9,FALSE)</f>
        <v>1</v>
      </c>
      <c r="M29" s="44">
        <f t="shared" si="0"/>
        <v>5.04</v>
      </c>
      <c r="N29" s="119">
        <f t="shared" si="1"/>
        <v>0</v>
      </c>
      <c r="O29" s="44">
        <f ca="1">IF('SVS GrundRG'!H61="",0,'SVS GrundRG'!H61)</f>
        <v>0</v>
      </c>
      <c r="P29" s="44">
        <f t="shared" si="2"/>
        <v>0</v>
      </c>
      <c r="Q29" s="44">
        <f t="shared" si="3"/>
        <v>0</v>
      </c>
      <c r="R29" s="44">
        <f t="shared" si="4"/>
        <v>0</v>
      </c>
      <c r="S29" s="3" t="str">
        <f t="shared" si="5"/>
        <v>Leistungswert eintragen</v>
      </c>
      <c r="U29" s="3">
        <f t="shared" si="6"/>
        <v>6.25</v>
      </c>
      <c r="V29" s="3">
        <f t="shared" si="7"/>
        <v>1.875</v>
      </c>
      <c r="W29" s="3">
        <f t="shared" si="8"/>
        <v>8.125</v>
      </c>
      <c r="X29" s="3" t="str">
        <f t="shared" si="9"/>
        <v/>
      </c>
    </row>
    <row r="30" spans="1:24" ht="15" customHeight="1" x14ac:dyDescent="0.2">
      <c r="A30" s="103">
        <v>9</v>
      </c>
      <c r="B30" s="117"/>
      <c r="C30" s="118" t="s">
        <v>214</v>
      </c>
      <c r="D30" s="118" t="s">
        <v>298</v>
      </c>
      <c r="E30" s="118" t="s">
        <v>299</v>
      </c>
      <c r="F30" s="118" t="s">
        <v>224</v>
      </c>
      <c r="G30" s="66">
        <v>5.85</v>
      </c>
      <c r="H30" s="66"/>
      <c r="I30" s="66"/>
      <c r="J30" s="103" t="s">
        <v>229</v>
      </c>
      <c r="K30" s="103" t="s">
        <v>148</v>
      </c>
      <c r="L30" s="44">
        <f>VLOOKUP(K30,Reinigungstage!A10:I31,9,FALSE)</f>
        <v>1</v>
      </c>
      <c r="M30" s="44">
        <f t="shared" si="0"/>
        <v>5.85</v>
      </c>
      <c r="N30" s="119">
        <f t="shared" si="1"/>
        <v>0</v>
      </c>
      <c r="O30" s="44">
        <f ca="1">IF('SVS GrundRG'!H61="",0,'SVS GrundRG'!H61)</f>
        <v>0</v>
      </c>
      <c r="P30" s="44">
        <f t="shared" si="2"/>
        <v>0</v>
      </c>
      <c r="Q30" s="44">
        <f t="shared" si="3"/>
        <v>0</v>
      </c>
      <c r="R30" s="44">
        <f t="shared" si="4"/>
        <v>0</v>
      </c>
      <c r="S30" s="3" t="str">
        <f t="shared" si="5"/>
        <v>Leistungswert eintragen</v>
      </c>
      <c r="U30" s="3">
        <f t="shared" si="6"/>
        <v>6.25</v>
      </c>
      <c r="V30" s="3">
        <f t="shared" si="7"/>
        <v>1.875</v>
      </c>
      <c r="W30" s="3">
        <f t="shared" si="8"/>
        <v>8.125</v>
      </c>
      <c r="X30" s="3" t="str">
        <f t="shared" si="9"/>
        <v/>
      </c>
    </row>
    <row r="31" spans="1:24" ht="15" customHeight="1" x14ac:dyDescent="0.2">
      <c r="A31" s="103">
        <v>10</v>
      </c>
      <c r="B31" s="117"/>
      <c r="C31" s="118" t="s">
        <v>214</v>
      </c>
      <c r="D31" s="118" t="s">
        <v>300</v>
      </c>
      <c r="E31" s="118" t="s">
        <v>299</v>
      </c>
      <c r="F31" s="118" t="s">
        <v>224</v>
      </c>
      <c r="G31" s="66">
        <v>4.5</v>
      </c>
      <c r="H31" s="66"/>
      <c r="I31" s="66"/>
      <c r="J31" s="103" t="s">
        <v>229</v>
      </c>
      <c r="K31" s="103" t="s">
        <v>148</v>
      </c>
      <c r="L31" s="44">
        <f>VLOOKUP(K31,Reinigungstage!A10:I31,9,FALSE)</f>
        <v>1</v>
      </c>
      <c r="M31" s="44">
        <f t="shared" si="0"/>
        <v>4.5</v>
      </c>
      <c r="N31" s="119">
        <f t="shared" si="1"/>
        <v>0</v>
      </c>
      <c r="O31" s="44">
        <f ca="1">IF('SVS GrundRG'!H61="",0,'SVS GrundRG'!H61)</f>
        <v>0</v>
      </c>
      <c r="P31" s="44">
        <f t="shared" si="2"/>
        <v>0</v>
      </c>
      <c r="Q31" s="44">
        <f t="shared" si="3"/>
        <v>0</v>
      </c>
      <c r="R31" s="44">
        <f t="shared" si="4"/>
        <v>0</v>
      </c>
      <c r="S31" s="3" t="str">
        <f t="shared" si="5"/>
        <v>Leistungswert eintragen</v>
      </c>
      <c r="U31" s="3">
        <f t="shared" si="6"/>
        <v>6.25</v>
      </c>
      <c r="V31" s="3">
        <f t="shared" si="7"/>
        <v>1.875</v>
      </c>
      <c r="W31" s="3">
        <f t="shared" si="8"/>
        <v>8.125</v>
      </c>
      <c r="X31" s="3" t="str">
        <f t="shared" si="9"/>
        <v/>
      </c>
    </row>
    <row r="32" spans="1:24" ht="15" customHeight="1" x14ac:dyDescent="0.2">
      <c r="A32" s="103">
        <v>11</v>
      </c>
      <c r="B32" s="117"/>
      <c r="C32" s="118" t="s">
        <v>214</v>
      </c>
      <c r="D32" s="118" t="s">
        <v>298</v>
      </c>
      <c r="E32" s="118" t="s">
        <v>301</v>
      </c>
      <c r="F32" s="118" t="s">
        <v>219</v>
      </c>
      <c r="G32" s="66">
        <v>14.44</v>
      </c>
      <c r="H32" s="66"/>
      <c r="I32" s="66"/>
      <c r="J32" s="103" t="s">
        <v>301</v>
      </c>
      <c r="K32" s="103" t="s">
        <v>148</v>
      </c>
      <c r="L32" s="44">
        <f>VLOOKUP(K32,Reinigungstage!A10:I31,9,FALSE)</f>
        <v>1</v>
      </c>
      <c r="M32" s="44">
        <f t="shared" si="0"/>
        <v>14.44</v>
      </c>
      <c r="N32" s="119">
        <f t="shared" si="1"/>
        <v>0</v>
      </c>
      <c r="O32" s="44">
        <f ca="1">IF('SVS GrundRG'!H61="",0,'SVS GrundRG'!H61)</f>
        <v>0</v>
      </c>
      <c r="P32" s="44">
        <f t="shared" si="2"/>
        <v>0</v>
      </c>
      <c r="Q32" s="44">
        <f t="shared" si="3"/>
        <v>0</v>
      </c>
      <c r="R32" s="44">
        <f t="shared" si="4"/>
        <v>0</v>
      </c>
      <c r="S32" s="3" t="str">
        <f t="shared" si="5"/>
        <v>Leistungswert eintragen</v>
      </c>
      <c r="U32" s="3">
        <f t="shared" si="6"/>
        <v>13.875</v>
      </c>
      <c r="V32" s="3">
        <f t="shared" si="7"/>
        <v>4.1624999999999996</v>
      </c>
      <c r="W32" s="3">
        <f t="shared" si="8"/>
        <v>18.037500000000001</v>
      </c>
      <c r="X32" s="3" t="str">
        <f t="shared" si="9"/>
        <v/>
      </c>
    </row>
    <row r="33" spans="1:24" ht="15" customHeight="1" x14ac:dyDescent="0.2">
      <c r="A33" s="103">
        <v>12</v>
      </c>
      <c r="B33" s="117"/>
      <c r="C33" s="118" t="s">
        <v>214</v>
      </c>
      <c r="D33" s="118" t="s">
        <v>300</v>
      </c>
      <c r="E33" s="118" t="s">
        <v>301</v>
      </c>
      <c r="F33" s="118" t="s">
        <v>219</v>
      </c>
      <c r="G33" s="66">
        <v>5.29</v>
      </c>
      <c r="H33" s="66"/>
      <c r="I33" s="66"/>
      <c r="J33" s="103" t="s">
        <v>301</v>
      </c>
      <c r="K33" s="103" t="s">
        <v>148</v>
      </c>
      <c r="L33" s="44">
        <f>VLOOKUP(K33,Reinigungstage!A10:I31,9,FALSE)</f>
        <v>1</v>
      </c>
      <c r="M33" s="44">
        <f t="shared" si="0"/>
        <v>5.29</v>
      </c>
      <c r="N33" s="119">
        <f t="shared" si="1"/>
        <v>0</v>
      </c>
      <c r="O33" s="44">
        <f ca="1">IF('SVS GrundRG'!H61="",0,'SVS GrundRG'!H61)</f>
        <v>0</v>
      </c>
      <c r="P33" s="44">
        <f t="shared" si="2"/>
        <v>0</v>
      </c>
      <c r="Q33" s="44">
        <f t="shared" si="3"/>
        <v>0</v>
      </c>
      <c r="R33" s="44">
        <f t="shared" si="4"/>
        <v>0</v>
      </c>
      <c r="S33" s="3" t="str">
        <f t="shared" si="5"/>
        <v>Leistungswert eintragen</v>
      </c>
      <c r="U33" s="3">
        <f t="shared" si="6"/>
        <v>13.875</v>
      </c>
      <c r="V33" s="3">
        <f t="shared" si="7"/>
        <v>4.1624999999999996</v>
      </c>
      <c r="W33" s="3">
        <f t="shared" si="8"/>
        <v>18.037500000000001</v>
      </c>
      <c r="X33" s="3" t="str">
        <f t="shared" si="9"/>
        <v/>
      </c>
    </row>
    <row r="34" spans="1:24" ht="15" customHeight="1" x14ac:dyDescent="0.2">
      <c r="A34" s="103">
        <v>13</v>
      </c>
      <c r="B34" s="117"/>
      <c r="C34" s="118" t="s">
        <v>214</v>
      </c>
      <c r="D34" s="118" t="s">
        <v>302</v>
      </c>
      <c r="E34" s="118" t="s">
        <v>301</v>
      </c>
      <c r="F34" s="118" t="s">
        <v>219</v>
      </c>
      <c r="G34" s="66">
        <v>3.6</v>
      </c>
      <c r="H34" s="66"/>
      <c r="I34" s="66"/>
      <c r="J34" s="103" t="s">
        <v>301</v>
      </c>
      <c r="K34" s="103" t="s">
        <v>148</v>
      </c>
      <c r="L34" s="44">
        <f>VLOOKUP(K34,Reinigungstage!A10:I31,9,FALSE)</f>
        <v>1</v>
      </c>
      <c r="M34" s="44">
        <f t="shared" si="0"/>
        <v>3.6</v>
      </c>
      <c r="N34" s="119">
        <f t="shared" si="1"/>
        <v>0</v>
      </c>
      <c r="O34" s="44">
        <f ca="1">IF('SVS GrundRG'!H61="",0,'SVS GrundRG'!H61)</f>
        <v>0</v>
      </c>
      <c r="P34" s="44">
        <f t="shared" si="2"/>
        <v>0</v>
      </c>
      <c r="Q34" s="44">
        <f t="shared" si="3"/>
        <v>0</v>
      </c>
      <c r="R34" s="44">
        <f t="shared" si="4"/>
        <v>0</v>
      </c>
      <c r="S34" s="3" t="str">
        <f t="shared" si="5"/>
        <v>Leistungswert eintragen</v>
      </c>
      <c r="U34" s="3">
        <f t="shared" si="6"/>
        <v>13.875</v>
      </c>
      <c r="V34" s="3">
        <f t="shared" si="7"/>
        <v>4.1624999999999996</v>
      </c>
      <c r="W34" s="3">
        <f t="shared" si="8"/>
        <v>18.037500000000001</v>
      </c>
      <c r="X34" s="3" t="str">
        <f t="shared" si="9"/>
        <v/>
      </c>
    </row>
    <row r="35" spans="1:24" ht="15" customHeight="1" x14ac:dyDescent="0.2">
      <c r="A35" s="103">
        <v>14</v>
      </c>
      <c r="B35" s="117"/>
      <c r="C35" s="118" t="s">
        <v>303</v>
      </c>
      <c r="D35" s="118"/>
      <c r="E35" s="118" t="s">
        <v>304</v>
      </c>
      <c r="F35" s="118" t="s">
        <v>219</v>
      </c>
      <c r="G35" s="66">
        <v>28.12</v>
      </c>
      <c r="H35" s="66"/>
      <c r="I35" s="66"/>
      <c r="J35" s="103" t="s">
        <v>228</v>
      </c>
      <c r="K35" s="103" t="s">
        <v>148</v>
      </c>
      <c r="L35" s="44">
        <f>VLOOKUP(K35,Reinigungstage!A10:I31,9,FALSE)</f>
        <v>1</v>
      </c>
      <c r="M35" s="44">
        <f t="shared" si="0"/>
        <v>28.12</v>
      </c>
      <c r="N35" s="119">
        <f t="shared" si="1"/>
        <v>0</v>
      </c>
      <c r="O35" s="44">
        <f ca="1">IF('SVS GrundRG'!H61="",0,'SVS GrundRG'!H61)</f>
        <v>0</v>
      </c>
      <c r="P35" s="44">
        <f t="shared" si="2"/>
        <v>0</v>
      </c>
      <c r="Q35" s="44">
        <f t="shared" si="3"/>
        <v>0</v>
      </c>
      <c r="R35" s="44">
        <f t="shared" si="4"/>
        <v>0</v>
      </c>
      <c r="S35" s="3" t="str">
        <f t="shared" si="5"/>
        <v>Leistungswert eintragen</v>
      </c>
      <c r="U35" s="3">
        <f t="shared" si="6"/>
        <v>21</v>
      </c>
      <c r="V35" s="3">
        <f t="shared" si="7"/>
        <v>6.3</v>
      </c>
      <c r="W35" s="3">
        <f t="shared" si="8"/>
        <v>27.3</v>
      </c>
      <c r="X35" s="3" t="str">
        <f t="shared" si="9"/>
        <v/>
      </c>
    </row>
  </sheetData>
  <sheetProtection algorithmName="SHA-512" hashValue="3DqOOfPdnQZ9CMBr5tqTVfKr+MbhWYtvQjrKcNOxbNFzmmNp2AMPvA+0M5ICo5RDFXoq7LtiaW8NtdwWIF8T6A==" saltValue="rhYcYVPOUrHj3yG5+dh8PA==" spinCount="100000" sheet="1" objects="1" scenarios="1"/>
  <sortState xmlns:xlrd2="http://schemas.microsoft.com/office/spreadsheetml/2017/richdata2" ref="U4:U9">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15"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14" priority="5" operator="containsText" text="Bitte prüfen Sie diese.">
      <formula>NOT(ISERROR(SEARCH("Bitte prüfen Sie diese.",L9)))</formula>
    </cfRule>
  </conditionalFormatting>
  <conditionalFormatting sqref="L10">
    <cfRule type="containsText" dxfId="13"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12" priority="3" operator="containsText" text="lediglich Fehleingaben vermeiden wollen.">
      <formula>NOT(ISERROR(SEARCH("lediglich Fehleingaben vermeiden wollen.",L11)))</formula>
    </cfRule>
  </conditionalFormatting>
  <conditionalFormatting sqref="M11">
    <cfRule type="containsText" dxfId="11"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10" priority="7" operator="containsText" text="für die Objektart prüfen.">
      <formula>NOT(ISERROR(SEARCH("für die Objektart prüfen.",M12)))</formula>
    </cfRule>
  </conditionalFormatting>
  <conditionalFormatting sqref="N13">
    <cfRule type="expression" dxfId="9" priority="2" stopIfTrue="1">
      <formula>N13=0</formula>
    </cfRule>
  </conditionalFormatting>
  <conditionalFormatting sqref="N14">
    <cfRule type="expression" dxfId="8" priority="1">
      <formula>N14=0</formula>
    </cfRule>
  </conditionalFormatting>
  <conditionalFormatting sqref="N22:N35">
    <cfRule type="expression" dxfId="7" priority="11">
      <formula>X22=0</formula>
    </cfRule>
    <cfRule type="expression" dxfId="6" priority="12" stopIfTrue="1">
      <formula>X22=1</formula>
    </cfRule>
  </conditionalFormatting>
  <conditionalFormatting sqref="O13">
    <cfRule type="containsText" dxfId="5"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4" priority="9" operator="containsText" text="Wert(e) prüfen.">
      <formula>NOT(ISERROR(SEARCH("Wert(e) prüfen.",O14)))</formula>
    </cfRule>
  </conditionalFormatting>
  <conditionalFormatting sqref="S22:S35">
    <cfRule type="containsText" dxfId="3" priority="13" stopIfTrue="1" operator="containsText" text="SVS prüfen">
      <formula>NOT(ISERROR(SEARCH("SVS prüfen",S22)))</formula>
    </cfRule>
    <cfRule type="containsText" dxfId="2" priority="14" stopIfTrue="1" operator="containsText" text="Leistungswert eintragen">
      <formula>NOT(ISERROR(SEARCH("Leistungswert eintragen",S22)))</formula>
    </cfRule>
  </conditionalFormatting>
  <hyperlinks>
    <hyperlink ref="M1" location="Inhaltsverzeichnis!A1" display="Zurück zum Inhaltsverzeichnis" xr:uid="{3C94753A-E41C-48DD-9D3B-251BCA35DE10}"/>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Grund Neundorf SH</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3665" r:id="rId4" name="Check Box 1">
              <controlPr defaultSize="0" autoFill="0" autoLine="0" autoPict="0">
                <anchor moveWithCells="1">
                  <from>
                    <xdr:col>12</xdr:col>
                    <xdr:colOff>0</xdr:colOff>
                    <xdr:row>1</xdr:row>
                    <xdr:rowOff>0</xdr:rowOff>
                  </from>
                  <to>
                    <xdr:col>13</xdr:col>
                    <xdr:colOff>0</xdr:colOff>
                    <xdr:row>1</xdr:row>
                    <xdr:rowOff>228600</xdr:rowOff>
                  </to>
                </anchor>
              </controlPr>
            </control>
          </mc:Choice>
        </mc:AlternateContent>
        <mc:AlternateContent xmlns:mc="http://schemas.openxmlformats.org/markup-compatibility/2006">
          <mc:Choice Requires="x14">
            <control shapeId="113666" r:id="rId5" name="Check Box 2">
              <controlPr defaultSize="0" autoFill="0" autoLine="0" autoPict="0" altText="Hinweis 2">
                <anchor moveWithCells="1">
                  <from>
                    <xdr:col>12</xdr:col>
                    <xdr:colOff>0</xdr:colOff>
                    <xdr:row>1</xdr:row>
                    <xdr:rowOff>238125</xdr:rowOff>
                  </from>
                  <to>
                    <xdr:col>13</xdr:col>
                    <xdr:colOff>0</xdr:colOff>
                    <xdr:row>2</xdr:row>
                    <xdr:rowOff>209550</xdr:rowOff>
                  </to>
                </anchor>
              </controlPr>
            </control>
          </mc:Choice>
        </mc:AlternateContent>
        <mc:AlternateContent xmlns:mc="http://schemas.openxmlformats.org/markup-compatibility/2006">
          <mc:Choice Requires="x14">
            <control shapeId="113667" r:id="rId6" name="Check Box 3">
              <controlPr defaultSize="0" autoFill="0" autoLine="0" autoPict="0" altText="Hinweis 3">
                <anchor moveWithCells="1">
                  <from>
                    <xdr:col>12</xdr:col>
                    <xdr:colOff>0</xdr:colOff>
                    <xdr:row>2</xdr:row>
                    <xdr:rowOff>219075</xdr:rowOff>
                  </from>
                  <to>
                    <xdr:col>13</xdr:col>
                    <xdr:colOff>0</xdr:colOff>
                    <xdr:row>3</xdr:row>
                    <xdr:rowOff>142875</xdr:rowOff>
                  </to>
                </anchor>
              </controlPr>
            </control>
          </mc:Choice>
        </mc:AlternateContent>
        <mc:AlternateContent xmlns:mc="http://schemas.openxmlformats.org/markup-compatibility/2006">
          <mc:Choice Requires="x14">
            <control shapeId="113668" r:id="rId7" name="Check Box 4">
              <controlPr defaultSize="0" autoFill="0" autoLine="0" autoPict="0" altText="Hinweis 3">
                <anchor moveWithCells="1">
                  <from>
                    <xdr:col>12</xdr:col>
                    <xdr:colOff>0</xdr:colOff>
                    <xdr:row>3</xdr:row>
                    <xdr:rowOff>152400</xdr:rowOff>
                  </from>
                  <to>
                    <xdr:col>13</xdr:col>
                    <xdr:colOff>0</xdr:colOff>
                    <xdr:row>4</xdr:row>
                    <xdr:rowOff>152400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7">
    <tabColor indexed="16"/>
  </sheetPr>
  <dimension ref="A1:O45"/>
  <sheetViews>
    <sheetView showGridLines="0" zoomScaleNormal="100" workbookViewId="0"/>
  </sheetViews>
  <sheetFormatPr baseColWidth="10" defaultColWidth="0" defaultRowHeight="15" customHeight="1" x14ac:dyDescent="0.15"/>
  <cols>
    <col min="1" max="1" width="7.7109375" style="14" customWidth="1"/>
    <col min="2" max="2" width="28.7109375" style="14" customWidth="1"/>
    <col min="3" max="3" width="35.7109375" style="14" customWidth="1"/>
    <col min="4" max="4" width="20.7109375" style="14" customWidth="1"/>
    <col min="5" max="5" width="11.7109375" style="14" customWidth="1"/>
    <col min="6" max="6" width="16.28515625" style="14" customWidth="1"/>
    <col min="7" max="7" width="17.28515625" style="14" customWidth="1"/>
    <col min="8" max="8" width="22.28515625" style="14" customWidth="1"/>
    <col min="9" max="9" width="11.7109375" style="14" hidden="1" customWidth="1"/>
    <col min="10" max="10" width="5.7109375" style="14" hidden="1" customWidth="1"/>
    <col min="11" max="11" width="12.7109375" style="14" hidden="1" customWidth="1"/>
    <col min="12" max="12" width="13.28515625" style="14" hidden="1" customWidth="1"/>
    <col min="13" max="13" width="10" style="14" hidden="1" customWidth="1"/>
    <col min="14" max="14" width="11.42578125" style="14" hidden="1" customWidth="1"/>
    <col min="15" max="15" width="10.5703125" style="14" hidden="1" customWidth="1"/>
    <col min="16" max="16384" width="0" style="14" hidden="1"/>
  </cols>
  <sheetData>
    <row r="1" spans="1:8" s="13" customFormat="1" ht="36" customHeight="1" x14ac:dyDescent="0.2">
      <c r="A1" s="13" t="s">
        <v>213</v>
      </c>
      <c r="D1" s="30"/>
      <c r="F1" s="31" t="s">
        <v>100</v>
      </c>
    </row>
    <row r="2" spans="1:8" s="13" customFormat="1" ht="25.9" customHeight="1" x14ac:dyDescent="0.2">
      <c r="A2" s="13" t="s">
        <v>103</v>
      </c>
      <c r="B2" s="15" t="str">
        <f>IF(Inhaltsverzeichnis!$C$3="", "",Inhaltsverzeichnis!$C$3)</f>
        <v/>
      </c>
      <c r="C2" s="32" t="b">
        <v>0</v>
      </c>
      <c r="D2" s="181" t="str">
        <f>IF(C2=TRUE,"Hier ist lediglich der Preis pro Einheit (€) auszufüllen.
Die rot markierten Informationen verschwinden, wenn die gelben Zellen ausgefüllt sind.  Wenn keine rote Schrift mehr angezeigt wird, ist alles ausgefüllt.","")</f>
        <v/>
      </c>
      <c r="E2" s="181"/>
      <c r="F2" s="181"/>
      <c r="G2" s="181"/>
    </row>
    <row r="3" spans="1:8" s="13" customFormat="1" ht="15" customHeight="1" x14ac:dyDescent="0.2">
      <c r="D3" s="182"/>
      <c r="E3" s="182"/>
      <c r="F3" s="182"/>
      <c r="G3" s="182"/>
      <c r="H3" s="33">
        <f>IF(COUNTA($H$5:$H$12)-COUNTBLANK($H$5:$H$12)=0,"",COUNTA($H$5:$H$12)-COUNTBLANK($H$5:$H$12))</f>
        <v>8</v>
      </c>
    </row>
    <row r="4" spans="1:8" ht="45" customHeight="1" x14ac:dyDescent="0.15">
      <c r="A4" s="38" t="s">
        <v>92</v>
      </c>
      <c r="B4" s="38" t="s">
        <v>113</v>
      </c>
      <c r="C4" s="39" t="s">
        <v>122</v>
      </c>
      <c r="D4" s="37" t="s">
        <v>153</v>
      </c>
      <c r="E4" s="37" t="s">
        <v>188</v>
      </c>
      <c r="F4" s="37" t="s">
        <v>189</v>
      </c>
      <c r="G4" s="37" t="s">
        <v>190</v>
      </c>
    </row>
    <row r="5" spans="1:8" ht="54.95" customHeight="1" x14ac:dyDescent="0.15">
      <c r="A5" s="48">
        <v>1</v>
      </c>
      <c r="B5" s="40" t="s">
        <v>198</v>
      </c>
      <c r="C5" s="40" t="s">
        <v>305</v>
      </c>
      <c r="D5" s="41" t="s">
        <v>306</v>
      </c>
      <c r="E5" s="41">
        <v>1</v>
      </c>
      <c r="F5" s="131"/>
      <c r="G5" s="49">
        <f t="shared" ref="G5:G12" si="0">ROUND(IF(F5=0,0,F5*E5),2)</f>
        <v>0</v>
      </c>
      <c r="H5" s="13" t="str">
        <f t="shared" ref="H5:H12" si="1">IF(F5=0,"Preis eintragen","")</f>
        <v>Preis eintragen</v>
      </c>
    </row>
    <row r="6" spans="1:8" ht="65.099999999999994" customHeight="1" x14ac:dyDescent="0.15">
      <c r="A6" s="48">
        <v>2</v>
      </c>
      <c r="B6" s="40" t="s">
        <v>198</v>
      </c>
      <c r="C6" s="40" t="s">
        <v>307</v>
      </c>
      <c r="D6" s="41" t="s">
        <v>308</v>
      </c>
      <c r="E6" s="41">
        <v>1</v>
      </c>
      <c r="F6" s="131"/>
      <c r="G6" s="49">
        <f t="shared" si="0"/>
        <v>0</v>
      </c>
      <c r="H6" s="13" t="str">
        <f t="shared" si="1"/>
        <v>Preis eintragen</v>
      </c>
    </row>
    <row r="7" spans="1:8" ht="52.5" x14ac:dyDescent="0.15">
      <c r="A7" s="48">
        <v>3</v>
      </c>
      <c r="B7" s="40" t="s">
        <v>198</v>
      </c>
      <c r="C7" s="40" t="s">
        <v>309</v>
      </c>
      <c r="D7" s="41" t="s">
        <v>310</v>
      </c>
      <c r="E7" s="41">
        <v>1</v>
      </c>
      <c r="F7" s="131"/>
      <c r="G7" s="49">
        <f t="shared" si="0"/>
        <v>0</v>
      </c>
      <c r="H7" s="13" t="str">
        <f t="shared" si="1"/>
        <v>Preis eintragen</v>
      </c>
    </row>
    <row r="8" spans="1:8" ht="54.95" customHeight="1" x14ac:dyDescent="0.15">
      <c r="A8" s="48">
        <v>4</v>
      </c>
      <c r="B8" s="40" t="s">
        <v>207</v>
      </c>
      <c r="C8" s="40" t="s">
        <v>311</v>
      </c>
      <c r="D8" s="41" t="s">
        <v>306</v>
      </c>
      <c r="E8" s="41">
        <v>26</v>
      </c>
      <c r="F8" s="131"/>
      <c r="G8" s="49">
        <f t="shared" si="0"/>
        <v>0</v>
      </c>
      <c r="H8" s="13" t="str">
        <f t="shared" si="1"/>
        <v>Preis eintragen</v>
      </c>
    </row>
    <row r="9" spans="1:8" ht="65.099999999999994" customHeight="1" x14ac:dyDescent="0.15">
      <c r="A9" s="48">
        <v>5</v>
      </c>
      <c r="B9" s="40" t="s">
        <v>207</v>
      </c>
      <c r="C9" s="40" t="s">
        <v>312</v>
      </c>
      <c r="D9" s="41" t="s">
        <v>308</v>
      </c>
      <c r="E9" s="41">
        <v>9</v>
      </c>
      <c r="F9" s="131"/>
      <c r="G9" s="49">
        <f t="shared" si="0"/>
        <v>0</v>
      </c>
      <c r="H9" s="13" t="str">
        <f t="shared" si="1"/>
        <v>Preis eintragen</v>
      </c>
    </row>
    <row r="10" spans="1:8" ht="15" customHeight="1" x14ac:dyDescent="0.15">
      <c r="A10" s="48">
        <v>6</v>
      </c>
      <c r="B10" s="40" t="s">
        <v>207</v>
      </c>
      <c r="C10" s="40" t="s">
        <v>313</v>
      </c>
      <c r="D10" s="41" t="s">
        <v>314</v>
      </c>
      <c r="E10" s="41">
        <v>18</v>
      </c>
      <c r="F10" s="131"/>
      <c r="G10" s="49">
        <f t="shared" si="0"/>
        <v>0</v>
      </c>
      <c r="H10" s="13" t="str">
        <f t="shared" si="1"/>
        <v>Preis eintragen</v>
      </c>
    </row>
    <row r="11" spans="1:8" ht="15" customHeight="1" x14ac:dyDescent="0.15">
      <c r="A11" s="48">
        <v>7</v>
      </c>
      <c r="B11" s="40" t="s">
        <v>207</v>
      </c>
      <c r="C11" s="40" t="s">
        <v>315</v>
      </c>
      <c r="D11" s="41" t="s">
        <v>314</v>
      </c>
      <c r="E11" s="41">
        <v>11.25</v>
      </c>
      <c r="F11" s="131"/>
      <c r="G11" s="49">
        <f t="shared" si="0"/>
        <v>0</v>
      </c>
      <c r="H11" s="13" t="str">
        <f t="shared" si="1"/>
        <v>Preis eintragen</v>
      </c>
    </row>
    <row r="12" spans="1:8" ht="15" customHeight="1" x14ac:dyDescent="0.15">
      <c r="A12" s="48">
        <v>8</v>
      </c>
      <c r="B12" s="40" t="s">
        <v>207</v>
      </c>
      <c r="C12" s="40" t="s">
        <v>316</v>
      </c>
      <c r="D12" s="41" t="s">
        <v>314</v>
      </c>
      <c r="E12" s="41">
        <v>18</v>
      </c>
      <c r="F12" s="131"/>
      <c r="G12" s="49">
        <f t="shared" si="0"/>
        <v>0</v>
      </c>
      <c r="H12" s="13" t="str">
        <f t="shared" si="1"/>
        <v>Preis eintragen</v>
      </c>
    </row>
    <row r="13" spans="1:8" ht="10.5" x14ac:dyDescent="0.15">
      <c r="A13" s="13"/>
      <c r="B13" s="13"/>
      <c r="C13" s="13"/>
      <c r="D13" s="13"/>
      <c r="E13" s="13"/>
      <c r="F13" s="13"/>
      <c r="G13" s="13"/>
      <c r="H13" s="13"/>
    </row>
    <row r="14" spans="1:8" ht="15" customHeight="1" x14ac:dyDescent="0.15">
      <c r="A14" s="13"/>
      <c r="B14" s="13" t="s">
        <v>346</v>
      </c>
      <c r="C14" s="13"/>
      <c r="D14" s="13"/>
      <c r="E14" s="13"/>
      <c r="F14" s="13"/>
      <c r="G14" s="13"/>
      <c r="H14" s="13"/>
    </row>
    <row r="15" spans="1:8" ht="15" customHeight="1" x14ac:dyDescent="0.15">
      <c r="A15" s="13"/>
      <c r="B15" s="13" t="s">
        <v>347</v>
      </c>
      <c r="C15" s="13"/>
      <c r="D15" s="13"/>
      <c r="E15" s="13"/>
      <c r="F15" s="13"/>
      <c r="G15" s="13"/>
      <c r="H15" s="13"/>
    </row>
    <row r="16" spans="1:8" ht="15" customHeight="1" x14ac:dyDescent="0.15">
      <c r="A16" s="13"/>
      <c r="B16" s="13" t="s">
        <v>348</v>
      </c>
      <c r="C16" s="13"/>
      <c r="D16" s="13"/>
      <c r="E16" s="13"/>
      <c r="F16" s="13"/>
      <c r="G16" s="13"/>
      <c r="H16" s="13"/>
    </row>
    <row r="17" spans="1:8" ht="10.5" x14ac:dyDescent="0.15">
      <c r="A17" s="13"/>
      <c r="B17" s="13"/>
      <c r="C17" s="13"/>
      <c r="D17" s="13"/>
      <c r="E17" s="13"/>
      <c r="F17" s="13"/>
      <c r="G17" s="13"/>
      <c r="H17" s="13"/>
    </row>
    <row r="18" spans="1:8" ht="15" customHeight="1" x14ac:dyDescent="0.15">
      <c r="A18" s="13"/>
      <c r="B18" s="13" t="s">
        <v>349</v>
      </c>
      <c r="C18" s="13"/>
      <c r="D18" s="13"/>
      <c r="E18" s="13"/>
      <c r="F18" s="13"/>
      <c r="G18" s="13"/>
      <c r="H18" s="13"/>
    </row>
    <row r="19" spans="1:8" ht="10.5" x14ac:dyDescent="0.15">
      <c r="A19" s="13"/>
      <c r="B19" s="13"/>
      <c r="C19" s="13"/>
      <c r="D19" s="13"/>
      <c r="E19" s="13"/>
      <c r="F19" s="13"/>
      <c r="G19" s="13"/>
      <c r="H19" s="13"/>
    </row>
    <row r="20" spans="1:8" ht="15" customHeight="1" x14ac:dyDescent="0.15">
      <c r="A20" s="13"/>
      <c r="B20" s="13" t="s">
        <v>350</v>
      </c>
      <c r="C20" s="13"/>
      <c r="D20" s="13"/>
      <c r="E20" s="13"/>
      <c r="F20" s="13"/>
      <c r="G20" s="13"/>
      <c r="H20" s="13"/>
    </row>
    <row r="21" spans="1:8" ht="15" customHeight="1" x14ac:dyDescent="0.15">
      <c r="A21" s="13"/>
      <c r="B21" s="13" t="s">
        <v>351</v>
      </c>
      <c r="C21" s="13"/>
      <c r="D21" s="13"/>
      <c r="E21" s="13"/>
      <c r="F21" s="13"/>
      <c r="G21" s="13"/>
      <c r="H21" s="13"/>
    </row>
    <row r="22" spans="1:8" ht="15" customHeight="1" x14ac:dyDescent="0.15">
      <c r="A22" s="13"/>
      <c r="B22" s="13" t="s">
        <v>352</v>
      </c>
      <c r="C22" s="13"/>
      <c r="D22" s="13"/>
      <c r="E22" s="13"/>
      <c r="F22" s="13"/>
      <c r="G22" s="13"/>
      <c r="H22" s="13"/>
    </row>
    <row r="23" spans="1:8" ht="10.5" x14ac:dyDescent="0.15">
      <c r="A23" s="13"/>
      <c r="C23" s="13"/>
      <c r="D23" s="13"/>
      <c r="E23" s="13"/>
      <c r="F23" s="13"/>
      <c r="G23" s="13"/>
      <c r="H23" s="13"/>
    </row>
    <row r="24" spans="1:8" ht="15" customHeight="1" x14ac:dyDescent="0.15">
      <c r="A24" s="13"/>
      <c r="B24" s="13" t="s">
        <v>353</v>
      </c>
      <c r="C24" s="13"/>
      <c r="D24" s="13"/>
      <c r="E24" s="13"/>
      <c r="F24" s="13"/>
      <c r="G24" s="13"/>
      <c r="H24" s="13"/>
    </row>
    <row r="25" spans="1:8" ht="10.5" x14ac:dyDescent="0.15">
      <c r="A25" s="13"/>
      <c r="B25" s="13"/>
      <c r="C25" s="13"/>
      <c r="D25" s="13"/>
      <c r="E25" s="13"/>
      <c r="F25" s="13"/>
      <c r="G25" s="13"/>
      <c r="H25" s="13"/>
    </row>
    <row r="26" spans="1:8" ht="10.5" x14ac:dyDescent="0.15">
      <c r="A26" s="13"/>
      <c r="B26" s="13"/>
      <c r="C26" s="13"/>
      <c r="D26" s="13"/>
      <c r="E26" s="13"/>
      <c r="F26" s="13"/>
      <c r="G26" s="13"/>
      <c r="H26" s="13"/>
    </row>
    <row r="27" spans="1:8" ht="10.5" x14ac:dyDescent="0.15">
      <c r="A27" s="13"/>
      <c r="B27" s="13"/>
      <c r="C27" s="13"/>
      <c r="D27" s="13"/>
      <c r="E27" s="13"/>
      <c r="F27" s="13"/>
      <c r="G27" s="13"/>
      <c r="H27" s="13"/>
    </row>
    <row r="28" spans="1:8" ht="10.5" x14ac:dyDescent="0.15">
      <c r="A28" s="13"/>
      <c r="B28" s="13"/>
      <c r="C28" s="13"/>
      <c r="D28" s="13"/>
      <c r="E28" s="13"/>
      <c r="F28" s="13"/>
      <c r="G28" s="13"/>
      <c r="H28" s="13"/>
    </row>
    <row r="29" spans="1:8" ht="10.5" x14ac:dyDescent="0.15">
      <c r="A29" s="13"/>
      <c r="B29" s="13"/>
      <c r="C29" s="13"/>
      <c r="D29" s="13"/>
      <c r="E29" s="13"/>
      <c r="F29" s="13"/>
      <c r="G29" s="13"/>
      <c r="H29" s="13"/>
    </row>
    <row r="30" spans="1:8" ht="10.5" x14ac:dyDescent="0.15">
      <c r="A30" s="13"/>
      <c r="B30" s="13"/>
      <c r="C30" s="13"/>
      <c r="D30" s="13"/>
      <c r="E30" s="13"/>
      <c r="F30" s="13"/>
      <c r="G30" s="13"/>
      <c r="H30" s="13"/>
    </row>
    <row r="31" spans="1:8" ht="10.5" x14ac:dyDescent="0.15">
      <c r="A31" s="13"/>
      <c r="B31" s="13"/>
      <c r="C31" s="13"/>
      <c r="D31" s="13"/>
      <c r="E31" s="13"/>
      <c r="F31" s="13"/>
      <c r="G31" s="13"/>
      <c r="H31" s="13"/>
    </row>
    <row r="32" spans="1:8" ht="10.5" x14ac:dyDescent="0.15">
      <c r="A32" s="13"/>
      <c r="B32" s="13"/>
      <c r="C32" s="13"/>
      <c r="D32" s="13"/>
      <c r="E32" s="13"/>
      <c r="F32" s="13"/>
      <c r="G32" s="13"/>
      <c r="H32" s="13"/>
    </row>
    <row r="33" spans="1:8" ht="10.5" x14ac:dyDescent="0.15">
      <c r="A33" s="13"/>
      <c r="B33" s="13"/>
      <c r="C33" s="13"/>
      <c r="D33" s="13"/>
      <c r="E33" s="13"/>
      <c r="F33" s="13"/>
      <c r="G33" s="13"/>
      <c r="H33" s="13"/>
    </row>
    <row r="34" spans="1:8" ht="10.5" x14ac:dyDescent="0.15">
      <c r="A34" s="13"/>
      <c r="B34" s="13"/>
      <c r="C34" s="13"/>
      <c r="D34" s="13"/>
      <c r="E34" s="13"/>
      <c r="F34" s="13"/>
      <c r="G34" s="13"/>
      <c r="H34" s="13"/>
    </row>
    <row r="35" spans="1:8" ht="10.5" x14ac:dyDescent="0.15">
      <c r="A35" s="13"/>
      <c r="B35" s="13"/>
      <c r="C35" s="13"/>
      <c r="D35" s="13"/>
      <c r="E35" s="13"/>
      <c r="F35" s="13"/>
      <c r="G35" s="13"/>
      <c r="H35" s="13"/>
    </row>
    <row r="36" spans="1:8" ht="10.5" x14ac:dyDescent="0.15">
      <c r="A36" s="13"/>
      <c r="B36" s="13"/>
      <c r="C36" s="13"/>
      <c r="D36" s="13"/>
      <c r="E36" s="13"/>
      <c r="F36" s="13"/>
      <c r="G36" s="13"/>
      <c r="H36" s="13"/>
    </row>
    <row r="37" spans="1:8" ht="10.5" x14ac:dyDescent="0.15">
      <c r="A37" s="13"/>
      <c r="B37" s="13"/>
      <c r="C37" s="13"/>
      <c r="D37" s="13"/>
      <c r="E37" s="13"/>
      <c r="F37" s="13"/>
      <c r="G37" s="13"/>
      <c r="H37" s="13"/>
    </row>
    <row r="38" spans="1:8" ht="10.5" x14ac:dyDescent="0.15">
      <c r="A38" s="13"/>
      <c r="B38" s="13"/>
      <c r="C38" s="13"/>
      <c r="D38" s="13"/>
      <c r="E38" s="13"/>
      <c r="F38" s="13"/>
      <c r="G38" s="13"/>
      <c r="H38" s="13"/>
    </row>
    <row r="39" spans="1:8" ht="10.5" x14ac:dyDescent="0.15">
      <c r="A39" s="13"/>
      <c r="B39" s="13"/>
      <c r="C39" s="13"/>
      <c r="D39" s="13"/>
      <c r="E39" s="13"/>
      <c r="F39" s="13"/>
      <c r="G39" s="13"/>
      <c r="H39" s="13"/>
    </row>
    <row r="40" spans="1:8" ht="10.5" x14ac:dyDescent="0.15">
      <c r="A40" s="13"/>
      <c r="B40" s="13"/>
      <c r="C40" s="13"/>
      <c r="D40" s="13"/>
      <c r="E40" s="13"/>
      <c r="F40" s="13"/>
      <c r="G40" s="13"/>
      <c r="H40" s="13"/>
    </row>
    <row r="41" spans="1:8" ht="10.5" x14ac:dyDescent="0.15">
      <c r="A41" s="13"/>
      <c r="B41" s="13"/>
      <c r="C41" s="13"/>
      <c r="D41" s="13"/>
      <c r="E41" s="13"/>
      <c r="F41" s="13"/>
      <c r="G41" s="13"/>
      <c r="H41" s="13"/>
    </row>
    <row r="42" spans="1:8" ht="10.5" x14ac:dyDescent="0.15">
      <c r="A42" s="13"/>
      <c r="B42" s="13"/>
      <c r="C42" s="13"/>
      <c r="D42" s="13"/>
      <c r="E42" s="13"/>
      <c r="F42" s="13"/>
      <c r="G42" s="13"/>
      <c r="H42" s="13"/>
    </row>
    <row r="43" spans="1:8" ht="10.5" x14ac:dyDescent="0.15">
      <c r="A43" s="13"/>
      <c r="B43" s="13"/>
      <c r="C43" s="13"/>
      <c r="D43" s="13"/>
      <c r="E43" s="13"/>
      <c r="F43" s="13"/>
      <c r="G43" s="13"/>
      <c r="H43" s="13"/>
    </row>
    <row r="44" spans="1:8" ht="10.5" x14ac:dyDescent="0.15">
      <c r="A44" s="13"/>
      <c r="B44" s="13"/>
      <c r="C44" s="13"/>
      <c r="D44" s="13"/>
      <c r="E44" s="13"/>
      <c r="F44" s="13"/>
      <c r="G44" s="13"/>
      <c r="H44" s="13"/>
    </row>
    <row r="45" spans="1:8" ht="10.5" x14ac:dyDescent="0.15">
      <c r="A45" s="13"/>
      <c r="B45" s="13"/>
      <c r="C45" s="13"/>
      <c r="D45" s="13"/>
      <c r="E45" s="13"/>
      <c r="F45" s="13"/>
      <c r="G45" s="13"/>
      <c r="H45" s="13"/>
    </row>
  </sheetData>
  <sheetProtection algorithmName="SHA-512" hashValue="GxPAvB6pTVGjbawCxkmSBhxHq2sBHxZ7t3tg/MHW+MaaQ7oRRiisHVQa+kvGfzNvZktmJYxLY18TxSk0Nxlxmw==" saltValue="DaSGEYEt7wbLYh6TYCduyQ==" spinCount="100000" sheet="1" objects="1" scenarios="1"/>
  <mergeCells count="1">
    <mergeCell ref="D2:G3"/>
  </mergeCells>
  <phoneticPr fontId="3" type="noConversion"/>
  <conditionalFormatting sqref="H5:H12">
    <cfRule type="containsText" dxfId="1" priority="1" stopIfTrue="1" operator="containsText" text="Preis eintragen">
      <formula>NOT(ISERROR(SEARCH("Preis eintragen",H5)))</formula>
    </cfRule>
  </conditionalFormatting>
  <hyperlinks>
    <hyperlink ref="F1" location="Inhaltsverzeichnis!A1" display="Zurück zum Inhaltsverzeichnis" xr:uid="{FDA93515-262E-44C8-9AFC-646FBC3EFA00}"/>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Verbrauch Gesamt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40" r:id="rId4" name="Check Box 4">
              <controlPr defaultSize="0" autoFill="0" autoLine="0" autoPict="0" altText="Hinweis">
                <anchor moveWithCells="1">
                  <from>
                    <xdr:col>2</xdr:col>
                    <xdr:colOff>952500</xdr:colOff>
                    <xdr:row>1</xdr:row>
                    <xdr:rowOff>47625</xdr:rowOff>
                  </from>
                  <to>
                    <xdr:col>2</xdr:col>
                    <xdr:colOff>1733550</xdr:colOff>
                    <xdr:row>2</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5">
    <tabColor indexed="16"/>
  </sheetPr>
  <dimension ref="A1:K37"/>
  <sheetViews>
    <sheetView showGridLines="0" zoomScaleNormal="100" workbookViewId="0"/>
  </sheetViews>
  <sheetFormatPr baseColWidth="10" defaultColWidth="0" defaultRowHeight="15" customHeight="1" x14ac:dyDescent="0.15"/>
  <cols>
    <col min="1" max="1" width="7.7109375" style="14" customWidth="1"/>
    <col min="2" max="2" width="18" style="14" customWidth="1"/>
    <col min="3" max="3" width="28" style="14" customWidth="1"/>
    <col min="4" max="4" width="13.7109375" style="14" customWidth="1"/>
    <col min="5" max="8" width="12.7109375" style="14" customWidth="1"/>
    <col min="9" max="9" width="8.7109375" style="14" customWidth="1"/>
    <col min="10" max="10" width="12.7109375" style="14" customWidth="1"/>
    <col min="11" max="11" width="22.28515625" style="14" customWidth="1"/>
    <col min="12" max="16384" width="0" style="14" hidden="1"/>
  </cols>
  <sheetData>
    <row r="1" spans="1:11" ht="36" customHeight="1" x14ac:dyDescent="0.15">
      <c r="A1" s="13" t="s">
        <v>185</v>
      </c>
      <c r="B1" s="13"/>
      <c r="C1" s="13"/>
      <c r="D1" s="13"/>
      <c r="E1" s="34"/>
      <c r="F1" s="34"/>
      <c r="G1" s="29" t="s">
        <v>100</v>
      </c>
      <c r="H1" s="30"/>
      <c r="I1" s="30"/>
    </row>
    <row r="2" spans="1:11" ht="25.9" customHeight="1" x14ac:dyDescent="0.15">
      <c r="A2" s="13" t="s">
        <v>103</v>
      </c>
      <c r="B2" s="15" t="str">
        <f>IF(Inhaltsverzeichnis!$C$3="", "",Inhaltsverzeichnis!$C$3)</f>
        <v/>
      </c>
      <c r="C2" s="13"/>
      <c r="D2" s="32" t="b">
        <v>0</v>
      </c>
      <c r="E2" s="183" t="str">
        <f>IF(D2=TRUE,"Die rot markierten Informationen verschwinden, wenn die gelben Zellen ausgefüllt sind.  Wenn keine rote Schrift mehr angezeigt wird, ist alles ausgefüllt.","")</f>
        <v/>
      </c>
      <c r="F2" s="183"/>
      <c r="G2" s="183"/>
      <c r="H2" s="183"/>
      <c r="I2" s="183"/>
      <c r="J2" s="183"/>
    </row>
    <row r="3" spans="1:11" ht="22.5" customHeight="1" x14ac:dyDescent="0.15">
      <c r="A3" s="13"/>
      <c r="B3" s="13"/>
      <c r="C3" s="13"/>
      <c r="D3" s="13"/>
      <c r="E3" s="36"/>
      <c r="F3" s="36"/>
      <c r="G3" s="36"/>
      <c r="H3" s="36"/>
      <c r="I3" s="13"/>
      <c r="J3" s="13"/>
      <c r="K3" s="33">
        <f ca="1">IF(COUNTA($K$5:$K$12)-COUNTBLANK($K$5:$K$12)=0,"",COUNTA($K$5:$K$12)-COUNTBLANK($K$5:$K$12))</f>
        <v>8</v>
      </c>
    </row>
    <row r="4" spans="1:11" ht="35.1" customHeight="1" x14ac:dyDescent="0.15">
      <c r="A4" s="38" t="s">
        <v>92</v>
      </c>
      <c r="B4" s="38" t="s">
        <v>113</v>
      </c>
      <c r="C4" s="38" t="s">
        <v>116</v>
      </c>
      <c r="D4" s="37" t="s">
        <v>152</v>
      </c>
      <c r="E4" s="37" t="s">
        <v>118</v>
      </c>
      <c r="F4" s="37" t="s">
        <v>119</v>
      </c>
      <c r="G4" s="37" t="s">
        <v>120</v>
      </c>
      <c r="H4" s="37" t="s">
        <v>117</v>
      </c>
      <c r="I4" s="37" t="s">
        <v>121</v>
      </c>
      <c r="J4" s="37" t="s">
        <v>114</v>
      </c>
    </row>
    <row r="5" spans="1:11" ht="24.95" customHeight="1" x14ac:dyDescent="0.15">
      <c r="A5" s="50">
        <v>1</v>
      </c>
      <c r="B5" s="51" t="s">
        <v>207</v>
      </c>
      <c r="C5" s="52" t="s">
        <v>317</v>
      </c>
      <c r="D5" s="53">
        <v>5</v>
      </c>
      <c r="E5" s="54"/>
      <c r="F5" s="54">
        <v>2</v>
      </c>
      <c r="G5" s="54">
        <f t="shared" ref="G5:G12" si="0">ROUND((F5*H5),2)</f>
        <v>475</v>
      </c>
      <c r="H5" s="54">
        <f>VLOOKUP(D5,Reinigungstage!A10:J31,10,FALSE)</f>
        <v>237.5</v>
      </c>
      <c r="I5" s="54">
        <f ca="1">IF('SVS Wirtschaft'!$H$61="",0,'SVS Wirtschaft'!$H$61)</f>
        <v>0</v>
      </c>
      <c r="J5" s="54">
        <f t="shared" ref="J5:J12" ca="1" si="1">ROUND(IF(I5=0,0,I5*G5),2)</f>
        <v>0</v>
      </c>
      <c r="K5" s="14" t="str">
        <f t="shared" ref="K5:K12" ca="1" si="2">IF(I5=0,"SVS prüfen","")</f>
        <v>SVS prüfen</v>
      </c>
    </row>
    <row r="6" spans="1:11" ht="24.95" customHeight="1" x14ac:dyDescent="0.15">
      <c r="A6" s="50">
        <v>2</v>
      </c>
      <c r="B6" s="51" t="s">
        <v>207</v>
      </c>
      <c r="C6" s="52" t="s">
        <v>318</v>
      </c>
      <c r="D6" s="53">
        <v>5</v>
      </c>
      <c r="E6" s="54"/>
      <c r="F6" s="54">
        <v>2</v>
      </c>
      <c r="G6" s="54">
        <f t="shared" si="0"/>
        <v>475</v>
      </c>
      <c r="H6" s="54">
        <f>VLOOKUP(D6,Reinigungstage!A10:J31,10,FALSE)</f>
        <v>237.5</v>
      </c>
      <c r="I6" s="54">
        <f ca="1">IF('SVS Wirtschaft'!$H$61="",0,'SVS Wirtschaft'!$H$61)</f>
        <v>0</v>
      </c>
      <c r="J6" s="54">
        <f t="shared" ca="1" si="1"/>
        <v>0</v>
      </c>
      <c r="K6" s="14" t="str">
        <f t="shared" ca="1" si="2"/>
        <v>SVS prüfen</v>
      </c>
    </row>
    <row r="7" spans="1:11" ht="24.95" customHeight="1" x14ac:dyDescent="0.15">
      <c r="A7" s="50">
        <v>3</v>
      </c>
      <c r="B7" s="51" t="s">
        <v>207</v>
      </c>
      <c r="C7" s="52" t="s">
        <v>319</v>
      </c>
      <c r="D7" s="53">
        <v>5</v>
      </c>
      <c r="E7" s="54"/>
      <c r="F7" s="54">
        <v>1</v>
      </c>
      <c r="G7" s="54">
        <f t="shared" si="0"/>
        <v>237.5</v>
      </c>
      <c r="H7" s="54">
        <f>VLOOKUP(D7,Reinigungstage!A10:J31,10,FALSE)</f>
        <v>237.5</v>
      </c>
      <c r="I7" s="54">
        <f ca="1">IF('SVS Wirtschaft'!$H$61="",0,'SVS Wirtschaft'!$H$61)</f>
        <v>0</v>
      </c>
      <c r="J7" s="54">
        <f t="shared" ca="1" si="1"/>
        <v>0</v>
      </c>
      <c r="K7" s="14" t="str">
        <f t="shared" ca="1" si="2"/>
        <v>SVS prüfen</v>
      </c>
    </row>
    <row r="8" spans="1:11" ht="24.95" customHeight="1" x14ac:dyDescent="0.15">
      <c r="A8" s="50">
        <v>4</v>
      </c>
      <c r="B8" s="51" t="s">
        <v>207</v>
      </c>
      <c r="C8" s="52" t="s">
        <v>320</v>
      </c>
      <c r="D8" s="53">
        <v>1</v>
      </c>
      <c r="E8" s="54"/>
      <c r="F8" s="54">
        <v>1</v>
      </c>
      <c r="G8" s="54">
        <f t="shared" si="0"/>
        <v>49.34</v>
      </c>
      <c r="H8" s="54">
        <f>VLOOKUP(D8,Reinigungstage!A10:J31,10,FALSE)</f>
        <v>49.34</v>
      </c>
      <c r="I8" s="54">
        <f ca="1">IF('SVS Wirtschaft'!$H$61="",0,'SVS Wirtschaft'!$H$61)</f>
        <v>0</v>
      </c>
      <c r="J8" s="54">
        <f t="shared" ca="1" si="1"/>
        <v>0</v>
      </c>
      <c r="K8" s="14" t="str">
        <f t="shared" ca="1" si="2"/>
        <v>SVS prüfen</v>
      </c>
    </row>
    <row r="9" spans="1:11" ht="24.95" customHeight="1" x14ac:dyDescent="0.15">
      <c r="A9" s="50">
        <v>5</v>
      </c>
      <c r="B9" s="51" t="s">
        <v>207</v>
      </c>
      <c r="C9" s="52" t="s">
        <v>321</v>
      </c>
      <c r="D9" s="53" t="s">
        <v>142</v>
      </c>
      <c r="E9" s="54"/>
      <c r="F9" s="54">
        <v>2</v>
      </c>
      <c r="G9" s="54">
        <f t="shared" si="0"/>
        <v>24</v>
      </c>
      <c r="H9" s="54">
        <f>VLOOKUP(D9,Reinigungstage!A10:J31,10,FALSE)</f>
        <v>12</v>
      </c>
      <c r="I9" s="54">
        <f ca="1">IF('SVS Wirtschaft'!$H$61="",0,'SVS Wirtschaft'!$H$61)</f>
        <v>0</v>
      </c>
      <c r="J9" s="54">
        <f t="shared" ca="1" si="1"/>
        <v>0</v>
      </c>
      <c r="K9" s="14" t="str">
        <f t="shared" ca="1" si="2"/>
        <v>SVS prüfen</v>
      </c>
    </row>
    <row r="10" spans="1:11" ht="24.95" customHeight="1" x14ac:dyDescent="0.15">
      <c r="A10" s="50">
        <v>6</v>
      </c>
      <c r="B10" s="51" t="s">
        <v>207</v>
      </c>
      <c r="C10" s="52" t="s">
        <v>322</v>
      </c>
      <c r="D10" s="53">
        <v>1</v>
      </c>
      <c r="E10" s="54"/>
      <c r="F10" s="54">
        <v>0.5</v>
      </c>
      <c r="G10" s="54">
        <f t="shared" si="0"/>
        <v>24.67</v>
      </c>
      <c r="H10" s="54">
        <f>VLOOKUP(D10,Reinigungstage!A10:J31,10,FALSE)</f>
        <v>49.34</v>
      </c>
      <c r="I10" s="54">
        <f ca="1">IF('SVS Wirtschaft'!$H$61="",0,'SVS Wirtschaft'!$H$61)</f>
        <v>0</v>
      </c>
      <c r="J10" s="54">
        <f t="shared" ca="1" si="1"/>
        <v>0</v>
      </c>
      <c r="K10" s="14" t="str">
        <f t="shared" ca="1" si="2"/>
        <v>SVS prüfen</v>
      </c>
    </row>
    <row r="11" spans="1:11" ht="24.95" customHeight="1" x14ac:dyDescent="0.15">
      <c r="A11" s="50">
        <v>7</v>
      </c>
      <c r="B11" s="51" t="s">
        <v>207</v>
      </c>
      <c r="C11" s="52" t="s">
        <v>323</v>
      </c>
      <c r="D11" s="53">
        <v>0.5</v>
      </c>
      <c r="E11" s="54"/>
      <c r="F11" s="54">
        <v>1.25</v>
      </c>
      <c r="G11" s="54">
        <f t="shared" si="0"/>
        <v>30.84</v>
      </c>
      <c r="H11" s="54">
        <f>VLOOKUP(D11,Reinigungstage!A10:J31,10,FALSE)</f>
        <v>24.67</v>
      </c>
      <c r="I11" s="54">
        <f ca="1">IF('SVS Wirtschaft'!$H$61="",0,'SVS Wirtschaft'!$H$61)</f>
        <v>0</v>
      </c>
      <c r="J11" s="54">
        <f t="shared" ca="1" si="1"/>
        <v>0</v>
      </c>
      <c r="K11" s="14" t="str">
        <f t="shared" ca="1" si="2"/>
        <v>SVS prüfen</v>
      </c>
    </row>
    <row r="12" spans="1:11" ht="24.95" customHeight="1" x14ac:dyDescent="0.15">
      <c r="A12" s="50">
        <v>8</v>
      </c>
      <c r="B12" s="51" t="s">
        <v>207</v>
      </c>
      <c r="C12" s="52" t="s">
        <v>324</v>
      </c>
      <c r="D12" s="53" t="s">
        <v>142</v>
      </c>
      <c r="E12" s="54"/>
      <c r="F12" s="54">
        <v>7.75</v>
      </c>
      <c r="G12" s="54">
        <f t="shared" si="0"/>
        <v>93</v>
      </c>
      <c r="H12" s="54">
        <f>VLOOKUP(D12,Reinigungstage!A10:J31,10,FALSE)</f>
        <v>12</v>
      </c>
      <c r="I12" s="54">
        <f ca="1">IF('SVS Wirtschaft'!$H$61="",0,'SVS Wirtschaft'!$H$61)</f>
        <v>0</v>
      </c>
      <c r="J12" s="54">
        <f t="shared" ca="1" si="1"/>
        <v>0</v>
      </c>
      <c r="K12" s="14" t="str">
        <f t="shared" ca="1" si="2"/>
        <v>SVS prüfen</v>
      </c>
    </row>
    <row r="13" spans="1:11" ht="10.5" x14ac:dyDescent="0.15"/>
    <row r="14" spans="1:11" ht="10.5" x14ac:dyDescent="0.15"/>
    <row r="15" spans="1:11" ht="10.5" x14ac:dyDescent="0.15"/>
    <row r="16" spans="1:11" ht="10.5" x14ac:dyDescent="0.15"/>
    <row r="17" s="14" customFormat="1" ht="10.5" x14ac:dyDescent="0.15"/>
    <row r="18" s="14" customFormat="1" ht="10.5" x14ac:dyDescent="0.15"/>
    <row r="19" s="14" customFormat="1" ht="10.5" x14ac:dyDescent="0.15"/>
    <row r="20" s="14" customFormat="1" ht="10.5" x14ac:dyDescent="0.15"/>
    <row r="21" s="14" customFormat="1" ht="10.5" x14ac:dyDescent="0.15"/>
    <row r="22" s="14" customFormat="1" ht="10.5" x14ac:dyDescent="0.15"/>
    <row r="23" s="14" customFormat="1" ht="10.5" x14ac:dyDescent="0.15"/>
    <row r="24" s="14" customFormat="1" ht="10.5" x14ac:dyDescent="0.15"/>
    <row r="25" s="14" customFormat="1" ht="10.5" x14ac:dyDescent="0.15"/>
    <row r="26" s="14" customFormat="1" ht="10.5" x14ac:dyDescent="0.15"/>
    <row r="27" s="14" customFormat="1" ht="10.5" x14ac:dyDescent="0.15"/>
    <row r="28" s="14" customFormat="1" ht="10.5" x14ac:dyDescent="0.15"/>
    <row r="29" s="14" customFormat="1" ht="10.5" x14ac:dyDescent="0.15"/>
    <row r="30" s="14" customFormat="1" ht="10.5" x14ac:dyDescent="0.15"/>
    <row r="31" s="14" customFormat="1" ht="10.5" x14ac:dyDescent="0.15"/>
    <row r="32" s="14" customFormat="1" ht="10.5" x14ac:dyDescent="0.15"/>
    <row r="33" s="14" customFormat="1" ht="10.5" x14ac:dyDescent="0.15"/>
    <row r="34" s="14" customFormat="1" ht="10.5" x14ac:dyDescent="0.15"/>
    <row r="35" s="14" customFormat="1" ht="10.5" x14ac:dyDescent="0.15"/>
    <row r="36" s="14" customFormat="1" ht="10.5" x14ac:dyDescent="0.15"/>
    <row r="37" s="14" customFormat="1" ht="10.5" x14ac:dyDescent="0.15"/>
  </sheetData>
  <sheetProtection algorithmName="SHA-512" hashValue="clKq5lGJcoyFMOkPVLDAFUjDxtCJEcAdZvT+ASu1b91uRhRAg1f0COXkJ0Q49u5r8yDhaSBHXX3+p7m2SYKoPg==" saltValue="UmTYFvGN1WcicKqDJvjWsg==" spinCount="100000" sheet="1" objects="1" scenarios="1"/>
  <mergeCells count="1">
    <mergeCell ref="E2:J2"/>
  </mergeCells>
  <phoneticPr fontId="3" type="noConversion"/>
  <conditionalFormatting sqref="K5:K12">
    <cfRule type="containsText" dxfId="0" priority="1" stopIfTrue="1" operator="containsText" text="SVS prüfen">
      <formula>NOT(ISERROR(SEARCH("SVS prüfen",K5)))</formula>
    </cfRule>
  </conditionalFormatting>
  <hyperlinks>
    <hyperlink ref="G1" location="Inhaltsverzeichnis!A1" display="Zurück zum Inhaltsverzeichnis" xr:uid="{17E8934A-55B9-4AA7-962B-4B613A9366CD}"/>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Wirtschaft Gesamt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ltText="Hinweis">
                <anchor moveWithCells="1">
                  <from>
                    <xdr:col>3</xdr:col>
                    <xdr:colOff>114300</xdr:colOff>
                    <xdr:row>1</xdr:row>
                    <xdr:rowOff>38100</xdr:rowOff>
                  </from>
                  <to>
                    <xdr:col>3</xdr:col>
                    <xdr:colOff>885825</xdr:colOff>
                    <xdr:row>2</xdr:row>
                    <xdr:rowOff>38100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9">
    <tabColor indexed="16"/>
  </sheetPr>
  <dimension ref="A1:J31"/>
  <sheetViews>
    <sheetView showGridLines="0" zoomScaleNormal="100" workbookViewId="0"/>
  </sheetViews>
  <sheetFormatPr baseColWidth="10" defaultColWidth="6.42578125" defaultRowHeight="10.5" x14ac:dyDescent="0.15"/>
  <cols>
    <col min="1" max="1" width="22.42578125" style="6" customWidth="1"/>
    <col min="2" max="10" width="13.7109375" style="23" customWidth="1"/>
    <col min="11" max="52" width="13.7109375" style="6" customWidth="1"/>
    <col min="53" max="16384" width="6.42578125" style="6"/>
  </cols>
  <sheetData>
    <row r="1" spans="1:10" s="3" customFormat="1" ht="35.450000000000003" customHeight="1" x14ac:dyDescent="0.2">
      <c r="A1" s="3" t="s">
        <v>186</v>
      </c>
      <c r="B1" s="23"/>
      <c r="C1" s="23"/>
      <c r="D1" s="130" t="b">
        <v>0</v>
      </c>
      <c r="E1" s="133" t="str">
        <f>IF(D1=TRUE,"Hier muss nichts ausgefüllt werden. Sie sehen hier die Reinigungsarten mit den maximalen Reinigungstagen. Mehrere Tabellen greifen hierauf zu.","")</f>
        <v/>
      </c>
      <c r="F1" s="133"/>
      <c r="G1" s="133"/>
      <c r="H1" s="133"/>
      <c r="I1" s="42" t="s">
        <v>100</v>
      </c>
      <c r="J1" s="23"/>
    </row>
    <row r="2" spans="1:10" s="3" customFormat="1" ht="26.45" customHeight="1" x14ac:dyDescent="0.2">
      <c r="A2" s="3" t="s">
        <v>103</v>
      </c>
      <c r="B2" s="4" t="str">
        <f>IF(Inhaltsverzeichnis!$C$3="","",Inhaltsverzeichnis!$C$3)</f>
        <v/>
      </c>
      <c r="C2" s="23"/>
      <c r="D2" s="23"/>
      <c r="E2" s="133"/>
      <c r="F2" s="133"/>
      <c r="G2" s="133"/>
      <c r="H2" s="133"/>
      <c r="I2" s="23"/>
      <c r="J2" s="23"/>
    </row>
    <row r="3" spans="1:10" s="3" customFormat="1" ht="15" customHeight="1" x14ac:dyDescent="0.2">
      <c r="B3" s="23"/>
      <c r="C3" s="23"/>
      <c r="D3" s="23"/>
      <c r="E3" s="56"/>
      <c r="F3" s="56"/>
      <c r="G3" s="23"/>
      <c r="H3" s="23"/>
      <c r="I3" s="23"/>
      <c r="J3" s="23"/>
    </row>
    <row r="4" spans="1:10" ht="25.5" customHeight="1" x14ac:dyDescent="0.15">
      <c r="A4" s="121" t="s">
        <v>113</v>
      </c>
      <c r="B4" s="121" t="s">
        <v>198</v>
      </c>
      <c r="C4" s="121" t="s">
        <v>204</v>
      </c>
      <c r="D4" s="121" t="s">
        <v>207</v>
      </c>
      <c r="E4" s="121" t="s">
        <v>210</v>
      </c>
      <c r="F4" s="121" t="s">
        <v>198</v>
      </c>
      <c r="G4" s="121" t="s">
        <v>204</v>
      </c>
      <c r="H4" s="121" t="s">
        <v>207</v>
      </c>
      <c r="I4" s="121" t="s">
        <v>210</v>
      </c>
      <c r="J4" s="121" t="s">
        <v>207</v>
      </c>
    </row>
    <row r="5" spans="1:10" ht="25.5" customHeight="1" x14ac:dyDescent="0.15">
      <c r="A5" s="121" t="s">
        <v>150</v>
      </c>
      <c r="B5" s="121" t="s">
        <v>325</v>
      </c>
      <c r="C5" s="121" t="s">
        <v>325</v>
      </c>
      <c r="D5" s="121" t="s">
        <v>328</v>
      </c>
      <c r="E5" s="121" t="s">
        <v>329</v>
      </c>
      <c r="F5" s="121" t="s">
        <v>325</v>
      </c>
      <c r="G5" s="121" t="s">
        <v>325</v>
      </c>
      <c r="H5" s="121" t="s">
        <v>328</v>
      </c>
      <c r="I5" s="121" t="s">
        <v>329</v>
      </c>
      <c r="J5" s="121" t="s">
        <v>328</v>
      </c>
    </row>
    <row r="6" spans="1:10" ht="25.5" customHeight="1" x14ac:dyDescent="0.15">
      <c r="A6" s="121" t="s">
        <v>116</v>
      </c>
      <c r="B6" s="1" t="s">
        <v>326</v>
      </c>
      <c r="C6" s="1" t="s">
        <v>326</v>
      </c>
      <c r="D6" s="1" t="s">
        <v>326</v>
      </c>
      <c r="E6" s="1" t="s">
        <v>326</v>
      </c>
      <c r="F6" s="1" t="s">
        <v>330</v>
      </c>
      <c r="G6" s="1" t="s">
        <v>330</v>
      </c>
      <c r="H6" s="1" t="s">
        <v>330</v>
      </c>
      <c r="I6" s="1" t="s">
        <v>330</v>
      </c>
      <c r="J6" s="1" t="s">
        <v>331</v>
      </c>
    </row>
    <row r="7" spans="1:10" ht="35.1" customHeight="1" x14ac:dyDescent="0.15">
      <c r="A7" s="1" t="s">
        <v>191</v>
      </c>
      <c r="B7" s="122">
        <v>252.5</v>
      </c>
      <c r="C7" s="122">
        <v>252.5</v>
      </c>
      <c r="D7" s="122">
        <v>237.5</v>
      </c>
      <c r="E7" s="122">
        <v>187.5</v>
      </c>
      <c r="F7" s="122">
        <v>1</v>
      </c>
      <c r="G7" s="122">
        <v>1</v>
      </c>
      <c r="H7" s="122">
        <v>1</v>
      </c>
      <c r="I7" s="122">
        <v>1</v>
      </c>
      <c r="J7" s="122">
        <v>237.5</v>
      </c>
    </row>
    <row r="8" spans="1:10" ht="6" customHeight="1" x14ac:dyDescent="0.15">
      <c r="A8" s="123"/>
      <c r="B8" s="57"/>
      <c r="C8" s="57"/>
      <c r="D8" s="57"/>
      <c r="E8" s="57"/>
      <c r="F8" s="57"/>
      <c r="G8" s="57"/>
      <c r="H8" s="57"/>
      <c r="I8" s="57"/>
      <c r="J8" s="57"/>
    </row>
    <row r="9" spans="1:10" ht="25.5" customHeight="1" x14ac:dyDescent="0.15">
      <c r="A9" s="121" t="s">
        <v>192</v>
      </c>
      <c r="B9" s="1" t="s">
        <v>327</v>
      </c>
      <c r="C9" s="1" t="s">
        <v>327</v>
      </c>
      <c r="D9" s="1" t="s">
        <v>327</v>
      </c>
      <c r="E9" s="1" t="s">
        <v>327</v>
      </c>
      <c r="F9" s="1" t="s">
        <v>327</v>
      </c>
      <c r="G9" s="1" t="s">
        <v>327</v>
      </c>
      <c r="H9" s="1" t="s">
        <v>327</v>
      </c>
      <c r="I9" s="1" t="s">
        <v>327</v>
      </c>
      <c r="J9" s="1" t="s">
        <v>327</v>
      </c>
    </row>
    <row r="10" spans="1:10" ht="15" customHeight="1" x14ac:dyDescent="0.15">
      <c r="A10" s="124">
        <v>12</v>
      </c>
      <c r="B10" s="125">
        <f t="shared" ref="B10:B17" si="0">ROUND($B$7/5*A10,2)</f>
        <v>606</v>
      </c>
      <c r="C10" s="125">
        <f t="shared" ref="C10:C17" si="1">ROUND($C$7/5*A10,2)</f>
        <v>606</v>
      </c>
      <c r="D10" s="125">
        <f t="shared" ref="D10:D17" si="2">ROUND($D$7/5*A10,2)</f>
        <v>570</v>
      </c>
      <c r="E10" s="125">
        <f t="shared" ref="E10:E17" si="3">ROUND($E$7/5*A10,2)</f>
        <v>450</v>
      </c>
      <c r="F10" s="126"/>
      <c r="G10" s="126"/>
      <c r="H10" s="126"/>
      <c r="I10" s="126"/>
      <c r="J10" s="125">
        <f t="shared" ref="J10:J17" si="4">ROUND($J$7/5*A10,2)</f>
        <v>570</v>
      </c>
    </row>
    <row r="11" spans="1:10" ht="15" customHeight="1" x14ac:dyDescent="0.15">
      <c r="A11" s="124">
        <v>10</v>
      </c>
      <c r="B11" s="125">
        <f t="shared" si="0"/>
        <v>505</v>
      </c>
      <c r="C11" s="125">
        <f t="shared" si="1"/>
        <v>505</v>
      </c>
      <c r="D11" s="125">
        <f t="shared" si="2"/>
        <v>475</v>
      </c>
      <c r="E11" s="125">
        <f t="shared" si="3"/>
        <v>375</v>
      </c>
      <c r="F11" s="126"/>
      <c r="G11" s="126"/>
      <c r="H11" s="126"/>
      <c r="I11" s="126"/>
      <c r="J11" s="125">
        <f t="shared" si="4"/>
        <v>475</v>
      </c>
    </row>
    <row r="12" spans="1:10" ht="15" customHeight="1" x14ac:dyDescent="0.15">
      <c r="A12" s="124">
        <v>7</v>
      </c>
      <c r="B12" s="125">
        <f t="shared" si="0"/>
        <v>353.5</v>
      </c>
      <c r="C12" s="125">
        <f t="shared" si="1"/>
        <v>353.5</v>
      </c>
      <c r="D12" s="125">
        <f t="shared" si="2"/>
        <v>332.5</v>
      </c>
      <c r="E12" s="125">
        <f t="shared" si="3"/>
        <v>262.5</v>
      </c>
      <c r="F12" s="126"/>
      <c r="G12" s="126"/>
      <c r="H12" s="126"/>
      <c r="I12" s="126"/>
      <c r="J12" s="125">
        <f t="shared" si="4"/>
        <v>332.5</v>
      </c>
    </row>
    <row r="13" spans="1:10" ht="15" customHeight="1" x14ac:dyDescent="0.15">
      <c r="A13" s="124">
        <v>6</v>
      </c>
      <c r="B13" s="125">
        <f t="shared" si="0"/>
        <v>303</v>
      </c>
      <c r="C13" s="125">
        <f t="shared" si="1"/>
        <v>303</v>
      </c>
      <c r="D13" s="125">
        <f t="shared" si="2"/>
        <v>285</v>
      </c>
      <c r="E13" s="125">
        <f t="shared" si="3"/>
        <v>225</v>
      </c>
      <c r="F13" s="126"/>
      <c r="G13" s="126"/>
      <c r="H13" s="126"/>
      <c r="I13" s="126"/>
      <c r="J13" s="125">
        <f t="shared" si="4"/>
        <v>285</v>
      </c>
    </row>
    <row r="14" spans="1:10" ht="15" customHeight="1" x14ac:dyDescent="0.15">
      <c r="A14" s="124">
        <v>5</v>
      </c>
      <c r="B14" s="125">
        <f t="shared" si="0"/>
        <v>252.5</v>
      </c>
      <c r="C14" s="122">
        <f t="shared" si="1"/>
        <v>252.5</v>
      </c>
      <c r="D14" s="122">
        <f t="shared" si="2"/>
        <v>237.5</v>
      </c>
      <c r="E14" s="125">
        <f t="shared" si="3"/>
        <v>187.5</v>
      </c>
      <c r="F14" s="126"/>
      <c r="G14" s="126"/>
      <c r="H14" s="126"/>
      <c r="I14" s="126"/>
      <c r="J14" s="122">
        <f t="shared" si="4"/>
        <v>237.5</v>
      </c>
    </row>
    <row r="15" spans="1:10" ht="15" customHeight="1" x14ac:dyDescent="0.15">
      <c r="A15" s="124">
        <v>4</v>
      </c>
      <c r="B15" s="125">
        <f t="shared" si="0"/>
        <v>202</v>
      </c>
      <c r="C15" s="125">
        <f t="shared" si="1"/>
        <v>202</v>
      </c>
      <c r="D15" s="125">
        <f t="shared" si="2"/>
        <v>190</v>
      </c>
      <c r="E15" s="125">
        <f t="shared" si="3"/>
        <v>150</v>
      </c>
      <c r="F15" s="126"/>
      <c r="G15" s="126"/>
      <c r="H15" s="126"/>
      <c r="I15" s="126"/>
      <c r="J15" s="125">
        <f t="shared" si="4"/>
        <v>190</v>
      </c>
    </row>
    <row r="16" spans="1:10" ht="15" customHeight="1" x14ac:dyDescent="0.15">
      <c r="A16" s="124">
        <v>3</v>
      </c>
      <c r="B16" s="125">
        <f t="shared" si="0"/>
        <v>151.5</v>
      </c>
      <c r="C16" s="125">
        <f t="shared" si="1"/>
        <v>151.5</v>
      </c>
      <c r="D16" s="125">
        <f t="shared" si="2"/>
        <v>142.5</v>
      </c>
      <c r="E16" s="122">
        <f t="shared" si="3"/>
        <v>112.5</v>
      </c>
      <c r="F16" s="126"/>
      <c r="G16" s="126"/>
      <c r="H16" s="126"/>
      <c r="I16" s="126"/>
      <c r="J16" s="125">
        <f t="shared" si="4"/>
        <v>142.5</v>
      </c>
    </row>
    <row r="17" spans="1:10" ht="15" customHeight="1" x14ac:dyDescent="0.15">
      <c r="A17" s="124">
        <v>2.5</v>
      </c>
      <c r="B17" s="125">
        <f t="shared" si="0"/>
        <v>126.25</v>
      </c>
      <c r="C17" s="125">
        <f t="shared" si="1"/>
        <v>126.25</v>
      </c>
      <c r="D17" s="125">
        <f t="shared" si="2"/>
        <v>118.75</v>
      </c>
      <c r="E17" s="125">
        <f t="shared" si="3"/>
        <v>93.75</v>
      </c>
      <c r="F17" s="126"/>
      <c r="G17" s="126"/>
      <c r="H17" s="126"/>
      <c r="I17" s="126"/>
      <c r="J17" s="125">
        <f t="shared" si="4"/>
        <v>118.75</v>
      </c>
    </row>
    <row r="18" spans="1:10" ht="15" customHeight="1" x14ac:dyDescent="0.15">
      <c r="A18" s="124">
        <v>2</v>
      </c>
      <c r="B18" s="122">
        <f>ROUND(B7*104.29/251,2)</f>
        <v>104.91</v>
      </c>
      <c r="C18" s="125">
        <f>ROUND(C7*104.29/251,2)</f>
        <v>104.91</v>
      </c>
      <c r="D18" s="125">
        <f>ROUND(D7*104.29/251,2)</f>
        <v>98.68</v>
      </c>
      <c r="E18" s="125">
        <f>ROUND(E7*104.29/251,2)</f>
        <v>77.91</v>
      </c>
      <c r="F18" s="126"/>
      <c r="G18" s="126"/>
      <c r="H18" s="126"/>
      <c r="I18" s="126"/>
      <c r="J18" s="125">
        <f>ROUND(J7*104.29/251,2)</f>
        <v>98.68</v>
      </c>
    </row>
    <row r="19" spans="1:10" ht="15" customHeight="1" x14ac:dyDescent="0.15">
      <c r="A19" s="124">
        <v>1</v>
      </c>
      <c r="B19" s="125">
        <f>ROUND(B7*52.14/251,2)</f>
        <v>52.45</v>
      </c>
      <c r="C19" s="125">
        <f>ROUND(C7*52.14/251,2)</f>
        <v>52.45</v>
      </c>
      <c r="D19" s="122">
        <f>ROUND(D7*52.14/251,2)</f>
        <v>49.34</v>
      </c>
      <c r="E19" s="122">
        <f>ROUND(E7*52.14/251,2)</f>
        <v>38.950000000000003</v>
      </c>
      <c r="F19" s="126"/>
      <c r="G19" s="126"/>
      <c r="H19" s="126"/>
      <c r="I19" s="126"/>
      <c r="J19" s="122">
        <f>ROUND(J7*52.14/251,2)</f>
        <v>49.34</v>
      </c>
    </row>
    <row r="20" spans="1:10" ht="15" customHeight="1" x14ac:dyDescent="0.15">
      <c r="A20" s="124">
        <v>0.5</v>
      </c>
      <c r="B20" s="125">
        <f>ROUND(B7*26.07/251,2)</f>
        <v>26.23</v>
      </c>
      <c r="C20" s="125">
        <f>ROUND(C7*26.07/251,2)</f>
        <v>26.23</v>
      </c>
      <c r="D20" s="125">
        <f>ROUND(D7*26.07/251,2)</f>
        <v>24.67</v>
      </c>
      <c r="E20" s="125">
        <f>ROUND(E7*26.07/251,2)</f>
        <v>19.47</v>
      </c>
      <c r="F20" s="126"/>
      <c r="G20" s="126"/>
      <c r="H20" s="126"/>
      <c r="I20" s="126"/>
      <c r="J20" s="122">
        <f>ROUND(J7*26.07/251,2)</f>
        <v>24.67</v>
      </c>
    </row>
    <row r="21" spans="1:10" ht="15" customHeight="1" x14ac:dyDescent="0.15">
      <c r="A21" s="124" t="s">
        <v>141</v>
      </c>
      <c r="B21" s="127">
        <f>ROUND(12*2,2)</f>
        <v>24</v>
      </c>
      <c r="C21" s="127">
        <f>ROUND(12*2,2)</f>
        <v>24</v>
      </c>
      <c r="D21" s="127">
        <f>ROUND(12*2,2)</f>
        <v>24</v>
      </c>
      <c r="E21" s="127">
        <f>ROUND(11*2,2)</f>
        <v>22</v>
      </c>
      <c r="F21" s="127">
        <f>ROUND(12*2,2)</f>
        <v>24</v>
      </c>
      <c r="G21" s="127">
        <f>ROUND(12*2,2)</f>
        <v>24</v>
      </c>
      <c r="H21" s="127">
        <f>ROUND(12*2,2)</f>
        <v>24</v>
      </c>
      <c r="I21" s="127">
        <f>ROUND(11*2,2)</f>
        <v>22</v>
      </c>
      <c r="J21" s="127">
        <f>ROUND(12*2,2)</f>
        <v>24</v>
      </c>
    </row>
    <row r="22" spans="1:10" ht="15" customHeight="1" x14ac:dyDescent="0.15">
      <c r="A22" s="124" t="s">
        <v>142</v>
      </c>
      <c r="B22" s="127">
        <f>ROUND(12*1,2)</f>
        <v>12</v>
      </c>
      <c r="C22" s="127">
        <f>ROUND(12*1,2)</f>
        <v>12</v>
      </c>
      <c r="D22" s="127">
        <f>ROUND(12*1,2)</f>
        <v>12</v>
      </c>
      <c r="E22" s="128">
        <f>ROUND(11*1,2)</f>
        <v>11</v>
      </c>
      <c r="F22" s="127">
        <f>ROUND(12*1,2)</f>
        <v>12</v>
      </c>
      <c r="G22" s="127">
        <f>ROUND(12*1,2)</f>
        <v>12</v>
      </c>
      <c r="H22" s="127">
        <f>ROUND(12*1,2)</f>
        <v>12</v>
      </c>
      <c r="I22" s="127">
        <f>ROUND(11*1,2)</f>
        <v>11</v>
      </c>
      <c r="J22" s="128">
        <f>ROUND(12*1,2)</f>
        <v>12</v>
      </c>
    </row>
    <row r="23" spans="1:10" ht="15" customHeight="1" x14ac:dyDescent="0.15">
      <c r="A23" s="124" t="s">
        <v>143</v>
      </c>
      <c r="B23" s="122">
        <v>6</v>
      </c>
      <c r="C23" s="125">
        <v>6</v>
      </c>
      <c r="D23" s="125">
        <v>6</v>
      </c>
      <c r="E23" s="125">
        <v>6</v>
      </c>
      <c r="F23" s="125">
        <v>6</v>
      </c>
      <c r="G23" s="125">
        <v>6</v>
      </c>
      <c r="H23" s="125">
        <v>6</v>
      </c>
      <c r="I23" s="125">
        <v>6</v>
      </c>
      <c r="J23" s="125">
        <v>6</v>
      </c>
    </row>
    <row r="24" spans="1:10" ht="15" customHeight="1" x14ac:dyDescent="0.15">
      <c r="A24" s="124" t="s">
        <v>144</v>
      </c>
      <c r="B24" s="125">
        <v>5</v>
      </c>
      <c r="C24" s="125">
        <v>5</v>
      </c>
      <c r="D24" s="125">
        <v>5</v>
      </c>
      <c r="E24" s="125">
        <v>5</v>
      </c>
      <c r="F24" s="125">
        <v>5</v>
      </c>
      <c r="G24" s="125">
        <v>5</v>
      </c>
      <c r="H24" s="125">
        <v>5</v>
      </c>
      <c r="I24" s="125">
        <v>5</v>
      </c>
      <c r="J24" s="125">
        <v>5</v>
      </c>
    </row>
    <row r="25" spans="1:10" ht="15" customHeight="1" x14ac:dyDescent="0.15">
      <c r="A25" s="124" t="s">
        <v>145</v>
      </c>
      <c r="B25" s="125">
        <v>4</v>
      </c>
      <c r="C25" s="125">
        <v>4</v>
      </c>
      <c r="D25" s="125">
        <v>4</v>
      </c>
      <c r="E25" s="125">
        <v>4</v>
      </c>
      <c r="F25" s="125">
        <v>4</v>
      </c>
      <c r="G25" s="125">
        <v>4</v>
      </c>
      <c r="H25" s="125">
        <v>4</v>
      </c>
      <c r="I25" s="125">
        <v>4</v>
      </c>
      <c r="J25" s="125">
        <v>4</v>
      </c>
    </row>
    <row r="26" spans="1:10" ht="15" customHeight="1" x14ac:dyDescent="0.15">
      <c r="A26" s="124" t="s">
        <v>146</v>
      </c>
      <c r="B26" s="125">
        <v>3</v>
      </c>
      <c r="C26" s="125">
        <v>3</v>
      </c>
      <c r="D26" s="125">
        <v>3</v>
      </c>
      <c r="E26" s="125">
        <v>3</v>
      </c>
      <c r="F26" s="125">
        <v>3</v>
      </c>
      <c r="G26" s="125">
        <v>3</v>
      </c>
      <c r="H26" s="125">
        <v>3</v>
      </c>
      <c r="I26" s="125">
        <v>3</v>
      </c>
      <c r="J26" s="125">
        <v>3</v>
      </c>
    </row>
    <row r="27" spans="1:10" ht="15" customHeight="1" x14ac:dyDescent="0.15">
      <c r="A27" s="124" t="s">
        <v>147</v>
      </c>
      <c r="B27" s="125">
        <v>2</v>
      </c>
      <c r="C27" s="125">
        <v>2</v>
      </c>
      <c r="D27" s="125">
        <v>2</v>
      </c>
      <c r="E27" s="125">
        <v>2</v>
      </c>
      <c r="F27" s="125">
        <v>2</v>
      </c>
      <c r="G27" s="125">
        <v>2</v>
      </c>
      <c r="H27" s="125">
        <v>2</v>
      </c>
      <c r="I27" s="125">
        <v>2</v>
      </c>
      <c r="J27" s="125">
        <v>2</v>
      </c>
    </row>
    <row r="28" spans="1:10" ht="15" customHeight="1" x14ac:dyDescent="0.15">
      <c r="A28" s="124" t="s">
        <v>148</v>
      </c>
      <c r="B28" s="125">
        <v>1</v>
      </c>
      <c r="C28" s="125">
        <v>1</v>
      </c>
      <c r="D28" s="125">
        <v>1</v>
      </c>
      <c r="E28" s="125">
        <v>1</v>
      </c>
      <c r="F28" s="122">
        <v>1</v>
      </c>
      <c r="G28" s="122">
        <v>1</v>
      </c>
      <c r="H28" s="122">
        <v>1</v>
      </c>
      <c r="I28" s="122">
        <v>1</v>
      </c>
      <c r="J28" s="125">
        <v>1</v>
      </c>
    </row>
    <row r="29" spans="1:10" ht="15" customHeight="1" x14ac:dyDescent="0.15">
      <c r="A29" s="122" t="s">
        <v>149</v>
      </c>
      <c r="B29" s="125">
        <v>0.5</v>
      </c>
      <c r="C29" s="125">
        <v>0.5</v>
      </c>
      <c r="D29" s="125">
        <v>0.5</v>
      </c>
      <c r="E29" s="125">
        <v>0.5</v>
      </c>
      <c r="F29" s="125">
        <v>0.5</v>
      </c>
      <c r="G29" s="125">
        <v>0.5</v>
      </c>
      <c r="H29" s="125">
        <v>0.5</v>
      </c>
      <c r="I29" s="125">
        <v>0.5</v>
      </c>
      <c r="J29" s="125">
        <v>0.5</v>
      </c>
    </row>
    <row r="30" spans="1:10" ht="15" customHeight="1" x14ac:dyDescent="0.15">
      <c r="A30" s="122">
        <v>0</v>
      </c>
      <c r="B30" s="125">
        <v>0</v>
      </c>
      <c r="C30" s="125">
        <v>0</v>
      </c>
      <c r="D30" s="122">
        <v>0</v>
      </c>
      <c r="E30" s="125">
        <v>0</v>
      </c>
      <c r="F30" s="126"/>
      <c r="G30" s="126"/>
      <c r="H30" s="129"/>
      <c r="I30" s="129"/>
      <c r="J30" s="122">
        <v>0</v>
      </c>
    </row>
    <row r="31" spans="1:10" ht="15" customHeight="1" x14ac:dyDescent="0.15">
      <c r="A31" s="122" t="s">
        <v>151</v>
      </c>
      <c r="B31" s="126"/>
      <c r="C31" s="126"/>
      <c r="D31" s="126"/>
      <c r="E31" s="126"/>
      <c r="F31" s="126"/>
      <c r="G31" s="126"/>
      <c r="H31" s="126"/>
      <c r="I31" s="126"/>
      <c r="J31" s="126"/>
    </row>
  </sheetData>
  <sheetProtection algorithmName="SHA-512" hashValue="gPKSLPZEVvKlSPceXSfkdG3OgyC9DUP76WKazMjHCP6ilJfUuhViei3JHhPnNLbVfIhsy0HyisTuGtALWXrwtg==" saltValue="+tedgk5Z4LmHHYnMY+5wrg==" spinCount="100000" sheet="1" objects="1" scenarios="1"/>
  <mergeCells count="1">
    <mergeCell ref="E1:H2"/>
  </mergeCells>
  <dataValidations count="2">
    <dataValidation type="textLength" operator="equal" allowBlank="1" showInputMessage="1" showErrorMessage="1" prompt="Reinigung erfolgt 1 Mal monatlich." sqref="A22" xr:uid="{00000000-0002-0000-1700-000000000000}">
      <formula1>2</formula1>
    </dataValidation>
    <dataValidation type="textLength" operator="equal" allowBlank="1" showInputMessage="1" showErrorMessage="1" prompt="Reinigung erfolgt 2 Mal monatlich." sqref="A21" xr:uid="{00000000-0002-0000-1700-000001000000}">
      <formula1>2</formula1>
    </dataValidation>
  </dataValidations>
  <hyperlinks>
    <hyperlink ref="I1" location="Inhaltsverzeichnis!A1" display="Zurück zum Inhaltsverzeichnis" xr:uid="{00000000-0004-0000-1700-000000000000}"/>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&amp;N&amp;RReinigungstage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ltText="Hinweis">
                <anchor moveWithCells="1">
                  <from>
                    <xdr:col>3</xdr:col>
                    <xdr:colOff>85725</xdr:colOff>
                    <xdr:row>0</xdr:row>
                    <xdr:rowOff>247650</xdr:rowOff>
                  </from>
                  <to>
                    <xdr:col>3</xdr:col>
                    <xdr:colOff>809625</xdr:colOff>
                    <xdr:row>1</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indexed="58"/>
  </sheetPr>
  <dimension ref="A1:I10"/>
  <sheetViews>
    <sheetView showGridLines="0" zoomScaleNormal="100" workbookViewId="0"/>
  </sheetViews>
  <sheetFormatPr baseColWidth="10" defaultColWidth="11.42578125" defaultRowHeight="15" customHeight="1" x14ac:dyDescent="0.2"/>
  <cols>
    <col min="1" max="1" width="25.7109375" style="3" customWidth="1"/>
    <col min="2" max="2" width="15.7109375" style="3" customWidth="1"/>
    <col min="3" max="6" width="14.28515625" style="3" customWidth="1"/>
    <col min="7" max="9" width="16.7109375" style="3" customWidth="1"/>
    <col min="10" max="16384" width="11.42578125" style="3"/>
  </cols>
  <sheetData>
    <row r="1" spans="1:9" ht="29.1" customHeight="1" x14ac:dyDescent="0.2">
      <c r="A1" s="3" t="s">
        <v>187</v>
      </c>
      <c r="D1" s="24"/>
      <c r="H1" s="5" t="s">
        <v>100</v>
      </c>
    </row>
    <row r="2" spans="1:9" ht="24" customHeight="1" x14ac:dyDescent="0.2">
      <c r="B2" s="45" t="b">
        <v>0</v>
      </c>
      <c r="C2" s="139" t="str">
        <f>IF(B2=TRUE,"Hier muss nichts ausgefüllt werden. Füllen Sie zunächst in den folgenden Tabellen die gelben Zellen aus. Kehren Sie dann zu dieser Tabelle zurück.","")</f>
        <v/>
      </c>
      <c r="D2" s="139"/>
      <c r="E2" s="139"/>
      <c r="F2" s="139"/>
      <c r="G2" s="139"/>
      <c r="H2" s="139"/>
    </row>
    <row r="3" spans="1:9" ht="24" customHeight="1" x14ac:dyDescent="0.2">
      <c r="A3" s="27" t="s">
        <v>103</v>
      </c>
      <c r="B3" s="28" t="str">
        <f>IF(Inhaltsverzeichnis!$C$3="", "",Inhaltsverzeichnis!$C$3)</f>
        <v/>
      </c>
      <c r="C3" s="4"/>
      <c r="D3" s="4"/>
    </row>
    <row r="4" spans="1:9" s="23" customFormat="1" ht="29.1" customHeight="1" x14ac:dyDescent="0.2">
      <c r="A4" s="140" t="s">
        <v>333</v>
      </c>
      <c r="B4" s="141"/>
      <c r="C4" s="1" t="s">
        <v>326</v>
      </c>
      <c r="D4" s="1" t="s">
        <v>330</v>
      </c>
      <c r="E4" s="1" t="s">
        <v>332</v>
      </c>
      <c r="F4" s="1" t="s">
        <v>331</v>
      </c>
      <c r="G4" s="135" t="s">
        <v>334</v>
      </c>
      <c r="H4" s="135"/>
      <c r="I4" s="135"/>
    </row>
    <row r="5" spans="1:9" s="23" customFormat="1" ht="29.1" customHeight="1" x14ac:dyDescent="0.2">
      <c r="A5" s="1" t="s">
        <v>96</v>
      </c>
      <c r="B5" s="1" t="s">
        <v>181</v>
      </c>
      <c r="C5" s="1" t="s">
        <v>155</v>
      </c>
      <c r="D5" s="1" t="s">
        <v>155</v>
      </c>
      <c r="E5" s="1" t="s">
        <v>155</v>
      </c>
      <c r="F5" s="1" t="s">
        <v>155</v>
      </c>
      <c r="G5" s="1" t="s">
        <v>155</v>
      </c>
      <c r="H5" s="1" t="s">
        <v>335</v>
      </c>
      <c r="I5" s="1" t="s">
        <v>156</v>
      </c>
    </row>
    <row r="6" spans="1:9" ht="15" customHeight="1" x14ac:dyDescent="0.2">
      <c r="A6" s="12" t="s">
        <v>198</v>
      </c>
      <c r="B6" s="46">
        <v>7</v>
      </c>
      <c r="C6" s="44">
        <f ca="1">'Kal Unter ehem Rath Neun'!Q21</f>
        <v>0</v>
      </c>
      <c r="D6" s="44">
        <f>'Kal Grund ehem Rath Neun'!Q21</f>
        <v>0</v>
      </c>
      <c r="E6" s="44">
        <f>SUMIF('Kal Verbrauch Gesamt'!$B$5:$B12,$A$6,'Kal Verbrauch Gesamt'!$G$5:$G12)</f>
        <v>0</v>
      </c>
      <c r="F6" s="47"/>
      <c r="G6" s="44">
        <f ca="1">SUM(C6:F6)</f>
        <v>0</v>
      </c>
      <c r="H6" s="44">
        <f ca="1">I6-G6</f>
        <v>0</v>
      </c>
      <c r="I6" s="44">
        <f ca="1">ROUND(G6*1.19,2)</f>
        <v>0</v>
      </c>
    </row>
    <row r="7" spans="1:9" ht="15" customHeight="1" x14ac:dyDescent="0.2">
      <c r="A7" s="12" t="s">
        <v>204</v>
      </c>
      <c r="B7" s="46">
        <v>7</v>
      </c>
      <c r="C7" s="44">
        <f ca="1">'Kal Unter Jugendklub'!Q21</f>
        <v>0</v>
      </c>
      <c r="D7" s="44">
        <f>'Kal Grund Jugendklub'!Q21</f>
        <v>0</v>
      </c>
      <c r="E7" s="47"/>
      <c r="F7" s="47"/>
      <c r="G7" s="44">
        <f ca="1">SUM(C7:F7)</f>
        <v>0</v>
      </c>
      <c r="H7" s="44">
        <f ca="1">I7-G7</f>
        <v>0</v>
      </c>
      <c r="I7" s="44">
        <f ca="1">ROUND(G7*1.19,2)</f>
        <v>0</v>
      </c>
    </row>
    <row r="8" spans="1:9" ht="15" customHeight="1" x14ac:dyDescent="0.2">
      <c r="A8" s="12" t="s">
        <v>207</v>
      </c>
      <c r="B8" s="46">
        <v>7</v>
      </c>
      <c r="C8" s="44">
        <f ca="1">'Kal Unter Kita Pustebl'!Q21</f>
        <v>0</v>
      </c>
      <c r="D8" s="44">
        <f>'Kal Grund Kita Pustebl'!Q21</f>
        <v>0</v>
      </c>
      <c r="E8" s="44">
        <f>SUMIF('Kal Verbrauch Gesamt'!$B$5:$B14,$A$8,'Kal Verbrauch Gesamt'!$G$5:$G14)</f>
        <v>0</v>
      </c>
      <c r="F8" s="44">
        <f ca="1">SUM('Kal Wirtschaft Gesamt'!J5:J12)</f>
        <v>0</v>
      </c>
      <c r="G8" s="44">
        <f ca="1">SUM(C8:F8)</f>
        <v>0</v>
      </c>
      <c r="H8" s="44">
        <f ca="1">I8-G8</f>
        <v>0</v>
      </c>
      <c r="I8" s="44">
        <f ca="1">ROUND(G8*1.19,2)</f>
        <v>0</v>
      </c>
    </row>
    <row r="9" spans="1:9" ht="15" customHeight="1" x14ac:dyDescent="0.2">
      <c r="A9" s="12" t="s">
        <v>210</v>
      </c>
      <c r="B9" s="46">
        <v>7</v>
      </c>
      <c r="C9" s="44">
        <f ca="1">'Kal Unter Neundorf SH'!Q21</f>
        <v>0</v>
      </c>
      <c r="D9" s="44">
        <f>'Kal Grund Neundorf SH'!Q21</f>
        <v>0</v>
      </c>
      <c r="E9" s="47"/>
      <c r="F9" s="47"/>
      <c r="G9" s="44">
        <f ca="1">SUM(C9:F9)</f>
        <v>0</v>
      </c>
      <c r="H9" s="44">
        <f ca="1">I9-G9</f>
        <v>0</v>
      </c>
      <c r="I9" s="44">
        <f ca="1">ROUND(G9*1.19,2)</f>
        <v>0</v>
      </c>
    </row>
    <row r="10" spans="1:9" ht="15" customHeight="1" x14ac:dyDescent="0.2">
      <c r="A10" s="136" t="s">
        <v>336</v>
      </c>
      <c r="B10" s="137"/>
      <c r="C10" s="138"/>
      <c r="D10" s="138"/>
      <c r="E10" s="138"/>
      <c r="F10" s="138"/>
      <c r="G10" s="44">
        <f ca="1">ROUND(SUM(G6:G9),2)</f>
        <v>0</v>
      </c>
      <c r="H10" s="44">
        <f ca="1">ROUND(SUM(H6:H9),2)</f>
        <v>0</v>
      </c>
      <c r="I10" s="44">
        <f ca="1">ROUND(SUM(I6:I9),2)</f>
        <v>0</v>
      </c>
    </row>
  </sheetData>
  <sheetProtection algorithmName="SHA-512" hashValue="dTAHr/Lc08Ju2WTMFN6Pg510fGvN6wgXW2J+CD+yB+3xCTiIyIUIZbbTK/ddnVqwHMe53BWn0r23FTtWhPqRCw==" saltValue="ZMvos7ES/K/8eoRHyiGg6A==" spinCount="100000" sheet="1" objects="1" scenarios="1"/>
  <mergeCells count="4">
    <mergeCell ref="G4:I4"/>
    <mergeCell ref="A10:F10"/>
    <mergeCell ref="C2:H2"/>
    <mergeCell ref="A4:B4"/>
  </mergeCells>
  <phoneticPr fontId="3" type="noConversion"/>
  <hyperlinks>
    <hyperlink ref="H1" location="Inhaltsverzeichnis!A1" display="Zurück zum Inhaltsverzeichnis" xr:uid="{D23B057F-1863-4A95-B27D-6DC905247C37}"/>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&amp;N&amp;RPreisübersicht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ltText="Hinweis">
                <anchor moveWithCells="1">
                  <from>
                    <xdr:col>1</xdr:col>
                    <xdr:colOff>180975</xdr:colOff>
                    <xdr:row>1</xdr:row>
                    <xdr:rowOff>28575</xdr:rowOff>
                  </from>
                  <to>
                    <xdr:col>1</xdr:col>
                    <xdr:colOff>933450</xdr:colOff>
                    <xdr:row>1</xdr:row>
                    <xdr:rowOff>285750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8">
    <tabColor indexed="13"/>
  </sheetPr>
  <dimension ref="A1:O79"/>
  <sheetViews>
    <sheetView showGridLines="0" zoomScaleNormal="100" zoomScaleSheetLayoutView="70" workbookViewId="0"/>
  </sheetViews>
  <sheetFormatPr baseColWidth="10" defaultColWidth="11.42578125" defaultRowHeight="10.5" x14ac:dyDescent="0.2"/>
  <cols>
    <col min="1" max="1" width="6.42578125" style="3" customWidth="1"/>
    <col min="2" max="2" width="2.7109375" style="3" customWidth="1"/>
    <col min="3" max="3" width="45.5703125" style="3" customWidth="1"/>
    <col min="4" max="4" width="8.5703125" style="3" customWidth="1"/>
    <col min="5" max="5" width="2.5703125" style="3" customWidth="1"/>
    <col min="6" max="6" width="11.42578125" style="3"/>
    <col min="7" max="7" width="2.85546875" style="3" customWidth="1"/>
    <col min="8" max="8" width="11.42578125" style="3"/>
    <col min="9" max="9" width="2.7109375" style="3" bestFit="1" customWidth="1"/>
    <col min="10" max="10" width="1.28515625" style="3" customWidth="1"/>
    <col min="11" max="11" width="18.28515625" style="3" bestFit="1" customWidth="1"/>
    <col min="12" max="16384" width="11.42578125" style="3"/>
  </cols>
  <sheetData>
    <row r="1" spans="1:11" ht="34.9" customHeight="1" x14ac:dyDescent="0.2">
      <c r="A1" s="68" t="str">
        <f ca="1">IF(H61&lt;&gt;"","","Bitte alle gelben Zellen ausfüllen.")</f>
        <v>Bitte alle gelben Zellen ausfüllen.</v>
      </c>
      <c r="D1" s="84" t="b">
        <v>0</v>
      </c>
      <c r="E1" s="133" t="str">
        <f>IF(D1=TRUE,"Alle gelben Zellen ausfüllen. Nichtbenötigte Positionen eindeutig mit 0 kennzeichnen.",IF(D2=TRUE,
"Die rot markierten Informationen sind nur zur Unterstützung. Sie zeigen an, wenn gelbe Zellen in dieser Tabelle nicht ausgefüllt sind. "&amp;
"Wenn keine rote Schrift mehr angezeigt wird, ist alles ausgefüllt.",""))</f>
        <v/>
      </c>
      <c r="F1" s="133"/>
      <c r="G1" s="133"/>
      <c r="H1" s="133"/>
      <c r="I1" s="133"/>
      <c r="K1" s="5" t="s">
        <v>100</v>
      </c>
    </row>
    <row r="2" spans="1:11" ht="33" customHeight="1" x14ac:dyDescent="0.2">
      <c r="A2" s="3" t="s">
        <v>103</v>
      </c>
      <c r="C2" s="3" t="str">
        <f>IF(Inhaltsverzeichnis!$C$3="", "",Inhaltsverzeichnis!$C$3)</f>
        <v/>
      </c>
      <c r="D2" s="45" t="b">
        <v>0</v>
      </c>
      <c r="E2" s="133"/>
      <c r="F2" s="133"/>
      <c r="G2" s="133"/>
      <c r="H2" s="133"/>
      <c r="I2" s="133"/>
    </row>
    <row r="3" spans="1:11" s="2" customFormat="1" ht="12.75" x14ac:dyDescent="0.2">
      <c r="A3" s="152" t="s">
        <v>102</v>
      </c>
      <c r="B3" s="152"/>
      <c r="C3" s="152"/>
      <c r="D3" s="152"/>
      <c r="E3" s="152"/>
      <c r="F3" s="152"/>
      <c r="G3" s="152"/>
      <c r="H3" s="152"/>
      <c r="I3" s="152"/>
    </row>
    <row r="4" spans="1:11" x14ac:dyDescent="0.2">
      <c r="A4" s="69"/>
      <c r="B4" s="69"/>
      <c r="C4" s="69"/>
      <c r="D4" s="69"/>
      <c r="E4" s="69"/>
      <c r="F4" s="69"/>
      <c r="G4" s="69"/>
      <c r="H4" s="69"/>
      <c r="I4" s="69"/>
    </row>
    <row r="5" spans="1:11" ht="15" customHeight="1" x14ac:dyDescent="0.2">
      <c r="A5" s="70" t="s">
        <v>1</v>
      </c>
      <c r="B5" s="70" t="s">
        <v>2</v>
      </c>
      <c r="C5" s="70"/>
      <c r="D5" s="70"/>
      <c r="E5" s="70"/>
      <c r="F5" s="71">
        <v>100</v>
      </c>
      <c r="G5" s="70" t="s">
        <v>3</v>
      </c>
      <c r="H5" s="7">
        <v>15</v>
      </c>
      <c r="I5" s="70" t="s">
        <v>4</v>
      </c>
      <c r="K5" s="72" t="str">
        <f ca="1">IF(H5="","Bitte ausfüllen!",IF(H61="","Der voreingetragene produktive Stundenlohn ist eine Mindestanforderung. Inhalt der gelben Zellen kann angepasst werden.",""))</f>
        <v>Der voreingetragene produktive Stundenlohn ist eine Mindestanforderung. Inhalt der gelben Zellen kann angepasst werden.</v>
      </c>
    </row>
    <row r="6" spans="1:11" x14ac:dyDescent="0.2">
      <c r="A6" s="69"/>
      <c r="B6" s="69"/>
      <c r="C6" s="69"/>
      <c r="D6" s="69"/>
      <c r="E6" s="69"/>
      <c r="F6" s="73"/>
      <c r="G6" s="69"/>
      <c r="H6" s="73"/>
      <c r="I6" s="69"/>
    </row>
    <row r="7" spans="1:11" x14ac:dyDescent="0.2">
      <c r="A7" s="70" t="s">
        <v>5</v>
      </c>
      <c r="B7" s="70" t="s">
        <v>6</v>
      </c>
      <c r="C7" s="70"/>
      <c r="D7" s="70"/>
      <c r="E7" s="70"/>
      <c r="F7" s="74"/>
      <c r="G7" s="70"/>
      <c r="H7" s="74"/>
      <c r="I7" s="70"/>
    </row>
    <row r="8" spans="1:11" ht="14.25" x14ac:dyDescent="0.2">
      <c r="A8" s="69" t="s">
        <v>7</v>
      </c>
      <c r="B8" s="69" t="s">
        <v>8</v>
      </c>
      <c r="C8" s="69"/>
      <c r="D8" s="69"/>
      <c r="E8" s="69"/>
      <c r="F8" s="74"/>
      <c r="G8" s="74"/>
      <c r="H8" s="74"/>
      <c r="I8" s="74"/>
      <c r="K8" s="75"/>
    </row>
    <row r="9" spans="1:11" x14ac:dyDescent="0.2">
      <c r="A9" s="69" t="s">
        <v>9</v>
      </c>
      <c r="B9" s="69"/>
      <c r="C9" s="69" t="s">
        <v>10</v>
      </c>
      <c r="D9" s="69"/>
      <c r="E9" s="69"/>
      <c r="F9" s="8"/>
      <c r="G9" s="69" t="s">
        <v>3</v>
      </c>
      <c r="H9" s="76" t="str">
        <f>IF(F9="","",ROUND(F9/100*$H$5,2))</f>
        <v/>
      </c>
      <c r="I9" s="69" t="s">
        <v>4</v>
      </c>
      <c r="K9" s="72" t="str">
        <f>IF(F9="","Bitte ausfüllen!","")</f>
        <v>Bitte ausfüllen!</v>
      </c>
    </row>
    <row r="10" spans="1:11" x14ac:dyDescent="0.2">
      <c r="A10" s="69" t="s">
        <v>11</v>
      </c>
      <c r="B10" s="69"/>
      <c r="C10" s="69" t="s">
        <v>12</v>
      </c>
      <c r="D10" s="69"/>
      <c r="E10" s="69"/>
      <c r="F10" s="8"/>
      <c r="G10" s="69" t="s">
        <v>3</v>
      </c>
      <c r="H10" s="76" t="str">
        <f>IF(F10="","",ROUND(F10/100*$H$5,2))</f>
        <v/>
      </c>
      <c r="I10" s="69" t="s">
        <v>4</v>
      </c>
      <c r="K10" s="72" t="str">
        <f>IF(F10="","Bitte ausfüllen!","")</f>
        <v>Bitte ausfüllen!</v>
      </c>
    </row>
    <row r="11" spans="1:11" x14ac:dyDescent="0.2">
      <c r="A11" s="69" t="s">
        <v>13</v>
      </c>
      <c r="B11" s="69"/>
      <c r="C11" s="69" t="s">
        <v>14</v>
      </c>
      <c r="D11" s="69"/>
      <c r="E11" s="69"/>
      <c r="F11" s="8"/>
      <c r="G11" s="69" t="s">
        <v>3</v>
      </c>
      <c r="H11" s="76" t="str">
        <f>IF(F11="","",ROUND(F11/100*$H$5,2))</f>
        <v/>
      </c>
      <c r="I11" s="69" t="s">
        <v>4</v>
      </c>
      <c r="K11" s="72" t="str">
        <f>IF(F11="","Bitte ausfüllen!","")</f>
        <v>Bitte ausfüllen!</v>
      </c>
    </row>
    <row r="12" spans="1:11" x14ac:dyDescent="0.2">
      <c r="A12" s="69" t="s">
        <v>15</v>
      </c>
      <c r="B12" s="69"/>
      <c r="C12" s="69" t="s">
        <v>16</v>
      </c>
      <c r="D12" s="69"/>
      <c r="E12" s="69"/>
      <c r="F12" s="8"/>
      <c r="G12" s="69" t="s">
        <v>3</v>
      </c>
      <c r="H12" s="76" t="str">
        <f>IF(F12="","",ROUND(F12/100*$H$5,2))</f>
        <v/>
      </c>
      <c r="I12" s="69" t="s">
        <v>4</v>
      </c>
      <c r="K12" s="72" t="str">
        <f>IF(F12="","Bitte ausfüllen!","")</f>
        <v>Bitte ausfüllen!</v>
      </c>
    </row>
    <row r="13" spans="1:11" x14ac:dyDescent="0.2">
      <c r="A13" s="69" t="s">
        <v>17</v>
      </c>
      <c r="B13" s="69"/>
      <c r="C13" s="69" t="s">
        <v>18</v>
      </c>
      <c r="D13" s="69"/>
      <c r="E13" s="69"/>
      <c r="F13" s="8"/>
      <c r="G13" s="69" t="s">
        <v>3</v>
      </c>
      <c r="H13" s="76" t="str">
        <f>IF(F13="","",ROUND(F13/100*$H$5,2))</f>
        <v/>
      </c>
      <c r="I13" s="69" t="s">
        <v>4</v>
      </c>
      <c r="K13" s="72" t="str">
        <f>IF(F13="","Bitte ausfüllen!","")</f>
        <v>Bitte ausfüllen!</v>
      </c>
    </row>
    <row r="14" spans="1:11" x14ac:dyDescent="0.2">
      <c r="A14" s="70"/>
      <c r="B14" s="70" t="s">
        <v>19</v>
      </c>
      <c r="C14" s="70"/>
      <c r="D14" s="70"/>
      <c r="E14" s="70"/>
      <c r="F14" s="77">
        <f>IF(SUM(F9:F13)=0,0,SUM(F9:F13))</f>
        <v>0</v>
      </c>
      <c r="G14" s="70" t="s">
        <v>3</v>
      </c>
      <c r="H14" s="78" t="str">
        <f>IF(COUNTIF(F9:F13,"")&gt;0,"",SUM(H8:H13))</f>
        <v/>
      </c>
      <c r="I14" s="70" t="s">
        <v>4</v>
      </c>
      <c r="K14" s="72" t="str">
        <f>IF(H14="","Angaben offen!","")</f>
        <v>Angaben offen!</v>
      </c>
    </row>
    <row r="15" spans="1:11" x14ac:dyDescent="0.2">
      <c r="A15" s="69"/>
      <c r="B15" s="69"/>
      <c r="C15" s="69"/>
      <c r="D15" s="69"/>
      <c r="E15" s="69"/>
      <c r="F15" s="73"/>
      <c r="G15" s="69"/>
      <c r="H15" s="73"/>
      <c r="I15" s="69"/>
    </row>
    <row r="16" spans="1:11" x14ac:dyDescent="0.2">
      <c r="A16" s="70" t="s">
        <v>20</v>
      </c>
      <c r="B16" s="70" t="s">
        <v>21</v>
      </c>
      <c r="C16" s="70"/>
      <c r="D16" s="70"/>
      <c r="E16" s="70"/>
      <c r="F16" s="74"/>
      <c r="G16" s="70"/>
      <c r="H16" s="74"/>
      <c r="I16" s="70"/>
    </row>
    <row r="17" spans="1:11" ht="11.25" customHeight="1" x14ac:dyDescent="0.2">
      <c r="A17" s="69" t="s">
        <v>22</v>
      </c>
      <c r="B17" s="69" t="s">
        <v>126</v>
      </c>
      <c r="C17" s="69"/>
      <c r="D17" s="8">
        <f>D73+D77</f>
        <v>8.75</v>
      </c>
      <c r="E17" s="69" t="s">
        <v>3</v>
      </c>
      <c r="F17" s="73"/>
      <c r="G17" s="69"/>
      <c r="H17" s="73"/>
      <c r="I17" s="69"/>
      <c r="K17" s="72" t="str">
        <f ca="1">IF(D17&lt;(D73+D77),"Wert prüfen!",IF(H61="","Inhalt der gelben Zellen kann angepasst werden.",""))</f>
        <v>Inhalt der gelben Zellen kann angepasst werden.</v>
      </c>
    </row>
    <row r="18" spans="1:11" x14ac:dyDescent="0.2">
      <c r="A18" s="69"/>
      <c r="B18" s="69" t="s">
        <v>23</v>
      </c>
      <c r="C18" s="69"/>
      <c r="D18" s="79">
        <f>(D17/100)*$F$14</f>
        <v>0</v>
      </c>
      <c r="E18" s="69" t="s">
        <v>3</v>
      </c>
      <c r="F18" s="80">
        <f>IF(D18="","",D17+D18)</f>
        <v>8.75</v>
      </c>
      <c r="G18" s="69" t="s">
        <v>3</v>
      </c>
      <c r="H18" s="76">
        <f>IF(D18="","",ROUND(F18/100*$H$5,2))</f>
        <v>1.31</v>
      </c>
      <c r="I18" s="69" t="s">
        <v>4</v>
      </c>
      <c r="K18" s="72"/>
    </row>
    <row r="19" spans="1:11" ht="11.25" x14ac:dyDescent="0.2">
      <c r="A19" s="69" t="s">
        <v>24</v>
      </c>
      <c r="B19" s="69" t="s">
        <v>127</v>
      </c>
      <c r="C19" s="69"/>
      <c r="D19" s="8">
        <f>D74</f>
        <v>9.3000000000000007</v>
      </c>
      <c r="E19" s="69" t="s">
        <v>3</v>
      </c>
      <c r="F19" s="81"/>
      <c r="G19" s="69"/>
      <c r="H19" s="73"/>
      <c r="I19" s="69"/>
      <c r="K19" s="72" t="str">
        <f ca="1">IF(D19&lt;&gt;D74,"Wert prüfen!",IF(H61="","Inhalt der gelben Zellen kann angepasst werden.",""))</f>
        <v>Inhalt der gelben Zellen kann angepasst werden.</v>
      </c>
    </row>
    <row r="20" spans="1:11" ht="11.25" customHeight="1" x14ac:dyDescent="0.2">
      <c r="A20" s="69"/>
      <c r="B20" s="69" t="s">
        <v>25</v>
      </c>
      <c r="C20" s="69"/>
      <c r="D20" s="79">
        <f>(D19/100)*$F$14</f>
        <v>0</v>
      </c>
      <c r="E20" s="69" t="s">
        <v>3</v>
      </c>
      <c r="F20" s="80">
        <f>IF(D20="","",D19+D20)</f>
        <v>9.3000000000000007</v>
      </c>
      <c r="G20" s="69" t="s">
        <v>3</v>
      </c>
      <c r="H20" s="76">
        <f>IF(D20="","",ROUND(F20/100*$H$5,2))</f>
        <v>1.4</v>
      </c>
      <c r="I20" s="69" t="s">
        <v>4</v>
      </c>
      <c r="K20" s="72"/>
    </row>
    <row r="21" spans="1:11" ht="11.25" x14ac:dyDescent="0.2">
      <c r="A21" s="69" t="s">
        <v>26</v>
      </c>
      <c r="B21" s="69" t="s">
        <v>128</v>
      </c>
      <c r="C21" s="69"/>
      <c r="D21" s="8">
        <f>D75</f>
        <v>1.3</v>
      </c>
      <c r="E21" s="69" t="s">
        <v>3</v>
      </c>
      <c r="F21" s="81"/>
      <c r="G21" s="69"/>
      <c r="H21" s="73"/>
      <c r="I21" s="69"/>
      <c r="K21" s="72" t="str">
        <f ca="1">IF(D21&lt;&gt;D75,"Wert prüfen!",IF(H61="","Inhalt der gelben Zellen kann angepasst werden.",""))</f>
        <v>Inhalt der gelben Zellen kann angepasst werden.</v>
      </c>
    </row>
    <row r="22" spans="1:11" x14ac:dyDescent="0.2">
      <c r="A22" s="69"/>
      <c r="B22" s="69" t="s">
        <v>27</v>
      </c>
      <c r="C22" s="69"/>
      <c r="D22" s="79">
        <f>(D21/100)*$F$14</f>
        <v>0</v>
      </c>
      <c r="E22" s="69" t="s">
        <v>3</v>
      </c>
      <c r="F22" s="80">
        <f>IF(D22="","",D21+D22)</f>
        <v>1.3</v>
      </c>
      <c r="G22" s="69" t="s">
        <v>3</v>
      </c>
      <c r="H22" s="76">
        <f>IF(D22="","",ROUND(F22/100*$H$5,2))</f>
        <v>0.2</v>
      </c>
      <c r="I22" s="69" t="s">
        <v>4</v>
      </c>
      <c r="K22" s="72"/>
    </row>
    <row r="23" spans="1:11" ht="11.25" x14ac:dyDescent="0.2">
      <c r="A23" s="69" t="s">
        <v>28</v>
      </c>
      <c r="B23" s="69" t="s">
        <v>129</v>
      </c>
      <c r="C23" s="69"/>
      <c r="D23" s="8">
        <f>D76</f>
        <v>1.8</v>
      </c>
      <c r="E23" s="69" t="s">
        <v>3</v>
      </c>
      <c r="F23" s="81"/>
      <c r="G23" s="69"/>
      <c r="H23" s="73"/>
      <c r="I23" s="69"/>
      <c r="K23" s="72" t="str">
        <f ca="1">IF(D23&lt;&gt;D76,"Wert prüfen!",IF(H61="","Inhalt der gelben Zellen kann angepasst werden.",""))</f>
        <v>Inhalt der gelben Zellen kann angepasst werden.</v>
      </c>
    </row>
    <row r="24" spans="1:11" x14ac:dyDescent="0.2">
      <c r="A24" s="69"/>
      <c r="B24" s="69" t="s">
        <v>29</v>
      </c>
      <c r="C24" s="69"/>
      <c r="D24" s="79">
        <f>(D23/100)*$F$14</f>
        <v>0</v>
      </c>
      <c r="E24" s="69" t="s">
        <v>3</v>
      </c>
      <c r="F24" s="80">
        <f>IF(D24="","",D23+D24)</f>
        <v>1.8</v>
      </c>
      <c r="G24" s="69" t="s">
        <v>3</v>
      </c>
      <c r="H24" s="76">
        <f>IF(D24="","",ROUND(F24/100*$H$5,2))</f>
        <v>0.27</v>
      </c>
      <c r="I24" s="69" t="s">
        <v>4</v>
      </c>
      <c r="K24" s="72"/>
    </row>
    <row r="25" spans="1:11" ht="11.25" x14ac:dyDescent="0.2">
      <c r="A25" s="69" t="s">
        <v>30</v>
      </c>
      <c r="B25" s="69" t="s">
        <v>130</v>
      </c>
      <c r="C25" s="69"/>
      <c r="D25" s="8"/>
      <c r="E25" s="69" t="s">
        <v>3</v>
      </c>
      <c r="F25" s="81"/>
      <c r="G25" s="69"/>
      <c r="H25" s="73"/>
      <c r="I25" s="69"/>
      <c r="K25" s="72" t="str">
        <f>IF(D25="","Bitte ausfüllen!","")</f>
        <v>Bitte ausfüllen!</v>
      </c>
    </row>
    <row r="26" spans="1:11" x14ac:dyDescent="0.2">
      <c r="A26" s="69"/>
      <c r="B26" s="69" t="s">
        <v>31</v>
      </c>
      <c r="C26" s="69"/>
      <c r="D26" s="79">
        <f>(D25/100)*$F$14</f>
        <v>0</v>
      </c>
      <c r="E26" s="69" t="s">
        <v>3</v>
      </c>
      <c r="F26" s="80">
        <f>IF(D26="","",D25+D26)</f>
        <v>0</v>
      </c>
      <c r="G26" s="69" t="s">
        <v>3</v>
      </c>
      <c r="H26" s="76">
        <f>IF(D26="","",ROUND(F26/100*$H$5,2))</f>
        <v>0</v>
      </c>
      <c r="I26" s="69" t="s">
        <v>4</v>
      </c>
      <c r="K26" s="72"/>
    </row>
    <row r="27" spans="1:11" ht="11.25" x14ac:dyDescent="0.2">
      <c r="A27" s="69" t="s">
        <v>32</v>
      </c>
      <c r="B27" s="69" t="s">
        <v>131</v>
      </c>
      <c r="C27" s="69"/>
      <c r="D27" s="69"/>
      <c r="E27" s="69"/>
      <c r="F27" s="8"/>
      <c r="G27" s="69" t="s">
        <v>3</v>
      </c>
      <c r="H27" s="76" t="str">
        <f>IF(F27="","",ROUND(F27/100*$H$5,2))</f>
        <v/>
      </c>
      <c r="I27" s="69" t="s">
        <v>4</v>
      </c>
      <c r="K27" s="72" t="str">
        <f>IF(F27="","Bitte ausfüllen!","")</f>
        <v>Bitte ausfüllen!</v>
      </c>
    </row>
    <row r="28" spans="1:11" ht="11.25" x14ac:dyDescent="0.2">
      <c r="A28" s="69" t="s">
        <v>33</v>
      </c>
      <c r="B28" s="69" t="s">
        <v>132</v>
      </c>
      <c r="C28" s="69"/>
      <c r="D28" s="69"/>
      <c r="E28" s="69"/>
      <c r="F28" s="8">
        <f>D79</f>
        <v>0.15</v>
      </c>
      <c r="G28" s="69" t="s">
        <v>3</v>
      </c>
      <c r="H28" s="76">
        <f>IF(F28="","",ROUND(F28/100*$H$5,2))</f>
        <v>0.02</v>
      </c>
      <c r="I28" s="69" t="s">
        <v>4</v>
      </c>
      <c r="K28" s="72" t="str">
        <f ca="1">IF(F28&lt;&gt;D79,"Wert prüfen!",IF(H61="","Inhalt der gelben Zellen kann angepasst werden.",""))</f>
        <v>Inhalt der gelben Zellen kann angepasst werden.</v>
      </c>
    </row>
    <row r="29" spans="1:11" ht="23.45" customHeight="1" x14ac:dyDescent="0.2">
      <c r="A29" s="70"/>
      <c r="B29" s="154" t="s">
        <v>34</v>
      </c>
      <c r="C29" s="154"/>
      <c r="D29" s="70"/>
      <c r="E29" s="70"/>
      <c r="F29" s="77">
        <f>IF(SUM(F17:F28)=0,0,SUM(F17:F28)+F14)</f>
        <v>21.3</v>
      </c>
      <c r="G29" s="70" t="s">
        <v>3</v>
      </c>
      <c r="H29" s="78" t="str">
        <f>IF(OR(COUNTIF(D17:D26,"")&gt;0,COUNTIF(F27:F28,"")&gt;0),"",SUM(H17:H28)+H14)</f>
        <v/>
      </c>
      <c r="I29" s="70" t="s">
        <v>4</v>
      </c>
      <c r="K29" s="72" t="str">
        <f>IF(H29="","Angaben offen!","")</f>
        <v>Angaben offen!</v>
      </c>
    </row>
    <row r="30" spans="1:11" ht="5.45" customHeight="1" x14ac:dyDescent="0.2">
      <c r="A30" s="69"/>
      <c r="B30" s="69"/>
      <c r="C30" s="69"/>
      <c r="D30" s="69"/>
      <c r="E30" s="69"/>
      <c r="F30" s="73"/>
      <c r="G30" s="69"/>
      <c r="H30" s="73"/>
      <c r="I30" s="69"/>
    </row>
    <row r="31" spans="1:11" x14ac:dyDescent="0.2">
      <c r="A31" s="69"/>
      <c r="B31" s="70" t="s">
        <v>35</v>
      </c>
      <c r="C31" s="69"/>
      <c r="D31" s="69"/>
      <c r="E31" s="69"/>
      <c r="F31" s="73"/>
      <c r="G31" s="69"/>
      <c r="H31" s="73"/>
      <c r="I31" s="69"/>
    </row>
    <row r="32" spans="1:11" x14ac:dyDescent="0.2">
      <c r="A32" s="69" t="s">
        <v>36</v>
      </c>
      <c r="B32" s="69" t="s">
        <v>37</v>
      </c>
      <c r="C32" s="69"/>
      <c r="D32" s="69"/>
      <c r="E32" s="69"/>
      <c r="F32" s="8"/>
      <c r="G32" s="69" t="s">
        <v>3</v>
      </c>
      <c r="H32" s="76" t="str">
        <f>IF(F32="","",ROUND(F32/100*$H$5,2))</f>
        <v/>
      </c>
      <c r="I32" s="69" t="s">
        <v>4</v>
      </c>
      <c r="K32" s="72" t="str">
        <f>IF(F32="","Bitte ausfüllen!","")</f>
        <v>Bitte ausfüllen!</v>
      </c>
    </row>
    <row r="33" spans="1:11" x14ac:dyDescent="0.2">
      <c r="A33" s="69" t="s">
        <v>38</v>
      </c>
      <c r="B33" s="69" t="s">
        <v>39</v>
      </c>
      <c r="C33" s="69"/>
      <c r="D33" s="69"/>
      <c r="E33" s="69"/>
      <c r="F33" s="8"/>
      <c r="G33" s="69" t="s">
        <v>3</v>
      </c>
      <c r="H33" s="76" t="str">
        <f>IF(F33="","",ROUND(F33/100*$H$5,2))</f>
        <v/>
      </c>
      <c r="I33" s="69" t="s">
        <v>4</v>
      </c>
      <c r="K33" s="72" t="str">
        <f>IF(F33="","Bitte ausfüllen!","")</f>
        <v>Bitte ausfüllen!</v>
      </c>
    </row>
    <row r="34" spans="1:11" ht="22.15" customHeight="1" x14ac:dyDescent="0.2">
      <c r="A34" s="70"/>
      <c r="B34" s="154" t="s">
        <v>40</v>
      </c>
      <c r="C34" s="154"/>
      <c r="D34" s="70"/>
      <c r="E34" s="70"/>
      <c r="F34" s="77">
        <f>IF(SUM(F32:F33)=0,0,SUM(F32:F33)+F29)</f>
        <v>0</v>
      </c>
      <c r="G34" s="70" t="s">
        <v>3</v>
      </c>
      <c r="H34" s="78" t="str">
        <f>IF(COUNTIF(H32:H33,"")&gt;0,"",SUM(H32:H33)+H29)</f>
        <v/>
      </c>
      <c r="I34" s="70" t="s">
        <v>4</v>
      </c>
      <c r="K34" s="72" t="str">
        <f>IF(H34="","Angaben offen!","")</f>
        <v>Angaben offen!</v>
      </c>
    </row>
    <row r="35" spans="1:11" ht="5.45" customHeight="1" x14ac:dyDescent="0.2">
      <c r="A35" s="69"/>
      <c r="B35" s="69"/>
      <c r="C35" s="69"/>
      <c r="D35" s="69"/>
      <c r="E35" s="69"/>
      <c r="F35" s="73"/>
      <c r="G35" s="69"/>
      <c r="H35" s="73"/>
      <c r="I35" s="69"/>
    </row>
    <row r="36" spans="1:11" x14ac:dyDescent="0.2">
      <c r="A36" s="70" t="s">
        <v>41</v>
      </c>
      <c r="B36" s="70" t="s">
        <v>42</v>
      </c>
      <c r="C36" s="70"/>
      <c r="D36" s="70"/>
      <c r="E36" s="70"/>
      <c r="F36" s="74"/>
      <c r="G36" s="70"/>
      <c r="H36" s="74"/>
      <c r="I36" s="70"/>
    </row>
    <row r="37" spans="1:11" x14ac:dyDescent="0.2">
      <c r="A37" s="69" t="s">
        <v>43</v>
      </c>
      <c r="B37" s="69" t="s">
        <v>44</v>
      </c>
      <c r="C37" s="69"/>
      <c r="D37" s="69"/>
      <c r="E37" s="69"/>
      <c r="F37" s="73"/>
      <c r="G37" s="69"/>
      <c r="H37" s="73"/>
      <c r="I37" s="69"/>
    </row>
    <row r="38" spans="1:11" x14ac:dyDescent="0.2">
      <c r="A38" s="69"/>
      <c r="B38" s="69" t="s">
        <v>45</v>
      </c>
      <c r="C38" s="69"/>
      <c r="D38" s="69"/>
      <c r="E38" s="69"/>
      <c r="F38" s="8"/>
      <c r="G38" s="69" t="s">
        <v>3</v>
      </c>
      <c r="H38" s="76" t="str">
        <f>IF(F38="","",ROUND(F38/100*$H$5,2))</f>
        <v/>
      </c>
      <c r="I38" s="69" t="s">
        <v>4</v>
      </c>
      <c r="K38" s="72" t="str">
        <f>IF(F38="","Bitte ausfüllen!","")</f>
        <v>Bitte ausfüllen!</v>
      </c>
    </row>
    <row r="39" spans="1:11" x14ac:dyDescent="0.2">
      <c r="A39" s="69" t="s">
        <v>46</v>
      </c>
      <c r="B39" s="69" t="s">
        <v>47</v>
      </c>
      <c r="C39" s="69"/>
      <c r="D39" s="69"/>
      <c r="E39" s="69"/>
      <c r="F39" s="8"/>
      <c r="G39" s="69" t="s">
        <v>3</v>
      </c>
      <c r="H39" s="76" t="str">
        <f>IF(F39="","",ROUND(F39/100*$H$5,2))</f>
        <v/>
      </c>
      <c r="I39" s="69" t="s">
        <v>4</v>
      </c>
      <c r="K39" s="72" t="str">
        <f>IF(F39="","Bitte ausfüllen!","")</f>
        <v>Bitte ausfüllen!</v>
      </c>
    </row>
    <row r="40" spans="1:11" x14ac:dyDescent="0.2">
      <c r="A40" s="69" t="s">
        <v>48</v>
      </c>
      <c r="B40" s="69" t="s">
        <v>49</v>
      </c>
      <c r="C40" s="69"/>
      <c r="D40" s="69"/>
      <c r="E40" s="69"/>
      <c r="F40" s="8"/>
      <c r="G40" s="69" t="s">
        <v>3</v>
      </c>
      <c r="H40" s="76" t="str">
        <f>IF(F40="","",ROUND(F40/100*$H$5,2))</f>
        <v/>
      </c>
      <c r="I40" s="69" t="s">
        <v>4</v>
      </c>
      <c r="K40" s="72" t="str">
        <f>IF(F40="","Bitte ausfüllen!","")</f>
        <v>Bitte ausfüllen!</v>
      </c>
    </row>
    <row r="41" spans="1:11" x14ac:dyDescent="0.2">
      <c r="A41" s="69" t="s">
        <v>50</v>
      </c>
      <c r="B41" s="69" t="s">
        <v>51</v>
      </c>
      <c r="C41" s="69"/>
      <c r="D41" s="69"/>
      <c r="E41" s="69"/>
      <c r="F41" s="8"/>
      <c r="G41" s="69" t="s">
        <v>3</v>
      </c>
      <c r="H41" s="76" t="str">
        <f>IF(F41="","",ROUND(F41/100*$H$5,2))</f>
        <v/>
      </c>
      <c r="I41" s="69" t="s">
        <v>4</v>
      </c>
      <c r="K41" s="72" t="str">
        <f>IF(F41="","Bitte ausfüllen!","")</f>
        <v>Bitte ausfüllen!</v>
      </c>
    </row>
    <row r="42" spans="1:11" ht="23.45" customHeight="1" x14ac:dyDescent="0.2">
      <c r="A42" s="70"/>
      <c r="B42" s="154" t="s">
        <v>52</v>
      </c>
      <c r="C42" s="154"/>
      <c r="D42" s="70"/>
      <c r="E42" s="70"/>
      <c r="F42" s="77">
        <f>IF(SUM(F38:F41)=0,0,SUM(F38:F41))</f>
        <v>0</v>
      </c>
      <c r="G42" s="70" t="s">
        <v>3</v>
      </c>
      <c r="H42" s="78" t="str">
        <f>IF(COUNTIF(H38:H41,"")&gt;0,"",SUM(H38:H41))</f>
        <v/>
      </c>
      <c r="I42" s="70" t="s">
        <v>4</v>
      </c>
      <c r="K42" s="72" t="str">
        <f>IF(H42="","Angaben offen!","")</f>
        <v>Angaben offen!</v>
      </c>
    </row>
    <row r="43" spans="1:11" ht="5.45" customHeight="1" x14ac:dyDescent="0.2">
      <c r="A43" s="69"/>
      <c r="B43" s="69"/>
      <c r="C43" s="69"/>
      <c r="D43" s="69"/>
      <c r="E43" s="69"/>
      <c r="F43" s="73"/>
      <c r="G43" s="69"/>
      <c r="H43" s="73"/>
      <c r="I43" s="69"/>
    </row>
    <row r="44" spans="1:11" x14ac:dyDescent="0.2">
      <c r="A44" s="70" t="s">
        <v>53</v>
      </c>
      <c r="B44" s="70" t="s">
        <v>54</v>
      </c>
      <c r="C44" s="70"/>
      <c r="D44" s="70"/>
      <c r="E44" s="70"/>
      <c r="F44" s="70"/>
      <c r="G44" s="70"/>
      <c r="H44" s="70"/>
      <c r="I44" s="70"/>
    </row>
    <row r="45" spans="1:11" x14ac:dyDescent="0.2">
      <c r="A45" s="69" t="s">
        <v>55</v>
      </c>
      <c r="B45" s="69" t="s">
        <v>56</v>
      </c>
      <c r="C45" s="69"/>
      <c r="D45" s="69"/>
      <c r="E45" s="69"/>
      <c r="F45" s="69"/>
      <c r="G45" s="69"/>
      <c r="H45" s="69"/>
      <c r="I45" s="69"/>
    </row>
    <row r="46" spans="1:11" x14ac:dyDescent="0.2">
      <c r="A46" s="69" t="s">
        <v>57</v>
      </c>
      <c r="B46" s="69"/>
      <c r="C46" s="69" t="s">
        <v>58</v>
      </c>
      <c r="D46" s="69"/>
      <c r="E46" s="69"/>
      <c r="F46" s="8"/>
      <c r="G46" s="69" t="s">
        <v>3</v>
      </c>
      <c r="H46" s="76" t="str">
        <f>IF(F46="","",ROUND(F46/100*$H$5,2))</f>
        <v/>
      </c>
      <c r="I46" s="69" t="s">
        <v>4</v>
      </c>
      <c r="K46" s="72" t="str">
        <f>IF(F46="","Bitte ausfüllen!","")</f>
        <v>Bitte ausfüllen!</v>
      </c>
    </row>
    <row r="47" spans="1:11" x14ac:dyDescent="0.2">
      <c r="A47" s="69" t="s">
        <v>59</v>
      </c>
      <c r="B47" s="69"/>
      <c r="C47" s="69" t="s">
        <v>125</v>
      </c>
      <c r="D47" s="69"/>
      <c r="E47" s="69"/>
      <c r="F47" s="8"/>
      <c r="G47" s="69" t="s">
        <v>3</v>
      </c>
      <c r="H47" s="76" t="str">
        <f>IF(F47="","",ROUND(F47/100*$H$5,2))</f>
        <v/>
      </c>
      <c r="I47" s="69" t="s">
        <v>4</v>
      </c>
      <c r="K47" s="72" t="str">
        <f>IF(F47="","Bitte ausfüllen!","")</f>
        <v>Bitte ausfüllen!</v>
      </c>
    </row>
    <row r="48" spans="1:11" x14ac:dyDescent="0.2">
      <c r="A48" s="69" t="s">
        <v>60</v>
      </c>
      <c r="B48" s="69" t="s">
        <v>61</v>
      </c>
      <c r="C48" s="69"/>
      <c r="D48" s="69"/>
      <c r="E48" s="69"/>
      <c r="F48" s="8"/>
      <c r="G48" s="69" t="s">
        <v>3</v>
      </c>
      <c r="H48" s="76" t="str">
        <f>IF(F48="","",ROUND(F48/100*$H$5,2))</f>
        <v/>
      </c>
      <c r="I48" s="69" t="s">
        <v>4</v>
      </c>
      <c r="K48" s="72" t="str">
        <f>IF(F48="","Bitte ausfüllen!","")</f>
        <v>Bitte ausfüllen!</v>
      </c>
    </row>
    <row r="49" spans="1:11" x14ac:dyDescent="0.2">
      <c r="A49" s="69" t="s">
        <v>62</v>
      </c>
      <c r="B49" s="69" t="s">
        <v>63</v>
      </c>
      <c r="C49" s="69"/>
      <c r="D49" s="69"/>
      <c r="E49" s="69"/>
      <c r="F49" s="69"/>
      <c r="G49" s="69"/>
      <c r="H49" s="69"/>
      <c r="I49" s="69"/>
    </row>
    <row r="50" spans="1:11" x14ac:dyDescent="0.2">
      <c r="A50" s="69" t="s">
        <v>64</v>
      </c>
      <c r="B50" s="69"/>
      <c r="C50" s="69" t="s">
        <v>65</v>
      </c>
      <c r="D50" s="69"/>
      <c r="E50" s="69"/>
      <c r="F50" s="8"/>
      <c r="G50" s="69" t="s">
        <v>3</v>
      </c>
      <c r="H50" s="76" t="str">
        <f t="shared" ref="H50:H56" si="0">IF(F50="","",ROUND(F50/100*$H$5,2))</f>
        <v/>
      </c>
      <c r="I50" s="69" t="s">
        <v>4</v>
      </c>
      <c r="K50" s="72" t="str">
        <f t="shared" ref="K50:K56" si="1">IF(F50="","Bitte ausfüllen!","")</f>
        <v>Bitte ausfüllen!</v>
      </c>
    </row>
    <row r="51" spans="1:11" x14ac:dyDescent="0.2">
      <c r="A51" s="69" t="s">
        <v>66</v>
      </c>
      <c r="B51" s="69"/>
      <c r="C51" s="69" t="s">
        <v>67</v>
      </c>
      <c r="D51" s="69"/>
      <c r="E51" s="69"/>
      <c r="F51" s="8"/>
      <c r="G51" s="69" t="s">
        <v>3</v>
      </c>
      <c r="H51" s="76" t="str">
        <f t="shared" si="0"/>
        <v/>
      </c>
      <c r="I51" s="69" t="s">
        <v>4</v>
      </c>
      <c r="K51" s="72" t="str">
        <f t="shared" si="1"/>
        <v>Bitte ausfüllen!</v>
      </c>
    </row>
    <row r="52" spans="1:11" x14ac:dyDescent="0.2">
      <c r="A52" s="69" t="s">
        <v>68</v>
      </c>
      <c r="B52" s="69" t="s">
        <v>69</v>
      </c>
      <c r="C52" s="69"/>
      <c r="D52" s="69"/>
      <c r="E52" s="69"/>
      <c r="F52" s="8"/>
      <c r="G52" s="69" t="s">
        <v>3</v>
      </c>
      <c r="H52" s="76" t="str">
        <f t="shared" si="0"/>
        <v/>
      </c>
      <c r="I52" s="69" t="s">
        <v>4</v>
      </c>
      <c r="K52" s="72" t="str">
        <f t="shared" si="1"/>
        <v>Bitte ausfüllen!</v>
      </c>
    </row>
    <row r="53" spans="1:11" x14ac:dyDescent="0.2">
      <c r="A53" s="69" t="s">
        <v>70</v>
      </c>
      <c r="B53" s="69" t="s">
        <v>71</v>
      </c>
      <c r="C53" s="69"/>
      <c r="D53" s="69"/>
      <c r="E53" s="69"/>
      <c r="F53" s="8"/>
      <c r="G53" s="69" t="s">
        <v>3</v>
      </c>
      <c r="H53" s="76" t="str">
        <f t="shared" si="0"/>
        <v/>
      </c>
      <c r="I53" s="69" t="s">
        <v>4</v>
      </c>
      <c r="K53" s="72" t="str">
        <f t="shared" si="1"/>
        <v>Bitte ausfüllen!</v>
      </c>
    </row>
    <row r="54" spans="1:11" x14ac:dyDescent="0.2">
      <c r="A54" s="69" t="s">
        <v>72</v>
      </c>
      <c r="B54" s="69" t="s">
        <v>73</v>
      </c>
      <c r="C54" s="69"/>
      <c r="D54" s="69"/>
      <c r="E54" s="69"/>
      <c r="F54" s="8"/>
      <c r="G54" s="69" t="s">
        <v>3</v>
      </c>
      <c r="H54" s="76" t="str">
        <f t="shared" si="0"/>
        <v/>
      </c>
      <c r="I54" s="69" t="s">
        <v>4</v>
      </c>
      <c r="K54" s="72" t="str">
        <f t="shared" si="1"/>
        <v>Bitte ausfüllen!</v>
      </c>
    </row>
    <row r="55" spans="1:11" x14ac:dyDescent="0.2">
      <c r="A55" s="69" t="s">
        <v>74</v>
      </c>
      <c r="B55" s="69" t="s">
        <v>75</v>
      </c>
      <c r="C55" s="69"/>
      <c r="D55" s="69"/>
      <c r="E55" s="69"/>
      <c r="F55" s="8"/>
      <c r="G55" s="69" t="s">
        <v>3</v>
      </c>
      <c r="H55" s="76" t="str">
        <f t="shared" si="0"/>
        <v/>
      </c>
      <c r="I55" s="69" t="s">
        <v>4</v>
      </c>
      <c r="K55" s="72" t="str">
        <f t="shared" si="1"/>
        <v>Bitte ausfüllen!</v>
      </c>
    </row>
    <row r="56" spans="1:11" x14ac:dyDescent="0.2">
      <c r="A56" s="69" t="s">
        <v>76</v>
      </c>
      <c r="B56" s="69" t="s">
        <v>77</v>
      </c>
      <c r="C56" s="69"/>
      <c r="D56" s="69"/>
      <c r="E56" s="69"/>
      <c r="F56" s="8"/>
      <c r="G56" s="69" t="s">
        <v>3</v>
      </c>
      <c r="H56" s="76" t="str">
        <f t="shared" si="0"/>
        <v/>
      </c>
      <c r="I56" s="69" t="s">
        <v>4</v>
      </c>
      <c r="K56" s="72" t="str">
        <f t="shared" si="1"/>
        <v>Bitte ausfüllen!</v>
      </c>
    </row>
    <row r="57" spans="1:11" ht="23.45" customHeight="1" x14ac:dyDescent="0.2">
      <c r="A57" s="70"/>
      <c r="B57" s="154" t="s">
        <v>78</v>
      </c>
      <c r="C57" s="154"/>
      <c r="D57" s="70"/>
      <c r="E57" s="70"/>
      <c r="F57" s="77">
        <f>IF(SUM(F45:F56)=0,0,SUM(F45:F56))</f>
        <v>0</v>
      </c>
      <c r="G57" s="70" t="s">
        <v>3</v>
      </c>
      <c r="H57" s="78" t="str">
        <f>IF(COUNTIF(H46:H56,"")&gt;1,"",SUM(H46:H56))</f>
        <v/>
      </c>
      <c r="I57" s="70" t="s">
        <v>4</v>
      </c>
      <c r="K57" s="72" t="str">
        <f>IF(H57="","Angaben offen!","")</f>
        <v>Angaben offen!</v>
      </c>
    </row>
    <row r="58" spans="1:11" ht="6.6" customHeight="1" x14ac:dyDescent="0.2">
      <c r="A58" s="69"/>
      <c r="B58" s="69"/>
      <c r="C58" s="69"/>
      <c r="D58" s="69"/>
      <c r="E58" s="69"/>
      <c r="F58" s="73"/>
      <c r="G58" s="69"/>
      <c r="H58" s="73"/>
      <c r="I58" s="69"/>
    </row>
    <row r="59" spans="1:11" x14ac:dyDescent="0.2">
      <c r="A59" s="70" t="s">
        <v>79</v>
      </c>
      <c r="B59" s="153" t="s">
        <v>80</v>
      </c>
      <c r="C59" s="153"/>
      <c r="D59" s="70"/>
      <c r="E59" s="70"/>
      <c r="F59" s="82">
        <f>IF(AND(F34=""),0,F34+F42+F57+F5)</f>
        <v>100</v>
      </c>
      <c r="G59" s="70" t="s">
        <v>3</v>
      </c>
      <c r="H59" s="74" t="str">
        <f>IF(H57="","",H34+H42+H57+H5)</f>
        <v/>
      </c>
      <c r="I59" s="70" t="s">
        <v>4</v>
      </c>
    </row>
    <row r="60" spans="1:11" x14ac:dyDescent="0.2">
      <c r="A60" s="70" t="s">
        <v>81</v>
      </c>
      <c r="B60" s="70" t="s">
        <v>82</v>
      </c>
      <c r="C60" s="70"/>
      <c r="D60" s="70"/>
      <c r="E60" s="70"/>
      <c r="F60" s="8"/>
      <c r="G60" s="70" t="s">
        <v>3</v>
      </c>
      <c r="H60" s="78" t="str">
        <f>IF(F60="","",ROUND(F60/100*H59,2))</f>
        <v/>
      </c>
      <c r="I60" s="70" t="s">
        <v>4</v>
      </c>
      <c r="K60" s="72" t="str">
        <f>IF(F60="","Bitte ausfüllen!","")</f>
        <v>Bitte ausfüllen!</v>
      </c>
    </row>
    <row r="61" spans="1:11" x14ac:dyDescent="0.2">
      <c r="A61" s="70"/>
      <c r="B61" s="70" t="s">
        <v>83</v>
      </c>
      <c r="C61" s="70"/>
      <c r="D61" s="70"/>
      <c r="E61" s="70"/>
      <c r="F61" s="77">
        <f ca="1">IF(H61="",0,H61/H5*100)</f>
        <v>0</v>
      </c>
      <c r="G61" s="70" t="s">
        <v>3</v>
      </c>
      <c r="H61" s="78" t="str">
        <f ca="1">IF(SUM(COUNTIF(INDIRECT({"H5","F9:F13","D17:D26","F27:F28","F32:F33","F38:F41","F46:F48","F50:F56","F60","H65:H68"}),""))&gt;0,"",H59+H60)</f>
        <v/>
      </c>
      <c r="I61" s="70" t="s">
        <v>4</v>
      </c>
      <c r="K61" s="72" t="str">
        <f ca="1">IF(SUM(COUNTIF(INDIRECT({"H5","F9:F13","D17:D26","F27:F28","F32:F33","F38:F41","F46:F48","F50:F56","F60","H65:H68"}),""))&gt;0,SUM(COUNTIF(INDIRECT({"H5","F9:F13","D17:D26","F27:F28","F32:F33","F38:F41","F46:F48","F50:F56","F60","H65:H68"}),"")) &amp;" Zelle(n) ohne Wert!","")</f>
        <v>28 Zelle(n) ohne Wert!</v>
      </c>
    </row>
    <row r="62" spans="1:11" x14ac:dyDescent="0.2">
      <c r="A62" s="69"/>
      <c r="B62" s="69" t="s">
        <v>84</v>
      </c>
      <c r="C62" s="69"/>
      <c r="D62" s="69"/>
      <c r="E62" s="69"/>
      <c r="F62" s="77">
        <f ca="1">IF(F61=0,0,F61-F5)</f>
        <v>0</v>
      </c>
      <c r="G62" s="69" t="s">
        <v>3</v>
      </c>
      <c r="H62" s="69"/>
      <c r="I62" s="69"/>
      <c r="K62" s="72" t="str">
        <f ca="1">IF(F62&lt;70,"Bitte prüfen gemäß Aufforderung!","")</f>
        <v>Bitte prüfen gemäß Aufforderung!</v>
      </c>
    </row>
    <row r="63" spans="1:11" ht="5.45" customHeight="1" x14ac:dyDescent="0.2">
      <c r="A63" s="69"/>
      <c r="B63" s="70"/>
      <c r="C63" s="69"/>
      <c r="D63" s="69"/>
      <c r="E63" s="69"/>
      <c r="F63" s="82"/>
      <c r="G63" s="69"/>
      <c r="H63" s="74"/>
    </row>
    <row r="64" spans="1:11" x14ac:dyDescent="0.2">
      <c r="B64" s="70" t="s">
        <v>85</v>
      </c>
      <c r="D64" s="70"/>
      <c r="E64" s="70"/>
      <c r="G64" s="70"/>
      <c r="H64" s="74" t="s">
        <v>86</v>
      </c>
      <c r="I64" s="70"/>
    </row>
    <row r="65" spans="1:15" x14ac:dyDescent="0.2">
      <c r="B65" s="69" t="s">
        <v>87</v>
      </c>
      <c r="D65" s="69"/>
      <c r="E65" s="69"/>
      <c r="G65" s="83"/>
      <c r="H65" s="9"/>
      <c r="I65" s="83"/>
      <c r="K65" s="72" t="str">
        <f>IF(H65="","Bitte ausfüllen!","")</f>
        <v>Bitte ausfüllen!</v>
      </c>
    </row>
    <row r="66" spans="1:15" x14ac:dyDescent="0.2">
      <c r="B66" s="69" t="s">
        <v>88</v>
      </c>
      <c r="D66" s="69"/>
      <c r="E66" s="69"/>
      <c r="G66" s="83"/>
      <c r="H66" s="10"/>
      <c r="I66" s="83"/>
      <c r="K66" s="72" t="str">
        <f>IF(H66="","Bitte ausfüllen!","")</f>
        <v>Bitte ausfüllen!</v>
      </c>
    </row>
    <row r="67" spans="1:15" x14ac:dyDescent="0.2">
      <c r="B67" s="69" t="s">
        <v>89</v>
      </c>
      <c r="D67" s="69"/>
      <c r="E67" s="69"/>
      <c r="G67" s="83"/>
      <c r="H67" s="11"/>
      <c r="I67" s="83"/>
      <c r="K67" s="72" t="str">
        <f>IF(H67="","Bitte ausfüllen!","")</f>
        <v>Bitte ausfüllen!</v>
      </c>
    </row>
    <row r="68" spans="1:15" x14ac:dyDescent="0.2">
      <c r="B68" s="69" t="s">
        <v>90</v>
      </c>
      <c r="D68" s="69"/>
      <c r="E68" s="69"/>
      <c r="G68" s="83"/>
      <c r="H68" s="10"/>
      <c r="I68" s="83"/>
      <c r="K68" s="72" t="str">
        <f>IF(H68="","Bitte ausfüllen!","")</f>
        <v>Bitte ausfüllen!</v>
      </c>
    </row>
    <row r="69" spans="1:15" ht="5.45" customHeight="1" x14ac:dyDescent="0.2"/>
    <row r="70" spans="1:15" ht="5.45" customHeight="1" x14ac:dyDescent="0.2">
      <c r="C70" s="55"/>
      <c r="D70" s="4"/>
    </row>
    <row r="71" spans="1:15" ht="15.95" customHeight="1" x14ac:dyDescent="0.2">
      <c r="A71" s="144" t="s">
        <v>195</v>
      </c>
      <c r="B71" s="144"/>
      <c r="C71" s="144"/>
      <c r="D71" s="144" t="s">
        <v>196</v>
      </c>
      <c r="F71" s="146" t="s">
        <v>138</v>
      </c>
      <c r="G71" s="147"/>
      <c r="H71" s="148"/>
      <c r="L71" s="35"/>
      <c r="M71" s="35"/>
      <c r="N71" s="35"/>
      <c r="O71" s="35"/>
    </row>
    <row r="72" spans="1:15" ht="15.95" customHeight="1" x14ac:dyDescent="0.2">
      <c r="A72" s="145"/>
      <c r="B72" s="145"/>
      <c r="C72" s="145"/>
      <c r="D72" s="145"/>
      <c r="F72" s="149"/>
      <c r="G72" s="150"/>
      <c r="H72" s="151"/>
      <c r="I72" s="70"/>
      <c r="J72" s="70"/>
      <c r="K72" s="70"/>
      <c r="L72" s="35"/>
      <c r="M72" s="35"/>
      <c r="N72" s="35"/>
      <c r="O72" s="35"/>
    </row>
    <row r="73" spans="1:15" ht="19.899999999999999" customHeight="1" x14ac:dyDescent="0.2">
      <c r="A73" s="142">
        <v>1</v>
      </c>
      <c r="B73" s="142"/>
      <c r="C73" s="12" t="s">
        <v>133</v>
      </c>
      <c r="D73" s="58">
        <v>7.3</v>
      </c>
      <c r="F73" s="143" t="s">
        <v>343</v>
      </c>
      <c r="G73" s="143"/>
      <c r="H73" s="143"/>
    </row>
    <row r="74" spans="1:15" ht="19.899999999999999" customHeight="1" x14ac:dyDescent="0.2">
      <c r="A74" s="142">
        <v>2</v>
      </c>
      <c r="B74" s="142"/>
      <c r="C74" s="12" t="s">
        <v>134</v>
      </c>
      <c r="D74" s="58">
        <v>9.3000000000000007</v>
      </c>
    </row>
    <row r="75" spans="1:15" ht="25.5" customHeight="1" x14ac:dyDescent="0.2">
      <c r="A75" s="142">
        <v>3</v>
      </c>
      <c r="B75" s="142"/>
      <c r="C75" s="12" t="s">
        <v>135</v>
      </c>
      <c r="D75" s="58">
        <v>1.3</v>
      </c>
    </row>
    <row r="76" spans="1:15" ht="25.5" customHeight="1" x14ac:dyDescent="0.2">
      <c r="A76" s="142">
        <v>4</v>
      </c>
      <c r="B76" s="142"/>
      <c r="C76" s="12" t="s">
        <v>136</v>
      </c>
      <c r="D76" s="58">
        <f>IF( F73="Sachsen",1.3,1.8)</f>
        <v>1.8</v>
      </c>
    </row>
    <row r="77" spans="1:15" ht="31.5" x14ac:dyDescent="0.2">
      <c r="A77" s="142">
        <v>5</v>
      </c>
      <c r="B77" s="142"/>
      <c r="C77" s="12" t="s">
        <v>197</v>
      </c>
      <c r="D77" s="58">
        <v>1.45</v>
      </c>
    </row>
    <row r="78" spans="1:15" ht="25.5" customHeight="1" x14ac:dyDescent="0.2">
      <c r="A78" s="142">
        <v>6</v>
      </c>
      <c r="B78" s="142"/>
      <c r="C78" s="12" t="s">
        <v>123</v>
      </c>
      <c r="D78" s="58"/>
    </row>
    <row r="79" spans="1:15" ht="25.5" customHeight="1" x14ac:dyDescent="0.2">
      <c r="A79" s="142">
        <v>7</v>
      </c>
      <c r="B79" s="142"/>
      <c r="C79" s="12" t="s">
        <v>137</v>
      </c>
      <c r="D79" s="58">
        <v>0.15</v>
      </c>
    </row>
  </sheetData>
  <sheetProtection algorithmName="SHA-512" hashValue="zfIPLrQXSm34f9bxUz2rg773hLoMC6PUGp6f+kKcPlpEWPiab8Ws/+xBCtx+o2FRshfR5Jf560Kib88CKmoVSg==" saltValue="e+Usj23KXdNi6uqXSmonXA==" spinCount="100000" sheet="1" objects="1" scenarios="1"/>
  <mergeCells count="18">
    <mergeCell ref="A71:C72"/>
    <mergeCell ref="D71:D72"/>
    <mergeCell ref="F71:H72"/>
    <mergeCell ref="E1:I2"/>
    <mergeCell ref="A3:I3"/>
    <mergeCell ref="B59:C59"/>
    <mergeCell ref="B29:C29"/>
    <mergeCell ref="B34:C34"/>
    <mergeCell ref="B42:C42"/>
    <mergeCell ref="B57:C57"/>
    <mergeCell ref="A78:B78"/>
    <mergeCell ref="A79:B79"/>
    <mergeCell ref="F73:H73"/>
    <mergeCell ref="A73:B73"/>
    <mergeCell ref="A74:B74"/>
    <mergeCell ref="A75:B75"/>
    <mergeCell ref="A76:B76"/>
    <mergeCell ref="A77:B77"/>
  </mergeCells>
  <phoneticPr fontId="3" type="noConversion"/>
  <dataValidations count="1">
    <dataValidation type="decimal" errorStyle="warning" allowBlank="1" showInputMessage="1" showErrorMessage="1" error="Bitte überprüfen Sie Ihre Eingaben." sqref="C25" xr:uid="{00000000-0002-0000-0300-000000000000}">
      <formula1>8.5</formula1>
      <formula2>84</formula2>
    </dataValidation>
  </dataValidations>
  <hyperlinks>
    <hyperlink ref="K1" location="Inhaltsverzeichnis!A1" display="Zurück zum Inhaltsverzeichnis" xr:uid="{00000000-0004-0000-0300-000000000000}"/>
  </hyperlinks>
  <printOptions horizontalCentered="1"/>
  <pageMargins left="0.78740157480314965" right="0.78740157480314965" top="0.98425196850393704" bottom="0.98425196850393704" header="0.51181102362204722" footer="0.51181102362204722"/>
  <pageSetup paperSize="9" scale="60" orientation="portrait" r:id="rId1"/>
  <headerFooter alignWithMargins="0">
    <oddHeader>&amp;L&amp;F</oddHeader>
    <oddFooter>&amp;LSalzstadt Staßfurt&amp;CSeite &amp;P von &amp;N&amp;RSVS UnterhaltsRG</oddFooter>
  </headerFooter>
  <ignoredErrors>
    <ignoredError sqref="A11:A13"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26626" r:id="rId4" name="Check Box 2">
              <controlPr defaultSize="0" autoFill="0" autoLine="0" autoPict="0" altText="Hinweis">
                <anchor moveWithCells="1">
                  <from>
                    <xdr:col>2</xdr:col>
                    <xdr:colOff>2914650</xdr:colOff>
                    <xdr:row>0</xdr:row>
                    <xdr:rowOff>123825</xdr:rowOff>
                  </from>
                  <to>
                    <xdr:col>3</xdr:col>
                    <xdr:colOff>552450</xdr:colOff>
                    <xdr:row>0</xdr:row>
                    <xdr:rowOff>409575</xdr:rowOff>
                  </to>
                </anchor>
              </controlPr>
            </control>
          </mc:Choice>
        </mc:AlternateContent>
        <mc:AlternateContent xmlns:mc="http://schemas.openxmlformats.org/markup-compatibility/2006">
          <mc:Choice Requires="x14">
            <control shapeId="26628" r:id="rId5" name="Check Box 4">
              <controlPr defaultSize="0" autoFill="0" autoLine="0" autoPict="0" altText="Hinweis">
                <anchor moveWithCells="1">
                  <from>
                    <xdr:col>2</xdr:col>
                    <xdr:colOff>2914650</xdr:colOff>
                    <xdr:row>0</xdr:row>
                    <xdr:rowOff>428625</xdr:rowOff>
                  </from>
                  <to>
                    <xdr:col>3</xdr:col>
                    <xdr:colOff>552450</xdr:colOff>
                    <xdr:row>1</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indexed="13"/>
  </sheetPr>
  <dimension ref="A1:N79"/>
  <sheetViews>
    <sheetView showGridLines="0" zoomScaleNormal="100" zoomScaleSheetLayoutView="85" workbookViewId="0"/>
  </sheetViews>
  <sheetFormatPr baseColWidth="10" defaultColWidth="11.42578125" defaultRowHeight="10.5" x14ac:dyDescent="0.2"/>
  <cols>
    <col min="1" max="1" width="6.42578125" style="3" customWidth="1"/>
    <col min="2" max="2" width="2.7109375" style="3" customWidth="1"/>
    <col min="3" max="3" width="45.5703125" style="3" customWidth="1"/>
    <col min="4" max="4" width="9" style="3" customWidth="1"/>
    <col min="5" max="5" width="2.5703125" style="3" customWidth="1"/>
    <col min="6" max="6" width="11.42578125" style="3"/>
    <col min="7" max="7" width="2.85546875" style="3" customWidth="1"/>
    <col min="8" max="8" width="11.42578125" style="3"/>
    <col min="9" max="9" width="2.7109375" style="3" bestFit="1" customWidth="1"/>
    <col min="10" max="10" width="1.28515625" style="3" customWidth="1"/>
    <col min="11" max="11" width="18.28515625" style="3" bestFit="1" customWidth="1"/>
    <col min="12" max="16384" width="11.42578125" style="3"/>
  </cols>
  <sheetData>
    <row r="1" spans="1:11" ht="34.15" customHeight="1" x14ac:dyDescent="0.2">
      <c r="A1" s="68" t="str">
        <f ca="1">IF(H61&lt;&gt;"","","Bitte alle gelben Zellen ausfüllen.")</f>
        <v>Bitte alle gelben Zellen ausfüllen.</v>
      </c>
      <c r="D1" s="45" t="b">
        <v>0</v>
      </c>
      <c r="E1" s="133" t="str">
        <f>IF(D1=TRUE,"Alle gelben Zellen ausfüllen. Nichtbenötigte Positionen eindeutig mit 0 kennzeichnen.",IF(D2=TRUE,
"Die rot markierten Informationen sind nur zur Unterstützung. Sie zeigen an, wenn gelbe Zellen in dieser Tabelle nicht ausgefüllt sind. "&amp;
"Wenn keine rote Schrift mehr angezeigt wird, ist alles ausgefüllt.",""))</f>
        <v/>
      </c>
      <c r="F1" s="133"/>
      <c r="G1" s="133"/>
      <c r="H1" s="133"/>
      <c r="I1" s="133"/>
      <c r="K1" s="5" t="s">
        <v>100</v>
      </c>
    </row>
    <row r="2" spans="1:11" ht="34.5" customHeight="1" x14ac:dyDescent="0.2">
      <c r="A2" s="3" t="s">
        <v>103</v>
      </c>
      <c r="C2" s="4" t="str">
        <f>IF(Inhaltsverzeichnis!$C$3="", "",Inhaltsverzeichnis!$C$3)</f>
        <v/>
      </c>
      <c r="D2" s="45" t="b">
        <v>0</v>
      </c>
      <c r="E2" s="133"/>
      <c r="F2" s="133"/>
      <c r="G2" s="133"/>
      <c r="H2" s="133"/>
      <c r="I2" s="133"/>
    </row>
    <row r="3" spans="1:11" s="2" customFormat="1" ht="12.75" x14ac:dyDescent="0.2">
      <c r="A3" s="152" t="s">
        <v>101</v>
      </c>
      <c r="B3" s="152"/>
      <c r="C3" s="152"/>
      <c r="D3" s="152"/>
      <c r="E3" s="152"/>
      <c r="F3" s="152"/>
      <c r="G3" s="152"/>
      <c r="H3" s="152"/>
      <c r="I3" s="152"/>
    </row>
    <row r="4" spans="1:11" x14ac:dyDescent="0.2">
      <c r="A4" s="69"/>
      <c r="B4" s="69"/>
      <c r="C4" s="69"/>
      <c r="D4" s="69"/>
      <c r="E4" s="69"/>
      <c r="F4" s="69"/>
      <c r="G4" s="69"/>
      <c r="H4" s="69"/>
      <c r="I4" s="69"/>
    </row>
    <row r="5" spans="1:11" ht="15" customHeight="1" x14ac:dyDescent="0.2">
      <c r="A5" s="70" t="s">
        <v>1</v>
      </c>
      <c r="B5" s="70" t="s">
        <v>2</v>
      </c>
      <c r="C5" s="70"/>
      <c r="D5" s="70"/>
      <c r="E5" s="70"/>
      <c r="F5" s="71">
        <v>100</v>
      </c>
      <c r="G5" s="70" t="s">
        <v>3</v>
      </c>
      <c r="H5" s="7">
        <v>15</v>
      </c>
      <c r="I5" s="70" t="s">
        <v>4</v>
      </c>
      <c r="K5" s="72" t="str">
        <f ca="1">IF(H5="","Bitte ausfüllen!",IF(H61="","Der voreingetragene produktive Stundenlohn ist eine Mindestanforderung. Inhalt der gelben Zellen kann angepasst werden.",""))</f>
        <v>Der voreingetragene produktive Stundenlohn ist eine Mindestanforderung. Inhalt der gelben Zellen kann angepasst werden.</v>
      </c>
    </row>
    <row r="6" spans="1:11" x14ac:dyDescent="0.2">
      <c r="A6" s="69"/>
      <c r="B6" s="69"/>
      <c r="C6" s="69"/>
      <c r="D6" s="69"/>
      <c r="E6" s="69"/>
      <c r="F6" s="73"/>
      <c r="G6" s="69"/>
      <c r="H6" s="73"/>
      <c r="I6" s="69"/>
    </row>
    <row r="7" spans="1:11" x14ac:dyDescent="0.2">
      <c r="A7" s="70" t="s">
        <v>5</v>
      </c>
      <c r="B7" s="70" t="s">
        <v>6</v>
      </c>
      <c r="C7" s="70"/>
      <c r="D7" s="70"/>
      <c r="E7" s="70"/>
      <c r="F7" s="74"/>
      <c r="G7" s="70"/>
      <c r="H7" s="74"/>
      <c r="I7" s="70"/>
    </row>
    <row r="8" spans="1:11" ht="14.25" x14ac:dyDescent="0.2">
      <c r="A8" s="69" t="s">
        <v>7</v>
      </c>
      <c r="B8" s="69" t="s">
        <v>8</v>
      </c>
      <c r="C8" s="69"/>
      <c r="D8" s="69"/>
      <c r="E8" s="69"/>
      <c r="F8" s="74"/>
      <c r="G8" s="74"/>
      <c r="H8" s="74"/>
      <c r="I8" s="74"/>
      <c r="K8" s="75"/>
    </row>
    <row r="9" spans="1:11" x14ac:dyDescent="0.2">
      <c r="A9" s="69" t="s">
        <v>9</v>
      </c>
      <c r="B9" s="69"/>
      <c r="C9" s="69" t="s">
        <v>10</v>
      </c>
      <c r="D9" s="69"/>
      <c r="E9" s="69"/>
      <c r="F9" s="8"/>
      <c r="G9" s="69" t="s">
        <v>3</v>
      </c>
      <c r="H9" s="76" t="str">
        <f>IF(F9="","",ROUND(F9/100*$H$5,2))</f>
        <v/>
      </c>
      <c r="I9" s="69" t="s">
        <v>4</v>
      </c>
      <c r="K9" s="72" t="str">
        <f>IF(F9="","Bitte ausfüllen!","")</f>
        <v>Bitte ausfüllen!</v>
      </c>
    </row>
    <row r="10" spans="1:11" x14ac:dyDescent="0.2">
      <c r="A10" s="69" t="s">
        <v>11</v>
      </c>
      <c r="B10" s="69"/>
      <c r="C10" s="69" t="s">
        <v>12</v>
      </c>
      <c r="D10" s="69"/>
      <c r="E10" s="69"/>
      <c r="F10" s="8"/>
      <c r="G10" s="69" t="s">
        <v>3</v>
      </c>
      <c r="H10" s="76" t="str">
        <f>IF(F10="","",ROUND(F10/100*$H$5,2))</f>
        <v/>
      </c>
      <c r="I10" s="69" t="s">
        <v>4</v>
      </c>
      <c r="K10" s="72" t="str">
        <f>IF(F10="","Bitte ausfüllen!","")</f>
        <v>Bitte ausfüllen!</v>
      </c>
    </row>
    <row r="11" spans="1:11" x14ac:dyDescent="0.2">
      <c r="A11" s="69" t="s">
        <v>13</v>
      </c>
      <c r="B11" s="69"/>
      <c r="C11" s="69" t="s">
        <v>14</v>
      </c>
      <c r="D11" s="69"/>
      <c r="E11" s="69"/>
      <c r="F11" s="8"/>
      <c r="G11" s="69" t="s">
        <v>3</v>
      </c>
      <c r="H11" s="76" t="str">
        <f>IF(F11="","",ROUND(F11/100*$H$5,2))</f>
        <v/>
      </c>
      <c r="I11" s="69" t="s">
        <v>4</v>
      </c>
      <c r="K11" s="72" t="str">
        <f>IF(F11="","Bitte ausfüllen!","")</f>
        <v>Bitte ausfüllen!</v>
      </c>
    </row>
    <row r="12" spans="1:11" x14ac:dyDescent="0.2">
      <c r="A12" s="69" t="s">
        <v>15</v>
      </c>
      <c r="B12" s="69"/>
      <c r="C12" s="69" t="s">
        <v>16</v>
      </c>
      <c r="D12" s="69"/>
      <c r="E12" s="69"/>
      <c r="F12" s="8"/>
      <c r="G12" s="69" t="s">
        <v>3</v>
      </c>
      <c r="H12" s="76" t="str">
        <f>IF(F12="","",ROUND(F12/100*$H$5,2))</f>
        <v/>
      </c>
      <c r="I12" s="69" t="s">
        <v>4</v>
      </c>
      <c r="K12" s="72" t="str">
        <f>IF(F12="","Bitte ausfüllen!","")</f>
        <v>Bitte ausfüllen!</v>
      </c>
    </row>
    <row r="13" spans="1:11" x14ac:dyDescent="0.2">
      <c r="A13" s="69" t="s">
        <v>17</v>
      </c>
      <c r="B13" s="69"/>
      <c r="C13" s="69" t="s">
        <v>18</v>
      </c>
      <c r="D13" s="69"/>
      <c r="E13" s="69"/>
      <c r="F13" s="8"/>
      <c r="G13" s="69" t="s">
        <v>3</v>
      </c>
      <c r="H13" s="76" t="str">
        <f>IF(F13="","",ROUND(F13/100*$H$5,2))</f>
        <v/>
      </c>
      <c r="I13" s="69" t="s">
        <v>4</v>
      </c>
      <c r="K13" s="72" t="str">
        <f>IF(F13="","Bitte ausfüllen!","")</f>
        <v>Bitte ausfüllen!</v>
      </c>
    </row>
    <row r="14" spans="1:11" x14ac:dyDescent="0.2">
      <c r="A14" s="70"/>
      <c r="B14" s="70" t="s">
        <v>19</v>
      </c>
      <c r="C14" s="70"/>
      <c r="D14" s="70"/>
      <c r="E14" s="70"/>
      <c r="F14" s="77">
        <f>IF(SUM(F9:F13)=0,0,SUM(F9:F13))</f>
        <v>0</v>
      </c>
      <c r="G14" s="70" t="s">
        <v>3</v>
      </c>
      <c r="H14" s="78" t="str">
        <f>IF(COUNTIF(F9:F13,"")&gt;0,"",SUM(H8:H13))</f>
        <v/>
      </c>
      <c r="I14" s="70" t="s">
        <v>4</v>
      </c>
      <c r="K14" s="72" t="str">
        <f>IF(H14="","Angaben offen!","")</f>
        <v>Angaben offen!</v>
      </c>
    </row>
    <row r="15" spans="1:11" x14ac:dyDescent="0.2">
      <c r="A15" s="69"/>
      <c r="B15" s="69"/>
      <c r="C15" s="69"/>
      <c r="D15" s="69"/>
      <c r="E15" s="69"/>
      <c r="F15" s="73"/>
      <c r="G15" s="69"/>
      <c r="H15" s="73"/>
      <c r="I15" s="69"/>
    </row>
    <row r="16" spans="1:11" x14ac:dyDescent="0.2">
      <c r="A16" s="70" t="s">
        <v>20</v>
      </c>
      <c r="B16" s="70" t="s">
        <v>21</v>
      </c>
      <c r="C16" s="70"/>
      <c r="D16" s="70"/>
      <c r="E16" s="70"/>
      <c r="F16" s="74"/>
      <c r="G16" s="70"/>
      <c r="H16" s="74"/>
      <c r="I16" s="70"/>
    </row>
    <row r="17" spans="1:14" ht="11.25" x14ac:dyDescent="0.2">
      <c r="A17" s="69" t="s">
        <v>22</v>
      </c>
      <c r="B17" s="69" t="s">
        <v>126</v>
      </c>
      <c r="C17" s="69"/>
      <c r="D17" s="8">
        <f>D73+D77</f>
        <v>8.75</v>
      </c>
      <c r="E17" s="69" t="s">
        <v>3</v>
      </c>
      <c r="F17" s="73"/>
      <c r="G17" s="69"/>
      <c r="H17" s="73"/>
      <c r="I17" s="69"/>
      <c r="K17" s="72" t="str">
        <f ca="1">IF(D17&lt;(D73+D77),"Wert prüfen!",IF(H61="","Inhalt der gelben Zellen kann angepasst werden.",""))</f>
        <v>Inhalt der gelben Zellen kann angepasst werden.</v>
      </c>
    </row>
    <row r="18" spans="1:14" x14ac:dyDescent="0.2">
      <c r="A18" s="69"/>
      <c r="B18" s="69" t="s">
        <v>23</v>
      </c>
      <c r="C18" s="69"/>
      <c r="D18" s="79">
        <f>(D17/100)*$F$14</f>
        <v>0</v>
      </c>
      <c r="E18" s="69" t="s">
        <v>3</v>
      </c>
      <c r="F18" s="80">
        <f>IF(D18="","",D17+D18)</f>
        <v>8.75</v>
      </c>
      <c r="G18" s="69" t="s">
        <v>3</v>
      </c>
      <c r="H18" s="76">
        <f>IF(D18="","",ROUND(F18/100*$H$5,2))</f>
        <v>1.31</v>
      </c>
      <c r="I18" s="69" t="s">
        <v>4</v>
      </c>
      <c r="K18" s="72"/>
    </row>
    <row r="19" spans="1:14" ht="11.25" x14ac:dyDescent="0.2">
      <c r="A19" s="69" t="s">
        <v>24</v>
      </c>
      <c r="B19" s="69" t="s">
        <v>127</v>
      </c>
      <c r="C19" s="69"/>
      <c r="D19" s="8">
        <f>D74</f>
        <v>9.3000000000000007</v>
      </c>
      <c r="E19" s="69" t="s">
        <v>3</v>
      </c>
      <c r="F19" s="81"/>
      <c r="G19" s="69"/>
      <c r="H19" s="73"/>
      <c r="I19" s="69"/>
      <c r="K19" s="72" t="str">
        <f ca="1">IF(D19&lt;&gt;D74,"Wert prüfen!",IF(H61="","Inhalt der gelben Zellen kann angepasst werden.",""))</f>
        <v>Inhalt der gelben Zellen kann angepasst werden.</v>
      </c>
    </row>
    <row r="20" spans="1:14" x14ac:dyDescent="0.2">
      <c r="A20" s="69"/>
      <c r="B20" s="69" t="s">
        <v>25</v>
      </c>
      <c r="C20" s="69"/>
      <c r="D20" s="79">
        <f>(D19/100)*$F$14</f>
        <v>0</v>
      </c>
      <c r="E20" s="69" t="s">
        <v>3</v>
      </c>
      <c r="F20" s="80">
        <f>IF(D20="","",D19+D20)</f>
        <v>9.3000000000000007</v>
      </c>
      <c r="G20" s="69" t="s">
        <v>3</v>
      </c>
      <c r="H20" s="76">
        <f>IF(D20="","",ROUND(F20/100*$H$5,2))</f>
        <v>1.4</v>
      </c>
      <c r="I20" s="69" t="s">
        <v>4</v>
      </c>
      <c r="K20" s="72"/>
    </row>
    <row r="21" spans="1:14" ht="11.25" x14ac:dyDescent="0.2">
      <c r="A21" s="69" t="s">
        <v>26</v>
      </c>
      <c r="B21" s="69" t="s">
        <v>128</v>
      </c>
      <c r="C21" s="69"/>
      <c r="D21" s="8">
        <f>D75</f>
        <v>1.3</v>
      </c>
      <c r="E21" s="69" t="s">
        <v>3</v>
      </c>
      <c r="F21" s="81"/>
      <c r="G21" s="69"/>
      <c r="H21" s="73"/>
      <c r="I21" s="69"/>
      <c r="K21" s="72" t="str">
        <f ca="1">IF(D21&lt;&gt;D75,"Wert prüfen!",IF(H61="","Inhalt der gelben Zellen kann angepasst werden.",""))</f>
        <v>Inhalt der gelben Zellen kann angepasst werden.</v>
      </c>
    </row>
    <row r="22" spans="1:14" x14ac:dyDescent="0.2">
      <c r="A22" s="69"/>
      <c r="B22" s="69" t="s">
        <v>27</v>
      </c>
      <c r="C22" s="69"/>
      <c r="D22" s="79">
        <f>(D21/100)*$F$14</f>
        <v>0</v>
      </c>
      <c r="E22" s="69" t="s">
        <v>3</v>
      </c>
      <c r="F22" s="80">
        <f>IF(D22="","",D21+D22)</f>
        <v>1.3</v>
      </c>
      <c r="G22" s="69" t="s">
        <v>3</v>
      </c>
      <c r="H22" s="76">
        <f>IF(D22="","",ROUND(F22/100*$H$5,2))</f>
        <v>0.2</v>
      </c>
      <c r="I22" s="69" t="s">
        <v>4</v>
      </c>
      <c r="K22" s="72"/>
    </row>
    <row r="23" spans="1:14" ht="11.25" x14ac:dyDescent="0.2">
      <c r="A23" s="69" t="s">
        <v>28</v>
      </c>
      <c r="B23" s="69" t="s">
        <v>129</v>
      </c>
      <c r="C23" s="69"/>
      <c r="D23" s="8">
        <f>D76</f>
        <v>1.8</v>
      </c>
      <c r="E23" s="69" t="s">
        <v>3</v>
      </c>
      <c r="F23" s="81"/>
      <c r="G23" s="69"/>
      <c r="H23" s="73"/>
      <c r="I23" s="69"/>
      <c r="K23" s="72" t="str">
        <f ca="1">IF(D23&lt;&gt;D76,"Wert prüfen!",IF(H61="","Inhalt der gelben Zellen kann angepasst werden.",""))</f>
        <v>Inhalt der gelben Zellen kann angepasst werden.</v>
      </c>
      <c r="L23" s="25"/>
      <c r="M23" s="25"/>
      <c r="N23" s="25"/>
    </row>
    <row r="24" spans="1:14" x14ac:dyDescent="0.2">
      <c r="A24" s="69"/>
      <c r="B24" s="69" t="s">
        <v>29</v>
      </c>
      <c r="C24" s="69"/>
      <c r="D24" s="79">
        <f>(D23/100)*$F$14</f>
        <v>0</v>
      </c>
      <c r="E24" s="69" t="s">
        <v>3</v>
      </c>
      <c r="F24" s="80">
        <f>IF(D24="","",D23+D24)</f>
        <v>1.8</v>
      </c>
      <c r="G24" s="69" t="s">
        <v>3</v>
      </c>
      <c r="H24" s="76">
        <f>IF(D24="","",ROUND(F24/100*$H$5,2))</f>
        <v>0.27</v>
      </c>
      <c r="I24" s="69" t="s">
        <v>4</v>
      </c>
      <c r="K24" s="72"/>
    </row>
    <row r="25" spans="1:14" ht="11.25" x14ac:dyDescent="0.2">
      <c r="A25" s="69" t="s">
        <v>30</v>
      </c>
      <c r="B25" s="69" t="s">
        <v>130</v>
      </c>
      <c r="C25" s="69"/>
      <c r="D25" s="8"/>
      <c r="E25" s="69" t="s">
        <v>3</v>
      </c>
      <c r="F25" s="81"/>
      <c r="G25" s="69"/>
      <c r="H25" s="73"/>
      <c r="I25" s="69"/>
      <c r="K25" s="72" t="str">
        <f>IF(D25="","Bitte ausfüllen!","")</f>
        <v>Bitte ausfüllen!</v>
      </c>
    </row>
    <row r="26" spans="1:14" x14ac:dyDescent="0.2">
      <c r="A26" s="69"/>
      <c r="B26" s="69" t="s">
        <v>31</v>
      </c>
      <c r="C26" s="69"/>
      <c r="D26" s="79">
        <f>(D25/100)*$F$14</f>
        <v>0</v>
      </c>
      <c r="E26" s="69" t="s">
        <v>3</v>
      </c>
      <c r="F26" s="80">
        <f>IF(D26="","",D25+D26)</f>
        <v>0</v>
      </c>
      <c r="G26" s="69" t="s">
        <v>3</v>
      </c>
      <c r="H26" s="76">
        <f>IF(D26="","",ROUND(F26/100*$H$5,2))</f>
        <v>0</v>
      </c>
      <c r="I26" s="69" t="s">
        <v>4</v>
      </c>
      <c r="K26" s="72"/>
    </row>
    <row r="27" spans="1:14" ht="11.25" x14ac:dyDescent="0.2">
      <c r="A27" s="69" t="s">
        <v>32</v>
      </c>
      <c r="B27" s="69" t="s">
        <v>131</v>
      </c>
      <c r="C27" s="69"/>
      <c r="D27" s="69"/>
      <c r="E27" s="69"/>
      <c r="F27" s="8"/>
      <c r="G27" s="69" t="s">
        <v>3</v>
      </c>
      <c r="H27" s="76" t="str">
        <f>IF(F27="","",ROUND(F27/100*$H$5,2))</f>
        <v/>
      </c>
      <c r="I27" s="69" t="s">
        <v>4</v>
      </c>
      <c r="K27" s="72" t="str">
        <f>IF(F27="","Bitte ausfüllen!","")</f>
        <v>Bitte ausfüllen!</v>
      </c>
    </row>
    <row r="28" spans="1:14" ht="11.25" x14ac:dyDescent="0.2">
      <c r="A28" s="69" t="s">
        <v>33</v>
      </c>
      <c r="B28" s="69" t="s">
        <v>132</v>
      </c>
      <c r="C28" s="69"/>
      <c r="D28" s="69"/>
      <c r="E28" s="69"/>
      <c r="F28" s="8">
        <f>D79</f>
        <v>0.15</v>
      </c>
      <c r="G28" s="69" t="s">
        <v>3</v>
      </c>
      <c r="H28" s="76">
        <f>IF(F28="","",ROUND(F28/100*$H$5,2))</f>
        <v>0.02</v>
      </c>
      <c r="I28" s="69" t="s">
        <v>4</v>
      </c>
      <c r="K28" s="72" t="str">
        <f ca="1">IF(F28&lt;&gt;D79,"Wert prüfen!",IF(H61="","Inhalt der gelben Zellen kann angepasst werden.",""))</f>
        <v>Inhalt der gelben Zellen kann angepasst werden.</v>
      </c>
    </row>
    <row r="29" spans="1:14" ht="25.5" customHeight="1" x14ac:dyDescent="0.2">
      <c r="A29" s="70"/>
      <c r="B29" s="154" t="s">
        <v>34</v>
      </c>
      <c r="C29" s="154"/>
      <c r="D29" s="70"/>
      <c r="E29" s="70"/>
      <c r="F29" s="77">
        <f>IF(SUM(F17:F28)=0,0,SUM(F17:F28)+F14)</f>
        <v>21.3</v>
      </c>
      <c r="G29" s="70" t="s">
        <v>3</v>
      </c>
      <c r="H29" s="78" t="str">
        <f>IF(OR(COUNTIF(D17:D26,"")&gt;0,COUNTIF(F27:F28,"")&gt;0),"",SUM(H17:H28)+H14)</f>
        <v/>
      </c>
      <c r="I29" s="70" t="s">
        <v>4</v>
      </c>
      <c r="K29" s="72" t="str">
        <f>IF(H29="","Angaben offen!","")</f>
        <v>Angaben offen!</v>
      </c>
    </row>
    <row r="30" spans="1:14" x14ac:dyDescent="0.2">
      <c r="A30" s="69"/>
      <c r="B30" s="69"/>
      <c r="C30" s="69"/>
      <c r="D30" s="69"/>
      <c r="E30" s="69"/>
      <c r="F30" s="73"/>
      <c r="G30" s="69"/>
      <c r="H30" s="73"/>
      <c r="I30" s="69"/>
    </row>
    <row r="31" spans="1:14" x14ac:dyDescent="0.2">
      <c r="A31" s="69"/>
      <c r="B31" s="70" t="s">
        <v>35</v>
      </c>
      <c r="C31" s="69"/>
      <c r="D31" s="69"/>
      <c r="E31" s="69"/>
      <c r="F31" s="73"/>
      <c r="G31" s="69"/>
      <c r="H31" s="73"/>
      <c r="I31" s="69"/>
    </row>
    <row r="32" spans="1:14" x14ac:dyDescent="0.2">
      <c r="A32" s="69" t="s">
        <v>36</v>
      </c>
      <c r="B32" s="69" t="s">
        <v>37</v>
      </c>
      <c r="C32" s="69"/>
      <c r="D32" s="69"/>
      <c r="E32" s="69"/>
      <c r="F32" s="8"/>
      <c r="G32" s="69" t="s">
        <v>3</v>
      </c>
      <c r="H32" s="76" t="str">
        <f>IF(F32="","",ROUND(F32/100*$H$5,2))</f>
        <v/>
      </c>
      <c r="I32" s="69" t="s">
        <v>4</v>
      </c>
      <c r="K32" s="72" t="str">
        <f>IF(F32="","Bitte ausfüllen!","")</f>
        <v>Bitte ausfüllen!</v>
      </c>
    </row>
    <row r="33" spans="1:11" x14ac:dyDescent="0.2">
      <c r="A33" s="69" t="s">
        <v>38</v>
      </c>
      <c r="B33" s="69" t="s">
        <v>39</v>
      </c>
      <c r="C33" s="69"/>
      <c r="D33" s="69"/>
      <c r="E33" s="69"/>
      <c r="F33" s="8"/>
      <c r="G33" s="69" t="s">
        <v>3</v>
      </c>
      <c r="H33" s="76" t="str">
        <f>IF(F33="","",ROUND(F33/100*$H$5,2))</f>
        <v/>
      </c>
      <c r="I33" s="69" t="s">
        <v>4</v>
      </c>
      <c r="K33" s="72" t="str">
        <f>IF(F33="","Bitte ausfüllen!","")</f>
        <v>Bitte ausfüllen!</v>
      </c>
    </row>
    <row r="34" spans="1:11" ht="25.5" customHeight="1" x14ac:dyDescent="0.2">
      <c r="A34" s="70"/>
      <c r="B34" s="154" t="s">
        <v>40</v>
      </c>
      <c r="C34" s="154"/>
      <c r="D34" s="70"/>
      <c r="E34" s="70"/>
      <c r="F34" s="77">
        <f>IF(SUM(F32:F33)=0,0,SUM(F32:F33)+F29)</f>
        <v>0</v>
      </c>
      <c r="G34" s="70" t="s">
        <v>3</v>
      </c>
      <c r="H34" s="78" t="str">
        <f>IF(COUNTIF(H32:H33,"")&gt;0,"",SUM(H32:H33)+H29)</f>
        <v/>
      </c>
      <c r="I34" s="70" t="s">
        <v>4</v>
      </c>
      <c r="K34" s="72" t="str">
        <f>IF(H34="","Angaben offen!","")</f>
        <v>Angaben offen!</v>
      </c>
    </row>
    <row r="35" spans="1:11" x14ac:dyDescent="0.2">
      <c r="A35" s="69"/>
      <c r="B35" s="69"/>
      <c r="C35" s="69"/>
      <c r="D35" s="69"/>
      <c r="E35" s="69"/>
      <c r="F35" s="73"/>
      <c r="G35" s="69"/>
      <c r="H35" s="73"/>
      <c r="I35" s="69"/>
    </row>
    <row r="36" spans="1:11" x14ac:dyDescent="0.2">
      <c r="A36" s="70" t="s">
        <v>41</v>
      </c>
      <c r="B36" s="70" t="s">
        <v>42</v>
      </c>
      <c r="C36" s="70"/>
      <c r="D36" s="70"/>
      <c r="E36" s="70"/>
      <c r="F36" s="74"/>
      <c r="G36" s="70"/>
      <c r="H36" s="74"/>
      <c r="I36" s="70"/>
    </row>
    <row r="37" spans="1:11" x14ac:dyDescent="0.2">
      <c r="A37" s="69" t="s">
        <v>43</v>
      </c>
      <c r="B37" s="69" t="s">
        <v>44</v>
      </c>
      <c r="C37" s="69"/>
      <c r="D37" s="69"/>
      <c r="E37" s="69"/>
      <c r="F37" s="73"/>
      <c r="G37" s="69"/>
      <c r="H37" s="73"/>
      <c r="I37" s="69"/>
    </row>
    <row r="38" spans="1:11" x14ac:dyDescent="0.2">
      <c r="A38" s="69"/>
      <c r="B38" s="69" t="s">
        <v>45</v>
      </c>
      <c r="C38" s="69"/>
      <c r="D38" s="69"/>
      <c r="E38" s="69"/>
      <c r="F38" s="8"/>
      <c r="G38" s="69" t="s">
        <v>3</v>
      </c>
      <c r="H38" s="76" t="str">
        <f>IF(F38="","",ROUND(F38/100*$H$5,2))</f>
        <v/>
      </c>
      <c r="I38" s="69" t="s">
        <v>4</v>
      </c>
      <c r="K38" s="72" t="str">
        <f>IF(F38="","Bitte ausfüllen!","")</f>
        <v>Bitte ausfüllen!</v>
      </c>
    </row>
    <row r="39" spans="1:11" x14ac:dyDescent="0.2">
      <c r="A39" s="69" t="s">
        <v>46</v>
      </c>
      <c r="B39" s="69" t="s">
        <v>47</v>
      </c>
      <c r="C39" s="69"/>
      <c r="D39" s="69"/>
      <c r="E39" s="69"/>
      <c r="F39" s="8"/>
      <c r="G39" s="69" t="s">
        <v>3</v>
      </c>
      <c r="H39" s="76" t="str">
        <f>IF(F39="","",ROUND(F39/100*$H$5,2))</f>
        <v/>
      </c>
      <c r="I39" s="69" t="s">
        <v>4</v>
      </c>
      <c r="K39" s="72" t="str">
        <f>IF(F39="","Bitte ausfüllen!","")</f>
        <v>Bitte ausfüllen!</v>
      </c>
    </row>
    <row r="40" spans="1:11" x14ac:dyDescent="0.2">
      <c r="A40" s="69" t="s">
        <v>48</v>
      </c>
      <c r="B40" s="69" t="s">
        <v>49</v>
      </c>
      <c r="C40" s="69"/>
      <c r="D40" s="69"/>
      <c r="E40" s="69"/>
      <c r="F40" s="8"/>
      <c r="G40" s="69" t="s">
        <v>3</v>
      </c>
      <c r="H40" s="76" t="str">
        <f>IF(F40="","",ROUND(F40/100*$H$5,2))</f>
        <v/>
      </c>
      <c r="I40" s="69" t="s">
        <v>4</v>
      </c>
      <c r="K40" s="72" t="str">
        <f>IF(F40="","Bitte ausfüllen!","")</f>
        <v>Bitte ausfüllen!</v>
      </c>
    </row>
    <row r="41" spans="1:11" x14ac:dyDescent="0.2">
      <c r="A41" s="69" t="s">
        <v>50</v>
      </c>
      <c r="B41" s="69" t="s">
        <v>51</v>
      </c>
      <c r="C41" s="69"/>
      <c r="D41" s="69"/>
      <c r="E41" s="69"/>
      <c r="F41" s="8"/>
      <c r="G41" s="69" t="s">
        <v>3</v>
      </c>
      <c r="H41" s="76" t="str">
        <f>IF(F41="","",ROUND(F41/100*$H$5,2))</f>
        <v/>
      </c>
      <c r="I41" s="69" t="s">
        <v>4</v>
      </c>
      <c r="K41" s="72" t="str">
        <f>IF(F41="","Bitte ausfüllen!","")</f>
        <v>Bitte ausfüllen!</v>
      </c>
    </row>
    <row r="42" spans="1:11" ht="25.5" customHeight="1" x14ac:dyDescent="0.2">
      <c r="A42" s="70"/>
      <c r="B42" s="154" t="s">
        <v>52</v>
      </c>
      <c r="C42" s="154"/>
      <c r="D42" s="70"/>
      <c r="E42" s="70"/>
      <c r="F42" s="77">
        <f>IF(SUM(F38:F41)=0,0,SUM(F38:F41))</f>
        <v>0</v>
      </c>
      <c r="G42" s="70" t="s">
        <v>3</v>
      </c>
      <c r="H42" s="78" t="str">
        <f>IF(COUNTIF(H38:H41,"")&gt;0,"",SUM(H38:H41))</f>
        <v/>
      </c>
      <c r="I42" s="70" t="s">
        <v>4</v>
      </c>
      <c r="K42" s="72" t="str">
        <f>IF(H42="","Angaben offen!","")</f>
        <v>Angaben offen!</v>
      </c>
    </row>
    <row r="43" spans="1:11" x14ac:dyDescent="0.2">
      <c r="A43" s="69"/>
      <c r="B43" s="69"/>
      <c r="C43" s="69"/>
      <c r="D43" s="69"/>
      <c r="E43" s="69"/>
      <c r="F43" s="73"/>
      <c r="G43" s="69"/>
      <c r="H43" s="73"/>
      <c r="I43" s="69"/>
    </row>
    <row r="44" spans="1:11" x14ac:dyDescent="0.2">
      <c r="A44" s="70" t="s">
        <v>53</v>
      </c>
      <c r="B44" s="70" t="s">
        <v>54</v>
      </c>
      <c r="C44" s="70"/>
      <c r="D44" s="70"/>
      <c r="E44" s="70"/>
      <c r="F44" s="70"/>
      <c r="G44" s="70"/>
      <c r="H44" s="70"/>
      <c r="I44" s="70"/>
    </row>
    <row r="45" spans="1:11" x14ac:dyDescent="0.2">
      <c r="A45" s="69" t="s">
        <v>55</v>
      </c>
      <c r="B45" s="69" t="s">
        <v>56</v>
      </c>
      <c r="C45" s="69"/>
      <c r="D45" s="69"/>
      <c r="E45" s="69"/>
      <c r="F45" s="69"/>
      <c r="G45" s="69"/>
      <c r="H45" s="69"/>
      <c r="I45" s="69"/>
    </row>
    <row r="46" spans="1:11" x14ac:dyDescent="0.2">
      <c r="A46" s="69" t="s">
        <v>57</v>
      </c>
      <c r="B46" s="69"/>
      <c r="C46" s="69" t="s">
        <v>58</v>
      </c>
      <c r="D46" s="69"/>
      <c r="E46" s="69"/>
      <c r="F46" s="8"/>
      <c r="G46" s="69" t="s">
        <v>3</v>
      </c>
      <c r="H46" s="76" t="str">
        <f>IF(F46="","",ROUND(F46/100*$H$5,2))</f>
        <v/>
      </c>
      <c r="I46" s="69" t="s">
        <v>4</v>
      </c>
      <c r="K46" s="72" t="str">
        <f>IF(F46="","Bitte ausfüllen!","")</f>
        <v>Bitte ausfüllen!</v>
      </c>
    </row>
    <row r="47" spans="1:11" x14ac:dyDescent="0.2">
      <c r="A47" s="69" t="s">
        <v>59</v>
      </c>
      <c r="B47" s="69"/>
      <c r="C47" s="69" t="s">
        <v>125</v>
      </c>
      <c r="D47" s="69"/>
      <c r="E47" s="69"/>
      <c r="F47" s="8"/>
      <c r="G47" s="69" t="s">
        <v>3</v>
      </c>
      <c r="H47" s="76" t="str">
        <f>IF(F47="","",ROUND(F47/100*$H$5,2))</f>
        <v/>
      </c>
      <c r="I47" s="69" t="s">
        <v>4</v>
      </c>
      <c r="K47" s="72" t="str">
        <f>IF(F47="","Bitte ausfüllen!","")</f>
        <v>Bitte ausfüllen!</v>
      </c>
    </row>
    <row r="48" spans="1:11" x14ac:dyDescent="0.2">
      <c r="A48" s="69" t="s">
        <v>60</v>
      </c>
      <c r="B48" s="69" t="s">
        <v>61</v>
      </c>
      <c r="C48" s="69"/>
      <c r="D48" s="69"/>
      <c r="E48" s="69"/>
      <c r="F48" s="8"/>
      <c r="G48" s="69" t="s">
        <v>3</v>
      </c>
      <c r="H48" s="76" t="str">
        <f>IF(F48="","",ROUND(F48/100*$H$5,2))</f>
        <v/>
      </c>
      <c r="I48" s="69" t="s">
        <v>4</v>
      </c>
      <c r="K48" s="72" t="str">
        <f>IF(F48="","Bitte ausfüllen!","")</f>
        <v>Bitte ausfüllen!</v>
      </c>
    </row>
    <row r="49" spans="1:11" x14ac:dyDescent="0.2">
      <c r="A49" s="69" t="s">
        <v>62</v>
      </c>
      <c r="B49" s="69" t="s">
        <v>63</v>
      </c>
      <c r="C49" s="69"/>
      <c r="D49" s="69"/>
      <c r="E49" s="69"/>
      <c r="F49" s="69"/>
      <c r="G49" s="69"/>
      <c r="H49" s="69"/>
      <c r="I49" s="69"/>
    </row>
    <row r="50" spans="1:11" x14ac:dyDescent="0.2">
      <c r="A50" s="69" t="s">
        <v>64</v>
      </c>
      <c r="B50" s="69"/>
      <c r="C50" s="69" t="s">
        <v>65</v>
      </c>
      <c r="D50" s="69"/>
      <c r="E50" s="69"/>
      <c r="F50" s="8"/>
      <c r="G50" s="69" t="s">
        <v>3</v>
      </c>
      <c r="H50" s="76" t="str">
        <f t="shared" ref="H50:H56" si="0">IF(F50="","",ROUND(F50/100*$H$5,2))</f>
        <v/>
      </c>
      <c r="I50" s="69" t="s">
        <v>4</v>
      </c>
      <c r="K50" s="72" t="str">
        <f t="shared" ref="K50:K56" si="1">IF(F50="","Bitte ausfüllen!","")</f>
        <v>Bitte ausfüllen!</v>
      </c>
    </row>
    <row r="51" spans="1:11" x14ac:dyDescent="0.2">
      <c r="A51" s="69" t="s">
        <v>66</v>
      </c>
      <c r="B51" s="69"/>
      <c r="C51" s="69" t="s">
        <v>67</v>
      </c>
      <c r="D51" s="69"/>
      <c r="E51" s="69"/>
      <c r="F51" s="8"/>
      <c r="G51" s="69" t="s">
        <v>3</v>
      </c>
      <c r="H51" s="76" t="str">
        <f t="shared" si="0"/>
        <v/>
      </c>
      <c r="I51" s="69" t="s">
        <v>4</v>
      </c>
      <c r="K51" s="72" t="str">
        <f t="shared" si="1"/>
        <v>Bitte ausfüllen!</v>
      </c>
    </row>
    <row r="52" spans="1:11" x14ac:dyDescent="0.2">
      <c r="A52" s="69" t="s">
        <v>68</v>
      </c>
      <c r="B52" s="69" t="s">
        <v>69</v>
      </c>
      <c r="C52" s="69"/>
      <c r="D52" s="69"/>
      <c r="E52" s="69"/>
      <c r="F52" s="8"/>
      <c r="G52" s="69" t="s">
        <v>3</v>
      </c>
      <c r="H52" s="76" t="str">
        <f t="shared" si="0"/>
        <v/>
      </c>
      <c r="I52" s="69" t="s">
        <v>4</v>
      </c>
      <c r="K52" s="72" t="str">
        <f t="shared" si="1"/>
        <v>Bitte ausfüllen!</v>
      </c>
    </row>
    <row r="53" spans="1:11" x14ac:dyDescent="0.2">
      <c r="A53" s="69" t="s">
        <v>70</v>
      </c>
      <c r="B53" s="69" t="s">
        <v>71</v>
      </c>
      <c r="C53" s="69"/>
      <c r="D53" s="69"/>
      <c r="E53" s="69"/>
      <c r="F53" s="8"/>
      <c r="G53" s="69" t="s">
        <v>3</v>
      </c>
      <c r="H53" s="76" t="str">
        <f t="shared" si="0"/>
        <v/>
      </c>
      <c r="I53" s="69" t="s">
        <v>4</v>
      </c>
      <c r="K53" s="72" t="str">
        <f t="shared" si="1"/>
        <v>Bitte ausfüllen!</v>
      </c>
    </row>
    <row r="54" spans="1:11" x14ac:dyDescent="0.2">
      <c r="A54" s="69" t="s">
        <v>72</v>
      </c>
      <c r="B54" s="69" t="s">
        <v>73</v>
      </c>
      <c r="C54" s="69"/>
      <c r="D54" s="69"/>
      <c r="E54" s="69"/>
      <c r="F54" s="8"/>
      <c r="G54" s="69" t="s">
        <v>3</v>
      </c>
      <c r="H54" s="76" t="str">
        <f t="shared" si="0"/>
        <v/>
      </c>
      <c r="I54" s="69" t="s">
        <v>4</v>
      </c>
      <c r="K54" s="72" t="str">
        <f t="shared" si="1"/>
        <v>Bitte ausfüllen!</v>
      </c>
    </row>
    <row r="55" spans="1:11" x14ac:dyDescent="0.2">
      <c r="A55" s="69" t="s">
        <v>74</v>
      </c>
      <c r="B55" s="69" t="s">
        <v>75</v>
      </c>
      <c r="C55" s="69"/>
      <c r="D55" s="69"/>
      <c r="E55" s="69"/>
      <c r="F55" s="8"/>
      <c r="G55" s="69" t="s">
        <v>3</v>
      </c>
      <c r="H55" s="76" t="str">
        <f t="shared" si="0"/>
        <v/>
      </c>
      <c r="I55" s="69" t="s">
        <v>4</v>
      </c>
      <c r="K55" s="72" t="str">
        <f t="shared" si="1"/>
        <v>Bitte ausfüllen!</v>
      </c>
    </row>
    <row r="56" spans="1:11" x14ac:dyDescent="0.2">
      <c r="A56" s="69" t="s">
        <v>76</v>
      </c>
      <c r="B56" s="69" t="s">
        <v>77</v>
      </c>
      <c r="C56" s="69"/>
      <c r="D56" s="69"/>
      <c r="E56" s="69"/>
      <c r="F56" s="8"/>
      <c r="G56" s="69" t="s">
        <v>3</v>
      </c>
      <c r="H56" s="76" t="str">
        <f t="shared" si="0"/>
        <v/>
      </c>
      <c r="I56" s="69" t="s">
        <v>4</v>
      </c>
      <c r="K56" s="72" t="str">
        <f t="shared" si="1"/>
        <v>Bitte ausfüllen!</v>
      </c>
    </row>
    <row r="57" spans="1:11" ht="25.5" customHeight="1" x14ac:dyDescent="0.2">
      <c r="A57" s="70"/>
      <c r="B57" s="154" t="s">
        <v>78</v>
      </c>
      <c r="C57" s="154"/>
      <c r="D57" s="70"/>
      <c r="E57" s="70"/>
      <c r="F57" s="77">
        <f>IF(SUM(F45:F56)=0,0,SUM(F45:F56))</f>
        <v>0</v>
      </c>
      <c r="G57" s="70" t="s">
        <v>3</v>
      </c>
      <c r="H57" s="78" t="str">
        <f>IF(COUNTIF(H46:H56,"")&gt;1,"",SUM(H46:H56))</f>
        <v/>
      </c>
      <c r="I57" s="70" t="s">
        <v>4</v>
      </c>
      <c r="K57" s="72" t="str">
        <f>IF(H57="","Angaben offen!","")</f>
        <v>Angaben offen!</v>
      </c>
    </row>
    <row r="58" spans="1:11" x14ac:dyDescent="0.2">
      <c r="A58" s="69"/>
      <c r="B58" s="69"/>
      <c r="C58" s="69"/>
      <c r="D58" s="69"/>
      <c r="E58" s="69"/>
      <c r="F58" s="73"/>
      <c r="G58" s="69"/>
      <c r="H58" s="73"/>
      <c r="I58" s="69"/>
    </row>
    <row r="59" spans="1:11" x14ac:dyDescent="0.2">
      <c r="A59" s="70" t="s">
        <v>79</v>
      </c>
      <c r="B59" s="153" t="s">
        <v>80</v>
      </c>
      <c r="C59" s="153"/>
      <c r="D59" s="70"/>
      <c r="E59" s="70"/>
      <c r="F59" s="82">
        <f>IF(AND(F34=""),0,F34+F42+F57+F5)</f>
        <v>100</v>
      </c>
      <c r="G59" s="70" t="s">
        <v>3</v>
      </c>
      <c r="H59" s="74" t="str">
        <f>IF(H57="","",H34+H42+H57+H5)</f>
        <v/>
      </c>
      <c r="I59" s="70" t="s">
        <v>4</v>
      </c>
    </row>
    <row r="60" spans="1:11" x14ac:dyDescent="0.2">
      <c r="A60" s="70" t="s">
        <v>81</v>
      </c>
      <c r="B60" s="70" t="s">
        <v>82</v>
      </c>
      <c r="C60" s="70"/>
      <c r="D60" s="70"/>
      <c r="E60" s="70"/>
      <c r="F60" s="8"/>
      <c r="G60" s="70" t="s">
        <v>3</v>
      </c>
      <c r="H60" s="78" t="str">
        <f>IF(F60="","",ROUND(F60/100*H59,2))</f>
        <v/>
      </c>
      <c r="I60" s="70" t="s">
        <v>4</v>
      </c>
      <c r="K60" s="72" t="str">
        <f>IF(F60="","Bitte ausfüllen!","")</f>
        <v>Bitte ausfüllen!</v>
      </c>
    </row>
    <row r="61" spans="1:11" x14ac:dyDescent="0.2">
      <c r="A61" s="70"/>
      <c r="B61" s="70" t="s">
        <v>83</v>
      </c>
      <c r="C61" s="70"/>
      <c r="D61" s="70"/>
      <c r="E61" s="70"/>
      <c r="F61" s="77">
        <f ca="1">IF(H61="",0,H61/H5*100)</f>
        <v>0</v>
      </c>
      <c r="G61" s="70" t="s">
        <v>3</v>
      </c>
      <c r="H61" s="78" t="str">
        <f ca="1">IF(SUM(COUNTIF(INDIRECT({"H5","F9:F13","D17:D26","F27:F28","F32:F33","F38:F41","F46:F48","F50:F56","F60","H65:H68"}),""))&gt;0,"",H59+H60)</f>
        <v/>
      </c>
      <c r="I61" s="70" t="s">
        <v>4</v>
      </c>
      <c r="K61" s="72" t="str">
        <f ca="1">IF(SUM(COUNTIF(INDIRECT({"H5","F9:F13","D17:D26","F27:F28","F32:F33","F38:F41","F46:F48","F50:F56","F60","H65:H68"}),""))&gt;0,SUM(COUNTIF(INDIRECT({"H5","F9:F13","D17:D26","F27:F28","F32:F33","F38:F41","F46:F48","F50:F56","F60","H65:H68"}),"")) &amp;" Zelle(n) ohne Wert!","")</f>
        <v>28 Zelle(n) ohne Wert!</v>
      </c>
    </row>
    <row r="62" spans="1:11" x14ac:dyDescent="0.2">
      <c r="A62" s="69"/>
      <c r="B62" s="69" t="s">
        <v>84</v>
      </c>
      <c r="C62" s="69"/>
      <c r="D62" s="69"/>
      <c r="E62" s="69"/>
      <c r="F62" s="77">
        <f ca="1">IF(F61=0,0,F61-F5)</f>
        <v>0</v>
      </c>
      <c r="G62" s="69" t="s">
        <v>3</v>
      </c>
      <c r="H62" s="69"/>
      <c r="I62" s="69"/>
      <c r="K62" s="72" t="str">
        <f ca="1">IF(F62&lt;70,"Bitte prüfen gemäß Aufforderung!","")</f>
        <v>Bitte prüfen gemäß Aufforderung!</v>
      </c>
    </row>
    <row r="63" spans="1:11" x14ac:dyDescent="0.2">
      <c r="A63" s="69"/>
      <c r="B63" s="69"/>
      <c r="C63" s="69"/>
      <c r="D63" s="69"/>
      <c r="E63" s="69"/>
      <c r="F63" s="69"/>
      <c r="G63" s="69"/>
      <c r="H63" s="69"/>
      <c r="I63" s="69"/>
    </row>
    <row r="64" spans="1:11" x14ac:dyDescent="0.2">
      <c r="B64" s="70" t="s">
        <v>85</v>
      </c>
      <c r="D64" s="70"/>
      <c r="E64" s="70"/>
      <c r="G64" s="70"/>
      <c r="H64" s="74" t="s">
        <v>86</v>
      </c>
    </row>
    <row r="65" spans="1:11" x14ac:dyDescent="0.2">
      <c r="B65" s="69" t="s">
        <v>87</v>
      </c>
      <c r="D65" s="69"/>
      <c r="E65" s="69"/>
      <c r="G65" s="83"/>
      <c r="H65" s="9"/>
      <c r="K65" s="72" t="str">
        <f>IF(H65="","Bitte ausfüllen!","")</f>
        <v>Bitte ausfüllen!</v>
      </c>
    </row>
    <row r="66" spans="1:11" x14ac:dyDescent="0.2">
      <c r="B66" s="69" t="s">
        <v>88</v>
      </c>
      <c r="D66" s="69"/>
      <c r="E66" s="69"/>
      <c r="G66" s="83"/>
      <c r="H66" s="10"/>
      <c r="K66" s="72" t="str">
        <f>IF(H66="","Bitte ausfüllen!","")</f>
        <v>Bitte ausfüllen!</v>
      </c>
    </row>
    <row r="67" spans="1:11" x14ac:dyDescent="0.2">
      <c r="B67" s="69" t="s">
        <v>89</v>
      </c>
      <c r="D67" s="69"/>
      <c r="E67" s="69"/>
      <c r="G67" s="83"/>
      <c r="H67" s="11"/>
      <c r="K67" s="72" t="str">
        <f>IF(H67="","Bitte ausfüllen!","")</f>
        <v>Bitte ausfüllen!</v>
      </c>
    </row>
    <row r="68" spans="1:11" x14ac:dyDescent="0.2">
      <c r="B68" s="69" t="s">
        <v>90</v>
      </c>
      <c r="D68" s="69"/>
      <c r="E68" s="69"/>
      <c r="G68" s="83"/>
      <c r="H68" s="10"/>
      <c r="K68" s="72" t="str">
        <f>IF(H68="","Bitte ausfüllen!","")</f>
        <v>Bitte ausfüllen!</v>
      </c>
    </row>
    <row r="70" spans="1:11" x14ac:dyDescent="0.2">
      <c r="C70" s="55"/>
      <c r="D70" s="4"/>
    </row>
    <row r="71" spans="1:11" ht="15.95" customHeight="1" x14ac:dyDescent="0.2">
      <c r="A71" s="144" t="s">
        <v>195</v>
      </c>
      <c r="B71" s="144"/>
      <c r="C71" s="144"/>
      <c r="D71" s="144" t="s">
        <v>196</v>
      </c>
      <c r="F71" s="146" t="s">
        <v>138</v>
      </c>
      <c r="G71" s="147"/>
      <c r="H71" s="148"/>
    </row>
    <row r="72" spans="1:11" ht="15.95" customHeight="1" x14ac:dyDescent="0.2">
      <c r="A72" s="145"/>
      <c r="B72" s="145"/>
      <c r="C72" s="145"/>
      <c r="D72" s="145"/>
      <c r="F72" s="149"/>
      <c r="G72" s="150"/>
      <c r="H72" s="151"/>
      <c r="I72" s="70"/>
      <c r="J72" s="70"/>
      <c r="K72" s="70"/>
    </row>
    <row r="73" spans="1:11" ht="19.899999999999999" customHeight="1" x14ac:dyDescent="0.2">
      <c r="A73" s="142">
        <v>1</v>
      </c>
      <c r="B73" s="142"/>
      <c r="C73" s="12" t="s">
        <v>133</v>
      </c>
      <c r="D73" s="58">
        <v>7.3</v>
      </c>
      <c r="F73" s="143" t="s">
        <v>343</v>
      </c>
      <c r="G73" s="143"/>
      <c r="H73" s="143"/>
    </row>
    <row r="74" spans="1:11" ht="19.899999999999999" customHeight="1" x14ac:dyDescent="0.2">
      <c r="A74" s="142">
        <v>2</v>
      </c>
      <c r="B74" s="142"/>
      <c r="C74" s="12" t="s">
        <v>134</v>
      </c>
      <c r="D74" s="58">
        <v>9.3000000000000007</v>
      </c>
    </row>
    <row r="75" spans="1:11" ht="24" customHeight="1" x14ac:dyDescent="0.2">
      <c r="A75" s="142">
        <v>3</v>
      </c>
      <c r="B75" s="142"/>
      <c r="C75" s="12" t="s">
        <v>135</v>
      </c>
      <c r="D75" s="58">
        <v>1.3</v>
      </c>
    </row>
    <row r="76" spans="1:11" ht="24" customHeight="1" x14ac:dyDescent="0.2">
      <c r="A76" s="142">
        <v>4</v>
      </c>
      <c r="B76" s="142"/>
      <c r="C76" s="12" t="s">
        <v>136</v>
      </c>
      <c r="D76" s="58">
        <f>IF( F73="Sachsen",1.3,1.8)</f>
        <v>1.8</v>
      </c>
    </row>
    <row r="77" spans="1:11" ht="31.5" x14ac:dyDescent="0.2">
      <c r="A77" s="142">
        <v>5</v>
      </c>
      <c r="B77" s="142"/>
      <c r="C77" s="12" t="s">
        <v>197</v>
      </c>
      <c r="D77" s="58">
        <v>1.45</v>
      </c>
    </row>
    <row r="78" spans="1:11" ht="24" customHeight="1" x14ac:dyDescent="0.2">
      <c r="A78" s="142">
        <v>6</v>
      </c>
      <c r="B78" s="142"/>
      <c r="C78" s="12" t="s">
        <v>123</v>
      </c>
      <c r="D78" s="58"/>
    </row>
    <row r="79" spans="1:11" ht="24" customHeight="1" x14ac:dyDescent="0.2">
      <c r="A79" s="142">
        <v>7</v>
      </c>
      <c r="B79" s="142"/>
      <c r="C79" s="12" t="s">
        <v>137</v>
      </c>
      <c r="D79" s="58">
        <v>0.15</v>
      </c>
    </row>
  </sheetData>
  <sheetProtection algorithmName="SHA-512" hashValue="E1FB2px8qUOxVdM15ni8sy0bc18yudlfgvbc730KMKf2sMLAtd94CinrLCr+zvxdoomR1uG7PmqcwFsaPdjFkA==" saltValue="K+NNVjJ720efFU+xXOz+aA==" spinCount="100000" sheet="1" objects="1" scenarios="1"/>
  <mergeCells count="18">
    <mergeCell ref="A71:C72"/>
    <mergeCell ref="D71:D72"/>
    <mergeCell ref="F71:H72"/>
    <mergeCell ref="E1:I2"/>
    <mergeCell ref="A3:I3"/>
    <mergeCell ref="B59:C59"/>
    <mergeCell ref="B29:C29"/>
    <mergeCell ref="B34:C34"/>
    <mergeCell ref="B42:C42"/>
    <mergeCell ref="B57:C57"/>
    <mergeCell ref="A78:B78"/>
    <mergeCell ref="A79:B79"/>
    <mergeCell ref="F73:H73"/>
    <mergeCell ref="A73:B73"/>
    <mergeCell ref="A74:B74"/>
    <mergeCell ref="A75:B75"/>
    <mergeCell ref="A76:B76"/>
    <mergeCell ref="A77:B77"/>
  </mergeCells>
  <phoneticPr fontId="3" type="noConversion"/>
  <dataValidations count="1">
    <dataValidation type="decimal" errorStyle="warning" allowBlank="1" showInputMessage="1" showErrorMessage="1" error="Bitte überprüfen Sie Ihre Eingaben." sqref="C25" xr:uid="{00000000-0002-0000-0400-000000000000}">
      <formula1>8.5</formula1>
      <formula2>84</formula2>
    </dataValidation>
  </dataValidations>
  <hyperlinks>
    <hyperlink ref="K1" location="Inhaltsverzeichnis!A1" display="Zurück zum Inhaltsverzeichnis" xr:uid="{00000000-0004-0000-0400-000000000000}"/>
  </hyperlinks>
  <printOptions horizontalCentered="1"/>
  <pageMargins left="0.78740157480314965" right="0.78740157480314965" top="0.98425196850393704" bottom="0.98425196850393704" header="0.51181102362204722" footer="0.51181102362204722"/>
  <pageSetup paperSize="9" scale="60" orientation="portrait" r:id="rId1"/>
  <headerFooter alignWithMargins="0">
    <oddHeader>&amp;L&amp;F</oddHeader>
    <oddFooter>&amp;LSalzstadt Staßfurt&amp;CSeite &amp;P von &amp;N&amp;RSVS GrundRG</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ltText="Hinweis">
                <anchor moveWithCells="1">
                  <from>
                    <xdr:col>2</xdr:col>
                    <xdr:colOff>2914650</xdr:colOff>
                    <xdr:row>0</xdr:row>
                    <xdr:rowOff>95250</xdr:rowOff>
                  </from>
                  <to>
                    <xdr:col>3</xdr:col>
                    <xdr:colOff>552450</xdr:colOff>
                    <xdr:row>0</xdr:row>
                    <xdr:rowOff>381000</xdr:rowOff>
                  </to>
                </anchor>
              </controlPr>
            </control>
          </mc:Choice>
        </mc:AlternateContent>
        <mc:AlternateContent xmlns:mc="http://schemas.openxmlformats.org/markup-compatibility/2006">
          <mc:Choice Requires="x14">
            <control shapeId="27650" r:id="rId5" name="Check Box 2">
              <controlPr defaultSize="0" autoFill="0" autoLine="0" autoPict="0" altText="Hinweis">
                <anchor moveWithCells="1">
                  <from>
                    <xdr:col>2</xdr:col>
                    <xdr:colOff>2914650</xdr:colOff>
                    <xdr:row>0</xdr:row>
                    <xdr:rowOff>400050</xdr:rowOff>
                  </from>
                  <to>
                    <xdr:col>3</xdr:col>
                    <xdr:colOff>552450</xdr:colOff>
                    <xdr:row>1</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9B967-9787-4970-B05E-42AE745142CF}">
  <sheetPr codeName="Tabelle12">
    <tabColor indexed="13"/>
  </sheetPr>
  <dimension ref="A1:K79"/>
  <sheetViews>
    <sheetView showGridLines="0" zoomScaleNormal="100" zoomScaleSheetLayoutView="70" workbookViewId="0"/>
  </sheetViews>
  <sheetFormatPr baseColWidth="10" defaultColWidth="11.42578125" defaultRowHeight="10.5" x14ac:dyDescent="0.2"/>
  <cols>
    <col min="1" max="1" width="6.42578125" style="16" customWidth="1"/>
    <col min="2" max="2" width="2.7109375" style="16" customWidth="1"/>
    <col min="3" max="3" width="45.5703125" style="16" customWidth="1"/>
    <col min="4" max="4" width="8.42578125" style="16" customWidth="1"/>
    <col min="5" max="5" width="2.5703125" style="16" customWidth="1"/>
    <col min="6" max="6" width="11.42578125" style="16"/>
    <col min="7" max="7" width="2.85546875" style="16" customWidth="1"/>
    <col min="8" max="8" width="11.42578125" style="16"/>
    <col min="9" max="9" width="2.7109375" style="16" bestFit="1" customWidth="1"/>
    <col min="10" max="10" width="1.28515625" style="16" customWidth="1"/>
    <col min="11" max="11" width="18.28515625" style="16" bestFit="1" customWidth="1"/>
    <col min="12" max="16384" width="11.42578125" style="16"/>
  </cols>
  <sheetData>
    <row r="1" spans="1:11" ht="34.9" customHeight="1" x14ac:dyDescent="0.2">
      <c r="A1" s="68" t="str">
        <f ca="1">IF(H61&lt;&gt;"","","Bitte alle gelben Zellen ausfüllen.")</f>
        <v>Bitte alle gelben Zellen ausfüllen.</v>
      </c>
      <c r="D1" s="102" t="b">
        <v>0</v>
      </c>
      <c r="E1" s="155" t="str">
        <f>IF(D1=TRUE,"Alle gelben Zellen ausfüllen. Nichtbenötigte Positionen eindeutig mit 0 kennzeichnen.",IF(D2=TRUE,
"Die rot markierten Informationen sind nur zur Unterstützung. Sie zeigen an, wenn gelbe Zellen in dieser Tabelle nicht ausgefüllt sind. "&amp;
"Wenn keine rote Schrift mehr angezeigt wird, ist alles ausgefüllt.",""))</f>
        <v/>
      </c>
      <c r="F1" s="155"/>
      <c r="G1" s="155"/>
      <c r="H1" s="155"/>
      <c r="I1" s="155"/>
      <c r="K1" s="5" t="s">
        <v>100</v>
      </c>
    </row>
    <row r="2" spans="1:11" ht="32.25" customHeight="1" x14ac:dyDescent="0.2">
      <c r="A2" s="16" t="s">
        <v>103</v>
      </c>
      <c r="C2" s="85" t="str">
        <f>IF(Inhaltsverzeichnis!$C$3="", "",Inhaltsverzeichnis!$C$3)</f>
        <v/>
      </c>
      <c r="D2" s="102" t="b">
        <v>0</v>
      </c>
      <c r="E2" s="155"/>
      <c r="F2" s="155"/>
      <c r="G2" s="155"/>
      <c r="H2" s="155"/>
      <c r="I2" s="155"/>
    </row>
    <row r="3" spans="1:11" s="26" customFormat="1" ht="12.75" x14ac:dyDescent="0.2">
      <c r="A3" s="157" t="s">
        <v>157</v>
      </c>
      <c r="B3" s="157"/>
      <c r="C3" s="157"/>
      <c r="D3" s="157"/>
      <c r="E3" s="157"/>
      <c r="F3" s="157"/>
      <c r="G3" s="157"/>
      <c r="H3" s="157"/>
      <c r="I3" s="157"/>
    </row>
    <row r="4" spans="1:11" x14ac:dyDescent="0.2">
      <c r="A4" s="86"/>
      <c r="B4" s="86"/>
      <c r="C4" s="86"/>
      <c r="D4" s="86"/>
      <c r="E4" s="86"/>
      <c r="F4" s="86"/>
      <c r="G4" s="86"/>
      <c r="H4" s="86"/>
      <c r="I4" s="86"/>
    </row>
    <row r="5" spans="1:11" ht="15" customHeight="1" x14ac:dyDescent="0.2">
      <c r="A5" s="87" t="s">
        <v>1</v>
      </c>
      <c r="B5" s="87" t="s">
        <v>2</v>
      </c>
      <c r="C5" s="87"/>
      <c r="D5" s="87"/>
      <c r="E5" s="87"/>
      <c r="F5" s="88">
        <v>100</v>
      </c>
      <c r="G5" s="87" t="s">
        <v>3</v>
      </c>
      <c r="H5" s="17">
        <v>15</v>
      </c>
      <c r="I5" s="87" t="s">
        <v>4</v>
      </c>
      <c r="K5" s="72" t="str">
        <f ca="1">IF(H5="","Bitte ausfüllen!",IF(H61="","Der voreingetragene produktive Stundenlohn ist eine Mindestanforderung. Inhalt der gelben Zellen kann angepasst werden.",""))</f>
        <v>Der voreingetragene produktive Stundenlohn ist eine Mindestanforderung. Inhalt der gelben Zellen kann angepasst werden.</v>
      </c>
    </row>
    <row r="6" spans="1:11" x14ac:dyDescent="0.2">
      <c r="A6" s="86"/>
      <c r="B6" s="86"/>
      <c r="C6" s="86"/>
      <c r="D6" s="86"/>
      <c r="E6" s="86"/>
      <c r="F6" s="89"/>
      <c r="G6" s="86"/>
      <c r="H6" s="89"/>
      <c r="I6" s="86"/>
    </row>
    <row r="7" spans="1:11" x14ac:dyDescent="0.2">
      <c r="A7" s="87" t="s">
        <v>5</v>
      </c>
      <c r="B7" s="87" t="s">
        <v>6</v>
      </c>
      <c r="C7" s="87"/>
      <c r="D7" s="87"/>
      <c r="E7" s="87"/>
      <c r="F7" s="90"/>
      <c r="G7" s="87"/>
      <c r="H7" s="90"/>
      <c r="I7" s="87"/>
    </row>
    <row r="8" spans="1:11" ht="14.25" x14ac:dyDescent="0.2">
      <c r="A8" s="86" t="s">
        <v>7</v>
      </c>
      <c r="B8" s="86" t="s">
        <v>8</v>
      </c>
      <c r="C8" s="86"/>
      <c r="D8" s="86"/>
      <c r="E8" s="86"/>
      <c r="F8" s="90"/>
      <c r="G8" s="90"/>
      <c r="H8" s="90"/>
      <c r="I8" s="90"/>
      <c r="K8" s="91"/>
    </row>
    <row r="9" spans="1:11" x14ac:dyDescent="0.2">
      <c r="A9" s="86" t="s">
        <v>9</v>
      </c>
      <c r="B9" s="86"/>
      <c r="C9" s="86" t="s">
        <v>10</v>
      </c>
      <c r="D9" s="86"/>
      <c r="E9" s="86"/>
      <c r="F9" s="18"/>
      <c r="G9" s="86" t="s">
        <v>3</v>
      </c>
      <c r="H9" s="92" t="str">
        <f>IF(F9="","",ROUND(F9/100*$H$5,2))</f>
        <v/>
      </c>
      <c r="I9" s="86" t="s">
        <v>4</v>
      </c>
      <c r="K9" s="93" t="str">
        <f>IF(F9="","Bitte ausfüllen!","")</f>
        <v>Bitte ausfüllen!</v>
      </c>
    </row>
    <row r="10" spans="1:11" x14ac:dyDescent="0.2">
      <c r="A10" s="86" t="s">
        <v>11</v>
      </c>
      <c r="B10" s="86"/>
      <c r="C10" s="86" t="s">
        <v>12</v>
      </c>
      <c r="D10" s="86"/>
      <c r="E10" s="86"/>
      <c r="F10" s="18"/>
      <c r="G10" s="86" t="s">
        <v>3</v>
      </c>
      <c r="H10" s="92" t="str">
        <f>IF(F10="","",ROUND(F10/100*$H$5,2))</f>
        <v/>
      </c>
      <c r="I10" s="86" t="s">
        <v>4</v>
      </c>
      <c r="K10" s="93" t="str">
        <f>IF(F10="","Bitte ausfüllen!","")</f>
        <v>Bitte ausfüllen!</v>
      </c>
    </row>
    <row r="11" spans="1:11" x14ac:dyDescent="0.2">
      <c r="A11" s="86" t="s">
        <v>13</v>
      </c>
      <c r="B11" s="86"/>
      <c r="C11" s="86" t="s">
        <v>14</v>
      </c>
      <c r="D11" s="86"/>
      <c r="E11" s="86"/>
      <c r="F11" s="18"/>
      <c r="G11" s="86" t="s">
        <v>3</v>
      </c>
      <c r="H11" s="92" t="str">
        <f>IF(F11="","",ROUND(F11/100*$H$5,2))</f>
        <v/>
      </c>
      <c r="I11" s="86" t="s">
        <v>4</v>
      </c>
      <c r="K11" s="93" t="str">
        <f>IF(F11="","Bitte ausfüllen!","")</f>
        <v>Bitte ausfüllen!</v>
      </c>
    </row>
    <row r="12" spans="1:11" x14ac:dyDescent="0.2">
      <c r="A12" s="86" t="s">
        <v>15</v>
      </c>
      <c r="B12" s="86"/>
      <c r="C12" s="86" t="s">
        <v>16</v>
      </c>
      <c r="D12" s="86"/>
      <c r="E12" s="86"/>
      <c r="F12" s="18"/>
      <c r="G12" s="86" t="s">
        <v>3</v>
      </c>
      <c r="H12" s="92" t="str">
        <f>IF(F12="","",ROUND(F12/100*$H$5,2))</f>
        <v/>
      </c>
      <c r="I12" s="86" t="s">
        <v>4</v>
      </c>
      <c r="K12" s="93" t="str">
        <f>IF(F12="","Bitte ausfüllen!","")</f>
        <v>Bitte ausfüllen!</v>
      </c>
    </row>
    <row r="13" spans="1:11" x14ac:dyDescent="0.2">
      <c r="A13" s="86" t="s">
        <v>17</v>
      </c>
      <c r="B13" s="86"/>
      <c r="C13" s="86" t="s">
        <v>18</v>
      </c>
      <c r="D13" s="86"/>
      <c r="E13" s="86"/>
      <c r="F13" s="18"/>
      <c r="G13" s="86" t="s">
        <v>3</v>
      </c>
      <c r="H13" s="92" t="str">
        <f>IF(F13="","",ROUND(F13/100*$H$5,2))</f>
        <v/>
      </c>
      <c r="I13" s="86" t="s">
        <v>4</v>
      </c>
      <c r="K13" s="93" t="str">
        <f>IF(F13="","Bitte ausfüllen!","")</f>
        <v>Bitte ausfüllen!</v>
      </c>
    </row>
    <row r="14" spans="1:11" x14ac:dyDescent="0.2">
      <c r="A14" s="87"/>
      <c r="B14" s="87" t="s">
        <v>19</v>
      </c>
      <c r="C14" s="87"/>
      <c r="D14" s="87"/>
      <c r="E14" s="87"/>
      <c r="F14" s="94">
        <f>IF(SUM(F9:F13)=0,0,SUM(F9:F13))</f>
        <v>0</v>
      </c>
      <c r="G14" s="87" t="s">
        <v>3</v>
      </c>
      <c r="H14" s="95" t="str">
        <f>IF(COUNTIF(F9:F13,"")&gt;0,"",SUM(H8:H13))</f>
        <v/>
      </c>
      <c r="I14" s="87" t="s">
        <v>4</v>
      </c>
      <c r="K14" s="93" t="str">
        <f>IF(H14="","Angaben offen!","")</f>
        <v>Angaben offen!</v>
      </c>
    </row>
    <row r="15" spans="1:11" x14ac:dyDescent="0.2">
      <c r="A15" s="86"/>
      <c r="B15" s="86"/>
      <c r="C15" s="86"/>
      <c r="D15" s="86"/>
      <c r="E15" s="86"/>
      <c r="F15" s="89"/>
      <c r="G15" s="86"/>
      <c r="H15" s="89"/>
      <c r="I15" s="86"/>
    </row>
    <row r="16" spans="1:11" x14ac:dyDescent="0.2">
      <c r="A16" s="87" t="s">
        <v>20</v>
      </c>
      <c r="B16" s="87" t="s">
        <v>21</v>
      </c>
      <c r="C16" s="87"/>
      <c r="D16" s="87"/>
      <c r="E16" s="87"/>
      <c r="F16" s="90"/>
      <c r="G16" s="87"/>
      <c r="H16" s="90"/>
      <c r="I16" s="87"/>
    </row>
    <row r="17" spans="1:11" ht="11.25" x14ac:dyDescent="0.2">
      <c r="A17" s="86" t="s">
        <v>22</v>
      </c>
      <c r="B17" s="86" t="s">
        <v>126</v>
      </c>
      <c r="C17" s="86"/>
      <c r="D17" s="8">
        <f>D73+D77</f>
        <v>8.75</v>
      </c>
      <c r="E17" s="86" t="s">
        <v>3</v>
      </c>
      <c r="F17" s="89"/>
      <c r="G17" s="86"/>
      <c r="H17" s="89"/>
      <c r="I17" s="86"/>
      <c r="K17" s="93" t="str">
        <f ca="1">IF(D17&lt;(D73+D77),"Wert prüfen!",IF(H61="","Inhalt der gelben Zellen kann angepasst werden.",""))</f>
        <v>Inhalt der gelben Zellen kann angepasst werden.</v>
      </c>
    </row>
    <row r="18" spans="1:11" x14ac:dyDescent="0.2">
      <c r="A18" s="86"/>
      <c r="B18" s="86" t="s">
        <v>23</v>
      </c>
      <c r="C18" s="86"/>
      <c r="D18" s="96">
        <f>(D17/100)*$F$14</f>
        <v>0</v>
      </c>
      <c r="E18" s="86" t="s">
        <v>3</v>
      </c>
      <c r="F18" s="97">
        <f>IF(D18="","",D17+D18)</f>
        <v>8.75</v>
      </c>
      <c r="G18" s="86" t="s">
        <v>3</v>
      </c>
      <c r="H18" s="92">
        <f>IF(D18="","",ROUND(F18/100*$H$5,2))</f>
        <v>1.31</v>
      </c>
      <c r="I18" s="86" t="s">
        <v>4</v>
      </c>
      <c r="K18" s="93"/>
    </row>
    <row r="19" spans="1:11" ht="11.25" x14ac:dyDescent="0.2">
      <c r="A19" s="86" t="s">
        <v>24</v>
      </c>
      <c r="B19" s="86" t="s">
        <v>127</v>
      </c>
      <c r="C19" s="86"/>
      <c r="D19" s="18">
        <f>D74</f>
        <v>9.3000000000000007</v>
      </c>
      <c r="E19" s="86" t="s">
        <v>3</v>
      </c>
      <c r="F19" s="98"/>
      <c r="G19" s="86"/>
      <c r="H19" s="89"/>
      <c r="I19" s="86"/>
      <c r="K19" s="93" t="str">
        <f ca="1">IF(D19&lt;&gt;D74,"Wert prüfen!",IF(H61="","Inhalt der gelben Zellen kann angepasst werden.",""))</f>
        <v>Inhalt der gelben Zellen kann angepasst werden.</v>
      </c>
    </row>
    <row r="20" spans="1:11" x14ac:dyDescent="0.2">
      <c r="A20" s="86"/>
      <c r="B20" s="86" t="s">
        <v>25</v>
      </c>
      <c r="C20" s="86"/>
      <c r="D20" s="96">
        <f>(D19/100)*$F$14</f>
        <v>0</v>
      </c>
      <c r="E20" s="86" t="s">
        <v>3</v>
      </c>
      <c r="F20" s="97">
        <f>IF(D20="","",D19+D20)</f>
        <v>9.3000000000000007</v>
      </c>
      <c r="G20" s="86" t="s">
        <v>3</v>
      </c>
      <c r="H20" s="92">
        <f>IF(D20="","",ROUND(F20/100*$H$5,2))</f>
        <v>1.4</v>
      </c>
      <c r="I20" s="86" t="s">
        <v>4</v>
      </c>
      <c r="K20" s="93"/>
    </row>
    <row r="21" spans="1:11" ht="11.25" x14ac:dyDescent="0.2">
      <c r="A21" s="86" t="s">
        <v>26</v>
      </c>
      <c r="B21" s="86" t="s">
        <v>128</v>
      </c>
      <c r="C21" s="86"/>
      <c r="D21" s="18">
        <f>D75</f>
        <v>1.3</v>
      </c>
      <c r="E21" s="86" t="s">
        <v>3</v>
      </c>
      <c r="F21" s="98"/>
      <c r="G21" s="86"/>
      <c r="H21" s="89"/>
      <c r="I21" s="86"/>
      <c r="K21" s="93" t="str">
        <f ca="1">IF(D21&lt;&gt;D75,"Wert prüfen!",IF(H61="","Inhalt der gelben Zellen kann angepasst werden.",""))</f>
        <v>Inhalt der gelben Zellen kann angepasst werden.</v>
      </c>
    </row>
    <row r="22" spans="1:11" x14ac:dyDescent="0.2">
      <c r="A22" s="86"/>
      <c r="B22" s="86" t="s">
        <v>27</v>
      </c>
      <c r="C22" s="86"/>
      <c r="D22" s="96">
        <f>(D21/100)*$F$14</f>
        <v>0</v>
      </c>
      <c r="E22" s="86" t="s">
        <v>3</v>
      </c>
      <c r="F22" s="97">
        <f>IF(D22="","",D21+D22)</f>
        <v>1.3</v>
      </c>
      <c r="G22" s="86" t="s">
        <v>3</v>
      </c>
      <c r="H22" s="92">
        <f>IF(D22="","",ROUND(F22/100*$H$5,2))</f>
        <v>0.2</v>
      </c>
      <c r="I22" s="86" t="s">
        <v>4</v>
      </c>
      <c r="K22" s="93"/>
    </row>
    <row r="23" spans="1:11" ht="11.25" x14ac:dyDescent="0.2">
      <c r="A23" s="86" t="s">
        <v>28</v>
      </c>
      <c r="B23" s="86" t="s">
        <v>129</v>
      </c>
      <c r="C23" s="86"/>
      <c r="D23" s="18">
        <f>D76</f>
        <v>1.8</v>
      </c>
      <c r="E23" s="86" t="s">
        <v>3</v>
      </c>
      <c r="F23" s="98"/>
      <c r="G23" s="86"/>
      <c r="H23" s="89"/>
      <c r="I23" s="86"/>
      <c r="K23" s="93" t="str">
        <f ca="1">IF(D23&lt;&gt;D76,"Wert prüfen!",IF(H61="","Inhalt der gelben Zellen kann angepasst werden.",""))</f>
        <v>Inhalt der gelben Zellen kann angepasst werden.</v>
      </c>
    </row>
    <row r="24" spans="1:11" x14ac:dyDescent="0.2">
      <c r="A24" s="86"/>
      <c r="B24" s="86" t="s">
        <v>29</v>
      </c>
      <c r="C24" s="86"/>
      <c r="D24" s="96">
        <f>(D23/100)*$F$14</f>
        <v>0</v>
      </c>
      <c r="E24" s="86" t="s">
        <v>3</v>
      </c>
      <c r="F24" s="97">
        <f>IF(D24="","",D23+D24)</f>
        <v>1.8</v>
      </c>
      <c r="G24" s="86" t="s">
        <v>3</v>
      </c>
      <c r="H24" s="92">
        <f>IF(D24="","",ROUND(F24/100*$H$5,2))</f>
        <v>0.27</v>
      </c>
      <c r="I24" s="86" t="s">
        <v>4</v>
      </c>
      <c r="K24" s="93"/>
    </row>
    <row r="25" spans="1:11" ht="11.25" x14ac:dyDescent="0.2">
      <c r="A25" s="86" t="s">
        <v>30</v>
      </c>
      <c r="B25" s="86" t="s">
        <v>130</v>
      </c>
      <c r="C25" s="86"/>
      <c r="D25" s="18"/>
      <c r="E25" s="86" t="s">
        <v>3</v>
      </c>
      <c r="F25" s="98"/>
      <c r="G25" s="86"/>
      <c r="H25" s="89"/>
      <c r="I25" s="86"/>
      <c r="K25" s="93" t="str">
        <f>IF(D25="","Bitte ausfüllen!","")</f>
        <v>Bitte ausfüllen!</v>
      </c>
    </row>
    <row r="26" spans="1:11" x14ac:dyDescent="0.2">
      <c r="A26" s="86"/>
      <c r="B26" s="86" t="s">
        <v>31</v>
      </c>
      <c r="C26" s="86"/>
      <c r="D26" s="96">
        <f>(D25/100)*$F$14</f>
        <v>0</v>
      </c>
      <c r="E26" s="86" t="s">
        <v>3</v>
      </c>
      <c r="F26" s="97">
        <f>IF(D26="","",D25+D26)</f>
        <v>0</v>
      </c>
      <c r="G26" s="86" t="s">
        <v>3</v>
      </c>
      <c r="H26" s="92">
        <f>IF(D26="","",ROUND(F26/100*$H$5,2))</f>
        <v>0</v>
      </c>
      <c r="I26" s="86" t="s">
        <v>4</v>
      </c>
      <c r="K26" s="93"/>
    </row>
    <row r="27" spans="1:11" ht="11.25" x14ac:dyDescent="0.2">
      <c r="A27" s="86" t="s">
        <v>32</v>
      </c>
      <c r="B27" s="86" t="s">
        <v>131</v>
      </c>
      <c r="C27" s="86"/>
      <c r="D27" s="86"/>
      <c r="E27" s="86"/>
      <c r="F27" s="18"/>
      <c r="G27" s="86" t="s">
        <v>3</v>
      </c>
      <c r="H27" s="92" t="str">
        <f>IF(F27="","",ROUND(F27/100*$H$5,2))</f>
        <v/>
      </c>
      <c r="I27" s="86" t="s">
        <v>4</v>
      </c>
      <c r="K27" s="93" t="str">
        <f>IF(F27="","Bitte ausfüllen!","")</f>
        <v>Bitte ausfüllen!</v>
      </c>
    </row>
    <row r="28" spans="1:11" ht="11.25" x14ac:dyDescent="0.2">
      <c r="A28" s="86" t="s">
        <v>33</v>
      </c>
      <c r="B28" s="86" t="s">
        <v>132</v>
      </c>
      <c r="C28" s="86"/>
      <c r="D28" s="86"/>
      <c r="E28" s="86"/>
      <c r="F28" s="18">
        <f>D79</f>
        <v>0.15</v>
      </c>
      <c r="G28" s="86" t="s">
        <v>3</v>
      </c>
      <c r="H28" s="92">
        <f>IF(F28="","",ROUND(F28/100*$H$5,2))</f>
        <v>0.02</v>
      </c>
      <c r="I28" s="86" t="s">
        <v>4</v>
      </c>
      <c r="K28" s="93" t="str">
        <f ca="1">IF(F28&lt;&gt;D79,"Wert prüfen!",IF(H61="","Inhalt der gelben Zellen kann angepasst werden.",""))</f>
        <v>Inhalt der gelben Zellen kann angepasst werden.</v>
      </c>
    </row>
    <row r="29" spans="1:11" ht="25.5" customHeight="1" x14ac:dyDescent="0.2">
      <c r="A29" s="87"/>
      <c r="B29" s="158" t="s">
        <v>34</v>
      </c>
      <c r="C29" s="158"/>
      <c r="D29" s="87"/>
      <c r="E29" s="87"/>
      <c r="F29" s="94">
        <f>IF(SUM(F17:F28)=0,0,SUM(F17:F28)+F14)</f>
        <v>21.3</v>
      </c>
      <c r="G29" s="87" t="s">
        <v>3</v>
      </c>
      <c r="H29" s="95" t="str">
        <f>IF(OR(COUNTIF(D17:D26,"")&gt;0,COUNTIF(F27:F28,"")&gt;0),"",SUM(H17:H28)+H14)</f>
        <v/>
      </c>
      <c r="I29" s="87" t="s">
        <v>4</v>
      </c>
      <c r="K29" s="93" t="str">
        <f>IF(H29="","Angaben offen!","")</f>
        <v>Angaben offen!</v>
      </c>
    </row>
    <row r="30" spans="1:11" x14ac:dyDescent="0.2">
      <c r="A30" s="86"/>
      <c r="B30" s="86"/>
      <c r="C30" s="86"/>
      <c r="D30" s="86"/>
      <c r="E30" s="86"/>
      <c r="F30" s="89"/>
      <c r="G30" s="86"/>
      <c r="H30" s="89"/>
      <c r="I30" s="86"/>
    </row>
    <row r="31" spans="1:11" x14ac:dyDescent="0.2">
      <c r="A31" s="86"/>
      <c r="B31" s="87" t="s">
        <v>35</v>
      </c>
      <c r="C31" s="86"/>
      <c r="D31" s="86"/>
      <c r="E31" s="86"/>
      <c r="F31" s="89"/>
      <c r="G31" s="86"/>
      <c r="H31" s="89"/>
      <c r="I31" s="86"/>
    </row>
    <row r="32" spans="1:11" x14ac:dyDescent="0.2">
      <c r="A32" s="86" t="s">
        <v>36</v>
      </c>
      <c r="B32" s="86" t="s">
        <v>37</v>
      </c>
      <c r="C32" s="86"/>
      <c r="D32" s="86"/>
      <c r="E32" s="86"/>
      <c r="F32" s="18"/>
      <c r="G32" s="86" t="s">
        <v>3</v>
      </c>
      <c r="H32" s="92" t="str">
        <f>IF(F32="","",ROUND(F32/100*$H$5,2))</f>
        <v/>
      </c>
      <c r="I32" s="86" t="s">
        <v>4</v>
      </c>
      <c r="K32" s="93" t="str">
        <f>IF(F32="","Bitte ausfüllen!","")</f>
        <v>Bitte ausfüllen!</v>
      </c>
    </row>
    <row r="33" spans="1:11" x14ac:dyDescent="0.2">
      <c r="A33" s="86" t="s">
        <v>38</v>
      </c>
      <c r="B33" s="86" t="s">
        <v>39</v>
      </c>
      <c r="C33" s="86"/>
      <c r="D33" s="86"/>
      <c r="E33" s="86"/>
      <c r="F33" s="18"/>
      <c r="G33" s="86" t="s">
        <v>3</v>
      </c>
      <c r="H33" s="92" t="str">
        <f>IF(F33="","",ROUND(F33/100*$H$5,2))</f>
        <v/>
      </c>
      <c r="I33" s="86" t="s">
        <v>4</v>
      </c>
      <c r="K33" s="93" t="str">
        <f>IF(F33="","Bitte ausfüllen!","")</f>
        <v>Bitte ausfüllen!</v>
      </c>
    </row>
    <row r="34" spans="1:11" ht="25.5" customHeight="1" x14ac:dyDescent="0.2">
      <c r="A34" s="87"/>
      <c r="B34" s="158" t="s">
        <v>40</v>
      </c>
      <c r="C34" s="158"/>
      <c r="D34" s="87"/>
      <c r="E34" s="87"/>
      <c r="F34" s="94">
        <f>IF(SUM(F32:F33)=0,0,SUM(F32:F33)+F29)</f>
        <v>0</v>
      </c>
      <c r="G34" s="87" t="s">
        <v>3</v>
      </c>
      <c r="H34" s="95" t="str">
        <f>IF(COUNTIF(H32:H33,"")&gt;0,"",SUM(H32:H33)+H29)</f>
        <v/>
      </c>
      <c r="I34" s="87" t="s">
        <v>4</v>
      </c>
      <c r="K34" s="93" t="str">
        <f>IF(H34="","Angaben offen!","")</f>
        <v>Angaben offen!</v>
      </c>
    </row>
    <row r="35" spans="1:11" x14ac:dyDescent="0.2">
      <c r="A35" s="86"/>
      <c r="B35" s="86"/>
      <c r="C35" s="86"/>
      <c r="D35" s="86"/>
      <c r="E35" s="86"/>
      <c r="F35" s="89"/>
      <c r="G35" s="86"/>
      <c r="H35" s="89"/>
      <c r="I35" s="86"/>
    </row>
    <row r="36" spans="1:11" x14ac:dyDescent="0.2">
      <c r="A36" s="87" t="s">
        <v>41</v>
      </c>
      <c r="B36" s="87" t="s">
        <v>42</v>
      </c>
      <c r="C36" s="87"/>
      <c r="D36" s="87"/>
      <c r="E36" s="87"/>
      <c r="F36" s="90"/>
      <c r="G36" s="87"/>
      <c r="H36" s="90"/>
      <c r="I36" s="87"/>
    </row>
    <row r="37" spans="1:11" x14ac:dyDescent="0.2">
      <c r="A37" s="86" t="s">
        <v>43</v>
      </c>
      <c r="B37" s="86" t="s">
        <v>44</v>
      </c>
      <c r="C37" s="86"/>
      <c r="D37" s="86"/>
      <c r="E37" s="86"/>
      <c r="F37" s="89"/>
      <c r="G37" s="86"/>
      <c r="H37" s="89"/>
      <c r="I37" s="86"/>
    </row>
    <row r="38" spans="1:11" x14ac:dyDescent="0.2">
      <c r="A38" s="86"/>
      <c r="B38" s="86" t="s">
        <v>45</v>
      </c>
      <c r="C38" s="86"/>
      <c r="D38" s="86"/>
      <c r="E38" s="86"/>
      <c r="F38" s="18"/>
      <c r="G38" s="86" t="s">
        <v>3</v>
      </c>
      <c r="H38" s="92" t="str">
        <f>IF(F38="","",ROUND(F38/100*$H$5,2))</f>
        <v/>
      </c>
      <c r="I38" s="86" t="s">
        <v>4</v>
      </c>
      <c r="K38" s="93" t="str">
        <f>IF(F38="","Bitte ausfüllen!","")</f>
        <v>Bitte ausfüllen!</v>
      </c>
    </row>
    <row r="39" spans="1:11" x14ac:dyDescent="0.2">
      <c r="A39" s="86" t="s">
        <v>46</v>
      </c>
      <c r="B39" s="86" t="s">
        <v>47</v>
      </c>
      <c r="C39" s="86"/>
      <c r="D39" s="86"/>
      <c r="E39" s="86"/>
      <c r="F39" s="18"/>
      <c r="G39" s="86" t="s">
        <v>3</v>
      </c>
      <c r="H39" s="92" t="str">
        <f>IF(F39="","",ROUND(F39/100*$H$5,2))</f>
        <v/>
      </c>
      <c r="I39" s="86" t="s">
        <v>4</v>
      </c>
      <c r="K39" s="93" t="str">
        <f>IF(F39="","Bitte ausfüllen!","")</f>
        <v>Bitte ausfüllen!</v>
      </c>
    </row>
    <row r="40" spans="1:11" x14ac:dyDescent="0.2">
      <c r="A40" s="86" t="s">
        <v>48</v>
      </c>
      <c r="B40" s="86" t="s">
        <v>49</v>
      </c>
      <c r="C40" s="86"/>
      <c r="D40" s="86"/>
      <c r="E40" s="86"/>
      <c r="F40" s="18"/>
      <c r="G40" s="86" t="s">
        <v>3</v>
      </c>
      <c r="H40" s="92" t="str">
        <f>IF(F40="","",ROUND(F40/100*$H$5,2))</f>
        <v/>
      </c>
      <c r="I40" s="86" t="s">
        <v>4</v>
      </c>
      <c r="K40" s="93" t="str">
        <f>IF(F40="","Bitte ausfüllen!","")</f>
        <v>Bitte ausfüllen!</v>
      </c>
    </row>
    <row r="41" spans="1:11" x14ac:dyDescent="0.2">
      <c r="A41" s="86" t="s">
        <v>50</v>
      </c>
      <c r="B41" s="86" t="s">
        <v>51</v>
      </c>
      <c r="C41" s="86"/>
      <c r="D41" s="86"/>
      <c r="E41" s="86"/>
      <c r="F41" s="18"/>
      <c r="G41" s="86" t="s">
        <v>3</v>
      </c>
      <c r="H41" s="92" t="str">
        <f>IF(F41="","",ROUND(F41/100*$H$5,2))</f>
        <v/>
      </c>
      <c r="I41" s="86" t="s">
        <v>4</v>
      </c>
      <c r="K41" s="93" t="str">
        <f>IF(F41="","Bitte ausfüllen!","")</f>
        <v>Bitte ausfüllen!</v>
      </c>
    </row>
    <row r="42" spans="1:11" ht="25.5" customHeight="1" x14ac:dyDescent="0.2">
      <c r="A42" s="87"/>
      <c r="B42" s="158" t="s">
        <v>52</v>
      </c>
      <c r="C42" s="158"/>
      <c r="D42" s="87"/>
      <c r="E42" s="87"/>
      <c r="F42" s="94">
        <f>IF(SUM(F38:F41)=0,0,SUM(F38:F41))</f>
        <v>0</v>
      </c>
      <c r="G42" s="87" t="s">
        <v>3</v>
      </c>
      <c r="H42" s="95" t="str">
        <f>IF(COUNTIF(H38:H41,"")&gt;0,"",SUM(H38:H41))</f>
        <v/>
      </c>
      <c r="I42" s="87" t="s">
        <v>4</v>
      </c>
      <c r="K42" s="93" t="str">
        <f>IF(H42="","Angaben offen!","")</f>
        <v>Angaben offen!</v>
      </c>
    </row>
    <row r="43" spans="1:11" x14ac:dyDescent="0.2">
      <c r="A43" s="86"/>
      <c r="B43" s="86"/>
      <c r="C43" s="86"/>
      <c r="D43" s="86"/>
      <c r="E43" s="86"/>
      <c r="F43" s="89"/>
      <c r="G43" s="86"/>
      <c r="H43" s="89"/>
      <c r="I43" s="86"/>
    </row>
    <row r="44" spans="1:11" x14ac:dyDescent="0.2">
      <c r="A44" s="87" t="s">
        <v>53</v>
      </c>
      <c r="B44" s="87" t="s">
        <v>54</v>
      </c>
      <c r="C44" s="87"/>
      <c r="D44" s="87"/>
      <c r="E44" s="87"/>
      <c r="F44" s="87"/>
      <c r="G44" s="87"/>
      <c r="H44" s="87"/>
      <c r="I44" s="87"/>
    </row>
    <row r="45" spans="1:11" x14ac:dyDescent="0.2">
      <c r="A45" s="86" t="s">
        <v>55</v>
      </c>
      <c r="B45" s="86" t="s">
        <v>56</v>
      </c>
      <c r="C45" s="86"/>
      <c r="D45" s="86"/>
      <c r="E45" s="86"/>
      <c r="F45" s="86"/>
      <c r="G45" s="86"/>
      <c r="H45" s="86"/>
      <c r="I45" s="86"/>
    </row>
    <row r="46" spans="1:11" x14ac:dyDescent="0.2">
      <c r="A46" s="86" t="s">
        <v>57</v>
      </c>
      <c r="B46" s="86"/>
      <c r="C46" s="86" t="s">
        <v>58</v>
      </c>
      <c r="D46" s="86"/>
      <c r="E46" s="86"/>
      <c r="F46" s="18"/>
      <c r="G46" s="86" t="s">
        <v>3</v>
      </c>
      <c r="H46" s="92" t="str">
        <f>IF(F46="","",ROUND(F46/100*$H$5,2))</f>
        <v/>
      </c>
      <c r="I46" s="86" t="s">
        <v>4</v>
      </c>
      <c r="K46" s="93" t="str">
        <f>IF(F46="","Bitte ausfüllen!","")</f>
        <v>Bitte ausfüllen!</v>
      </c>
    </row>
    <row r="47" spans="1:11" x14ac:dyDescent="0.2">
      <c r="A47" s="86" t="s">
        <v>59</v>
      </c>
      <c r="B47" s="86"/>
      <c r="C47" s="86" t="s">
        <v>125</v>
      </c>
      <c r="D47" s="86"/>
      <c r="E47" s="86"/>
      <c r="F47" s="18"/>
      <c r="G47" s="86" t="s">
        <v>3</v>
      </c>
      <c r="H47" s="92" t="str">
        <f>IF(F47="","",ROUND(F47/100*$H$5,2))</f>
        <v/>
      </c>
      <c r="I47" s="86" t="s">
        <v>4</v>
      </c>
      <c r="K47" s="93" t="str">
        <f>IF(F47="","Bitte ausfüllen!","")</f>
        <v>Bitte ausfüllen!</v>
      </c>
    </row>
    <row r="48" spans="1:11" x14ac:dyDescent="0.2">
      <c r="A48" s="86" t="s">
        <v>60</v>
      </c>
      <c r="B48" s="86" t="s">
        <v>61</v>
      </c>
      <c r="C48" s="86"/>
      <c r="D48" s="86"/>
      <c r="E48" s="86"/>
      <c r="F48" s="18"/>
      <c r="G48" s="86" t="s">
        <v>3</v>
      </c>
      <c r="H48" s="92" t="str">
        <f>IF(F48="","",ROUND(F48/100*$H$5,2))</f>
        <v/>
      </c>
      <c r="I48" s="86" t="s">
        <v>4</v>
      </c>
      <c r="K48" s="93" t="str">
        <f>IF(F48="","Bitte ausfüllen!","")</f>
        <v>Bitte ausfüllen!</v>
      </c>
    </row>
    <row r="49" spans="1:11" x14ac:dyDescent="0.2">
      <c r="A49" s="86" t="s">
        <v>62</v>
      </c>
      <c r="B49" s="86" t="s">
        <v>63</v>
      </c>
      <c r="C49" s="86"/>
      <c r="D49" s="86"/>
      <c r="E49" s="86"/>
      <c r="F49" s="86"/>
      <c r="G49" s="86"/>
      <c r="H49" s="86"/>
      <c r="I49" s="86"/>
    </row>
    <row r="50" spans="1:11" x14ac:dyDescent="0.2">
      <c r="A50" s="86" t="s">
        <v>64</v>
      </c>
      <c r="B50" s="86"/>
      <c r="C50" s="86" t="s">
        <v>65</v>
      </c>
      <c r="D50" s="86"/>
      <c r="E50" s="86"/>
      <c r="F50" s="18"/>
      <c r="G50" s="86" t="s">
        <v>3</v>
      </c>
      <c r="H50" s="92" t="str">
        <f t="shared" ref="H50:H56" si="0">IF(F50="","",ROUND(F50/100*$H$5,2))</f>
        <v/>
      </c>
      <c r="I50" s="86" t="s">
        <v>4</v>
      </c>
      <c r="K50" s="93" t="str">
        <f t="shared" ref="K50:K56" si="1">IF(F50="","Bitte ausfüllen!","")</f>
        <v>Bitte ausfüllen!</v>
      </c>
    </row>
    <row r="51" spans="1:11" x14ac:dyDescent="0.2">
      <c r="A51" s="86" t="s">
        <v>66</v>
      </c>
      <c r="B51" s="86"/>
      <c r="C51" s="86" t="s">
        <v>67</v>
      </c>
      <c r="D51" s="86"/>
      <c r="E51" s="86"/>
      <c r="F51" s="18"/>
      <c r="G51" s="86" t="s">
        <v>3</v>
      </c>
      <c r="H51" s="92" t="str">
        <f t="shared" si="0"/>
        <v/>
      </c>
      <c r="I51" s="86" t="s">
        <v>4</v>
      </c>
      <c r="K51" s="93" t="str">
        <f t="shared" si="1"/>
        <v>Bitte ausfüllen!</v>
      </c>
    </row>
    <row r="52" spans="1:11" x14ac:dyDescent="0.2">
      <c r="A52" s="86" t="s">
        <v>68</v>
      </c>
      <c r="B52" s="86" t="s">
        <v>69</v>
      </c>
      <c r="C52" s="86"/>
      <c r="D52" s="86"/>
      <c r="E52" s="86"/>
      <c r="F52" s="18"/>
      <c r="G52" s="86" t="s">
        <v>3</v>
      </c>
      <c r="H52" s="92" t="str">
        <f t="shared" si="0"/>
        <v/>
      </c>
      <c r="I52" s="86" t="s">
        <v>4</v>
      </c>
      <c r="K52" s="93" t="str">
        <f t="shared" si="1"/>
        <v>Bitte ausfüllen!</v>
      </c>
    </row>
    <row r="53" spans="1:11" x14ac:dyDescent="0.2">
      <c r="A53" s="86" t="s">
        <v>70</v>
      </c>
      <c r="B53" s="86" t="s">
        <v>71</v>
      </c>
      <c r="C53" s="86"/>
      <c r="D53" s="86"/>
      <c r="E53" s="86"/>
      <c r="F53" s="18"/>
      <c r="G53" s="86" t="s">
        <v>3</v>
      </c>
      <c r="H53" s="92" t="str">
        <f t="shared" si="0"/>
        <v/>
      </c>
      <c r="I53" s="86" t="s">
        <v>4</v>
      </c>
      <c r="K53" s="93" t="str">
        <f t="shared" si="1"/>
        <v>Bitte ausfüllen!</v>
      </c>
    </row>
    <row r="54" spans="1:11" x14ac:dyDescent="0.2">
      <c r="A54" s="86" t="s">
        <v>72</v>
      </c>
      <c r="B54" s="86" t="s">
        <v>73</v>
      </c>
      <c r="C54" s="86"/>
      <c r="D54" s="86"/>
      <c r="E54" s="86"/>
      <c r="F54" s="18"/>
      <c r="G54" s="86" t="s">
        <v>3</v>
      </c>
      <c r="H54" s="92" t="str">
        <f t="shared" si="0"/>
        <v/>
      </c>
      <c r="I54" s="86" t="s">
        <v>4</v>
      </c>
      <c r="K54" s="93" t="str">
        <f t="shared" si="1"/>
        <v>Bitte ausfüllen!</v>
      </c>
    </row>
    <row r="55" spans="1:11" x14ac:dyDescent="0.2">
      <c r="A55" s="86" t="s">
        <v>74</v>
      </c>
      <c r="B55" s="86" t="s">
        <v>75</v>
      </c>
      <c r="C55" s="86"/>
      <c r="D55" s="86"/>
      <c r="E55" s="86"/>
      <c r="F55" s="18"/>
      <c r="G55" s="86" t="s">
        <v>3</v>
      </c>
      <c r="H55" s="92" t="str">
        <f t="shared" si="0"/>
        <v/>
      </c>
      <c r="I55" s="86" t="s">
        <v>4</v>
      </c>
      <c r="K55" s="93" t="str">
        <f t="shared" si="1"/>
        <v>Bitte ausfüllen!</v>
      </c>
    </row>
    <row r="56" spans="1:11" x14ac:dyDescent="0.2">
      <c r="A56" s="86" t="s">
        <v>76</v>
      </c>
      <c r="B56" s="86" t="s">
        <v>77</v>
      </c>
      <c r="C56" s="86"/>
      <c r="D56" s="86"/>
      <c r="E56" s="86"/>
      <c r="F56" s="18"/>
      <c r="G56" s="86" t="s">
        <v>3</v>
      </c>
      <c r="H56" s="92" t="str">
        <f t="shared" si="0"/>
        <v/>
      </c>
      <c r="I56" s="86" t="s">
        <v>4</v>
      </c>
      <c r="K56" s="93" t="str">
        <f t="shared" si="1"/>
        <v>Bitte ausfüllen!</v>
      </c>
    </row>
    <row r="57" spans="1:11" ht="25.5" customHeight="1" x14ac:dyDescent="0.2">
      <c r="A57" s="87"/>
      <c r="B57" s="158" t="s">
        <v>78</v>
      </c>
      <c r="C57" s="158"/>
      <c r="D57" s="87"/>
      <c r="E57" s="87"/>
      <c r="F57" s="94">
        <f>IF(SUM(F45:F56)=0,0,SUM(F45:F56))</f>
        <v>0</v>
      </c>
      <c r="G57" s="87" t="s">
        <v>3</v>
      </c>
      <c r="H57" s="95" t="str">
        <f>IF(COUNTIF(H46:H56,"")&gt;1,"",SUM(H46:H56))</f>
        <v/>
      </c>
      <c r="I57" s="87" t="s">
        <v>4</v>
      </c>
      <c r="K57" s="93" t="str">
        <f>IF(H57="","Angaben offen!","")</f>
        <v>Angaben offen!</v>
      </c>
    </row>
    <row r="58" spans="1:11" x14ac:dyDescent="0.2">
      <c r="A58" s="86"/>
      <c r="B58" s="86"/>
      <c r="C58" s="86"/>
      <c r="D58" s="86"/>
      <c r="E58" s="86"/>
      <c r="F58" s="89"/>
      <c r="G58" s="86"/>
      <c r="H58" s="89"/>
      <c r="I58" s="86"/>
    </row>
    <row r="59" spans="1:11" x14ac:dyDescent="0.2">
      <c r="A59" s="87" t="s">
        <v>79</v>
      </c>
      <c r="B59" s="156" t="s">
        <v>80</v>
      </c>
      <c r="C59" s="156"/>
      <c r="D59" s="87"/>
      <c r="E59" s="87"/>
      <c r="F59" s="99">
        <f>IF(AND(F34=""),0,F34+F42+F57+F5)</f>
        <v>100</v>
      </c>
      <c r="G59" s="87" t="s">
        <v>3</v>
      </c>
      <c r="H59" s="90" t="str">
        <f>IF(H57="","",H34+H42+H57+H5)</f>
        <v/>
      </c>
      <c r="I59" s="87" t="s">
        <v>4</v>
      </c>
    </row>
    <row r="60" spans="1:11" x14ac:dyDescent="0.2">
      <c r="A60" s="87" t="s">
        <v>81</v>
      </c>
      <c r="B60" s="87" t="s">
        <v>82</v>
      </c>
      <c r="C60" s="87"/>
      <c r="D60" s="87"/>
      <c r="E60" s="87"/>
      <c r="F60" s="18"/>
      <c r="G60" s="87" t="s">
        <v>3</v>
      </c>
      <c r="H60" s="95" t="str">
        <f>IF(F60="","",ROUND(F60/100*H59,2))</f>
        <v/>
      </c>
      <c r="I60" s="87" t="s">
        <v>4</v>
      </c>
      <c r="K60" s="93" t="str">
        <f>IF(F60="","Bitte ausfüllen!","")</f>
        <v>Bitte ausfüllen!</v>
      </c>
    </row>
    <row r="61" spans="1:11" x14ac:dyDescent="0.2">
      <c r="A61" s="87"/>
      <c r="B61" s="87" t="s">
        <v>83</v>
      </c>
      <c r="C61" s="87"/>
      <c r="D61" s="87"/>
      <c r="E61" s="87"/>
      <c r="F61" s="94">
        <f ca="1">IF(H61="",0,H61/H5*100)</f>
        <v>0</v>
      </c>
      <c r="G61" s="87" t="s">
        <v>3</v>
      </c>
      <c r="H61" s="95" t="str">
        <f ca="1">IF(SUM(COUNTIF(INDIRECT({"H5","F9:F13","D17:D26","F27:F28","F32:F33","F38:F41","F46:F48","F50:F56","F60","H65:H68"}),""))&gt;0,"",H59+H60)</f>
        <v/>
      </c>
      <c r="I61" s="87" t="s">
        <v>4</v>
      </c>
      <c r="K61" s="93" t="str">
        <f ca="1">IF(SUM(COUNTIF(INDIRECT({"H5","F9:F13","D17:D26","F27:F28","F32:F33","F38:F41","F46:F48","F50:F56","F60","H65:H68"}),""))&gt;0,SUM(COUNTIF(INDIRECT({"H5","F9:F13","D17:D26","F27:F28","F32:F33","F38:F41","F46:F48","F50:F56","F60","H65:H68"}),"")) &amp;" Zelle(n) ohne Wert!","")</f>
        <v>28 Zelle(n) ohne Wert!</v>
      </c>
    </row>
    <row r="62" spans="1:11" x14ac:dyDescent="0.2">
      <c r="A62" s="86"/>
      <c r="B62" s="86" t="s">
        <v>84</v>
      </c>
      <c r="C62" s="86"/>
      <c r="D62" s="86"/>
      <c r="E62" s="86"/>
      <c r="F62" s="94">
        <f ca="1">IF(F61=0,0,F61-F5)</f>
        <v>0</v>
      </c>
      <c r="G62" s="86" t="s">
        <v>3</v>
      </c>
      <c r="H62" s="86"/>
      <c r="I62" s="86"/>
      <c r="K62" s="72" t="str">
        <f ca="1">IF(F62&lt;70,"Bitte prüfen gemäß Aufforderung!","")</f>
        <v>Bitte prüfen gemäß Aufforderung!</v>
      </c>
    </row>
    <row r="63" spans="1:11" x14ac:dyDescent="0.2">
      <c r="A63" s="86"/>
      <c r="B63" s="87"/>
      <c r="C63" s="86"/>
      <c r="D63" s="86"/>
      <c r="E63" s="86"/>
      <c r="F63" s="99"/>
      <c r="G63" s="86"/>
      <c r="H63" s="90"/>
    </row>
    <row r="64" spans="1:11" x14ac:dyDescent="0.2">
      <c r="B64" s="87" t="s">
        <v>85</v>
      </c>
      <c r="D64" s="87"/>
      <c r="E64" s="87"/>
      <c r="G64" s="87"/>
      <c r="H64" s="90" t="s">
        <v>86</v>
      </c>
      <c r="I64" s="87"/>
    </row>
    <row r="65" spans="1:11" x14ac:dyDescent="0.2">
      <c r="B65" s="86" t="s">
        <v>87</v>
      </c>
      <c r="D65" s="86"/>
      <c r="E65" s="86"/>
      <c r="G65" s="100"/>
      <c r="H65" s="19"/>
      <c r="I65" s="100"/>
      <c r="K65" s="93" t="str">
        <f>IF(H65="","Bitte ausfüllen!","")</f>
        <v>Bitte ausfüllen!</v>
      </c>
    </row>
    <row r="66" spans="1:11" x14ac:dyDescent="0.2">
      <c r="B66" s="86" t="s">
        <v>88</v>
      </c>
      <c r="D66" s="86"/>
      <c r="E66" s="86"/>
      <c r="G66" s="100"/>
      <c r="H66" s="20"/>
      <c r="I66" s="100"/>
      <c r="K66" s="93" t="str">
        <f>IF(H66="","Bitte ausfüllen!","")</f>
        <v>Bitte ausfüllen!</v>
      </c>
    </row>
    <row r="67" spans="1:11" x14ac:dyDescent="0.2">
      <c r="B67" s="86" t="s">
        <v>89</v>
      </c>
      <c r="D67" s="86"/>
      <c r="E67" s="86"/>
      <c r="G67" s="100"/>
      <c r="H67" s="21"/>
      <c r="I67" s="100"/>
      <c r="K67" s="93" t="str">
        <f>IF(H67="","Bitte ausfüllen!","")</f>
        <v>Bitte ausfüllen!</v>
      </c>
    </row>
    <row r="68" spans="1:11" x14ac:dyDescent="0.2">
      <c r="B68" s="86" t="s">
        <v>90</v>
      </c>
      <c r="D68" s="86"/>
      <c r="E68" s="86"/>
      <c r="G68" s="100"/>
      <c r="H68" s="20"/>
      <c r="I68" s="100"/>
      <c r="K68" s="93" t="str">
        <f>IF(H68="","Bitte ausfüllen!","")</f>
        <v>Bitte ausfüllen!</v>
      </c>
    </row>
    <row r="70" spans="1:11" x14ac:dyDescent="0.2">
      <c r="C70" s="101"/>
      <c r="D70" s="85"/>
    </row>
    <row r="71" spans="1:11" ht="15.95" customHeight="1" x14ac:dyDescent="0.2">
      <c r="A71" s="144" t="s">
        <v>195</v>
      </c>
      <c r="B71" s="144"/>
      <c r="C71" s="144"/>
      <c r="D71" s="144" t="s">
        <v>196</v>
      </c>
      <c r="E71" s="3"/>
      <c r="F71" s="146" t="s">
        <v>138</v>
      </c>
      <c r="G71" s="147"/>
      <c r="H71" s="148"/>
    </row>
    <row r="72" spans="1:11" ht="15.95" customHeight="1" x14ac:dyDescent="0.2">
      <c r="A72" s="145"/>
      <c r="B72" s="145"/>
      <c r="C72" s="145"/>
      <c r="D72" s="145"/>
      <c r="E72" s="3"/>
      <c r="F72" s="149"/>
      <c r="G72" s="150"/>
      <c r="H72" s="151"/>
      <c r="I72" s="87"/>
      <c r="J72" s="87"/>
      <c r="K72" s="87"/>
    </row>
    <row r="73" spans="1:11" ht="19.899999999999999" customHeight="1" x14ac:dyDescent="0.2">
      <c r="A73" s="142">
        <v>1</v>
      </c>
      <c r="B73" s="142"/>
      <c r="C73" s="12" t="s">
        <v>133</v>
      </c>
      <c r="D73" s="58">
        <v>7.3</v>
      </c>
      <c r="F73" s="143" t="s">
        <v>343</v>
      </c>
      <c r="G73" s="143"/>
      <c r="H73" s="143"/>
    </row>
    <row r="74" spans="1:11" ht="19.899999999999999" customHeight="1" x14ac:dyDescent="0.2">
      <c r="A74" s="142">
        <v>2</v>
      </c>
      <c r="B74" s="142"/>
      <c r="C74" s="12" t="s">
        <v>134</v>
      </c>
      <c r="D74" s="58">
        <v>9.3000000000000007</v>
      </c>
    </row>
    <row r="75" spans="1:11" ht="23.25" customHeight="1" x14ac:dyDescent="0.2">
      <c r="A75" s="142">
        <v>3</v>
      </c>
      <c r="B75" s="142"/>
      <c r="C75" s="12" t="s">
        <v>135</v>
      </c>
      <c r="D75" s="58">
        <v>1.3</v>
      </c>
    </row>
    <row r="76" spans="1:11" ht="23.25" customHeight="1" x14ac:dyDescent="0.2">
      <c r="A76" s="142">
        <v>4</v>
      </c>
      <c r="B76" s="142"/>
      <c r="C76" s="12" t="s">
        <v>136</v>
      </c>
      <c r="D76" s="58">
        <f>IF( F73="Sachsen",1.3,1.8)</f>
        <v>1.8</v>
      </c>
    </row>
    <row r="77" spans="1:11" ht="31.5" x14ac:dyDescent="0.2">
      <c r="A77" s="142">
        <v>5</v>
      </c>
      <c r="B77" s="142"/>
      <c r="C77" s="12" t="s">
        <v>197</v>
      </c>
      <c r="D77" s="58">
        <v>1.45</v>
      </c>
    </row>
    <row r="78" spans="1:11" ht="23.25" customHeight="1" x14ac:dyDescent="0.2">
      <c r="A78" s="142">
        <v>6</v>
      </c>
      <c r="B78" s="142"/>
      <c r="C78" s="12" t="s">
        <v>123</v>
      </c>
      <c r="D78" s="58"/>
    </row>
    <row r="79" spans="1:11" ht="23.25" customHeight="1" x14ac:dyDescent="0.2">
      <c r="A79" s="142">
        <v>7</v>
      </c>
      <c r="B79" s="142"/>
      <c r="C79" s="12" t="s">
        <v>137</v>
      </c>
      <c r="D79" s="58">
        <v>0.15</v>
      </c>
    </row>
  </sheetData>
  <sheetProtection algorithmName="SHA-512" hashValue="gJjSEmL4F0KI3r0he09ZafmAxhsebB0KUQW0gn4plWaQ/chUd1grdgdAEg9eSSYnSpa4BfdPPGcAJKNe3cHMJA==" saltValue="c8/VTNMxIdxCMc1sKLs75A==" spinCount="100000" sheet="1" objects="1" scenarios="1"/>
  <mergeCells count="18">
    <mergeCell ref="E1:I2"/>
    <mergeCell ref="B59:C59"/>
    <mergeCell ref="A3:I3"/>
    <mergeCell ref="B29:C29"/>
    <mergeCell ref="B34:C34"/>
    <mergeCell ref="B42:C42"/>
    <mergeCell ref="B57:C57"/>
    <mergeCell ref="F73:H73"/>
    <mergeCell ref="A74:B74"/>
    <mergeCell ref="A75:B75"/>
    <mergeCell ref="D71:D72"/>
    <mergeCell ref="F71:H72"/>
    <mergeCell ref="A76:B76"/>
    <mergeCell ref="A77:B77"/>
    <mergeCell ref="A78:B78"/>
    <mergeCell ref="A79:B79"/>
    <mergeCell ref="A71:C72"/>
    <mergeCell ref="A73:B73"/>
  </mergeCells>
  <dataValidations count="1">
    <dataValidation type="decimal" errorStyle="warning" allowBlank="1" showInputMessage="1" showErrorMessage="1" error="Bitte überprüfen Sie Ihre Eingaben." sqref="C25" xr:uid="{AA5DB88E-54B1-44D0-A309-DE55E32B5576}">
      <formula1>8.5</formula1>
      <formula2>84</formula2>
    </dataValidation>
  </dataValidations>
  <hyperlinks>
    <hyperlink ref="K1" location="Inhaltsverzeichnis!A1" display="Zurück zum Inhaltsverzeichnis" xr:uid="{D9796DED-7731-49E9-8B77-88C8F611AD33}"/>
  </hyperlinks>
  <printOptions horizontalCentered="1"/>
  <pageMargins left="0.78740157480314965" right="0.78740157480314965" top="0.98425196850393704" bottom="0.98425196850393704" header="0.51181102362204722" footer="0.51181102362204722"/>
  <pageSetup paperSize="9" scale="60" firstPageNumber="6" orientation="portrait" r:id="rId1"/>
  <headerFooter alignWithMargins="0">
    <oddHeader>&amp;L&amp;F</oddHeader>
    <oddFooter>&amp;LSalzstadt Staßfurt&amp;CSeite &amp;P von &amp;N&amp;RSVS Wirtschaft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3" r:id="rId4" name="Check Box 3">
              <controlPr defaultSize="0" autoFill="0" autoLine="0" autoPict="0" altText="Hinweis">
                <anchor moveWithCells="1">
                  <from>
                    <xdr:col>2</xdr:col>
                    <xdr:colOff>2914650</xdr:colOff>
                    <xdr:row>0</xdr:row>
                    <xdr:rowOff>133350</xdr:rowOff>
                  </from>
                  <to>
                    <xdr:col>3</xdr:col>
                    <xdr:colOff>552450</xdr:colOff>
                    <xdr:row>0</xdr:row>
                    <xdr:rowOff>419100</xdr:rowOff>
                  </to>
                </anchor>
              </controlPr>
            </control>
          </mc:Choice>
        </mc:AlternateContent>
        <mc:AlternateContent xmlns:mc="http://schemas.openxmlformats.org/markup-compatibility/2006">
          <mc:Choice Requires="x14">
            <control shapeId="30724" r:id="rId5" name="Check Box 4">
              <controlPr defaultSize="0" autoFill="0" autoLine="0" autoPict="0" altText="Hinweis">
                <anchor moveWithCells="1">
                  <from>
                    <xdr:col>2</xdr:col>
                    <xdr:colOff>2914650</xdr:colOff>
                    <xdr:row>0</xdr:row>
                    <xdr:rowOff>428625</xdr:rowOff>
                  </from>
                  <to>
                    <xdr:col>3</xdr:col>
                    <xdr:colOff>552450</xdr:colOff>
                    <xdr:row>1</xdr:row>
                    <xdr:rowOff>285750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91541-3EAF-46DD-9AC3-1F5E70F89CA6}">
  <sheetPr codeName="Tabelle20">
    <tabColor indexed="40"/>
  </sheetPr>
  <dimension ref="A1:V29"/>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2.140625" style="3" customWidth="1"/>
    <col min="14" max="14" width="9.42578125" style="3" customWidth="1"/>
    <col min="15" max="15" width="8.42578125" style="3" customWidth="1"/>
    <col min="16" max="17" width="11.42578125" style="3" customWidth="1"/>
    <col min="18" max="19" width="11.28515625" style="3" customWidth="1"/>
    <col min="20" max="20" width="22.28515625" style="3" customWidth="1"/>
    <col min="21" max="21" width="0" style="3" hidden="1" customWidth="1"/>
    <col min="22" max="16384" width="11.42578125" style="3" hidden="1"/>
  </cols>
  <sheetData>
    <row r="1" spans="1:22" ht="15" customHeight="1" x14ac:dyDescent="0.2">
      <c r="M1" s="5" t="s">
        <v>100</v>
      </c>
    </row>
    <row r="2" spans="1:22" ht="21" customHeight="1" x14ac:dyDescent="0.2">
      <c r="A2" s="161" t="s">
        <v>158</v>
      </c>
      <c r="B2" s="162"/>
      <c r="C2" s="162"/>
      <c r="D2" s="162" t="b">
        <v>0</v>
      </c>
      <c r="E2" s="163"/>
      <c r="G2" s="164" t="s">
        <v>171</v>
      </c>
      <c r="H2" s="164" t="s">
        <v>163</v>
      </c>
      <c r="I2" s="164" t="s">
        <v>164</v>
      </c>
      <c r="J2" s="164" t="s">
        <v>183</v>
      </c>
      <c r="M2" s="45" t="b">
        <v>0</v>
      </c>
      <c r="N2" s="133"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33"/>
      <c r="P2" s="133"/>
      <c r="Q2" s="133"/>
    </row>
    <row r="3" spans="1:22" ht="21" customHeight="1" x14ac:dyDescent="0.2">
      <c r="A3" s="104" t="s">
        <v>159</v>
      </c>
      <c r="B3" s="105"/>
      <c r="C3" s="105"/>
      <c r="D3" s="105"/>
      <c r="E3" s="106"/>
      <c r="G3" s="165"/>
      <c r="H3" s="165" t="b">
        <v>0</v>
      </c>
      <c r="I3" s="165"/>
      <c r="J3" s="165"/>
      <c r="M3" s="45" t="b">
        <v>0</v>
      </c>
      <c r="N3" s="133"/>
      <c r="O3" s="133"/>
      <c r="P3" s="133"/>
      <c r="Q3" s="133"/>
    </row>
    <row r="4" spans="1:22" ht="15" customHeight="1" x14ac:dyDescent="0.2">
      <c r="A4" s="159" t="s">
        <v>91</v>
      </c>
      <c r="B4" s="169" t="str">
        <f>IF(Inhaltsverzeichnis!C3="","",Inhaltsverzeichnis!C3)</f>
        <v/>
      </c>
      <c r="C4" s="170"/>
      <c r="D4" s="170"/>
      <c r="E4" s="171"/>
      <c r="G4" s="103" t="s">
        <v>216</v>
      </c>
      <c r="H4" s="107"/>
      <c r="I4" s="108">
        <f ca="1">SUMIF('Kal Unter ehem Rath Neun'!J22:M29,$G$4,'Kal Unter ehem Rath Neun'!M22:M29)</f>
        <v>3142.06</v>
      </c>
      <c r="J4" s="64">
        <f>COUNTIFS('Kal Unter ehem Rath Neun'!J22:M29,$G$4)</f>
        <v>2</v>
      </c>
      <c r="M4" s="45" t="b">
        <v>0</v>
      </c>
      <c r="N4" s="133"/>
      <c r="O4" s="133"/>
      <c r="P4" s="133"/>
      <c r="Q4" s="133"/>
      <c r="U4" s="103" t="s">
        <v>216</v>
      </c>
      <c r="V4" s="3">
        <v>168.75</v>
      </c>
    </row>
    <row r="5" spans="1:22" ht="15" customHeight="1" x14ac:dyDescent="0.2">
      <c r="A5" s="160"/>
      <c r="B5" s="172"/>
      <c r="C5" s="173"/>
      <c r="D5" s="173"/>
      <c r="E5" s="174"/>
      <c r="G5" s="103" t="s">
        <v>229</v>
      </c>
      <c r="H5" s="107"/>
      <c r="I5" s="108">
        <f ca="1">SUMIF('Kal Unter ehem Rath Neun'!J22:M29,$G$5,'Kal Unter ehem Rath Neun'!M22:M29)</f>
        <v>1212.76</v>
      </c>
      <c r="J5" s="64">
        <f>COUNTIFS('Kal Unter ehem Rath Neun'!J22:M29,$G$5)</f>
        <v>1</v>
      </c>
      <c r="M5" s="45" t="b">
        <v>0</v>
      </c>
      <c r="N5" s="133"/>
      <c r="O5" s="133"/>
      <c r="P5" s="133"/>
      <c r="Q5" s="133"/>
      <c r="U5" s="103" t="s">
        <v>229</v>
      </c>
      <c r="V5" s="3">
        <v>63.75</v>
      </c>
    </row>
    <row r="6" spans="1:22" ht="15" customHeight="1" x14ac:dyDescent="0.2">
      <c r="A6" s="109" t="s">
        <v>181</v>
      </c>
      <c r="B6" s="175" t="s">
        <v>199</v>
      </c>
      <c r="C6" s="176"/>
      <c r="D6" s="176"/>
      <c r="E6" s="177"/>
      <c r="G6" s="103" t="s">
        <v>227</v>
      </c>
      <c r="H6" s="107"/>
      <c r="I6" s="108">
        <f ca="1">SUMIF('Kal Unter ehem Rath Neun'!J22:M29,$G$6,'Kal Unter ehem Rath Neun'!M22:M29)</f>
        <v>42.6</v>
      </c>
      <c r="J6" s="64">
        <f>COUNTIFS('Kal Unter ehem Rath Neun'!J22:M29,$G$6)</f>
        <v>1</v>
      </c>
      <c r="U6" s="103" t="s">
        <v>227</v>
      </c>
      <c r="V6" s="3">
        <v>138.75</v>
      </c>
    </row>
    <row r="7" spans="1:22" ht="15" customHeight="1" x14ac:dyDescent="0.2">
      <c r="A7" s="110" t="s">
        <v>179</v>
      </c>
      <c r="B7" s="178" t="s">
        <v>200</v>
      </c>
      <c r="C7" s="176"/>
      <c r="D7" s="176"/>
      <c r="E7" s="177"/>
      <c r="G7" s="103" t="s">
        <v>228</v>
      </c>
      <c r="H7" s="107"/>
      <c r="I7" s="108">
        <f ca="1">SUMIF('Kal Unter ehem Rath Neun'!J22:M29,$G$7,'Kal Unter ehem Rath Neun'!M22:M29)</f>
        <v>4695.3700000000008</v>
      </c>
      <c r="J7" s="64">
        <f>COUNTIFS('Kal Unter ehem Rath Neun'!J22:M29,$G$7)</f>
        <v>4</v>
      </c>
      <c r="U7" s="103" t="s">
        <v>228</v>
      </c>
      <c r="V7" s="3">
        <v>300</v>
      </c>
    </row>
    <row r="8" spans="1:22" ht="15" customHeight="1" x14ac:dyDescent="0.2">
      <c r="A8" s="110" t="s">
        <v>180</v>
      </c>
      <c r="B8" s="175"/>
      <c r="C8" s="176"/>
      <c r="D8" s="176"/>
      <c r="E8" s="177"/>
    </row>
    <row r="9" spans="1:22" ht="15" customHeight="1" x14ac:dyDescent="0.2">
      <c r="A9" s="109" t="s">
        <v>178</v>
      </c>
      <c r="B9" s="179" t="s">
        <v>198</v>
      </c>
      <c r="C9" s="176"/>
      <c r="D9" s="176"/>
      <c r="E9" s="177"/>
    </row>
    <row r="10" spans="1:22" ht="15" customHeight="1" x14ac:dyDescent="0.2">
      <c r="A10" s="110" t="s">
        <v>160</v>
      </c>
      <c r="B10" s="175" t="s">
        <v>201</v>
      </c>
      <c r="C10" s="176"/>
      <c r="D10" s="176"/>
      <c r="E10" s="177"/>
    </row>
    <row r="11" spans="1:22" ht="15" customHeight="1" x14ac:dyDescent="0.2">
      <c r="A11" s="110" t="s">
        <v>161</v>
      </c>
      <c r="B11" s="180" t="s">
        <v>202</v>
      </c>
      <c r="C11" s="176"/>
      <c r="D11" s="176"/>
      <c r="E11" s="177"/>
      <c r="M11" s="3" t="str">
        <f>IF(N13&gt;0,"Bitte die Leistungswerte im Leistungsverzeichnis/ Tabellenblatt Leistungsrichtwerte","")</f>
        <v/>
      </c>
    </row>
    <row r="12" spans="1:22" ht="15" customHeight="1" x14ac:dyDescent="0.2">
      <c r="A12" s="110" t="s">
        <v>162</v>
      </c>
      <c r="B12" s="175" t="s">
        <v>203</v>
      </c>
      <c r="C12" s="176"/>
      <c r="D12" s="176"/>
      <c r="E12" s="177"/>
      <c r="M12" s="3" t="str">
        <f>IF(N13&gt;0,"für die Objektart prüfen.","")</f>
        <v/>
      </c>
    </row>
    <row r="13" spans="1:22" ht="15" customHeight="1" x14ac:dyDescent="0.2">
      <c r="A13" s="110" t="s">
        <v>165</v>
      </c>
      <c r="B13" s="166" t="str">
        <f>HYPERLINK("http://maps.google.de/maps?hl=de&amp;bav=on.2,or.r_qf.&amp;bvm=bv.44770516,d.Yms&amp;biw=1395&amp;bih=916&amp;um=1&amp;ie=UTF-8&amp;q="&amp;B7&amp;"+"&amp;B8&amp;"+"&amp;B10&amp;"+"&amp;B11&amp;"+"&amp;B12&amp;"","In Google-Maps anzeigen (wenn Internet verfügbar)")</f>
        <v>In Google-Maps anzeigen (wenn Internet verfügbar)</v>
      </c>
      <c r="C13" s="167"/>
      <c r="D13" s="167"/>
      <c r="E13" s="168"/>
      <c r="N13" s="111">
        <f>COUNTIF(V22:V$29,1)</f>
        <v>0</v>
      </c>
      <c r="O13" s="3" t="str">
        <f>IF(N13&gt;0,"Wert(e) überschritten, bitte mit dem Angebot plausibel darlegen.","")</f>
        <v/>
      </c>
    </row>
    <row r="14" spans="1:22" ht="15" customHeight="1" x14ac:dyDescent="0.2">
      <c r="N14" s="112">
        <f>COUNTIF(V22:V$29,0)</f>
        <v>8</v>
      </c>
      <c r="O14" s="3" t="str">
        <f>IF(N14&gt;0,"Wert(e) korrekt","")</f>
        <v>Wert(e) korrekt</v>
      </c>
      <c r="T14" s="113">
        <f>IF(COUNTA($T$22:$T$29)-COUNTBLANK($T$22:$T$29)=0,"",COUNTA($T$22:$T$29)-COUNTBLANK($T$22:$T$29))</f>
        <v>8</v>
      </c>
    </row>
    <row r="15" spans="1:22" ht="15" hidden="1" customHeight="1" x14ac:dyDescent="0.2"/>
    <row r="16" spans="1:22" ht="15" hidden="1" customHeight="1" x14ac:dyDescent="0.2"/>
    <row r="17" spans="1:22" ht="15" hidden="1" customHeight="1" x14ac:dyDescent="0.2"/>
    <row r="18" spans="1:22" ht="15" hidden="1" customHeight="1" x14ac:dyDescent="0.2"/>
    <row r="19" spans="1:22" ht="15" hidden="1" customHeight="1" x14ac:dyDescent="0.2"/>
    <row r="20" spans="1:22" ht="45" customHeight="1" x14ac:dyDescent="0.2">
      <c r="A20" s="1" t="s">
        <v>92</v>
      </c>
      <c r="B20" s="1" t="s">
        <v>97</v>
      </c>
      <c r="C20" s="1" t="s">
        <v>93</v>
      </c>
      <c r="D20" s="1" t="s">
        <v>94</v>
      </c>
      <c r="E20" s="1" t="s">
        <v>98</v>
      </c>
      <c r="F20" s="1" t="s">
        <v>95</v>
      </c>
      <c r="G20" s="1" t="s">
        <v>115</v>
      </c>
      <c r="H20" s="1" t="s">
        <v>106</v>
      </c>
      <c r="I20" s="1" t="s">
        <v>107</v>
      </c>
      <c r="J20" s="1" t="s">
        <v>99</v>
      </c>
      <c r="K20" s="1" t="s">
        <v>104</v>
      </c>
      <c r="L20" s="1" t="s">
        <v>140</v>
      </c>
      <c r="M20" s="1" t="s">
        <v>109</v>
      </c>
      <c r="N20" s="1" t="s">
        <v>105</v>
      </c>
      <c r="O20" s="1" t="s">
        <v>110</v>
      </c>
      <c r="P20" s="1" t="s">
        <v>111</v>
      </c>
      <c r="Q20" s="1" t="s">
        <v>112</v>
      </c>
      <c r="R20" s="1" t="s">
        <v>182</v>
      </c>
      <c r="S20" s="1" t="s">
        <v>139</v>
      </c>
    </row>
    <row r="21" spans="1:22" ht="29.1" customHeight="1" x14ac:dyDescent="0.2">
      <c r="A21" s="114" t="s">
        <v>124</v>
      </c>
      <c r="B21" s="12"/>
      <c r="C21" s="12"/>
      <c r="D21" s="12"/>
      <c r="E21" s="12"/>
      <c r="F21" s="12"/>
      <c r="G21" s="115">
        <f>SUM($G$22:$G$29)</f>
        <v>100.05999999999999</v>
      </c>
      <c r="H21" s="115">
        <f>SUM($H$22:$H$29)</f>
        <v>0</v>
      </c>
      <c r="I21" s="115">
        <f>SUM($I$22:$I$29)</f>
        <v>0</v>
      </c>
      <c r="J21" s="44"/>
      <c r="K21" s="44"/>
      <c r="L21" s="116">
        <f>MAX(L22:L29)</f>
        <v>104.91</v>
      </c>
      <c r="M21" s="115">
        <f>SUM($M$22:$M$29)</f>
        <v>9092.7900000000009</v>
      </c>
      <c r="N21" s="44"/>
      <c r="O21" s="44"/>
      <c r="P21" s="115">
        <f>SUM($P$22:$P$29)</f>
        <v>0</v>
      </c>
      <c r="Q21" s="115">
        <f ca="1">SUM($Q$22:$Q$29)</f>
        <v>0</v>
      </c>
      <c r="R21" s="115">
        <f>ROUND(IF(L21=0,0,P21/L21),2)</f>
        <v>0</v>
      </c>
      <c r="S21" s="115">
        <f ca="1">ROUND(IF(L21=0,0,Q21/L21),2)</f>
        <v>0</v>
      </c>
    </row>
    <row r="22" spans="1:22" ht="21" x14ac:dyDescent="0.2">
      <c r="A22" s="103">
        <v>1</v>
      </c>
      <c r="B22" s="117"/>
      <c r="C22" s="118" t="s">
        <v>214</v>
      </c>
      <c r="D22" s="118" t="s">
        <v>215</v>
      </c>
      <c r="E22" s="118" t="s">
        <v>216</v>
      </c>
      <c r="F22" s="118" t="s">
        <v>217</v>
      </c>
      <c r="G22" s="66">
        <v>19.25</v>
      </c>
      <c r="H22" s="66"/>
      <c r="I22" s="66"/>
      <c r="J22" s="103" t="s">
        <v>216</v>
      </c>
      <c r="K22" s="66">
        <v>2</v>
      </c>
      <c r="L22" s="44">
        <f>VLOOKUP(K22,Reinigungstage!A10:B31,2,FALSE)</f>
        <v>104.91</v>
      </c>
      <c r="M22" s="44">
        <f t="shared" ref="M22:M29" si="0">ROUND(IF(L22=0,0,L22*G22),2)</f>
        <v>2019.52</v>
      </c>
      <c r="N22" s="119">
        <f t="shared" ref="N22:N29" si="1">VLOOKUP(J22,$G$4:$H$7,2,FALSE)</f>
        <v>0</v>
      </c>
      <c r="O22" s="44">
        <f ca="1">IF('SVS UnterhaltsRG'!H61="",0,'SVS UnterhaltsRG'!H61)</f>
        <v>0</v>
      </c>
      <c r="P22" s="44">
        <f t="shared" ref="P22:P29" si="2">ROUND(IF(N22=0,0,M22/N22),2)</f>
        <v>0</v>
      </c>
      <c r="Q22" s="44">
        <f t="shared" ref="Q22:Q29" ca="1" si="3">IF(M22=0,0,IF(O22="",0,ROUND(P22*O22,2)))</f>
        <v>0</v>
      </c>
      <c r="R22" s="44">
        <f t="shared" ref="R22:R29" si="4">ROUND(IF(P22=0,0,P22/L22),2)</f>
        <v>0</v>
      </c>
      <c r="S22" s="44">
        <f t="shared" ref="S22:S29" ca="1" si="5">ROUND(IF(Q22=0,0,Q22/L22),2)</f>
        <v>0</v>
      </c>
      <c r="T22" s="3" t="str">
        <f t="shared" ref="T22:T29" si="6">IF(M22=0,"",IF(N22=0,"Leistungswert eintragen",IF(O22=0,"SVS prüfen","")))</f>
        <v>Leistungswert eintragen</v>
      </c>
      <c r="U22" s="3">
        <f t="shared" ref="U22:U29" si="7">VLOOKUP(J22,$U$4:$V$7,2,FALSE)</f>
        <v>168.75</v>
      </c>
      <c r="V22" s="3">
        <f t="shared" ref="V22:V29" si="8">IF(M22=0,0,IF(U22&lt;N22,1,IF(U22&gt;=N22,0,"")))</f>
        <v>0</v>
      </c>
    </row>
    <row r="23" spans="1:22" ht="21" x14ac:dyDescent="0.2">
      <c r="A23" s="103">
        <v>2</v>
      </c>
      <c r="B23" s="117"/>
      <c r="C23" s="118" t="s">
        <v>214</v>
      </c>
      <c r="D23" s="118" t="s">
        <v>215</v>
      </c>
      <c r="E23" s="118" t="s">
        <v>216</v>
      </c>
      <c r="F23" s="118" t="s">
        <v>217</v>
      </c>
      <c r="G23" s="66">
        <v>10.7</v>
      </c>
      <c r="H23" s="66"/>
      <c r="I23" s="66"/>
      <c r="J23" s="103" t="s">
        <v>216</v>
      </c>
      <c r="K23" s="66">
        <v>2</v>
      </c>
      <c r="L23" s="44">
        <f>VLOOKUP(K23,Reinigungstage!A10:B31,2,FALSE)</f>
        <v>104.91</v>
      </c>
      <c r="M23" s="44">
        <f t="shared" si="0"/>
        <v>1122.54</v>
      </c>
      <c r="N23" s="119">
        <f t="shared" si="1"/>
        <v>0</v>
      </c>
      <c r="O23" s="44">
        <f ca="1">IF('SVS UnterhaltsRG'!H61="",0,'SVS UnterhaltsRG'!H61)</f>
        <v>0</v>
      </c>
      <c r="P23" s="44">
        <f t="shared" si="2"/>
        <v>0</v>
      </c>
      <c r="Q23" s="44">
        <f t="shared" ca="1" si="3"/>
        <v>0</v>
      </c>
      <c r="R23" s="44">
        <f t="shared" si="4"/>
        <v>0</v>
      </c>
      <c r="S23" s="44">
        <f t="shared" ca="1" si="5"/>
        <v>0</v>
      </c>
      <c r="T23" s="3" t="str">
        <f t="shared" si="6"/>
        <v>Leistungswert eintragen</v>
      </c>
      <c r="U23" s="3">
        <f t="shared" si="7"/>
        <v>168.75</v>
      </c>
      <c r="V23" s="3">
        <f t="shared" si="8"/>
        <v>0</v>
      </c>
    </row>
    <row r="24" spans="1:22" ht="15" customHeight="1" x14ac:dyDescent="0.2">
      <c r="A24" s="103">
        <v>3</v>
      </c>
      <c r="B24" s="117"/>
      <c r="C24" s="118" t="s">
        <v>214</v>
      </c>
      <c r="D24" s="118"/>
      <c r="E24" s="118" t="s">
        <v>218</v>
      </c>
      <c r="F24" s="118" t="s">
        <v>219</v>
      </c>
      <c r="G24" s="66">
        <v>6.6</v>
      </c>
      <c r="H24" s="66"/>
      <c r="I24" s="66"/>
      <c r="J24" s="103" t="s">
        <v>228</v>
      </c>
      <c r="K24" s="66">
        <v>2</v>
      </c>
      <c r="L24" s="44">
        <f>VLOOKUP(K24,Reinigungstage!A10:B31,2,FALSE)</f>
        <v>104.91</v>
      </c>
      <c r="M24" s="44">
        <f t="shared" si="0"/>
        <v>692.41</v>
      </c>
      <c r="N24" s="119">
        <f t="shared" si="1"/>
        <v>0</v>
      </c>
      <c r="O24" s="44">
        <f ca="1">IF('SVS UnterhaltsRG'!H61="",0,'SVS UnterhaltsRG'!H61)</f>
        <v>0</v>
      </c>
      <c r="P24" s="44">
        <f t="shared" si="2"/>
        <v>0</v>
      </c>
      <c r="Q24" s="44">
        <f t="shared" ca="1" si="3"/>
        <v>0</v>
      </c>
      <c r="R24" s="44">
        <f t="shared" si="4"/>
        <v>0</v>
      </c>
      <c r="S24" s="44">
        <f t="shared" ca="1" si="5"/>
        <v>0</v>
      </c>
      <c r="T24" s="3" t="str">
        <f t="shared" si="6"/>
        <v>Leistungswert eintragen</v>
      </c>
      <c r="U24" s="3">
        <f t="shared" si="7"/>
        <v>300</v>
      </c>
      <c r="V24" s="3">
        <f t="shared" si="8"/>
        <v>0</v>
      </c>
    </row>
    <row r="25" spans="1:22" ht="15" customHeight="1" x14ac:dyDescent="0.2">
      <c r="A25" s="103">
        <v>4</v>
      </c>
      <c r="B25" s="117"/>
      <c r="C25" s="118" t="s">
        <v>214</v>
      </c>
      <c r="D25" s="118" t="s">
        <v>220</v>
      </c>
      <c r="E25" s="118" t="s">
        <v>221</v>
      </c>
      <c r="F25" s="118" t="s">
        <v>219</v>
      </c>
      <c r="G25" s="66">
        <v>22.15</v>
      </c>
      <c r="H25" s="66"/>
      <c r="I25" s="66"/>
      <c r="J25" s="103" t="s">
        <v>228</v>
      </c>
      <c r="K25" s="66">
        <v>2</v>
      </c>
      <c r="L25" s="44">
        <f>VLOOKUP(K25,Reinigungstage!A10:B31,2,FALSE)</f>
        <v>104.91</v>
      </c>
      <c r="M25" s="44">
        <f t="shared" si="0"/>
        <v>2323.7600000000002</v>
      </c>
      <c r="N25" s="119">
        <f t="shared" si="1"/>
        <v>0</v>
      </c>
      <c r="O25" s="44">
        <f ca="1">IF('SVS UnterhaltsRG'!H61="",0,'SVS UnterhaltsRG'!H61)</f>
        <v>0</v>
      </c>
      <c r="P25" s="44">
        <f t="shared" si="2"/>
        <v>0</v>
      </c>
      <c r="Q25" s="44">
        <f t="shared" ca="1" si="3"/>
        <v>0</v>
      </c>
      <c r="R25" s="44">
        <f t="shared" si="4"/>
        <v>0</v>
      </c>
      <c r="S25" s="44">
        <f t="shared" ca="1" si="5"/>
        <v>0</v>
      </c>
      <c r="T25" s="3" t="str">
        <f t="shared" si="6"/>
        <v>Leistungswert eintragen</v>
      </c>
      <c r="U25" s="3">
        <f t="shared" si="7"/>
        <v>300</v>
      </c>
      <c r="V25" s="3">
        <f t="shared" si="8"/>
        <v>0</v>
      </c>
    </row>
    <row r="26" spans="1:22" ht="15" customHeight="1" x14ac:dyDescent="0.2">
      <c r="A26" s="103">
        <v>5</v>
      </c>
      <c r="B26" s="117"/>
      <c r="C26" s="118" t="s">
        <v>214</v>
      </c>
      <c r="D26" s="118" t="s">
        <v>222</v>
      </c>
      <c r="E26" s="118" t="s">
        <v>221</v>
      </c>
      <c r="F26" s="118" t="s">
        <v>219</v>
      </c>
      <c r="G26" s="66">
        <v>15.6</v>
      </c>
      <c r="H26" s="66"/>
      <c r="I26" s="66"/>
      <c r="J26" s="103" t="s">
        <v>228</v>
      </c>
      <c r="K26" s="66">
        <v>2</v>
      </c>
      <c r="L26" s="44">
        <f>VLOOKUP(K26,Reinigungstage!A10:B31,2,FALSE)</f>
        <v>104.91</v>
      </c>
      <c r="M26" s="44">
        <f t="shared" si="0"/>
        <v>1636.6</v>
      </c>
      <c r="N26" s="119">
        <f t="shared" si="1"/>
        <v>0</v>
      </c>
      <c r="O26" s="44">
        <f ca="1">IF('SVS UnterhaltsRG'!H61="",0,'SVS UnterhaltsRG'!H61)</f>
        <v>0</v>
      </c>
      <c r="P26" s="44">
        <f t="shared" si="2"/>
        <v>0</v>
      </c>
      <c r="Q26" s="44">
        <f t="shared" ca="1" si="3"/>
        <v>0</v>
      </c>
      <c r="R26" s="44">
        <f t="shared" si="4"/>
        <v>0</v>
      </c>
      <c r="S26" s="44">
        <f t="shared" ca="1" si="5"/>
        <v>0</v>
      </c>
      <c r="T26" s="3" t="str">
        <f t="shared" si="6"/>
        <v>Leistungswert eintragen</v>
      </c>
      <c r="U26" s="3">
        <f t="shared" si="7"/>
        <v>300</v>
      </c>
      <c r="V26" s="3">
        <f t="shared" si="8"/>
        <v>0</v>
      </c>
    </row>
    <row r="27" spans="1:22" ht="21" x14ac:dyDescent="0.2">
      <c r="A27" s="103">
        <v>6</v>
      </c>
      <c r="B27" s="117"/>
      <c r="C27" s="118" t="s">
        <v>214</v>
      </c>
      <c r="D27" s="118" t="s">
        <v>223</v>
      </c>
      <c r="E27" s="118" t="s">
        <v>221</v>
      </c>
      <c r="F27" s="118" t="s">
        <v>224</v>
      </c>
      <c r="G27" s="66">
        <v>7.1</v>
      </c>
      <c r="H27" s="66"/>
      <c r="I27" s="66"/>
      <c r="J27" s="103" t="s">
        <v>228</v>
      </c>
      <c r="K27" s="103" t="s">
        <v>143</v>
      </c>
      <c r="L27" s="44">
        <f>VLOOKUP(K27,Reinigungstage!A10:B31,2,FALSE)</f>
        <v>6</v>
      </c>
      <c r="M27" s="44">
        <f t="shared" si="0"/>
        <v>42.6</v>
      </c>
      <c r="N27" s="119">
        <f t="shared" si="1"/>
        <v>0</v>
      </c>
      <c r="O27" s="44">
        <f ca="1">IF('SVS UnterhaltsRG'!H61="",0,'SVS UnterhaltsRG'!H61)</f>
        <v>0</v>
      </c>
      <c r="P27" s="44">
        <f t="shared" si="2"/>
        <v>0</v>
      </c>
      <c r="Q27" s="44">
        <f t="shared" ca="1" si="3"/>
        <v>0</v>
      </c>
      <c r="R27" s="44">
        <f t="shared" si="4"/>
        <v>0</v>
      </c>
      <c r="S27" s="44">
        <f t="shared" ca="1" si="5"/>
        <v>0</v>
      </c>
      <c r="T27" s="3" t="str">
        <f t="shared" si="6"/>
        <v>Leistungswert eintragen</v>
      </c>
      <c r="U27" s="3">
        <f t="shared" si="7"/>
        <v>300</v>
      </c>
      <c r="V27" s="3">
        <f t="shared" si="8"/>
        <v>0</v>
      </c>
    </row>
    <row r="28" spans="1:22" ht="15" customHeight="1" x14ac:dyDescent="0.2">
      <c r="A28" s="103">
        <v>7</v>
      </c>
      <c r="B28" s="117"/>
      <c r="C28" s="118" t="s">
        <v>214</v>
      </c>
      <c r="D28" s="118"/>
      <c r="E28" s="118" t="s">
        <v>225</v>
      </c>
      <c r="F28" s="118" t="s">
        <v>224</v>
      </c>
      <c r="G28" s="66">
        <v>11.56</v>
      </c>
      <c r="H28" s="66"/>
      <c r="I28" s="66"/>
      <c r="J28" s="103" t="s">
        <v>229</v>
      </c>
      <c r="K28" s="66">
        <v>2</v>
      </c>
      <c r="L28" s="44">
        <f>VLOOKUP(K28,Reinigungstage!A10:B31,2,FALSE)</f>
        <v>104.91</v>
      </c>
      <c r="M28" s="44">
        <f t="shared" si="0"/>
        <v>1212.76</v>
      </c>
      <c r="N28" s="119">
        <f t="shared" si="1"/>
        <v>0</v>
      </c>
      <c r="O28" s="44">
        <f ca="1">IF('SVS UnterhaltsRG'!H61="",0,'SVS UnterhaltsRG'!H61)</f>
        <v>0</v>
      </c>
      <c r="P28" s="44">
        <f t="shared" si="2"/>
        <v>0</v>
      </c>
      <c r="Q28" s="44">
        <f t="shared" ca="1" si="3"/>
        <v>0</v>
      </c>
      <c r="R28" s="44">
        <f t="shared" si="4"/>
        <v>0</v>
      </c>
      <c r="S28" s="44">
        <f t="shared" ca="1" si="5"/>
        <v>0</v>
      </c>
      <c r="T28" s="3" t="str">
        <f t="shared" si="6"/>
        <v>Leistungswert eintragen</v>
      </c>
      <c r="U28" s="3">
        <f t="shared" si="7"/>
        <v>63.75</v>
      </c>
      <c r="V28" s="3">
        <f t="shared" si="8"/>
        <v>0</v>
      </c>
    </row>
    <row r="29" spans="1:22" ht="21" x14ac:dyDescent="0.2">
      <c r="A29" s="103">
        <v>8</v>
      </c>
      <c r="B29" s="117"/>
      <c r="C29" s="118" t="s">
        <v>214</v>
      </c>
      <c r="D29" s="118" t="s">
        <v>226</v>
      </c>
      <c r="E29" s="118" t="s">
        <v>227</v>
      </c>
      <c r="F29" s="118" t="s">
        <v>219</v>
      </c>
      <c r="G29" s="66">
        <v>7.1</v>
      </c>
      <c r="H29" s="66"/>
      <c r="I29" s="66"/>
      <c r="J29" s="103" t="s">
        <v>227</v>
      </c>
      <c r="K29" s="103" t="s">
        <v>143</v>
      </c>
      <c r="L29" s="44">
        <f>VLOOKUP(K29,Reinigungstage!A10:B31,2,FALSE)</f>
        <v>6</v>
      </c>
      <c r="M29" s="44">
        <f t="shared" si="0"/>
        <v>42.6</v>
      </c>
      <c r="N29" s="119">
        <f t="shared" si="1"/>
        <v>0</v>
      </c>
      <c r="O29" s="44">
        <f ca="1">IF('SVS UnterhaltsRG'!H61="",0,'SVS UnterhaltsRG'!H61)</f>
        <v>0</v>
      </c>
      <c r="P29" s="44">
        <f t="shared" si="2"/>
        <v>0</v>
      </c>
      <c r="Q29" s="44">
        <f t="shared" ca="1" si="3"/>
        <v>0</v>
      </c>
      <c r="R29" s="44">
        <f t="shared" si="4"/>
        <v>0</v>
      </c>
      <c r="S29" s="44">
        <f t="shared" ca="1" si="5"/>
        <v>0</v>
      </c>
      <c r="T29" s="3" t="str">
        <f t="shared" si="6"/>
        <v>Leistungswert eintragen</v>
      </c>
      <c r="U29" s="3">
        <f t="shared" si="7"/>
        <v>138.75</v>
      </c>
      <c r="V29" s="3">
        <f t="shared" si="8"/>
        <v>0</v>
      </c>
    </row>
  </sheetData>
  <sheetProtection algorithmName="SHA-512" hashValue="3n9DgLeeTjXTlJqZbnvUuD250yOOuGTcLBrZQRMTWr3KID5RycAA+z/8BmO+rQfj5qSbzwXHWR2gkprsCJWX3A==" saltValue="LgoDLgleE52GfHUj9FrtSg==" spinCount="100000" sheet="1" objects="1" scenarios="1"/>
  <sortState xmlns:xlrd2="http://schemas.microsoft.com/office/spreadsheetml/2017/richdata2" ref="U4:U7">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113"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112" priority="5" operator="containsText" text="Bitte prüfen Sie diese.">
      <formula>NOT(ISERROR(SEARCH("Bitte prüfen Sie diese.",L9)))</formula>
    </cfRule>
  </conditionalFormatting>
  <conditionalFormatting sqref="L10">
    <cfRule type="containsText" dxfId="111"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110" priority="3" operator="containsText" text="lediglich Fehleingaben vermeiden wollen.">
      <formula>NOT(ISERROR(SEARCH("lediglich Fehleingaben vermeiden wollen.",L11)))</formula>
    </cfRule>
  </conditionalFormatting>
  <conditionalFormatting sqref="M11">
    <cfRule type="containsText" dxfId="109"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108" priority="7" operator="containsText" text="für die Objektart prüfen.">
      <formula>NOT(ISERROR(SEARCH("für die Objektart prüfen.",M12)))</formula>
    </cfRule>
  </conditionalFormatting>
  <conditionalFormatting sqref="N13">
    <cfRule type="expression" dxfId="107" priority="2" stopIfTrue="1">
      <formula>N13=0</formula>
    </cfRule>
  </conditionalFormatting>
  <conditionalFormatting sqref="N14">
    <cfRule type="expression" dxfId="106" priority="1">
      <formula>N14=0</formula>
    </cfRule>
  </conditionalFormatting>
  <conditionalFormatting sqref="N22:N29">
    <cfRule type="expression" dxfId="105" priority="11">
      <formula>V22=0</formula>
    </cfRule>
    <cfRule type="expression" dxfId="104" priority="12" stopIfTrue="1">
      <formula>V22=1</formula>
    </cfRule>
  </conditionalFormatting>
  <conditionalFormatting sqref="O13">
    <cfRule type="containsText" dxfId="103"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102" priority="9" operator="containsText" text="Wert(e) prüfen.">
      <formula>NOT(ISERROR(SEARCH("Wert(e) prüfen.",O14)))</formula>
    </cfRule>
  </conditionalFormatting>
  <conditionalFormatting sqref="T22:T29">
    <cfRule type="containsText" dxfId="101" priority="13" stopIfTrue="1" operator="containsText" text="SVS prüfen">
      <formula>NOT(ISERROR(SEARCH("SVS prüfen",T22)))</formula>
    </cfRule>
    <cfRule type="containsText" dxfId="100" priority="14" stopIfTrue="1" operator="containsText" text="Leistungswert eintragen">
      <formula>NOT(ISERROR(SEARCH("Leistungswert eintragen",T22)))</formula>
    </cfRule>
  </conditionalFormatting>
  <hyperlinks>
    <hyperlink ref="M1" location="Inhaltsverzeichnis!A1" display="Zurück zum Inhaltsverzeichnis" xr:uid="{42171751-B417-42ED-B927-DF7E8E386974}"/>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Unter ehem Rath Neun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Fill="0" autoLine="0" autoPict="0">
                <anchor moveWithCells="1" sizeWithCells="1">
                  <from>
                    <xdr:col>12</xdr:col>
                    <xdr:colOff>19050</xdr:colOff>
                    <xdr:row>1</xdr:row>
                    <xdr:rowOff>38100</xdr:rowOff>
                  </from>
                  <to>
                    <xdr:col>12</xdr:col>
                    <xdr:colOff>809625</xdr:colOff>
                    <xdr:row>2</xdr:row>
                    <xdr:rowOff>19050</xdr:rowOff>
                  </to>
                </anchor>
              </controlPr>
            </control>
          </mc:Choice>
        </mc:AlternateContent>
        <mc:AlternateContent xmlns:mc="http://schemas.openxmlformats.org/markup-compatibility/2006">
          <mc:Choice Requires="x14">
            <control shapeId="106498" r:id="rId5" name="Check Box 2">
              <controlPr defaultSize="0" autoFill="0" autoLine="0" autoPict="0" altText="Hinweis 2">
                <anchor moveWithCells="1" sizeWithCells="1">
                  <from>
                    <xdr:col>12</xdr:col>
                    <xdr:colOff>19050</xdr:colOff>
                    <xdr:row>2</xdr:row>
                    <xdr:rowOff>19050</xdr:rowOff>
                  </from>
                  <to>
                    <xdr:col>12</xdr:col>
                    <xdr:colOff>809625</xdr:colOff>
                    <xdr:row>2</xdr:row>
                    <xdr:rowOff>266700</xdr:rowOff>
                  </to>
                </anchor>
              </controlPr>
            </control>
          </mc:Choice>
        </mc:AlternateContent>
        <mc:AlternateContent xmlns:mc="http://schemas.openxmlformats.org/markup-compatibility/2006">
          <mc:Choice Requires="x14">
            <control shapeId="106499" r:id="rId6" name="Check Box 3">
              <controlPr defaultSize="0" autoFill="0" autoLine="0" autoPict="0" altText="Hinweis 3">
                <anchor moveWithCells="1" sizeWithCells="1">
                  <from>
                    <xdr:col>12</xdr:col>
                    <xdr:colOff>19050</xdr:colOff>
                    <xdr:row>3</xdr:row>
                    <xdr:rowOff>9525</xdr:rowOff>
                  </from>
                  <to>
                    <xdr:col>12</xdr:col>
                    <xdr:colOff>809625</xdr:colOff>
                    <xdr:row>4</xdr:row>
                    <xdr:rowOff>57150</xdr:rowOff>
                  </to>
                </anchor>
              </controlPr>
            </control>
          </mc:Choice>
        </mc:AlternateContent>
        <mc:AlternateContent xmlns:mc="http://schemas.openxmlformats.org/markup-compatibility/2006">
          <mc:Choice Requires="x14">
            <control shapeId="106500" r:id="rId7" name="Check Box 4">
              <controlPr defaultSize="0" autoFill="0" autoLine="0" autoPict="0" altText="Hinweis 3">
                <anchor moveWithCells="1" sizeWithCells="1">
                  <from>
                    <xdr:col>12</xdr:col>
                    <xdr:colOff>19050</xdr:colOff>
                    <xdr:row>4</xdr:row>
                    <xdr:rowOff>66675</xdr:rowOff>
                  </from>
                  <to>
                    <xdr:col>12</xdr:col>
                    <xdr:colOff>809625</xdr:colOff>
                    <xdr:row>5</xdr:row>
                    <xdr:rowOff>123825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F5EC0-BD23-4DB8-977C-111B6985C701}">
  <sheetPr codeName="Tabelle36">
    <tabColor indexed="40"/>
  </sheetPr>
  <dimension ref="A1:X29"/>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1.42578125" style="3" customWidth="1"/>
    <col min="14" max="14" width="9.42578125" style="3" customWidth="1"/>
    <col min="15" max="15" width="8.42578125" style="3" customWidth="1"/>
    <col min="16" max="17" width="11.42578125" style="3" customWidth="1"/>
    <col min="18" max="18" width="10.5703125" style="3" customWidth="1"/>
    <col min="19" max="19" width="25.5703125" style="3" customWidth="1"/>
    <col min="20" max="16384" width="6.42578125" style="3" hidden="1"/>
  </cols>
  <sheetData>
    <row r="1" spans="1:22" ht="15" customHeight="1" x14ac:dyDescent="0.2">
      <c r="M1" s="5" t="s">
        <v>100</v>
      </c>
    </row>
    <row r="2" spans="1:22" ht="20.45" customHeight="1" x14ac:dyDescent="0.2">
      <c r="A2" s="161" t="s">
        <v>158</v>
      </c>
      <c r="B2" s="162"/>
      <c r="C2" s="162"/>
      <c r="D2" s="162"/>
      <c r="E2" s="163"/>
      <c r="G2" s="164" t="s">
        <v>171</v>
      </c>
      <c r="H2" s="164" t="s">
        <v>163</v>
      </c>
      <c r="I2" s="164" t="s">
        <v>164</v>
      </c>
      <c r="J2" s="164" t="s">
        <v>183</v>
      </c>
      <c r="M2" s="84" t="b">
        <v>0</v>
      </c>
      <c r="N2" s="133"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33"/>
      <c r="P2" s="133"/>
      <c r="Q2" s="133"/>
    </row>
    <row r="3" spans="1:22" ht="24" customHeight="1" x14ac:dyDescent="0.2">
      <c r="A3" s="104" t="s">
        <v>166</v>
      </c>
      <c r="B3" s="105"/>
      <c r="C3" s="105"/>
      <c r="D3" s="105"/>
      <c r="E3" s="106"/>
      <c r="G3" s="165"/>
      <c r="H3" s="165"/>
      <c r="I3" s="165"/>
      <c r="J3" s="165"/>
      <c r="M3" s="84" t="b">
        <v>0</v>
      </c>
      <c r="N3" s="133"/>
      <c r="O3" s="133"/>
      <c r="P3" s="133"/>
      <c r="Q3" s="133"/>
    </row>
    <row r="4" spans="1:22" ht="18.600000000000001" customHeight="1" x14ac:dyDescent="0.2">
      <c r="A4" s="159" t="s">
        <v>91</v>
      </c>
      <c r="B4" s="169" t="str">
        <f>IF(Inhaltsverzeichnis!C3="","",Inhaltsverzeichnis!C3)</f>
        <v/>
      </c>
      <c r="C4" s="170"/>
      <c r="D4" s="170"/>
      <c r="E4" s="171"/>
      <c r="G4" s="103" t="s">
        <v>216</v>
      </c>
      <c r="H4" s="107"/>
      <c r="I4" s="108">
        <f ca="1">SUMIF('Kal Grund ehem Rath Neun'!J22:M29,$G$4,'Kal Grund ehem Rath Neun'!M22:M29)</f>
        <v>29.95</v>
      </c>
      <c r="J4" s="64">
        <f>COUNTIFS('Kal Grund ehem Rath Neun'!J22:M29,$G$4)</f>
        <v>2</v>
      </c>
      <c r="M4" s="84" t="b">
        <v>0</v>
      </c>
      <c r="N4" s="133"/>
      <c r="O4" s="133"/>
      <c r="P4" s="133"/>
      <c r="Q4" s="133"/>
      <c r="U4" s="103" t="s">
        <v>216</v>
      </c>
      <c r="V4" s="3">
        <v>11.875</v>
      </c>
    </row>
    <row r="5" spans="1:22" ht="15" customHeight="1" x14ac:dyDescent="0.2">
      <c r="A5" s="160"/>
      <c r="B5" s="172"/>
      <c r="C5" s="173"/>
      <c r="D5" s="173"/>
      <c r="E5" s="174"/>
      <c r="G5" s="103" t="s">
        <v>229</v>
      </c>
      <c r="H5" s="107"/>
      <c r="I5" s="108">
        <f ca="1">SUMIF('Kal Grund ehem Rath Neun'!J22:M29,$G$5,'Kal Grund ehem Rath Neun'!M22:M29)</f>
        <v>11.56</v>
      </c>
      <c r="J5" s="64">
        <f>COUNTIFS('Kal Grund ehem Rath Neun'!J22:M29,$G$5)</f>
        <v>1</v>
      </c>
      <c r="M5" s="84" t="b">
        <v>0</v>
      </c>
      <c r="N5" s="133"/>
      <c r="O5" s="133"/>
      <c r="P5" s="133"/>
      <c r="Q5" s="133"/>
      <c r="U5" s="103" t="s">
        <v>229</v>
      </c>
      <c r="V5" s="3">
        <v>10.25</v>
      </c>
    </row>
    <row r="6" spans="1:22" ht="15" customHeight="1" x14ac:dyDescent="0.2">
      <c r="A6" s="109" t="s">
        <v>181</v>
      </c>
      <c r="B6" s="175" t="s">
        <v>199</v>
      </c>
      <c r="C6" s="176"/>
      <c r="D6" s="176"/>
      <c r="E6" s="177"/>
      <c r="G6" s="103" t="s">
        <v>227</v>
      </c>
      <c r="H6" s="107"/>
      <c r="I6" s="108">
        <f ca="1">SUMIF('Kal Grund ehem Rath Neun'!J22:M29,$G$6,'Kal Grund ehem Rath Neun'!M22:M29)</f>
        <v>7.1</v>
      </c>
      <c r="J6" s="64">
        <f>COUNTIFS('Kal Grund ehem Rath Neun'!J22:M29,$G$6)</f>
        <v>1</v>
      </c>
      <c r="U6" s="103" t="s">
        <v>227</v>
      </c>
      <c r="V6" s="3">
        <v>15.375</v>
      </c>
    </row>
    <row r="7" spans="1:22" ht="15" customHeight="1" x14ac:dyDescent="0.2">
      <c r="A7" s="110" t="s">
        <v>179</v>
      </c>
      <c r="B7" s="178" t="s">
        <v>200</v>
      </c>
      <c r="C7" s="176"/>
      <c r="D7" s="176"/>
      <c r="E7" s="177"/>
      <c r="G7" s="103" t="s">
        <v>228</v>
      </c>
      <c r="H7" s="107"/>
      <c r="I7" s="108">
        <f ca="1">SUMIF('Kal Grund ehem Rath Neun'!J22:M29,$G$7,'Kal Grund ehem Rath Neun'!M22:M29)</f>
        <v>51.45</v>
      </c>
      <c r="J7" s="64">
        <f>COUNTIFS('Kal Grund ehem Rath Neun'!J22:M29,$G$7)</f>
        <v>4</v>
      </c>
      <c r="U7" s="103" t="s">
        <v>228</v>
      </c>
      <c r="V7" s="3">
        <v>16.25</v>
      </c>
    </row>
    <row r="8" spans="1:22" ht="15" customHeight="1" x14ac:dyDescent="0.2">
      <c r="A8" s="110" t="s">
        <v>180</v>
      </c>
      <c r="B8" s="175"/>
      <c r="C8" s="176"/>
      <c r="D8" s="176"/>
      <c r="E8" s="177"/>
      <c r="L8" s="120" t="str">
        <f>IF(N14&gt;0,"Ihre Eintragungen der Leistungswerte liegen weit über den Erfahrungswerten aus der Preisschätzung.","")</f>
        <v/>
      </c>
    </row>
    <row r="9" spans="1:22" ht="15" customHeight="1" x14ac:dyDescent="0.2">
      <c r="A9" s="109" t="s">
        <v>178</v>
      </c>
      <c r="B9" s="179" t="s">
        <v>198</v>
      </c>
      <c r="C9" s="176"/>
      <c r="D9" s="176"/>
      <c r="E9" s="177"/>
      <c r="L9" s="120" t="str">
        <f>IF(N14&gt;0,"Bitte prüfen Sie diese.","")</f>
        <v/>
      </c>
    </row>
    <row r="10" spans="1:22" ht="15" customHeight="1" x14ac:dyDescent="0.2">
      <c r="A10" s="110" t="s">
        <v>160</v>
      </c>
      <c r="B10" s="175" t="s">
        <v>201</v>
      </c>
      <c r="C10" s="176"/>
      <c r="D10" s="176"/>
      <c r="E10" s="177"/>
      <c r="L10" s="120" t="str">
        <f>IF(N14&gt;0,"Beachten Sie, dass Sie frei in der Kalkulation dieser Leistungswerte sind und wir durch den Hinweis","")</f>
        <v/>
      </c>
    </row>
    <row r="11" spans="1:22" ht="15" customHeight="1" x14ac:dyDescent="0.2">
      <c r="A11" s="110" t="s">
        <v>161</v>
      </c>
      <c r="B11" s="180" t="s">
        <v>202</v>
      </c>
      <c r="C11" s="176"/>
      <c r="D11" s="176"/>
      <c r="E11" s="177"/>
      <c r="L11" s="120" t="str">
        <f>IF(N14&gt;0,"lediglich Fehleingaben vermeiden wollen.","")</f>
        <v/>
      </c>
    </row>
    <row r="12" spans="1:22" ht="15" customHeight="1" x14ac:dyDescent="0.2">
      <c r="A12" s="110" t="s">
        <v>162</v>
      </c>
      <c r="B12" s="175" t="s">
        <v>203</v>
      </c>
      <c r="C12" s="176"/>
      <c r="D12" s="176"/>
      <c r="E12" s="177"/>
    </row>
    <row r="13" spans="1:22" ht="15" customHeight="1" x14ac:dyDescent="0.2">
      <c r="A13" s="110" t="s">
        <v>165</v>
      </c>
      <c r="B13" s="166" t="str">
        <f>HYPERLINK("http://maps.google.de/maps?hl=de&amp;bav=on.2,or.r_qf.&amp;bvm=bv.44770516,d.Yms&amp;biw=1395&amp;bih=916&amp;um=1&amp;ie=UTF-8&amp;q="&amp;B7&amp;"+"&amp;B8&amp;"+"&amp;B10&amp;"+"&amp;B11&amp;"+"&amp;B12&amp;"","In Google-Maps anzeigen (wenn Internet verfügbar)")</f>
        <v>In Google-Maps anzeigen (wenn Internet verfügbar)</v>
      </c>
      <c r="C13" s="167"/>
      <c r="D13" s="167"/>
      <c r="E13" s="168"/>
    </row>
    <row r="14" spans="1:22" ht="15" customHeight="1" x14ac:dyDescent="0.2">
      <c r="N14" s="111">
        <f>COUNTIF(X22:X$29,1)</f>
        <v>0</v>
      </c>
      <c r="O14" s="3" t="str">
        <f>IF(N14&gt;0,"Wert(e) prüfen.","")</f>
        <v/>
      </c>
      <c r="S14" s="113">
        <f>IF(COUNTA($S$22:$S$29)-COUNTBLANK($S$22:$S$29)=0,"",COUNTA($S$22:$S$29)-COUNTBLANK($S$22:$S$29))</f>
        <v>8</v>
      </c>
    </row>
    <row r="15" spans="1:22" ht="15" hidden="1" customHeight="1" x14ac:dyDescent="0.2"/>
    <row r="16" spans="1:22" ht="15" hidden="1" customHeight="1" x14ac:dyDescent="0.2"/>
    <row r="17" spans="1:24" ht="15" hidden="1" customHeight="1" x14ac:dyDescent="0.2"/>
    <row r="18" spans="1:24" ht="15" hidden="1" customHeight="1" x14ac:dyDescent="0.2"/>
    <row r="19" spans="1:24" ht="15" hidden="1" customHeight="1" x14ac:dyDescent="0.2"/>
    <row r="20" spans="1:24" ht="45" customHeight="1" x14ac:dyDescent="0.2">
      <c r="A20" s="1" t="s">
        <v>92</v>
      </c>
      <c r="B20" s="1" t="s">
        <v>97</v>
      </c>
      <c r="C20" s="1" t="s">
        <v>93</v>
      </c>
      <c r="D20" s="1" t="s">
        <v>94</v>
      </c>
      <c r="E20" s="1" t="s">
        <v>98</v>
      </c>
      <c r="F20" s="1" t="s">
        <v>95</v>
      </c>
      <c r="G20" s="1" t="s">
        <v>115</v>
      </c>
      <c r="H20" s="1" t="s">
        <v>106</v>
      </c>
      <c r="I20" s="1" t="s">
        <v>107</v>
      </c>
      <c r="J20" s="1" t="s">
        <v>99</v>
      </c>
      <c r="K20" s="1" t="s">
        <v>104</v>
      </c>
      <c r="L20" s="1" t="s">
        <v>108</v>
      </c>
      <c r="M20" s="1" t="s">
        <v>109</v>
      </c>
      <c r="N20" s="1" t="s">
        <v>105</v>
      </c>
      <c r="O20" s="1" t="s">
        <v>110</v>
      </c>
      <c r="P20" s="1" t="s">
        <v>111</v>
      </c>
      <c r="Q20" s="1" t="s">
        <v>112</v>
      </c>
      <c r="R20" s="1" t="s">
        <v>139</v>
      </c>
    </row>
    <row r="21" spans="1:24" ht="29.1" customHeight="1" x14ac:dyDescent="0.2">
      <c r="A21" s="114" t="s">
        <v>124</v>
      </c>
      <c r="B21" s="12"/>
      <c r="C21" s="12"/>
      <c r="D21" s="12"/>
      <c r="E21" s="12"/>
      <c r="F21" s="12"/>
      <c r="G21" s="115">
        <f>SUM($G$22:$G$29)</f>
        <v>100.05999999999999</v>
      </c>
      <c r="H21" s="115">
        <f>SUM($H$22:$H$29)</f>
        <v>0</v>
      </c>
      <c r="I21" s="115">
        <f>SUM($I$22:$I$29)</f>
        <v>0</v>
      </c>
      <c r="J21" s="44"/>
      <c r="K21" s="44"/>
      <c r="L21" s="116">
        <f>MAX(L22:L29)</f>
        <v>1</v>
      </c>
      <c r="M21" s="115">
        <f>SUM($M$22:$M$29)</f>
        <v>100.05999999999999</v>
      </c>
      <c r="N21" s="44"/>
      <c r="O21" s="44"/>
      <c r="P21" s="115">
        <f>SUM($P$22:$P$29)</f>
        <v>0</v>
      </c>
      <c r="Q21" s="115">
        <f>SUM($Q$22:$Q$29)</f>
        <v>0</v>
      </c>
      <c r="R21" s="115">
        <f>ROUND(IF(Q21=0,0,Q21/L21),2)</f>
        <v>0</v>
      </c>
    </row>
    <row r="22" spans="1:24" ht="21" x14ac:dyDescent="0.2">
      <c r="A22" s="103">
        <v>1</v>
      </c>
      <c r="B22" s="117"/>
      <c r="C22" s="118" t="s">
        <v>214</v>
      </c>
      <c r="D22" s="118" t="s">
        <v>215</v>
      </c>
      <c r="E22" s="118" t="s">
        <v>216</v>
      </c>
      <c r="F22" s="118" t="s">
        <v>217</v>
      </c>
      <c r="G22" s="66">
        <v>19.25</v>
      </c>
      <c r="H22" s="66"/>
      <c r="I22" s="66"/>
      <c r="J22" s="103" t="s">
        <v>216</v>
      </c>
      <c r="K22" s="103" t="s">
        <v>148</v>
      </c>
      <c r="L22" s="44">
        <f>VLOOKUP(K22,Reinigungstage!A10:F31,6,FALSE)</f>
        <v>1</v>
      </c>
      <c r="M22" s="44">
        <f t="shared" ref="M22:M29" si="0">ROUND(IF(L22=0,0,L22*G22),2)</f>
        <v>19.25</v>
      </c>
      <c r="N22" s="119">
        <f t="shared" ref="N22:N29" si="1">VLOOKUP(J22,$G$4:$H$7,2,FALSE)</f>
        <v>0</v>
      </c>
      <c r="O22" s="44">
        <f ca="1">IF('SVS GrundRG'!H61="",0,'SVS GrundRG'!H61)</f>
        <v>0</v>
      </c>
      <c r="P22" s="44">
        <f t="shared" ref="P22:P29" si="2">ROUND(IF(N22=0,0,M22/N22),2)</f>
        <v>0</v>
      </c>
      <c r="Q22" s="44">
        <f t="shared" ref="Q22:Q29" si="3">ROUND(IF(P22=0,0,P22*O22),2)</f>
        <v>0</v>
      </c>
      <c r="R22" s="44">
        <f t="shared" ref="R22:R29" si="4">ROUND(IF(P22=0,0,Q22/L22),2)</f>
        <v>0</v>
      </c>
      <c r="S22" s="3" t="str">
        <f t="shared" ref="S22:S29" si="5">IF(M22=0,"",IF(N22=0,"Leistungswert eintragen",IF(O22=0,"SVS prüfen","")))</f>
        <v>Leistungswert eintragen</v>
      </c>
      <c r="U22" s="3">
        <f t="shared" ref="U22:U29" si="6">VLOOKUP(J22,$U$4:$V$7,2,FALSE)</f>
        <v>11.875</v>
      </c>
      <c r="V22" s="3">
        <f t="shared" ref="V22:V29" si="7">U22*30%</f>
        <v>3.5625</v>
      </c>
      <c r="W22" s="3">
        <f t="shared" ref="W22:W29" si="8">SUM(U22:V22)</f>
        <v>15.4375</v>
      </c>
      <c r="X22" s="3" t="str">
        <f t="shared" ref="X22:X29" si="9">IF(N22=0,"",IF(W22&lt;N22,1,IF(W22&gt;=N22,0,"")))</f>
        <v/>
      </c>
    </row>
    <row r="23" spans="1:24" ht="21" x14ac:dyDescent="0.2">
      <c r="A23" s="103">
        <v>2</v>
      </c>
      <c r="B23" s="117"/>
      <c r="C23" s="118" t="s">
        <v>214</v>
      </c>
      <c r="D23" s="118" t="s">
        <v>215</v>
      </c>
      <c r="E23" s="118" t="s">
        <v>216</v>
      </c>
      <c r="F23" s="118" t="s">
        <v>217</v>
      </c>
      <c r="G23" s="66">
        <v>10.7</v>
      </c>
      <c r="H23" s="66"/>
      <c r="I23" s="66"/>
      <c r="J23" s="103" t="s">
        <v>216</v>
      </c>
      <c r="K23" s="103" t="s">
        <v>148</v>
      </c>
      <c r="L23" s="44">
        <f>VLOOKUP(K23,Reinigungstage!A10:F31,6,FALSE)</f>
        <v>1</v>
      </c>
      <c r="M23" s="44">
        <f t="shared" si="0"/>
        <v>10.7</v>
      </c>
      <c r="N23" s="119">
        <f t="shared" si="1"/>
        <v>0</v>
      </c>
      <c r="O23" s="44">
        <f ca="1">IF('SVS GrundRG'!H61="",0,'SVS GrundRG'!H61)</f>
        <v>0</v>
      </c>
      <c r="P23" s="44">
        <f t="shared" si="2"/>
        <v>0</v>
      </c>
      <c r="Q23" s="44">
        <f t="shared" si="3"/>
        <v>0</v>
      </c>
      <c r="R23" s="44">
        <f t="shared" si="4"/>
        <v>0</v>
      </c>
      <c r="S23" s="3" t="str">
        <f t="shared" si="5"/>
        <v>Leistungswert eintragen</v>
      </c>
      <c r="U23" s="3">
        <f t="shared" si="6"/>
        <v>11.875</v>
      </c>
      <c r="V23" s="3">
        <f t="shared" si="7"/>
        <v>3.5625</v>
      </c>
      <c r="W23" s="3">
        <f t="shared" si="8"/>
        <v>15.4375</v>
      </c>
      <c r="X23" s="3" t="str">
        <f t="shared" si="9"/>
        <v/>
      </c>
    </row>
    <row r="24" spans="1:24" ht="15" customHeight="1" x14ac:dyDescent="0.2">
      <c r="A24" s="103">
        <v>3</v>
      </c>
      <c r="B24" s="117"/>
      <c r="C24" s="118" t="s">
        <v>214</v>
      </c>
      <c r="D24" s="118"/>
      <c r="E24" s="118" t="s">
        <v>218</v>
      </c>
      <c r="F24" s="118" t="s">
        <v>219</v>
      </c>
      <c r="G24" s="66">
        <v>6.6</v>
      </c>
      <c r="H24" s="66"/>
      <c r="I24" s="66"/>
      <c r="J24" s="103" t="s">
        <v>228</v>
      </c>
      <c r="K24" s="103" t="s">
        <v>148</v>
      </c>
      <c r="L24" s="44">
        <f>VLOOKUP(K24,Reinigungstage!A10:F31,6,FALSE)</f>
        <v>1</v>
      </c>
      <c r="M24" s="44">
        <f t="shared" si="0"/>
        <v>6.6</v>
      </c>
      <c r="N24" s="119">
        <f t="shared" si="1"/>
        <v>0</v>
      </c>
      <c r="O24" s="44">
        <f ca="1">IF('SVS GrundRG'!H61="",0,'SVS GrundRG'!H61)</f>
        <v>0</v>
      </c>
      <c r="P24" s="44">
        <f t="shared" si="2"/>
        <v>0</v>
      </c>
      <c r="Q24" s="44">
        <f t="shared" si="3"/>
        <v>0</v>
      </c>
      <c r="R24" s="44">
        <f t="shared" si="4"/>
        <v>0</v>
      </c>
      <c r="S24" s="3" t="str">
        <f t="shared" si="5"/>
        <v>Leistungswert eintragen</v>
      </c>
      <c r="U24" s="3">
        <f t="shared" si="6"/>
        <v>16.25</v>
      </c>
      <c r="V24" s="3">
        <f t="shared" si="7"/>
        <v>4.875</v>
      </c>
      <c r="W24" s="3">
        <f t="shared" si="8"/>
        <v>21.125</v>
      </c>
      <c r="X24" s="3" t="str">
        <f t="shared" si="9"/>
        <v/>
      </c>
    </row>
    <row r="25" spans="1:24" ht="15" customHeight="1" x14ac:dyDescent="0.2">
      <c r="A25" s="103">
        <v>4</v>
      </c>
      <c r="B25" s="117"/>
      <c r="C25" s="118" t="s">
        <v>214</v>
      </c>
      <c r="D25" s="118" t="s">
        <v>220</v>
      </c>
      <c r="E25" s="118" t="s">
        <v>221</v>
      </c>
      <c r="F25" s="118" t="s">
        <v>219</v>
      </c>
      <c r="G25" s="66">
        <v>22.15</v>
      </c>
      <c r="H25" s="66"/>
      <c r="I25" s="66"/>
      <c r="J25" s="103" t="s">
        <v>228</v>
      </c>
      <c r="K25" s="103" t="s">
        <v>148</v>
      </c>
      <c r="L25" s="44">
        <f>VLOOKUP(K25,Reinigungstage!A10:F31,6,FALSE)</f>
        <v>1</v>
      </c>
      <c r="M25" s="44">
        <f t="shared" si="0"/>
        <v>22.15</v>
      </c>
      <c r="N25" s="119">
        <f t="shared" si="1"/>
        <v>0</v>
      </c>
      <c r="O25" s="44">
        <f ca="1">IF('SVS GrundRG'!H61="",0,'SVS GrundRG'!H61)</f>
        <v>0</v>
      </c>
      <c r="P25" s="44">
        <f t="shared" si="2"/>
        <v>0</v>
      </c>
      <c r="Q25" s="44">
        <f t="shared" si="3"/>
        <v>0</v>
      </c>
      <c r="R25" s="44">
        <f t="shared" si="4"/>
        <v>0</v>
      </c>
      <c r="S25" s="3" t="str">
        <f t="shared" si="5"/>
        <v>Leistungswert eintragen</v>
      </c>
      <c r="U25" s="3">
        <f t="shared" si="6"/>
        <v>16.25</v>
      </c>
      <c r="V25" s="3">
        <f t="shared" si="7"/>
        <v>4.875</v>
      </c>
      <c r="W25" s="3">
        <f t="shared" si="8"/>
        <v>21.125</v>
      </c>
      <c r="X25" s="3" t="str">
        <f t="shared" si="9"/>
        <v/>
      </c>
    </row>
    <row r="26" spans="1:24" ht="15" customHeight="1" x14ac:dyDescent="0.2">
      <c r="A26" s="103">
        <v>5</v>
      </c>
      <c r="B26" s="117"/>
      <c r="C26" s="118" t="s">
        <v>214</v>
      </c>
      <c r="D26" s="118" t="s">
        <v>222</v>
      </c>
      <c r="E26" s="118" t="s">
        <v>221</v>
      </c>
      <c r="F26" s="118" t="s">
        <v>219</v>
      </c>
      <c r="G26" s="66">
        <v>15.6</v>
      </c>
      <c r="H26" s="66"/>
      <c r="I26" s="66"/>
      <c r="J26" s="103" t="s">
        <v>228</v>
      </c>
      <c r="K26" s="103" t="s">
        <v>148</v>
      </c>
      <c r="L26" s="44">
        <f>VLOOKUP(K26,Reinigungstage!A10:F31,6,FALSE)</f>
        <v>1</v>
      </c>
      <c r="M26" s="44">
        <f t="shared" si="0"/>
        <v>15.6</v>
      </c>
      <c r="N26" s="119">
        <f t="shared" si="1"/>
        <v>0</v>
      </c>
      <c r="O26" s="44">
        <f ca="1">IF('SVS GrundRG'!H61="",0,'SVS GrundRG'!H61)</f>
        <v>0</v>
      </c>
      <c r="P26" s="44">
        <f t="shared" si="2"/>
        <v>0</v>
      </c>
      <c r="Q26" s="44">
        <f t="shared" si="3"/>
        <v>0</v>
      </c>
      <c r="R26" s="44">
        <f t="shared" si="4"/>
        <v>0</v>
      </c>
      <c r="S26" s="3" t="str">
        <f t="shared" si="5"/>
        <v>Leistungswert eintragen</v>
      </c>
      <c r="U26" s="3">
        <f t="shared" si="6"/>
        <v>16.25</v>
      </c>
      <c r="V26" s="3">
        <f t="shared" si="7"/>
        <v>4.875</v>
      </c>
      <c r="W26" s="3">
        <f t="shared" si="8"/>
        <v>21.125</v>
      </c>
      <c r="X26" s="3" t="str">
        <f t="shared" si="9"/>
        <v/>
      </c>
    </row>
    <row r="27" spans="1:24" ht="21" x14ac:dyDescent="0.2">
      <c r="A27" s="103">
        <v>6</v>
      </c>
      <c r="B27" s="117"/>
      <c r="C27" s="118" t="s">
        <v>214</v>
      </c>
      <c r="D27" s="118" t="s">
        <v>223</v>
      </c>
      <c r="E27" s="118" t="s">
        <v>221</v>
      </c>
      <c r="F27" s="118" t="s">
        <v>224</v>
      </c>
      <c r="G27" s="66">
        <v>7.1</v>
      </c>
      <c r="H27" s="66"/>
      <c r="I27" s="66"/>
      <c r="J27" s="103" t="s">
        <v>228</v>
      </c>
      <c r="K27" s="103" t="s">
        <v>148</v>
      </c>
      <c r="L27" s="44">
        <f>VLOOKUP(K27,Reinigungstage!A10:F31,6,FALSE)</f>
        <v>1</v>
      </c>
      <c r="M27" s="44">
        <f t="shared" si="0"/>
        <v>7.1</v>
      </c>
      <c r="N27" s="119">
        <f t="shared" si="1"/>
        <v>0</v>
      </c>
      <c r="O27" s="44">
        <f ca="1">IF('SVS GrundRG'!H61="",0,'SVS GrundRG'!H61)</f>
        <v>0</v>
      </c>
      <c r="P27" s="44">
        <f t="shared" si="2"/>
        <v>0</v>
      </c>
      <c r="Q27" s="44">
        <f t="shared" si="3"/>
        <v>0</v>
      </c>
      <c r="R27" s="44">
        <f t="shared" si="4"/>
        <v>0</v>
      </c>
      <c r="S27" s="3" t="str">
        <f t="shared" si="5"/>
        <v>Leistungswert eintragen</v>
      </c>
      <c r="U27" s="3">
        <f t="shared" si="6"/>
        <v>16.25</v>
      </c>
      <c r="V27" s="3">
        <f t="shared" si="7"/>
        <v>4.875</v>
      </c>
      <c r="W27" s="3">
        <f t="shared" si="8"/>
        <v>21.125</v>
      </c>
      <c r="X27" s="3" t="str">
        <f t="shared" si="9"/>
        <v/>
      </c>
    </row>
    <row r="28" spans="1:24" ht="15" customHeight="1" x14ac:dyDescent="0.2">
      <c r="A28" s="103">
        <v>7</v>
      </c>
      <c r="B28" s="117"/>
      <c r="C28" s="118" t="s">
        <v>214</v>
      </c>
      <c r="D28" s="118"/>
      <c r="E28" s="118" t="s">
        <v>225</v>
      </c>
      <c r="F28" s="118" t="s">
        <v>224</v>
      </c>
      <c r="G28" s="66">
        <v>11.56</v>
      </c>
      <c r="H28" s="66"/>
      <c r="I28" s="66"/>
      <c r="J28" s="103" t="s">
        <v>229</v>
      </c>
      <c r="K28" s="103" t="s">
        <v>148</v>
      </c>
      <c r="L28" s="44">
        <f>VLOOKUP(K28,Reinigungstage!A10:F31,6,FALSE)</f>
        <v>1</v>
      </c>
      <c r="M28" s="44">
        <f t="shared" si="0"/>
        <v>11.56</v>
      </c>
      <c r="N28" s="119">
        <f t="shared" si="1"/>
        <v>0</v>
      </c>
      <c r="O28" s="44">
        <f ca="1">IF('SVS GrundRG'!H61="",0,'SVS GrundRG'!H61)</f>
        <v>0</v>
      </c>
      <c r="P28" s="44">
        <f t="shared" si="2"/>
        <v>0</v>
      </c>
      <c r="Q28" s="44">
        <f t="shared" si="3"/>
        <v>0</v>
      </c>
      <c r="R28" s="44">
        <f t="shared" si="4"/>
        <v>0</v>
      </c>
      <c r="S28" s="3" t="str">
        <f t="shared" si="5"/>
        <v>Leistungswert eintragen</v>
      </c>
      <c r="U28" s="3">
        <f t="shared" si="6"/>
        <v>10.25</v>
      </c>
      <c r="V28" s="3">
        <f t="shared" si="7"/>
        <v>3.0749999999999997</v>
      </c>
      <c r="W28" s="3">
        <f t="shared" si="8"/>
        <v>13.324999999999999</v>
      </c>
      <c r="X28" s="3" t="str">
        <f t="shared" si="9"/>
        <v/>
      </c>
    </row>
    <row r="29" spans="1:24" ht="21" x14ac:dyDescent="0.2">
      <c r="A29" s="103">
        <v>8</v>
      </c>
      <c r="B29" s="117"/>
      <c r="C29" s="118" t="s">
        <v>214</v>
      </c>
      <c r="D29" s="118" t="s">
        <v>226</v>
      </c>
      <c r="E29" s="118" t="s">
        <v>227</v>
      </c>
      <c r="F29" s="118" t="s">
        <v>219</v>
      </c>
      <c r="G29" s="66">
        <v>7.1</v>
      </c>
      <c r="H29" s="66"/>
      <c r="I29" s="66"/>
      <c r="J29" s="103" t="s">
        <v>227</v>
      </c>
      <c r="K29" s="103" t="s">
        <v>148</v>
      </c>
      <c r="L29" s="44">
        <f>VLOOKUP(K29,Reinigungstage!A10:F31,6,FALSE)</f>
        <v>1</v>
      </c>
      <c r="M29" s="44">
        <f t="shared" si="0"/>
        <v>7.1</v>
      </c>
      <c r="N29" s="119">
        <f t="shared" si="1"/>
        <v>0</v>
      </c>
      <c r="O29" s="44">
        <f ca="1">IF('SVS GrundRG'!H61="",0,'SVS GrundRG'!H61)</f>
        <v>0</v>
      </c>
      <c r="P29" s="44">
        <f t="shared" si="2"/>
        <v>0</v>
      </c>
      <c r="Q29" s="44">
        <f t="shared" si="3"/>
        <v>0</v>
      </c>
      <c r="R29" s="44">
        <f t="shared" si="4"/>
        <v>0</v>
      </c>
      <c r="S29" s="3" t="str">
        <f t="shared" si="5"/>
        <v>Leistungswert eintragen</v>
      </c>
      <c r="U29" s="3">
        <f t="shared" si="6"/>
        <v>15.375</v>
      </c>
      <c r="V29" s="3">
        <f t="shared" si="7"/>
        <v>4.6124999999999998</v>
      </c>
      <c r="W29" s="3">
        <f t="shared" si="8"/>
        <v>19.987500000000001</v>
      </c>
      <c r="X29" s="3" t="str">
        <f t="shared" si="9"/>
        <v/>
      </c>
    </row>
  </sheetData>
  <sheetProtection algorithmName="SHA-512" hashValue="MTeYcvBelc6OTHyd7xTEFiGbSSko4GPjqQcQzr5UOgVuON0H57zGmM8iJ811k3/Wq9t/i6pSRxZAI91w1GEiHQ==" saltValue="GNZW93YIUUeCkk2fYgI5HA==" spinCount="100000" sheet="1" objects="1" scenarios="1"/>
  <sortState xmlns:xlrd2="http://schemas.microsoft.com/office/spreadsheetml/2017/richdata2" ref="U4:U7">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99"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98" priority="5" operator="containsText" text="Bitte prüfen Sie diese.">
      <formula>NOT(ISERROR(SEARCH("Bitte prüfen Sie diese.",L9)))</formula>
    </cfRule>
  </conditionalFormatting>
  <conditionalFormatting sqref="L10">
    <cfRule type="containsText" dxfId="97"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96" priority="3" operator="containsText" text="lediglich Fehleingaben vermeiden wollen.">
      <formula>NOT(ISERROR(SEARCH("lediglich Fehleingaben vermeiden wollen.",L11)))</formula>
    </cfRule>
  </conditionalFormatting>
  <conditionalFormatting sqref="M11">
    <cfRule type="containsText" dxfId="95"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94" priority="7" operator="containsText" text="für die Objektart prüfen.">
      <formula>NOT(ISERROR(SEARCH("für die Objektart prüfen.",M12)))</formula>
    </cfRule>
  </conditionalFormatting>
  <conditionalFormatting sqref="N13">
    <cfRule type="expression" dxfId="93" priority="2" stopIfTrue="1">
      <formula>N13=0</formula>
    </cfRule>
  </conditionalFormatting>
  <conditionalFormatting sqref="N14">
    <cfRule type="expression" dxfId="92" priority="1">
      <formula>N14=0</formula>
    </cfRule>
  </conditionalFormatting>
  <conditionalFormatting sqref="N22:N29">
    <cfRule type="expression" dxfId="91" priority="11">
      <formula>X22=0</formula>
    </cfRule>
    <cfRule type="expression" dxfId="90" priority="12" stopIfTrue="1">
      <formula>X22=1</formula>
    </cfRule>
  </conditionalFormatting>
  <conditionalFormatting sqref="O13">
    <cfRule type="containsText" dxfId="89"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88" priority="9" operator="containsText" text="Wert(e) prüfen.">
      <formula>NOT(ISERROR(SEARCH("Wert(e) prüfen.",O14)))</formula>
    </cfRule>
  </conditionalFormatting>
  <conditionalFormatting sqref="S22:S29">
    <cfRule type="containsText" dxfId="87" priority="13" stopIfTrue="1" operator="containsText" text="SVS prüfen">
      <formula>NOT(ISERROR(SEARCH("SVS prüfen",S22)))</formula>
    </cfRule>
    <cfRule type="containsText" dxfId="86" priority="14" stopIfTrue="1" operator="containsText" text="Leistungswert eintragen">
      <formula>NOT(ISERROR(SEARCH("Leistungswert eintragen",S22)))</formula>
    </cfRule>
  </conditionalFormatting>
  <hyperlinks>
    <hyperlink ref="M1" location="Inhaltsverzeichnis!A1" display="Zurück zum Inhaltsverzeichnis" xr:uid="{F06A6D65-5B4A-4E5D-87A1-0968BC426745}"/>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Grund ehem Rath Neun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0593" r:id="rId4" name="Check Box 1">
              <controlPr defaultSize="0" autoFill="0" autoLine="0" autoPict="0">
                <anchor moveWithCells="1">
                  <from>
                    <xdr:col>12</xdr:col>
                    <xdr:colOff>0</xdr:colOff>
                    <xdr:row>1</xdr:row>
                    <xdr:rowOff>0</xdr:rowOff>
                  </from>
                  <to>
                    <xdr:col>13</xdr:col>
                    <xdr:colOff>0</xdr:colOff>
                    <xdr:row>1</xdr:row>
                    <xdr:rowOff>228600</xdr:rowOff>
                  </to>
                </anchor>
              </controlPr>
            </control>
          </mc:Choice>
        </mc:AlternateContent>
        <mc:AlternateContent xmlns:mc="http://schemas.openxmlformats.org/markup-compatibility/2006">
          <mc:Choice Requires="x14">
            <control shapeId="110594" r:id="rId5" name="Check Box 2">
              <controlPr defaultSize="0" autoFill="0" autoLine="0" autoPict="0" altText="Hinweis 2">
                <anchor moveWithCells="1">
                  <from>
                    <xdr:col>12</xdr:col>
                    <xdr:colOff>0</xdr:colOff>
                    <xdr:row>1</xdr:row>
                    <xdr:rowOff>238125</xdr:rowOff>
                  </from>
                  <to>
                    <xdr:col>13</xdr:col>
                    <xdr:colOff>0</xdr:colOff>
                    <xdr:row>2</xdr:row>
                    <xdr:rowOff>209550</xdr:rowOff>
                  </to>
                </anchor>
              </controlPr>
            </control>
          </mc:Choice>
        </mc:AlternateContent>
        <mc:AlternateContent xmlns:mc="http://schemas.openxmlformats.org/markup-compatibility/2006">
          <mc:Choice Requires="x14">
            <control shapeId="110595" r:id="rId6" name="Check Box 3">
              <controlPr defaultSize="0" autoFill="0" autoLine="0" autoPict="0" altText="Hinweis 3">
                <anchor moveWithCells="1">
                  <from>
                    <xdr:col>12</xdr:col>
                    <xdr:colOff>0</xdr:colOff>
                    <xdr:row>2</xdr:row>
                    <xdr:rowOff>219075</xdr:rowOff>
                  </from>
                  <to>
                    <xdr:col>13</xdr:col>
                    <xdr:colOff>0</xdr:colOff>
                    <xdr:row>3</xdr:row>
                    <xdr:rowOff>142875</xdr:rowOff>
                  </to>
                </anchor>
              </controlPr>
            </control>
          </mc:Choice>
        </mc:AlternateContent>
        <mc:AlternateContent xmlns:mc="http://schemas.openxmlformats.org/markup-compatibility/2006">
          <mc:Choice Requires="x14">
            <control shapeId="110596" r:id="rId7" name="Check Box 4">
              <controlPr defaultSize="0" autoFill="0" autoLine="0" autoPict="0" altText="Hinweis 3">
                <anchor moveWithCells="1">
                  <from>
                    <xdr:col>12</xdr:col>
                    <xdr:colOff>0</xdr:colOff>
                    <xdr:row>3</xdr:row>
                    <xdr:rowOff>152400</xdr:rowOff>
                  </from>
                  <to>
                    <xdr:col>13</xdr:col>
                    <xdr:colOff>0</xdr:colOff>
                    <xdr:row>4</xdr:row>
                    <xdr:rowOff>152400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A7F35-9D28-4597-B497-535EEE2F1AC1}">
  <sheetPr codeName="Tabelle33">
    <tabColor indexed="40"/>
  </sheetPr>
  <dimension ref="A1:V27"/>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2.140625" style="3" customWidth="1"/>
    <col min="14" max="14" width="9.42578125" style="3" customWidth="1"/>
    <col min="15" max="15" width="8.42578125" style="3" customWidth="1"/>
    <col min="16" max="17" width="11.42578125" style="3" customWidth="1"/>
    <col min="18" max="19" width="11.28515625" style="3" customWidth="1"/>
    <col min="20" max="20" width="22.28515625" style="3" customWidth="1"/>
    <col min="21" max="16384" width="11.42578125" style="3" hidden="1"/>
  </cols>
  <sheetData>
    <row r="1" spans="1:22" ht="15" customHeight="1" x14ac:dyDescent="0.2">
      <c r="M1" s="5" t="s">
        <v>100</v>
      </c>
    </row>
    <row r="2" spans="1:22" ht="21" customHeight="1" x14ac:dyDescent="0.2">
      <c r="A2" s="161" t="s">
        <v>158</v>
      </c>
      <c r="B2" s="162"/>
      <c r="C2" s="162"/>
      <c r="D2" s="162" t="b">
        <v>0</v>
      </c>
      <c r="E2" s="163"/>
      <c r="G2" s="164" t="s">
        <v>171</v>
      </c>
      <c r="H2" s="164" t="s">
        <v>163</v>
      </c>
      <c r="I2" s="164" t="s">
        <v>164</v>
      </c>
      <c r="J2" s="164" t="s">
        <v>183</v>
      </c>
      <c r="M2" s="45" t="b">
        <v>0</v>
      </c>
      <c r="N2" s="133"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33"/>
      <c r="P2" s="133"/>
      <c r="Q2" s="133"/>
    </row>
    <row r="3" spans="1:22" ht="21" customHeight="1" x14ac:dyDescent="0.2">
      <c r="A3" s="104" t="s">
        <v>159</v>
      </c>
      <c r="B3" s="105"/>
      <c r="C3" s="105"/>
      <c r="D3" s="105"/>
      <c r="E3" s="106"/>
      <c r="G3" s="165"/>
      <c r="H3" s="165" t="b">
        <v>0</v>
      </c>
      <c r="I3" s="165"/>
      <c r="J3" s="165"/>
      <c r="M3" s="45" t="b">
        <v>0</v>
      </c>
      <c r="N3" s="133"/>
      <c r="O3" s="133"/>
      <c r="P3" s="133"/>
      <c r="Q3" s="133"/>
    </row>
    <row r="4" spans="1:22" ht="15" customHeight="1" x14ac:dyDescent="0.2">
      <c r="A4" s="159" t="s">
        <v>91</v>
      </c>
      <c r="B4" s="169" t="str">
        <f>IF(Inhaltsverzeichnis!C3="","",Inhaltsverzeichnis!C3)</f>
        <v/>
      </c>
      <c r="C4" s="170"/>
      <c r="D4" s="170"/>
      <c r="E4" s="171"/>
      <c r="G4" s="103" t="s">
        <v>236</v>
      </c>
      <c r="H4" s="107"/>
      <c r="I4" s="108">
        <f ca="1">SUMIF('Kal Unter Jugendklub'!J22:M27,$G$4,'Kal Unter Jugendklub'!M22:M27)</f>
        <v>43556.25</v>
      </c>
      <c r="J4" s="64">
        <f>COUNTIFS('Kal Unter Jugendklub'!J22:M27,$G$4)</f>
        <v>3</v>
      </c>
      <c r="M4" s="45" t="b">
        <v>0</v>
      </c>
      <c r="N4" s="133"/>
      <c r="O4" s="133"/>
      <c r="P4" s="133"/>
      <c r="Q4" s="133"/>
      <c r="U4" s="103" t="s">
        <v>236</v>
      </c>
      <c r="V4" s="3">
        <v>132.5</v>
      </c>
    </row>
    <row r="5" spans="1:22" ht="15" customHeight="1" x14ac:dyDescent="0.2">
      <c r="A5" s="160"/>
      <c r="B5" s="172"/>
      <c r="C5" s="173"/>
      <c r="D5" s="173"/>
      <c r="E5" s="174"/>
      <c r="G5" s="103" t="s">
        <v>227</v>
      </c>
      <c r="H5" s="107"/>
      <c r="I5" s="108">
        <f ca="1">SUMIF('Kal Unter Jugendklub'!J22:M27,$G$5,'Kal Unter Jugendklub'!M22:M27)</f>
        <v>378.75</v>
      </c>
      <c r="J5" s="64">
        <f>COUNTIFS('Kal Unter Jugendklub'!J22:M27,$G$5)</f>
        <v>1</v>
      </c>
      <c r="M5" s="45" t="b">
        <v>0</v>
      </c>
      <c r="N5" s="133"/>
      <c r="O5" s="133"/>
      <c r="P5" s="133"/>
      <c r="Q5" s="133"/>
      <c r="U5" s="103" t="s">
        <v>227</v>
      </c>
      <c r="V5" s="3">
        <v>138.75</v>
      </c>
    </row>
    <row r="6" spans="1:22" ht="15" customHeight="1" x14ac:dyDescent="0.2">
      <c r="A6" s="109" t="s">
        <v>181</v>
      </c>
      <c r="B6" s="175" t="s">
        <v>199</v>
      </c>
      <c r="C6" s="176"/>
      <c r="D6" s="176"/>
      <c r="E6" s="177"/>
      <c r="G6" s="103" t="s">
        <v>228</v>
      </c>
      <c r="H6" s="107"/>
      <c r="I6" s="108">
        <f ca="1">SUMIF('Kal Unter Jugendklub'!J22:M27,$G$6,'Kal Unter Jugendklub'!M22:M27)</f>
        <v>8585</v>
      </c>
      <c r="J6" s="64">
        <f>COUNTIFS('Kal Unter Jugendklub'!J22:M27,$G$6)</f>
        <v>1</v>
      </c>
      <c r="U6" s="103" t="s">
        <v>228</v>
      </c>
      <c r="V6" s="3">
        <v>300</v>
      </c>
    </row>
    <row r="7" spans="1:22" ht="15" customHeight="1" x14ac:dyDescent="0.2">
      <c r="A7" s="110" t="s">
        <v>179</v>
      </c>
      <c r="B7" s="178" t="s">
        <v>205</v>
      </c>
      <c r="C7" s="176"/>
      <c r="D7" s="176"/>
      <c r="E7" s="177"/>
      <c r="G7" s="103" t="s">
        <v>237</v>
      </c>
      <c r="H7" s="107"/>
      <c r="I7" s="108">
        <f ca="1">SUMIF('Kal Unter Jugendklub'!J22:M27,$G$7,'Kal Unter Jugendklub'!M22:M27)</f>
        <v>4923.75</v>
      </c>
      <c r="J7" s="64">
        <f>COUNTIFS('Kal Unter Jugendklub'!J22:M27,$G$7)</f>
        <v>1</v>
      </c>
      <c r="U7" s="103" t="s">
        <v>237</v>
      </c>
      <c r="V7" s="3">
        <v>88.75</v>
      </c>
    </row>
    <row r="8" spans="1:22" ht="15" customHeight="1" x14ac:dyDescent="0.2">
      <c r="A8" s="110" t="s">
        <v>180</v>
      </c>
      <c r="B8" s="175"/>
      <c r="C8" s="176"/>
      <c r="D8" s="176"/>
      <c r="E8" s="177"/>
    </row>
    <row r="9" spans="1:22" ht="15" customHeight="1" x14ac:dyDescent="0.2">
      <c r="A9" s="109" t="s">
        <v>178</v>
      </c>
      <c r="B9" s="179" t="s">
        <v>204</v>
      </c>
      <c r="C9" s="176"/>
      <c r="D9" s="176"/>
      <c r="E9" s="177"/>
    </row>
    <row r="10" spans="1:22" ht="15" customHeight="1" x14ac:dyDescent="0.2">
      <c r="A10" s="110" t="s">
        <v>160</v>
      </c>
      <c r="B10" s="175" t="s">
        <v>206</v>
      </c>
      <c r="C10" s="176"/>
      <c r="D10" s="176"/>
      <c r="E10" s="177"/>
    </row>
    <row r="11" spans="1:22" ht="15" customHeight="1" x14ac:dyDescent="0.2">
      <c r="A11" s="110" t="s">
        <v>161</v>
      </c>
      <c r="B11" s="180" t="s">
        <v>202</v>
      </c>
      <c r="C11" s="176"/>
      <c r="D11" s="176"/>
      <c r="E11" s="177"/>
      <c r="M11" s="3" t="str">
        <f>IF(N13&gt;0,"Bitte die Leistungswerte im Leistungsverzeichnis/ Tabellenblatt Leistungsrichtwerte","")</f>
        <v/>
      </c>
    </row>
    <row r="12" spans="1:22" ht="15" customHeight="1" x14ac:dyDescent="0.2">
      <c r="A12" s="110" t="s">
        <v>162</v>
      </c>
      <c r="B12" s="175" t="s">
        <v>203</v>
      </c>
      <c r="C12" s="176"/>
      <c r="D12" s="176"/>
      <c r="E12" s="177"/>
      <c r="M12" s="3" t="str">
        <f>IF(N13&gt;0,"für die Objektart prüfen.","")</f>
        <v/>
      </c>
    </row>
    <row r="13" spans="1:22" ht="15" customHeight="1" x14ac:dyDescent="0.2">
      <c r="A13" s="110" t="s">
        <v>165</v>
      </c>
      <c r="B13" s="166" t="str">
        <f>HYPERLINK("http://maps.google.de/maps?hl=de&amp;bav=on.2,or.r_qf.&amp;bvm=bv.44770516,d.Yms&amp;biw=1395&amp;bih=916&amp;um=1&amp;ie=UTF-8&amp;q="&amp;B7&amp;"+"&amp;B8&amp;"+"&amp;B10&amp;"+"&amp;B11&amp;"+"&amp;B12&amp;"","In Google-Maps anzeigen (wenn Internet verfügbar)")</f>
        <v>In Google-Maps anzeigen (wenn Internet verfügbar)</v>
      </c>
      <c r="C13" s="167"/>
      <c r="D13" s="167"/>
      <c r="E13" s="168"/>
      <c r="N13" s="111">
        <f>COUNTIF(V22:V$27,1)</f>
        <v>0</v>
      </c>
      <c r="O13" s="3" t="str">
        <f>IF(N13&gt;0,"Wert(e) überschritten, bitte mit dem Angebot plausibel darlegen.","")</f>
        <v/>
      </c>
    </row>
    <row r="14" spans="1:22" ht="15" customHeight="1" x14ac:dyDescent="0.2">
      <c r="N14" s="112">
        <f>COUNTIF(V22:V$27,0)</f>
        <v>6</v>
      </c>
      <c r="O14" s="3" t="str">
        <f>IF(N14&gt;0,"Wert(e) korrekt","")</f>
        <v>Wert(e) korrekt</v>
      </c>
      <c r="T14" s="113">
        <f>IF(COUNTA($T$22:$T$27)-COUNTBLANK($T$22:$T$27)=0,"",COUNTA($T$22:$T$27)-COUNTBLANK($T$22:$T$27))</f>
        <v>6</v>
      </c>
    </row>
    <row r="15" spans="1:22" ht="15" hidden="1" customHeight="1" x14ac:dyDescent="0.2"/>
    <row r="16" spans="1:22" ht="15" hidden="1" customHeight="1" x14ac:dyDescent="0.2"/>
    <row r="17" spans="1:22" ht="15" hidden="1" customHeight="1" x14ac:dyDescent="0.2"/>
    <row r="18" spans="1:22" ht="15" hidden="1" customHeight="1" x14ac:dyDescent="0.2"/>
    <row r="19" spans="1:22" ht="15" hidden="1" customHeight="1" x14ac:dyDescent="0.2"/>
    <row r="20" spans="1:22" ht="45" customHeight="1" x14ac:dyDescent="0.2">
      <c r="A20" s="1" t="s">
        <v>92</v>
      </c>
      <c r="B20" s="1" t="s">
        <v>97</v>
      </c>
      <c r="C20" s="1" t="s">
        <v>93</v>
      </c>
      <c r="D20" s="1" t="s">
        <v>94</v>
      </c>
      <c r="E20" s="1" t="s">
        <v>98</v>
      </c>
      <c r="F20" s="1" t="s">
        <v>95</v>
      </c>
      <c r="G20" s="1" t="s">
        <v>115</v>
      </c>
      <c r="H20" s="1" t="s">
        <v>106</v>
      </c>
      <c r="I20" s="1" t="s">
        <v>354</v>
      </c>
      <c r="J20" s="1" t="s">
        <v>99</v>
      </c>
      <c r="K20" s="1" t="s">
        <v>104</v>
      </c>
      <c r="L20" s="1" t="s">
        <v>140</v>
      </c>
      <c r="M20" s="1" t="s">
        <v>109</v>
      </c>
      <c r="N20" s="1" t="s">
        <v>105</v>
      </c>
      <c r="O20" s="1" t="s">
        <v>110</v>
      </c>
      <c r="P20" s="1" t="s">
        <v>111</v>
      </c>
      <c r="Q20" s="1" t="s">
        <v>112</v>
      </c>
      <c r="R20" s="1" t="s">
        <v>182</v>
      </c>
      <c r="S20" s="1" t="s">
        <v>139</v>
      </c>
    </row>
    <row r="21" spans="1:22" ht="29.1" customHeight="1" x14ac:dyDescent="0.2">
      <c r="A21" s="114" t="s">
        <v>124</v>
      </c>
      <c r="B21" s="12"/>
      <c r="C21" s="12"/>
      <c r="D21" s="12"/>
      <c r="E21" s="12"/>
      <c r="F21" s="12"/>
      <c r="G21" s="115">
        <f>SUM($G$22:$G$27)</f>
        <v>227.5</v>
      </c>
      <c r="H21" s="115">
        <f>SUM($H$22:$H$27)</f>
        <v>41</v>
      </c>
      <c r="I21" s="115">
        <f>SUM($I$22:$I$27)</f>
        <v>2</v>
      </c>
      <c r="J21" s="44"/>
      <c r="K21" s="44"/>
      <c r="L21" s="116">
        <f>MAX(L22:L27)</f>
        <v>252.5</v>
      </c>
      <c r="M21" s="115">
        <f>SUM($M$22:$M$27)</f>
        <v>57443.75</v>
      </c>
      <c r="N21" s="44"/>
      <c r="O21" s="44"/>
      <c r="P21" s="115">
        <f>SUM($P$22:$P$27)</f>
        <v>0</v>
      </c>
      <c r="Q21" s="115">
        <f ca="1">SUM($Q$22:$Q$27)</f>
        <v>0</v>
      </c>
      <c r="R21" s="115">
        <f>ROUND(IF(L21=0,0,P21/L21),2)</f>
        <v>0</v>
      </c>
      <c r="S21" s="115">
        <f ca="1">ROUND(IF(L21=0,0,Q21/L21),2)</f>
        <v>0</v>
      </c>
    </row>
    <row r="22" spans="1:22" ht="15" customHeight="1" x14ac:dyDescent="0.2">
      <c r="A22" s="103">
        <v>1</v>
      </c>
      <c r="B22" s="117"/>
      <c r="C22" s="118" t="s">
        <v>214</v>
      </c>
      <c r="D22" s="118">
        <v>1</v>
      </c>
      <c r="E22" s="118" t="s">
        <v>230</v>
      </c>
      <c r="F22" s="118" t="s">
        <v>219</v>
      </c>
      <c r="G22" s="66">
        <v>57.5</v>
      </c>
      <c r="H22" s="66"/>
      <c r="I22" s="132"/>
      <c r="J22" s="103" t="s">
        <v>236</v>
      </c>
      <c r="K22" s="66">
        <v>5</v>
      </c>
      <c r="L22" s="44">
        <f>VLOOKUP(K22,Reinigungstage!A10:C31,3,FALSE)</f>
        <v>252.5</v>
      </c>
      <c r="M22" s="44">
        <f t="shared" ref="M22:M27" si="0">ROUND(IF(L22=0,0,L22*G22),2)</f>
        <v>14518.75</v>
      </c>
      <c r="N22" s="119">
        <f t="shared" ref="N22:N27" si="1">VLOOKUP(J22,$G$4:$H$7,2,FALSE)</f>
        <v>0</v>
      </c>
      <c r="O22" s="44">
        <f ca="1">IF('SVS UnterhaltsRG'!H61="",0,'SVS UnterhaltsRG'!H61)</f>
        <v>0</v>
      </c>
      <c r="P22" s="44">
        <f t="shared" ref="P22:P27" si="2">ROUND(IF(N22=0,0,M22/N22),2)</f>
        <v>0</v>
      </c>
      <c r="Q22" s="44">
        <f t="shared" ref="Q22:Q27" ca="1" si="3">IF(M22=0,0,IF(O22="",0,ROUND(P22*O22,2)))</f>
        <v>0</v>
      </c>
      <c r="R22" s="44">
        <f t="shared" ref="R22:R27" si="4">ROUND(IF(P22=0,0,P22/L22),2)</f>
        <v>0</v>
      </c>
      <c r="S22" s="44">
        <f t="shared" ref="S22:S27" ca="1" si="5">ROUND(IF(Q22=0,0,Q22/L22),2)</f>
        <v>0</v>
      </c>
      <c r="T22" s="3" t="str">
        <f t="shared" ref="T22:T27" si="6">IF(M22=0,"",IF(N22=0,"Leistungswert eintragen",IF(O22=0,"SVS prüfen","")))</f>
        <v>Leistungswert eintragen</v>
      </c>
      <c r="U22" s="3">
        <f t="shared" ref="U22:U27" si="7">VLOOKUP(J22,$U$4:$V$7,2,FALSE)</f>
        <v>132.5</v>
      </c>
      <c r="V22" s="3">
        <f t="shared" ref="V22:V27" si="8">IF(M22=0,0,IF(U22&lt;N22,1,IF(U22&gt;=N22,0,"")))</f>
        <v>0</v>
      </c>
    </row>
    <row r="23" spans="1:22" ht="15" customHeight="1" x14ac:dyDescent="0.2">
      <c r="A23" s="103">
        <v>2</v>
      </c>
      <c r="B23" s="117"/>
      <c r="C23" s="118" t="s">
        <v>214</v>
      </c>
      <c r="D23" s="118">
        <v>2</v>
      </c>
      <c r="E23" s="118" t="s">
        <v>230</v>
      </c>
      <c r="F23" s="118" t="s">
        <v>231</v>
      </c>
      <c r="G23" s="66">
        <v>57.5</v>
      </c>
      <c r="H23" s="66">
        <v>19</v>
      </c>
      <c r="I23" s="132"/>
      <c r="J23" s="103" t="s">
        <v>236</v>
      </c>
      <c r="K23" s="66">
        <v>5</v>
      </c>
      <c r="L23" s="44">
        <f>VLOOKUP(K23,Reinigungstage!A10:C31,3,FALSE)</f>
        <v>252.5</v>
      </c>
      <c r="M23" s="44">
        <f t="shared" si="0"/>
        <v>14518.75</v>
      </c>
      <c r="N23" s="119">
        <f t="shared" si="1"/>
        <v>0</v>
      </c>
      <c r="O23" s="44">
        <f ca="1">IF('SVS UnterhaltsRG'!H61="",0,'SVS UnterhaltsRG'!H61)</f>
        <v>0</v>
      </c>
      <c r="P23" s="44">
        <f t="shared" si="2"/>
        <v>0</v>
      </c>
      <c r="Q23" s="44">
        <f t="shared" ca="1" si="3"/>
        <v>0</v>
      </c>
      <c r="R23" s="44">
        <f t="shared" si="4"/>
        <v>0</v>
      </c>
      <c r="S23" s="44">
        <f t="shared" ca="1" si="5"/>
        <v>0</v>
      </c>
      <c r="T23" s="3" t="str">
        <f t="shared" si="6"/>
        <v>Leistungswert eintragen</v>
      </c>
      <c r="U23" s="3">
        <f t="shared" si="7"/>
        <v>132.5</v>
      </c>
      <c r="V23" s="3">
        <f t="shared" si="8"/>
        <v>0</v>
      </c>
    </row>
    <row r="24" spans="1:22" ht="15" customHeight="1" x14ac:dyDescent="0.2">
      <c r="A24" s="103">
        <v>3</v>
      </c>
      <c r="B24" s="117"/>
      <c r="C24" s="118" t="s">
        <v>214</v>
      </c>
      <c r="D24" s="118">
        <v>3</v>
      </c>
      <c r="E24" s="118" t="s">
        <v>230</v>
      </c>
      <c r="F24" s="118" t="s">
        <v>219</v>
      </c>
      <c r="G24" s="66">
        <v>57.5</v>
      </c>
      <c r="H24" s="66">
        <v>22</v>
      </c>
      <c r="I24" s="132"/>
      <c r="J24" s="103" t="s">
        <v>236</v>
      </c>
      <c r="K24" s="66">
        <v>5</v>
      </c>
      <c r="L24" s="44">
        <f>VLOOKUP(K24,Reinigungstage!A10:C31,3,FALSE)</f>
        <v>252.5</v>
      </c>
      <c r="M24" s="44">
        <f t="shared" si="0"/>
        <v>14518.75</v>
      </c>
      <c r="N24" s="119">
        <f t="shared" si="1"/>
        <v>0</v>
      </c>
      <c r="O24" s="44">
        <f ca="1">IF('SVS UnterhaltsRG'!H61="",0,'SVS UnterhaltsRG'!H61)</f>
        <v>0</v>
      </c>
      <c r="P24" s="44">
        <f t="shared" si="2"/>
        <v>0</v>
      </c>
      <c r="Q24" s="44">
        <f t="shared" ca="1" si="3"/>
        <v>0</v>
      </c>
      <c r="R24" s="44">
        <f t="shared" si="4"/>
        <v>0</v>
      </c>
      <c r="S24" s="44">
        <f t="shared" ca="1" si="5"/>
        <v>0</v>
      </c>
      <c r="T24" s="3" t="str">
        <f t="shared" si="6"/>
        <v>Leistungswert eintragen</v>
      </c>
      <c r="U24" s="3">
        <f t="shared" si="7"/>
        <v>132.5</v>
      </c>
      <c r="V24" s="3">
        <f t="shared" si="8"/>
        <v>0</v>
      </c>
    </row>
    <row r="25" spans="1:22" ht="15" customHeight="1" x14ac:dyDescent="0.2">
      <c r="A25" s="103">
        <v>4</v>
      </c>
      <c r="B25" s="117"/>
      <c r="C25" s="118" t="s">
        <v>214</v>
      </c>
      <c r="D25" s="118"/>
      <c r="E25" s="118" t="s">
        <v>232</v>
      </c>
      <c r="F25" s="118" t="s">
        <v>219</v>
      </c>
      <c r="G25" s="66">
        <v>19.5</v>
      </c>
      <c r="H25" s="66"/>
      <c r="I25" s="132"/>
      <c r="J25" s="103" t="s">
        <v>237</v>
      </c>
      <c r="K25" s="66">
        <v>5</v>
      </c>
      <c r="L25" s="44">
        <f>VLOOKUP(K25,Reinigungstage!A10:C31,3,FALSE)</f>
        <v>252.5</v>
      </c>
      <c r="M25" s="44">
        <f t="shared" si="0"/>
        <v>4923.75</v>
      </c>
      <c r="N25" s="119">
        <f t="shared" si="1"/>
        <v>0</v>
      </c>
      <c r="O25" s="44">
        <f ca="1">IF('SVS UnterhaltsRG'!H61="",0,'SVS UnterhaltsRG'!H61)</f>
        <v>0</v>
      </c>
      <c r="P25" s="44">
        <f t="shared" si="2"/>
        <v>0</v>
      </c>
      <c r="Q25" s="44">
        <f t="shared" ca="1" si="3"/>
        <v>0</v>
      </c>
      <c r="R25" s="44">
        <f t="shared" si="4"/>
        <v>0</v>
      </c>
      <c r="S25" s="44">
        <f t="shared" ca="1" si="5"/>
        <v>0</v>
      </c>
      <c r="T25" s="3" t="str">
        <f t="shared" si="6"/>
        <v>Leistungswert eintragen</v>
      </c>
      <c r="U25" s="3">
        <f t="shared" si="7"/>
        <v>88.75</v>
      </c>
      <c r="V25" s="3">
        <f t="shared" si="8"/>
        <v>0</v>
      </c>
    </row>
    <row r="26" spans="1:22" ht="15" customHeight="1" x14ac:dyDescent="0.2">
      <c r="A26" s="103">
        <v>5</v>
      </c>
      <c r="B26" s="117"/>
      <c r="C26" s="118" t="s">
        <v>214</v>
      </c>
      <c r="D26" s="118"/>
      <c r="E26" s="118" t="s">
        <v>233</v>
      </c>
      <c r="F26" s="118" t="s">
        <v>234</v>
      </c>
      <c r="G26" s="66">
        <v>34</v>
      </c>
      <c r="H26" s="66"/>
      <c r="I26" s="132">
        <v>2</v>
      </c>
      <c r="J26" s="103" t="s">
        <v>228</v>
      </c>
      <c r="K26" s="66">
        <v>5</v>
      </c>
      <c r="L26" s="44">
        <f>VLOOKUP(K26,Reinigungstage!A10:C31,3,FALSE)</f>
        <v>252.5</v>
      </c>
      <c r="M26" s="44">
        <f t="shared" si="0"/>
        <v>8585</v>
      </c>
      <c r="N26" s="119">
        <f t="shared" si="1"/>
        <v>0</v>
      </c>
      <c r="O26" s="44">
        <f ca="1">IF('SVS UnterhaltsRG'!H61="",0,'SVS UnterhaltsRG'!H61)</f>
        <v>0</v>
      </c>
      <c r="P26" s="44">
        <f t="shared" si="2"/>
        <v>0</v>
      </c>
      <c r="Q26" s="44">
        <f t="shared" ca="1" si="3"/>
        <v>0</v>
      </c>
      <c r="R26" s="44">
        <f t="shared" si="4"/>
        <v>0</v>
      </c>
      <c r="S26" s="44">
        <f t="shared" ca="1" si="5"/>
        <v>0</v>
      </c>
      <c r="T26" s="3" t="str">
        <f t="shared" si="6"/>
        <v>Leistungswert eintragen</v>
      </c>
      <c r="U26" s="3">
        <f t="shared" si="7"/>
        <v>300</v>
      </c>
      <c r="V26" s="3">
        <f t="shared" si="8"/>
        <v>0</v>
      </c>
    </row>
    <row r="27" spans="1:22" ht="21" x14ac:dyDescent="0.2">
      <c r="A27" s="103">
        <v>6</v>
      </c>
      <c r="B27" s="117"/>
      <c r="C27" s="118" t="s">
        <v>214</v>
      </c>
      <c r="D27" s="118" t="s">
        <v>235</v>
      </c>
      <c r="E27" s="118" t="s">
        <v>227</v>
      </c>
      <c r="F27" s="118" t="s">
        <v>234</v>
      </c>
      <c r="G27" s="66">
        <v>1.5</v>
      </c>
      <c r="H27" s="66"/>
      <c r="I27" s="132"/>
      <c r="J27" s="103" t="s">
        <v>227</v>
      </c>
      <c r="K27" s="66">
        <v>5</v>
      </c>
      <c r="L27" s="44">
        <f>VLOOKUP(K27,Reinigungstage!A10:C31,3,FALSE)</f>
        <v>252.5</v>
      </c>
      <c r="M27" s="44">
        <f t="shared" si="0"/>
        <v>378.75</v>
      </c>
      <c r="N27" s="119">
        <f t="shared" si="1"/>
        <v>0</v>
      </c>
      <c r="O27" s="44">
        <f ca="1">IF('SVS UnterhaltsRG'!H61="",0,'SVS UnterhaltsRG'!H61)</f>
        <v>0</v>
      </c>
      <c r="P27" s="44">
        <f t="shared" si="2"/>
        <v>0</v>
      </c>
      <c r="Q27" s="44">
        <f t="shared" ca="1" si="3"/>
        <v>0</v>
      </c>
      <c r="R27" s="44">
        <f t="shared" si="4"/>
        <v>0</v>
      </c>
      <c r="S27" s="44">
        <f t="shared" ca="1" si="5"/>
        <v>0</v>
      </c>
      <c r="T27" s="3" t="str">
        <f t="shared" si="6"/>
        <v>Leistungswert eintragen</v>
      </c>
      <c r="U27" s="3">
        <f t="shared" si="7"/>
        <v>138.75</v>
      </c>
      <c r="V27" s="3">
        <f t="shared" si="8"/>
        <v>0</v>
      </c>
    </row>
  </sheetData>
  <sheetProtection algorithmName="SHA-512" hashValue="4zcbTVhE56YjCV3YiZ+FNc9nXJH9TP6p2dfHdyMS5bMItwq5He//9bPOP6oWenPV1bl0qw7Ld6qFY0sbX8xsDA==" saltValue="dobGE16cQOYdYsVNNbhpZA==" spinCount="100000" sheet="1" objects="1" scenarios="1"/>
  <sortState xmlns:xlrd2="http://schemas.microsoft.com/office/spreadsheetml/2017/richdata2" ref="U4:U7">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85"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84" priority="5" operator="containsText" text="Bitte prüfen Sie diese.">
      <formula>NOT(ISERROR(SEARCH("Bitte prüfen Sie diese.",L9)))</formula>
    </cfRule>
  </conditionalFormatting>
  <conditionalFormatting sqref="L10">
    <cfRule type="containsText" dxfId="83"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82" priority="3" operator="containsText" text="lediglich Fehleingaben vermeiden wollen.">
      <formula>NOT(ISERROR(SEARCH("lediglich Fehleingaben vermeiden wollen.",L11)))</formula>
    </cfRule>
  </conditionalFormatting>
  <conditionalFormatting sqref="M11">
    <cfRule type="containsText" dxfId="81"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80" priority="7" operator="containsText" text="für die Objektart prüfen.">
      <formula>NOT(ISERROR(SEARCH("für die Objektart prüfen.",M12)))</formula>
    </cfRule>
  </conditionalFormatting>
  <conditionalFormatting sqref="N13">
    <cfRule type="expression" dxfId="79" priority="2" stopIfTrue="1">
      <formula>N13=0</formula>
    </cfRule>
  </conditionalFormatting>
  <conditionalFormatting sqref="N14">
    <cfRule type="expression" dxfId="78" priority="1">
      <formula>N14=0</formula>
    </cfRule>
  </conditionalFormatting>
  <conditionalFormatting sqref="N22:N27">
    <cfRule type="expression" dxfId="77" priority="11">
      <formula>V22=0</formula>
    </cfRule>
    <cfRule type="expression" dxfId="76" priority="12" stopIfTrue="1">
      <formula>V22=1</formula>
    </cfRule>
  </conditionalFormatting>
  <conditionalFormatting sqref="O13">
    <cfRule type="containsText" dxfId="75"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74" priority="9" operator="containsText" text="Wert(e) prüfen.">
      <formula>NOT(ISERROR(SEARCH("Wert(e) prüfen.",O14)))</formula>
    </cfRule>
  </conditionalFormatting>
  <conditionalFormatting sqref="T22:T27">
    <cfRule type="containsText" dxfId="73" priority="13" stopIfTrue="1" operator="containsText" text="SVS prüfen">
      <formula>NOT(ISERROR(SEARCH("SVS prüfen",T22)))</formula>
    </cfRule>
    <cfRule type="containsText" dxfId="72" priority="14" stopIfTrue="1" operator="containsText" text="Leistungswert eintragen">
      <formula>NOT(ISERROR(SEARCH("Leistungswert eintragen",T22)))</formula>
    </cfRule>
  </conditionalFormatting>
  <hyperlinks>
    <hyperlink ref="M1" location="Inhaltsverzeichnis!A1" display="Zurück zum Inhaltsverzeichnis" xr:uid="{DD967C0C-8B4C-422B-A4E8-0BE4DDEAEC56}"/>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Unter Jugendklub</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7521" r:id="rId4" name="Check Box 1">
              <controlPr defaultSize="0" autoFill="0" autoLine="0" autoPict="0">
                <anchor moveWithCells="1" sizeWithCells="1">
                  <from>
                    <xdr:col>12</xdr:col>
                    <xdr:colOff>19050</xdr:colOff>
                    <xdr:row>1</xdr:row>
                    <xdr:rowOff>38100</xdr:rowOff>
                  </from>
                  <to>
                    <xdr:col>12</xdr:col>
                    <xdr:colOff>809625</xdr:colOff>
                    <xdr:row>2</xdr:row>
                    <xdr:rowOff>19050</xdr:rowOff>
                  </to>
                </anchor>
              </controlPr>
            </control>
          </mc:Choice>
        </mc:AlternateContent>
        <mc:AlternateContent xmlns:mc="http://schemas.openxmlformats.org/markup-compatibility/2006">
          <mc:Choice Requires="x14">
            <control shapeId="107522" r:id="rId5" name="Check Box 2">
              <controlPr defaultSize="0" autoFill="0" autoLine="0" autoPict="0" altText="Hinweis 2">
                <anchor moveWithCells="1" sizeWithCells="1">
                  <from>
                    <xdr:col>12</xdr:col>
                    <xdr:colOff>19050</xdr:colOff>
                    <xdr:row>2</xdr:row>
                    <xdr:rowOff>19050</xdr:rowOff>
                  </from>
                  <to>
                    <xdr:col>12</xdr:col>
                    <xdr:colOff>809625</xdr:colOff>
                    <xdr:row>2</xdr:row>
                    <xdr:rowOff>266700</xdr:rowOff>
                  </to>
                </anchor>
              </controlPr>
            </control>
          </mc:Choice>
        </mc:AlternateContent>
        <mc:AlternateContent xmlns:mc="http://schemas.openxmlformats.org/markup-compatibility/2006">
          <mc:Choice Requires="x14">
            <control shapeId="107523" r:id="rId6" name="Check Box 3">
              <controlPr defaultSize="0" autoFill="0" autoLine="0" autoPict="0" altText="Hinweis 3">
                <anchor moveWithCells="1" sizeWithCells="1">
                  <from>
                    <xdr:col>12</xdr:col>
                    <xdr:colOff>19050</xdr:colOff>
                    <xdr:row>3</xdr:row>
                    <xdr:rowOff>9525</xdr:rowOff>
                  </from>
                  <to>
                    <xdr:col>12</xdr:col>
                    <xdr:colOff>809625</xdr:colOff>
                    <xdr:row>4</xdr:row>
                    <xdr:rowOff>57150</xdr:rowOff>
                  </to>
                </anchor>
              </controlPr>
            </control>
          </mc:Choice>
        </mc:AlternateContent>
        <mc:AlternateContent xmlns:mc="http://schemas.openxmlformats.org/markup-compatibility/2006">
          <mc:Choice Requires="x14">
            <control shapeId="107524" r:id="rId7" name="Check Box 4">
              <controlPr defaultSize="0" autoFill="0" autoLine="0" autoPict="0" altText="Hinweis 3">
                <anchor moveWithCells="1" sizeWithCells="1">
                  <from>
                    <xdr:col>12</xdr:col>
                    <xdr:colOff>19050</xdr:colOff>
                    <xdr:row>4</xdr:row>
                    <xdr:rowOff>66675</xdr:rowOff>
                  </from>
                  <to>
                    <xdr:col>12</xdr:col>
                    <xdr:colOff>809625</xdr:colOff>
                    <xdr:row>5</xdr:row>
                    <xdr:rowOff>123825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078E9-824F-497B-8012-242AF79C49E7}">
  <sheetPr codeName="Tabelle37">
    <tabColor indexed="40"/>
  </sheetPr>
  <dimension ref="A1:X27"/>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1.42578125" style="3" customWidth="1"/>
    <col min="14" max="14" width="9.42578125" style="3" customWidth="1"/>
    <col min="15" max="15" width="8.42578125" style="3" customWidth="1"/>
    <col min="16" max="17" width="11.42578125" style="3" customWidth="1"/>
    <col min="18" max="18" width="10.5703125" style="3" customWidth="1"/>
    <col min="19" max="19" width="25.5703125" style="3" customWidth="1"/>
    <col min="20" max="16384" width="6.42578125" style="3" hidden="1"/>
  </cols>
  <sheetData>
    <row r="1" spans="1:22" ht="15" customHeight="1" x14ac:dyDescent="0.2">
      <c r="M1" s="5" t="s">
        <v>100</v>
      </c>
    </row>
    <row r="2" spans="1:22" ht="20.45" customHeight="1" x14ac:dyDescent="0.2">
      <c r="A2" s="161" t="s">
        <v>158</v>
      </c>
      <c r="B2" s="162"/>
      <c r="C2" s="162"/>
      <c r="D2" s="162"/>
      <c r="E2" s="163"/>
      <c r="G2" s="164" t="s">
        <v>171</v>
      </c>
      <c r="H2" s="164" t="s">
        <v>163</v>
      </c>
      <c r="I2" s="164" t="s">
        <v>164</v>
      </c>
      <c r="J2" s="164" t="s">
        <v>183</v>
      </c>
      <c r="M2" s="84" t="b">
        <v>0</v>
      </c>
      <c r="N2" s="133"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33"/>
      <c r="P2" s="133"/>
      <c r="Q2" s="133"/>
    </row>
    <row r="3" spans="1:22" ht="24" customHeight="1" x14ac:dyDescent="0.2">
      <c r="A3" s="104" t="s">
        <v>166</v>
      </c>
      <c r="B3" s="105"/>
      <c r="C3" s="105"/>
      <c r="D3" s="105"/>
      <c r="E3" s="106"/>
      <c r="G3" s="165"/>
      <c r="H3" s="165"/>
      <c r="I3" s="165"/>
      <c r="J3" s="165"/>
      <c r="M3" s="84" t="b">
        <v>0</v>
      </c>
      <c r="N3" s="133"/>
      <c r="O3" s="133"/>
      <c r="P3" s="133"/>
      <c r="Q3" s="133"/>
    </row>
    <row r="4" spans="1:22" ht="18.600000000000001" customHeight="1" x14ac:dyDescent="0.2">
      <c r="A4" s="159" t="s">
        <v>91</v>
      </c>
      <c r="B4" s="169" t="str">
        <f>IF(Inhaltsverzeichnis!C3="","",Inhaltsverzeichnis!C3)</f>
        <v/>
      </c>
      <c r="C4" s="170"/>
      <c r="D4" s="170"/>
      <c r="E4" s="171"/>
      <c r="G4" s="103" t="s">
        <v>236</v>
      </c>
      <c r="H4" s="107"/>
      <c r="I4" s="108">
        <f ca="1">SUMIF('Kal Grund Jugendklub'!J22:M27,$G$4,'Kal Grund Jugendklub'!M22:M27)</f>
        <v>172.5</v>
      </c>
      <c r="J4" s="64">
        <f>COUNTIFS('Kal Grund Jugendklub'!J22:M27,$G$4)</f>
        <v>3</v>
      </c>
      <c r="M4" s="84" t="b">
        <v>0</v>
      </c>
      <c r="N4" s="133"/>
      <c r="O4" s="133"/>
      <c r="P4" s="133"/>
      <c r="Q4" s="133"/>
      <c r="U4" s="103" t="s">
        <v>236</v>
      </c>
      <c r="V4" s="3">
        <v>15</v>
      </c>
    </row>
    <row r="5" spans="1:22" ht="15" customHeight="1" x14ac:dyDescent="0.2">
      <c r="A5" s="160"/>
      <c r="B5" s="172"/>
      <c r="C5" s="173"/>
      <c r="D5" s="173"/>
      <c r="E5" s="174"/>
      <c r="G5" s="103" t="s">
        <v>227</v>
      </c>
      <c r="H5" s="107"/>
      <c r="I5" s="108">
        <f ca="1">SUMIF('Kal Grund Jugendklub'!J22:M27,$G$5,'Kal Grund Jugendklub'!M22:M27)</f>
        <v>1.5</v>
      </c>
      <c r="J5" s="64">
        <f>COUNTIFS('Kal Grund Jugendklub'!J22:M27,$G$5)</f>
        <v>1</v>
      </c>
      <c r="M5" s="84" t="b">
        <v>0</v>
      </c>
      <c r="N5" s="133"/>
      <c r="O5" s="133"/>
      <c r="P5" s="133"/>
      <c r="Q5" s="133"/>
      <c r="U5" s="103" t="s">
        <v>227</v>
      </c>
      <c r="V5" s="3">
        <v>15.375</v>
      </c>
    </row>
    <row r="6" spans="1:22" ht="15" customHeight="1" x14ac:dyDescent="0.2">
      <c r="A6" s="109" t="s">
        <v>181</v>
      </c>
      <c r="B6" s="175" t="s">
        <v>199</v>
      </c>
      <c r="C6" s="176"/>
      <c r="D6" s="176"/>
      <c r="E6" s="177"/>
      <c r="G6" s="103" t="s">
        <v>228</v>
      </c>
      <c r="H6" s="107"/>
      <c r="I6" s="108">
        <f ca="1">SUMIF('Kal Grund Jugendklub'!J22:M27,$G$6,'Kal Grund Jugendklub'!M22:M27)</f>
        <v>34</v>
      </c>
      <c r="J6" s="64">
        <f>COUNTIFS('Kal Grund Jugendklub'!J22:M27,$G$6)</f>
        <v>1</v>
      </c>
      <c r="U6" s="103" t="s">
        <v>228</v>
      </c>
      <c r="V6" s="3">
        <v>16.25</v>
      </c>
    </row>
    <row r="7" spans="1:22" ht="15" customHeight="1" x14ac:dyDescent="0.2">
      <c r="A7" s="110" t="s">
        <v>179</v>
      </c>
      <c r="B7" s="178" t="s">
        <v>205</v>
      </c>
      <c r="C7" s="176"/>
      <c r="D7" s="176"/>
      <c r="E7" s="177"/>
      <c r="G7" s="103" t="s">
        <v>237</v>
      </c>
      <c r="H7" s="107"/>
      <c r="I7" s="108">
        <f ca="1">SUMIF('Kal Grund Jugendklub'!J22:M27,$G$7,'Kal Grund Jugendklub'!M22:M27)</f>
        <v>19.5</v>
      </c>
      <c r="J7" s="64">
        <f>COUNTIFS('Kal Grund Jugendklub'!J22:M27,$G$7)</f>
        <v>1</v>
      </c>
      <c r="U7" s="103" t="s">
        <v>237</v>
      </c>
      <c r="V7" s="3">
        <v>15.375</v>
      </c>
    </row>
    <row r="8" spans="1:22" ht="15" customHeight="1" x14ac:dyDescent="0.2">
      <c r="A8" s="110" t="s">
        <v>180</v>
      </c>
      <c r="B8" s="175"/>
      <c r="C8" s="176"/>
      <c r="D8" s="176"/>
      <c r="E8" s="177"/>
      <c r="L8" s="120" t="str">
        <f>IF(N14&gt;0,"Ihre Eintragungen der Leistungswerte liegen weit über den Erfahrungswerten aus der Preisschätzung.","")</f>
        <v/>
      </c>
    </row>
    <row r="9" spans="1:22" ht="15" customHeight="1" x14ac:dyDescent="0.2">
      <c r="A9" s="109" t="s">
        <v>178</v>
      </c>
      <c r="B9" s="179" t="s">
        <v>204</v>
      </c>
      <c r="C9" s="176"/>
      <c r="D9" s="176"/>
      <c r="E9" s="177"/>
      <c r="L9" s="120" t="str">
        <f>IF(N14&gt;0,"Bitte prüfen Sie diese.","")</f>
        <v/>
      </c>
    </row>
    <row r="10" spans="1:22" ht="15" customHeight="1" x14ac:dyDescent="0.2">
      <c r="A10" s="110" t="s">
        <v>160</v>
      </c>
      <c r="B10" s="175" t="s">
        <v>206</v>
      </c>
      <c r="C10" s="176"/>
      <c r="D10" s="176"/>
      <c r="E10" s="177"/>
      <c r="L10" s="120" t="str">
        <f>IF(N14&gt;0,"Beachten Sie, dass Sie frei in der Kalkulation dieser Leistungswerte sind und wir durch den Hinweis","")</f>
        <v/>
      </c>
    </row>
    <row r="11" spans="1:22" ht="15" customHeight="1" x14ac:dyDescent="0.2">
      <c r="A11" s="110" t="s">
        <v>161</v>
      </c>
      <c r="B11" s="180" t="s">
        <v>202</v>
      </c>
      <c r="C11" s="176"/>
      <c r="D11" s="176"/>
      <c r="E11" s="177"/>
      <c r="L11" s="120" t="str">
        <f>IF(N14&gt;0,"lediglich Fehleingaben vermeiden wollen.","")</f>
        <v/>
      </c>
    </row>
    <row r="12" spans="1:22" ht="15" customHeight="1" x14ac:dyDescent="0.2">
      <c r="A12" s="110" t="s">
        <v>162</v>
      </c>
      <c r="B12" s="175" t="s">
        <v>203</v>
      </c>
      <c r="C12" s="176"/>
      <c r="D12" s="176"/>
      <c r="E12" s="177"/>
    </row>
    <row r="13" spans="1:22" ht="15" customHeight="1" x14ac:dyDescent="0.2">
      <c r="A13" s="110" t="s">
        <v>165</v>
      </c>
      <c r="B13" s="166" t="str">
        <f>HYPERLINK("http://maps.google.de/maps?hl=de&amp;bav=on.2,or.r_qf.&amp;bvm=bv.44770516,d.Yms&amp;biw=1395&amp;bih=916&amp;um=1&amp;ie=UTF-8&amp;q="&amp;B7&amp;"+"&amp;B8&amp;"+"&amp;B10&amp;"+"&amp;B11&amp;"+"&amp;B12&amp;"","In Google-Maps anzeigen (wenn Internet verfügbar)")</f>
        <v>In Google-Maps anzeigen (wenn Internet verfügbar)</v>
      </c>
      <c r="C13" s="167"/>
      <c r="D13" s="167"/>
      <c r="E13" s="168"/>
    </row>
    <row r="14" spans="1:22" ht="15" customHeight="1" x14ac:dyDescent="0.2">
      <c r="N14" s="111">
        <f>COUNTIF(X22:X$27,1)</f>
        <v>0</v>
      </c>
      <c r="O14" s="3" t="str">
        <f>IF(N14&gt;0,"Wert(e) prüfen.","")</f>
        <v/>
      </c>
      <c r="S14" s="113">
        <f>IF(COUNTA($S$22:$S$27)-COUNTBLANK($S$22:$S$27)=0,"",COUNTA($S$22:$S$27)-COUNTBLANK($S$22:$S$27))</f>
        <v>6</v>
      </c>
    </row>
    <row r="15" spans="1:22" ht="15" hidden="1" customHeight="1" x14ac:dyDescent="0.2"/>
    <row r="16" spans="1:22" ht="15" hidden="1" customHeight="1" x14ac:dyDescent="0.2"/>
    <row r="17" spans="1:24" ht="15" hidden="1" customHeight="1" x14ac:dyDescent="0.2"/>
    <row r="18" spans="1:24" ht="15" hidden="1" customHeight="1" x14ac:dyDescent="0.2"/>
    <row r="19" spans="1:24" ht="15" hidden="1" customHeight="1" x14ac:dyDescent="0.2"/>
    <row r="20" spans="1:24" ht="45" customHeight="1" x14ac:dyDescent="0.2">
      <c r="A20" s="1" t="s">
        <v>92</v>
      </c>
      <c r="B20" s="1" t="s">
        <v>97</v>
      </c>
      <c r="C20" s="1" t="s">
        <v>93</v>
      </c>
      <c r="D20" s="1" t="s">
        <v>94</v>
      </c>
      <c r="E20" s="1" t="s">
        <v>98</v>
      </c>
      <c r="F20" s="1" t="s">
        <v>95</v>
      </c>
      <c r="G20" s="1" t="s">
        <v>115</v>
      </c>
      <c r="H20" s="1" t="s">
        <v>106</v>
      </c>
      <c r="I20" s="1" t="s">
        <v>354</v>
      </c>
      <c r="J20" s="1" t="s">
        <v>99</v>
      </c>
      <c r="K20" s="1" t="s">
        <v>104</v>
      </c>
      <c r="L20" s="1" t="s">
        <v>108</v>
      </c>
      <c r="M20" s="1" t="s">
        <v>109</v>
      </c>
      <c r="N20" s="1" t="s">
        <v>105</v>
      </c>
      <c r="O20" s="1" t="s">
        <v>110</v>
      </c>
      <c r="P20" s="1" t="s">
        <v>111</v>
      </c>
      <c r="Q20" s="1" t="s">
        <v>112</v>
      </c>
      <c r="R20" s="1" t="s">
        <v>139</v>
      </c>
    </row>
    <row r="21" spans="1:24" ht="29.1" customHeight="1" x14ac:dyDescent="0.2">
      <c r="A21" s="114" t="s">
        <v>124</v>
      </c>
      <c r="B21" s="12"/>
      <c r="C21" s="12"/>
      <c r="D21" s="12"/>
      <c r="E21" s="12"/>
      <c r="F21" s="12"/>
      <c r="G21" s="115">
        <f>SUM($G$22:$G$27)</f>
        <v>227.5</v>
      </c>
      <c r="H21" s="115">
        <f>SUM($H$22:$H$27)</f>
        <v>41</v>
      </c>
      <c r="I21" s="115">
        <f>SUM($I$22:$I$27)</f>
        <v>2</v>
      </c>
      <c r="J21" s="44"/>
      <c r="K21" s="44"/>
      <c r="L21" s="116">
        <f>MAX(L22:L27)</f>
        <v>1</v>
      </c>
      <c r="M21" s="115">
        <f>SUM($M$22:$M$27)</f>
        <v>227.5</v>
      </c>
      <c r="N21" s="44"/>
      <c r="O21" s="44"/>
      <c r="P21" s="115">
        <f>SUM($P$22:$P$27)</f>
        <v>0</v>
      </c>
      <c r="Q21" s="115">
        <f>SUM($Q$22:$Q$27)</f>
        <v>0</v>
      </c>
      <c r="R21" s="115">
        <f>ROUND(IF(Q21=0,0,Q21/L21),2)</f>
        <v>0</v>
      </c>
    </row>
    <row r="22" spans="1:24" ht="15" customHeight="1" x14ac:dyDescent="0.2">
      <c r="A22" s="103">
        <v>1</v>
      </c>
      <c r="B22" s="117"/>
      <c r="C22" s="118" t="s">
        <v>214</v>
      </c>
      <c r="D22" s="118">
        <v>1</v>
      </c>
      <c r="E22" s="118" t="s">
        <v>230</v>
      </c>
      <c r="F22" s="118" t="s">
        <v>219</v>
      </c>
      <c r="G22" s="66">
        <v>57.5</v>
      </c>
      <c r="H22" s="66"/>
      <c r="I22" s="132"/>
      <c r="J22" s="103" t="s">
        <v>236</v>
      </c>
      <c r="K22" s="103" t="s">
        <v>148</v>
      </c>
      <c r="L22" s="44">
        <f>VLOOKUP(K22,Reinigungstage!A10:G31,7,FALSE)</f>
        <v>1</v>
      </c>
      <c r="M22" s="44">
        <f t="shared" ref="M22:M27" si="0">ROUND(IF(L22=0,0,L22*G22),2)</f>
        <v>57.5</v>
      </c>
      <c r="N22" s="119">
        <f t="shared" ref="N22:N27" si="1">VLOOKUP(J22,$G$4:$H$7,2,FALSE)</f>
        <v>0</v>
      </c>
      <c r="O22" s="44">
        <f ca="1">IF('SVS GrundRG'!H61="",0,'SVS GrundRG'!H61)</f>
        <v>0</v>
      </c>
      <c r="P22" s="44">
        <f t="shared" ref="P22:P27" si="2">ROUND(IF(N22=0,0,M22/N22),2)</f>
        <v>0</v>
      </c>
      <c r="Q22" s="44">
        <f t="shared" ref="Q22:Q27" si="3">ROUND(IF(P22=0,0,P22*O22),2)</f>
        <v>0</v>
      </c>
      <c r="R22" s="44">
        <f t="shared" ref="R22:R27" si="4">ROUND(IF(P22=0,0,Q22/L22),2)</f>
        <v>0</v>
      </c>
      <c r="S22" s="3" t="str">
        <f t="shared" ref="S22:S27" si="5">IF(M22=0,"",IF(N22=0,"Leistungswert eintragen",IF(O22=0,"SVS prüfen","")))</f>
        <v>Leistungswert eintragen</v>
      </c>
      <c r="U22" s="3">
        <f t="shared" ref="U22:U27" si="6">VLOOKUP(J22,$U$4:$V$7,2,FALSE)</f>
        <v>15</v>
      </c>
      <c r="V22" s="3">
        <f t="shared" ref="V22:V27" si="7">U22*30%</f>
        <v>4.5</v>
      </c>
      <c r="W22" s="3">
        <f t="shared" ref="W22:W27" si="8">SUM(U22:V22)</f>
        <v>19.5</v>
      </c>
      <c r="X22" s="3" t="str">
        <f t="shared" ref="X22:X27" si="9">IF(N22=0,"",IF(W22&lt;N22,1,IF(W22&gt;=N22,0,"")))</f>
        <v/>
      </c>
    </row>
    <row r="23" spans="1:24" ht="15" customHeight="1" x14ac:dyDescent="0.2">
      <c r="A23" s="103">
        <v>2</v>
      </c>
      <c r="B23" s="117"/>
      <c r="C23" s="118" t="s">
        <v>214</v>
      </c>
      <c r="D23" s="118">
        <v>2</v>
      </c>
      <c r="E23" s="118" t="s">
        <v>230</v>
      </c>
      <c r="F23" s="118" t="s">
        <v>231</v>
      </c>
      <c r="G23" s="66">
        <v>57.5</v>
      </c>
      <c r="H23" s="66">
        <v>19</v>
      </c>
      <c r="I23" s="132"/>
      <c r="J23" s="103" t="s">
        <v>236</v>
      </c>
      <c r="K23" s="103" t="s">
        <v>148</v>
      </c>
      <c r="L23" s="44">
        <f>VLOOKUP(K23,Reinigungstage!A10:G31,7,FALSE)</f>
        <v>1</v>
      </c>
      <c r="M23" s="44">
        <f t="shared" si="0"/>
        <v>57.5</v>
      </c>
      <c r="N23" s="119">
        <f t="shared" si="1"/>
        <v>0</v>
      </c>
      <c r="O23" s="44">
        <f ca="1">IF('SVS GrundRG'!H61="",0,'SVS GrundRG'!H61)</f>
        <v>0</v>
      </c>
      <c r="P23" s="44">
        <f t="shared" si="2"/>
        <v>0</v>
      </c>
      <c r="Q23" s="44">
        <f t="shared" si="3"/>
        <v>0</v>
      </c>
      <c r="R23" s="44">
        <f t="shared" si="4"/>
        <v>0</v>
      </c>
      <c r="S23" s="3" t="str">
        <f t="shared" si="5"/>
        <v>Leistungswert eintragen</v>
      </c>
      <c r="U23" s="3">
        <f t="shared" si="6"/>
        <v>15</v>
      </c>
      <c r="V23" s="3">
        <f t="shared" si="7"/>
        <v>4.5</v>
      </c>
      <c r="W23" s="3">
        <f t="shared" si="8"/>
        <v>19.5</v>
      </c>
      <c r="X23" s="3" t="str">
        <f t="shared" si="9"/>
        <v/>
      </c>
    </row>
    <row r="24" spans="1:24" ht="15" customHeight="1" x14ac:dyDescent="0.2">
      <c r="A24" s="103">
        <v>3</v>
      </c>
      <c r="B24" s="117"/>
      <c r="C24" s="118" t="s">
        <v>214</v>
      </c>
      <c r="D24" s="118">
        <v>3</v>
      </c>
      <c r="E24" s="118" t="s">
        <v>230</v>
      </c>
      <c r="F24" s="118" t="s">
        <v>219</v>
      </c>
      <c r="G24" s="66">
        <v>57.5</v>
      </c>
      <c r="H24" s="66">
        <v>22</v>
      </c>
      <c r="I24" s="132"/>
      <c r="J24" s="103" t="s">
        <v>236</v>
      </c>
      <c r="K24" s="103" t="s">
        <v>148</v>
      </c>
      <c r="L24" s="44">
        <f>VLOOKUP(K24,Reinigungstage!A10:G31,7,FALSE)</f>
        <v>1</v>
      </c>
      <c r="M24" s="44">
        <f t="shared" si="0"/>
        <v>57.5</v>
      </c>
      <c r="N24" s="119">
        <f t="shared" si="1"/>
        <v>0</v>
      </c>
      <c r="O24" s="44">
        <f ca="1">IF('SVS GrundRG'!H61="",0,'SVS GrundRG'!H61)</f>
        <v>0</v>
      </c>
      <c r="P24" s="44">
        <f t="shared" si="2"/>
        <v>0</v>
      </c>
      <c r="Q24" s="44">
        <f t="shared" si="3"/>
        <v>0</v>
      </c>
      <c r="R24" s="44">
        <f t="shared" si="4"/>
        <v>0</v>
      </c>
      <c r="S24" s="3" t="str">
        <f t="shared" si="5"/>
        <v>Leistungswert eintragen</v>
      </c>
      <c r="U24" s="3">
        <f t="shared" si="6"/>
        <v>15</v>
      </c>
      <c r="V24" s="3">
        <f t="shared" si="7"/>
        <v>4.5</v>
      </c>
      <c r="W24" s="3">
        <f t="shared" si="8"/>
        <v>19.5</v>
      </c>
      <c r="X24" s="3" t="str">
        <f t="shared" si="9"/>
        <v/>
      </c>
    </row>
    <row r="25" spans="1:24" ht="15" customHeight="1" x14ac:dyDescent="0.2">
      <c r="A25" s="103">
        <v>4</v>
      </c>
      <c r="B25" s="117"/>
      <c r="C25" s="118" t="s">
        <v>214</v>
      </c>
      <c r="D25" s="118"/>
      <c r="E25" s="118" t="s">
        <v>232</v>
      </c>
      <c r="F25" s="118" t="s">
        <v>219</v>
      </c>
      <c r="G25" s="66">
        <v>19.5</v>
      </c>
      <c r="H25" s="66"/>
      <c r="I25" s="132"/>
      <c r="J25" s="103" t="s">
        <v>237</v>
      </c>
      <c r="K25" s="103" t="s">
        <v>148</v>
      </c>
      <c r="L25" s="44">
        <f>VLOOKUP(K25,Reinigungstage!A10:G31,7,FALSE)</f>
        <v>1</v>
      </c>
      <c r="M25" s="44">
        <f t="shared" si="0"/>
        <v>19.5</v>
      </c>
      <c r="N25" s="119">
        <f t="shared" si="1"/>
        <v>0</v>
      </c>
      <c r="O25" s="44">
        <f ca="1">IF('SVS GrundRG'!H61="",0,'SVS GrundRG'!H61)</f>
        <v>0</v>
      </c>
      <c r="P25" s="44">
        <f t="shared" si="2"/>
        <v>0</v>
      </c>
      <c r="Q25" s="44">
        <f t="shared" si="3"/>
        <v>0</v>
      </c>
      <c r="R25" s="44">
        <f t="shared" si="4"/>
        <v>0</v>
      </c>
      <c r="S25" s="3" t="str">
        <f t="shared" si="5"/>
        <v>Leistungswert eintragen</v>
      </c>
      <c r="U25" s="3">
        <f t="shared" si="6"/>
        <v>15.375</v>
      </c>
      <c r="V25" s="3">
        <f t="shared" si="7"/>
        <v>4.6124999999999998</v>
      </c>
      <c r="W25" s="3">
        <f t="shared" si="8"/>
        <v>19.987500000000001</v>
      </c>
      <c r="X25" s="3" t="str">
        <f t="shared" si="9"/>
        <v/>
      </c>
    </row>
    <row r="26" spans="1:24" ht="15" customHeight="1" x14ac:dyDescent="0.2">
      <c r="A26" s="103">
        <v>5</v>
      </c>
      <c r="B26" s="117"/>
      <c r="C26" s="118" t="s">
        <v>214</v>
      </c>
      <c r="D26" s="118"/>
      <c r="E26" s="118" t="s">
        <v>233</v>
      </c>
      <c r="F26" s="118" t="s">
        <v>234</v>
      </c>
      <c r="G26" s="66">
        <v>34</v>
      </c>
      <c r="H26" s="66"/>
      <c r="I26" s="132">
        <v>2</v>
      </c>
      <c r="J26" s="103" t="s">
        <v>228</v>
      </c>
      <c r="K26" s="103" t="s">
        <v>148</v>
      </c>
      <c r="L26" s="44">
        <f>VLOOKUP(K26,Reinigungstage!A10:G31,7,FALSE)</f>
        <v>1</v>
      </c>
      <c r="M26" s="44">
        <f t="shared" si="0"/>
        <v>34</v>
      </c>
      <c r="N26" s="119">
        <f t="shared" si="1"/>
        <v>0</v>
      </c>
      <c r="O26" s="44">
        <f ca="1">IF('SVS GrundRG'!H61="",0,'SVS GrundRG'!H61)</f>
        <v>0</v>
      </c>
      <c r="P26" s="44">
        <f t="shared" si="2"/>
        <v>0</v>
      </c>
      <c r="Q26" s="44">
        <f t="shared" si="3"/>
        <v>0</v>
      </c>
      <c r="R26" s="44">
        <f t="shared" si="4"/>
        <v>0</v>
      </c>
      <c r="S26" s="3" t="str">
        <f t="shared" si="5"/>
        <v>Leistungswert eintragen</v>
      </c>
      <c r="U26" s="3">
        <f t="shared" si="6"/>
        <v>16.25</v>
      </c>
      <c r="V26" s="3">
        <f t="shared" si="7"/>
        <v>4.875</v>
      </c>
      <c r="W26" s="3">
        <f t="shared" si="8"/>
        <v>21.125</v>
      </c>
      <c r="X26" s="3" t="str">
        <f t="shared" si="9"/>
        <v/>
      </c>
    </row>
    <row r="27" spans="1:24" ht="21" x14ac:dyDescent="0.2">
      <c r="A27" s="103">
        <v>6</v>
      </c>
      <c r="B27" s="117"/>
      <c r="C27" s="118" t="s">
        <v>214</v>
      </c>
      <c r="D27" s="118" t="s">
        <v>235</v>
      </c>
      <c r="E27" s="118" t="s">
        <v>227</v>
      </c>
      <c r="F27" s="118" t="s">
        <v>234</v>
      </c>
      <c r="G27" s="66">
        <v>1.5</v>
      </c>
      <c r="H27" s="66"/>
      <c r="I27" s="132"/>
      <c r="J27" s="103" t="s">
        <v>227</v>
      </c>
      <c r="K27" s="103" t="s">
        <v>148</v>
      </c>
      <c r="L27" s="44">
        <f>VLOOKUP(K27,Reinigungstage!A10:G31,7,FALSE)</f>
        <v>1</v>
      </c>
      <c r="M27" s="44">
        <f t="shared" si="0"/>
        <v>1.5</v>
      </c>
      <c r="N27" s="119">
        <f t="shared" si="1"/>
        <v>0</v>
      </c>
      <c r="O27" s="44">
        <f ca="1">IF('SVS GrundRG'!H61="",0,'SVS GrundRG'!H61)</f>
        <v>0</v>
      </c>
      <c r="P27" s="44">
        <f t="shared" si="2"/>
        <v>0</v>
      </c>
      <c r="Q27" s="44">
        <f t="shared" si="3"/>
        <v>0</v>
      </c>
      <c r="R27" s="44">
        <f t="shared" si="4"/>
        <v>0</v>
      </c>
      <c r="S27" s="3" t="str">
        <f t="shared" si="5"/>
        <v>Leistungswert eintragen</v>
      </c>
      <c r="U27" s="3">
        <f t="shared" si="6"/>
        <v>15.375</v>
      </c>
      <c r="V27" s="3">
        <f t="shared" si="7"/>
        <v>4.6124999999999998</v>
      </c>
      <c r="W27" s="3">
        <f t="shared" si="8"/>
        <v>19.987500000000001</v>
      </c>
      <c r="X27" s="3" t="str">
        <f t="shared" si="9"/>
        <v/>
      </c>
    </row>
  </sheetData>
  <sheetProtection algorithmName="SHA-512" hashValue="kSjlQnOAEBQ9E0UbtDBAUZUpb4f/TTOqEFBljLyrS2E8nLxRj63k1utFZSgQFMnNJVdemxXwRpRGs0zGMO/blA==" saltValue="TNr214XR6htfJwFFsN4aPw==" spinCount="100000" sheet="1" objects="1" scenarios="1"/>
  <sortState xmlns:xlrd2="http://schemas.microsoft.com/office/spreadsheetml/2017/richdata2" ref="U4:U7">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71"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70" priority="5" operator="containsText" text="Bitte prüfen Sie diese.">
      <formula>NOT(ISERROR(SEARCH("Bitte prüfen Sie diese.",L9)))</formula>
    </cfRule>
  </conditionalFormatting>
  <conditionalFormatting sqref="L10">
    <cfRule type="containsText" dxfId="69"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68" priority="3" operator="containsText" text="lediglich Fehleingaben vermeiden wollen.">
      <formula>NOT(ISERROR(SEARCH("lediglich Fehleingaben vermeiden wollen.",L11)))</formula>
    </cfRule>
  </conditionalFormatting>
  <conditionalFormatting sqref="M11">
    <cfRule type="containsText" dxfId="67"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66" priority="7" operator="containsText" text="für die Objektart prüfen.">
      <formula>NOT(ISERROR(SEARCH("für die Objektart prüfen.",M12)))</formula>
    </cfRule>
  </conditionalFormatting>
  <conditionalFormatting sqref="N13">
    <cfRule type="expression" dxfId="65" priority="2" stopIfTrue="1">
      <formula>N13=0</formula>
    </cfRule>
  </conditionalFormatting>
  <conditionalFormatting sqref="N14">
    <cfRule type="expression" dxfId="64" priority="1">
      <formula>N14=0</formula>
    </cfRule>
  </conditionalFormatting>
  <conditionalFormatting sqref="N22:N27">
    <cfRule type="expression" dxfId="63" priority="11">
      <formula>X22=0</formula>
    </cfRule>
    <cfRule type="expression" dxfId="62" priority="12" stopIfTrue="1">
      <formula>X22=1</formula>
    </cfRule>
  </conditionalFormatting>
  <conditionalFormatting sqref="O13">
    <cfRule type="containsText" dxfId="61"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60" priority="9" operator="containsText" text="Wert(e) prüfen.">
      <formula>NOT(ISERROR(SEARCH("Wert(e) prüfen.",O14)))</formula>
    </cfRule>
  </conditionalFormatting>
  <conditionalFormatting sqref="S22:S27">
    <cfRule type="containsText" dxfId="59" priority="13" stopIfTrue="1" operator="containsText" text="SVS prüfen">
      <formula>NOT(ISERROR(SEARCH("SVS prüfen",S22)))</formula>
    </cfRule>
    <cfRule type="containsText" dxfId="58" priority="14" stopIfTrue="1" operator="containsText" text="Leistungswert eintragen">
      <formula>NOT(ISERROR(SEARCH("Leistungswert eintragen",S22)))</formula>
    </cfRule>
  </conditionalFormatting>
  <hyperlinks>
    <hyperlink ref="M1" location="Inhaltsverzeichnis!A1" display="Zurück zum Inhaltsverzeichnis" xr:uid="{C452B0CA-72AA-414E-A146-703E0D0A6720}"/>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Grund Jugendklub</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1617" r:id="rId4" name="Check Box 1">
              <controlPr defaultSize="0" autoFill="0" autoLine="0" autoPict="0">
                <anchor moveWithCells="1">
                  <from>
                    <xdr:col>12</xdr:col>
                    <xdr:colOff>0</xdr:colOff>
                    <xdr:row>1</xdr:row>
                    <xdr:rowOff>0</xdr:rowOff>
                  </from>
                  <to>
                    <xdr:col>13</xdr:col>
                    <xdr:colOff>0</xdr:colOff>
                    <xdr:row>1</xdr:row>
                    <xdr:rowOff>228600</xdr:rowOff>
                  </to>
                </anchor>
              </controlPr>
            </control>
          </mc:Choice>
        </mc:AlternateContent>
        <mc:AlternateContent xmlns:mc="http://schemas.openxmlformats.org/markup-compatibility/2006">
          <mc:Choice Requires="x14">
            <control shapeId="111618" r:id="rId5" name="Check Box 2">
              <controlPr defaultSize="0" autoFill="0" autoLine="0" autoPict="0" altText="Hinweis 2">
                <anchor moveWithCells="1">
                  <from>
                    <xdr:col>12</xdr:col>
                    <xdr:colOff>0</xdr:colOff>
                    <xdr:row>1</xdr:row>
                    <xdr:rowOff>238125</xdr:rowOff>
                  </from>
                  <to>
                    <xdr:col>13</xdr:col>
                    <xdr:colOff>0</xdr:colOff>
                    <xdr:row>2</xdr:row>
                    <xdr:rowOff>209550</xdr:rowOff>
                  </to>
                </anchor>
              </controlPr>
            </control>
          </mc:Choice>
        </mc:AlternateContent>
        <mc:AlternateContent xmlns:mc="http://schemas.openxmlformats.org/markup-compatibility/2006">
          <mc:Choice Requires="x14">
            <control shapeId="111619" r:id="rId6" name="Check Box 3">
              <controlPr defaultSize="0" autoFill="0" autoLine="0" autoPict="0" altText="Hinweis 3">
                <anchor moveWithCells="1">
                  <from>
                    <xdr:col>12</xdr:col>
                    <xdr:colOff>0</xdr:colOff>
                    <xdr:row>2</xdr:row>
                    <xdr:rowOff>219075</xdr:rowOff>
                  </from>
                  <to>
                    <xdr:col>13</xdr:col>
                    <xdr:colOff>0</xdr:colOff>
                    <xdr:row>3</xdr:row>
                    <xdr:rowOff>142875</xdr:rowOff>
                  </to>
                </anchor>
              </controlPr>
            </control>
          </mc:Choice>
        </mc:AlternateContent>
        <mc:AlternateContent xmlns:mc="http://schemas.openxmlformats.org/markup-compatibility/2006">
          <mc:Choice Requires="x14">
            <control shapeId="111620" r:id="rId7" name="Check Box 4">
              <controlPr defaultSize="0" autoFill="0" autoLine="0" autoPict="0" altText="Hinweis 3">
                <anchor moveWithCells="1">
                  <from>
                    <xdr:col>12</xdr:col>
                    <xdr:colOff>0</xdr:colOff>
                    <xdr:row>3</xdr:row>
                    <xdr:rowOff>152400</xdr:rowOff>
                  </from>
                  <to>
                    <xdr:col>13</xdr:col>
                    <xdr:colOff>0</xdr:colOff>
                    <xdr:row>4</xdr:row>
                    <xdr:rowOff>152400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V i s u a l i z a t i o n   x m l n s : x s i = " h t t p : / / w w w . w 3 . o r g / 2 0 0 1 / X M L S c h e m a - i n s t a n c e "   x m l n s : x s d = " h t t p : / / w w w . w 3 . o r g / 2 0 0 1 / X M L S c h e m a "   x m l n s = " h t t p : / / m i c r o s o f t . d a t a . v i s u a l i z a t i o n . C l i e n t . E x c e l / 1 . 0 " > < T o u r s > < T o u r   N a m e = " T o u r   1 "   I d = " { D 6 7 B 3 E 5 6 - A 9 A A - 4 4 3 A - B F 6 5 - 1 7 3 A B 6 B E 0 C 4 D } "   T o u r I d = " 3 8 0 7 f 0 2 a - c f b e - 4 4 5 c - 9 8 e 5 - c 6 d 0 1 5 4 b 0 6 0 6 "   X m l V e r = " 6 "   M i n X m l V e r = " 3 " > < D e s c r i p t i o n > H i e r   s t e h t   e i n e   B e s c h r e i b u n g   f � r   d i e   T o u r . < / D e s c r i p t i o n > < I m a g e > i V B O R w 0 K G g o A A A A N S U h E U g A A A N Q A A A B 1 C A Y A A A A 2 n s 9 T A A A A A X N S R 0 I A r s 4 c 6 Q A A A A R n Q U 1 B A A C x j w v 8 Y Q U A A A A J c E h Z c w A A A m M A A A J j A b 7 O l n M A A J 7 i S U R B V H h e 1 f 0 H n J x n e S 4 O X 7 P T 6 / b e d 7 W 7 k l a 9 d 8 m y J P c K B k w 3 J Q m Q n L S T B B I S C J B 6 0 u A Q I E A A Y 3 C 3 X C R Z l i z L 6 r 1 r J W 3 v b X Z 6 7 z P f f T / v j H Z 2 d 7 b I g n z / c / m 3 1 u z s l P d 9 n u f u T e Z x W x M H b q r A C L s 9 U J m M 4 n F d Q R Q N R X F c 6 J b D H p S j d G w M i 7 f l i L 9 Z / O 0 o 1 D X C 2 + a B p f g y a n O 2 i O d T S C A O 5 2 k 3 t C u M G O j r x 6 3 W V g Q D f h Q U F U C l 1 G L T p j X i d T a b H e F w B A W a P C h z l e K 5 u a K v b x j V 1 W X i c X A k C E 2 p R j z + I O h z B F C d q 0 3 + J s H X 4 c W / H f S h o E C F Q C C G T z 1 W i M L c R P K v M y P q j k J h U i R / m x 5 H j 5 3 B 1 i 3 r k r 9 l R i I G y O T J X 5 I 4 3 q n C 5 n n h 5 G 9 z w 7 B L i b L s S P I 3 C Y G b E W g X z r 7 u p 8 5 c x o Z 1 y 5 O / 0 d r 4 P T h + / D z W r F 6 B v D z p T M w V M V 8 c c n 1 W 8 j c g K 0 u B a D Q B m S x O 6 x x C l l y G Y D C I F 1 5 4 B V / 6 0 h d p A R I w m 6 0 o L C x C F G 5 k Q Y F + 9 + n k u 8 d R a V o L Z d b 0 Z 2 D f 2 + 9 i 7 d q 1 e P 3 1 1 + l 7 g t i 1 a w e q q q p w + P B h + H x e + A M B P P O Z T y Z f D Y x 0 W v D W 4 b 3 4 0 I e e x N 6 9 + 7 B z x w 6 8 f + Q I l E o F P B 4 v F A o F P v u Z j y d f P Y 4 J B D U 6 b E e c b q 6 s K l / 8 n s L 2 p j A U d G P 9 v j O o z l 4 P d 3 A Y B n U x s m i n z X t H U f x w C Y b c l 1 F u W o 5 u 2 x n x n r q 8 9 R g Y H I Z K p a Y 1 i U O n 1 8 L m s K I g r w h G g 3 R 4 r 1 y 5 j n n z 6 h A 4 4 U P h / U X i u Q 8 C 8 5 t 0 D Y + V J H + 7 M 7 i D M q i V H q j l h u Q z 4 w j 0 B + D r D 6 F w c y 7 d w 9 y I i Z G I 0 A F R y u i Q y G B 3 u H H 9 2 g 2 0 t b U h v y A f T p c L O a Z s W n l x V v C h J x 9 O v i s z a O k g G z 9 / A g 6 / D L m 6 u V + P + 7 I T p u W Z D 3 4 8 l E C W m i 4 m i b / 8 t 2 H o d Q o s b 8 7 G / R s 1 d O A z f w 8 f q v a O b l R W l B H T y a P X T b r I G R D s j E A z T y L k / e + 8 h 7 q 6 G o y N W V F b W 4 N Q K I x f / / r X + O I X P 4 / R U T M 8 L i c 2 b l 6 D e C K K A c 9 5 5 G n q i M F 3 i / d O h k a R j V z 6 u 1 Z h S j 4 z P b 7 + 1 9 / G d 7 7 9 1 8 n f 5 o 5 R d x Z K T H G x t / 3 9 I 6 i s n H j u J h A U v Q a t N 0 b Q t L B U / M 7 Q K B L Y 2 i h x t j j t b h b t r j s 4 B m d g C M X G B f C E B x F + Q 4 O y j 1 e I 1 8 y G U C g K t V r i 3 r t 3 v 4 U n n 3 w U Y W s Y K p I E M p m S O I U f v b 1 9 C P j 9 k B M X K C s r x f D Q C J Y u W y S d r g w I D g W g K d e K Q 8 8 3 O h 1 Y c v J J 5 v / m i r G 3 z S h 6 s D j 5 2 9 w Q 6 g t D X c 1 r K k M 0 l o B c T o e N z i W f O Y k u m d j 4 Q e K O C D W F Q 6 0 q 7 J g / d w k V G g 5 C k a O E X M e i j g / + + D r y 1 6 c v 2 d / 9 a A w 6 b R Y M W g U + 9 + F c y K c h q B S G R + 2 4 f v U K N m x Y C 6 N R n 3 w 2 B f 7 g z O + P e U l S G b L Q 3 d 2 P A E k k e Z Y M J p N J X M / w 8 A h q a i o x Y u t B Z + s I l m 2 b n U D S U W l a g 0 C E m I h a O s f B q E s Q 2 1 w R d c d J w 8 j M I K 4 M K L C s M p r 8 b S o E Q S U f E / X J s P u I A / N q c p B Q S E T W V B R F T Y G 0 A f F Y j E S y p H / 4 w x 6 M B a 5 D p 8 h H k b 5 J P M c Y d F 9 A i W E x F D L 1 7 f V M x B M I 9 A U Q M g c R 8 U S J K G U I u 8 K 4 q r y F n d u 3 i b 8 r s 5 X 0 2 U q 4 X G 7 Y 7 Q 7 s 2 7 s f k W g E H 3 / 6 Y 0 I k 1 9 Z W 0 W J P J a g U E X 3 7 O / + M v / 7 6 n y e f / c 3 g 1 1 d e h Z y k s M 1 n x V c 2 k P q R h l g i I i S 0 j A 5 o V p Y c 8 T j p Z r 8 l B G 6 Q a t Y 8 r p o d 7 1 S S y j d R f Z s L / u r f R 7 B q q Q m r F + e i N D 9 G h z j z N b s u u 5 C 9 f O 4 H 0 O 1 x 4 v C R 8 3 j k w e 3 E P M b 1 0 7 / 9 1 j 9 i / f p 1 u H a t B V u 2 b B L n J x g K Q a v R Y k l 2 M 3 S a V t z S L o e K i J a J u j Z 5 z h j d z q P J R 7 N h e q J N h y J L j S r T z O p 1 C l F b D I r 8 S X p 2 E g F a d u 0 M W v I E g j p 0 S 0 m 8 S w a X h a i 7 Q F I R m B M y g 4 2 4 I l C a 6 J O S 3 I z V v j N d 5 W i o O I 4 a 4 0 b Y j t u g K d G Q t A k h e 0 U O 5 B q 6 o O R r M 6 F z 5 C J d n R H z 6 h o R I x s l r p C R e q j I S D Q z I R 4 i q a m W u E k i Q Y e b d H B m c 2 6 P n 3 R v M x o b 6 m Y 9 7 E 5 / F n J 0 U 7 / 3 l e t v w R v 0 E P M I 4 C s b v 5 B 8 d h z f / 8 F / 4 Z 5 7 t u P K 5 a v I y S Y V 6 f 4 d d K B m u O m 7 R E 9 P v 1 C P I j H i o H T L V q u T 1 C 3 a J z 6 N c 5 B 0 3 / i / I 0 L I K 2 i t / + p L 5 Z A F w w h Z Q v B c d 8 O 4 O B v a a k k V t 7 w z d s c q O N v D d o c T D a T C p 8 C M J p G Q 0 U 8 s e Y k y s h t P k t 2 4 X v w 9 H o g j Y o 5 D X a M g 7 Q f o d c 2 V i I B c 9 R L k a n P F Y 1 o O + i 7 e P 0 n 7 I L l P d t Y Z e l 6 S 4 i p S 5 y u M K 8 X j u e C 1 1 / b g o Y c f Q J j U T y e p n G a z h d Y 5 H 2 6 3 G 0 u X L E y + S k I 4 R u d W P r 7 2 t w n q I K l 9 m b Z E T S 9 e n 0 M 2 R v F E g 4 / V x G 2 N d q g V U 2 2 P y f D R 4 R 4 e H U b L 9 V v I z s k m c V 6 F 7 G x J j O f n 5 y E e J K L Q Z B a x s 8 F 9 3 Q U T H Q b G D 3 7 4 U 1 S U V w g 7 5 a k P f w j H j h / H w M A g v v D 5 T 4 m / p y M S C 0 A p 5 3 u 6 c w J w + P u R p 6 + m A z J 1 x R K k 4 s l + C 0 T l b w k j U h X B g Q P v o r q 6 h p g E H U S V E l e v X s M z z 7 A x n W n 3 p s L 6 P t m x 9 x Q k f 6 P f 3 6 P D c m + h e G w 7 b E H + 9 k J S c 0 d J z b 1 z m 5 S J a t T i Q k N d B T F H J b 7 / n z / G 6 l W r c a v 1 J r Z t 2 4 I D B w + j u X k J N m 1 Y j g t 9 C q y q l l S n w E 3 S V r Q 6 l O W f R D Q e F M 9 N h k F V B G 9 4 j C R c J R Y W j x P t b I g L T W J 2 x 0 s 6 R g a t k K v l G B o c E m d p Z G Q Y D 9 x / H 0 6 d P k P / 7 h K q e w o X + x V Y W T W u A s p e P e N O 8 A t o f y Y g x f S U w Q j U R K n e b E k / 3 r U g j E G H D J V 5 0 g b 6 A y G 4 X R 6 U l B R g w H 0 W z o F s L G 6 e j 2 C E 9 F a l d N B 5 o R l M P D E S + 3 5 / A J F I R C y 6 w W B A k H R 8 T Z l E s D K y 0 R x k y G u 0 a q i U S n i 8 P m S b J u v m r B e H b h 8 h r Y L U y z Q w h 2 L V s 9 K 0 O v n M R L A t 1 e M 8 j r q c L W g d l W N + C U u w 6 Y n A + i 4 d u p 3 S o W N Y P Y M o N F V h 1 N V K t k Y e 9 M r x A / r b w r / + 2 / / F / / r s l 6 H M y 6 y K z B U p e z U F f 4 8 P u l p p f f / h H / 8 V X / m d 3 4 P 3 k A u l T 5 X j z N m L p L I R Z 5 + D 9 E v B Z r d j / 6 F z e H j X F m S p A h j x D s L p q 8 b a 2 p m 9 g U x U f Y W d m J e 3 A N 4 I a Q y a 8 e + 8 O t K O + t w m G N K e + 2 3 i 2 W d f w C c + + X G 0 t 3 c I x h + g 8 9 r R 2 Y E H H 9 g 5 h Y n 2 2 2 W o S t I C Q / 5 7 X / 6 D b w a H T 6 N Q n 0 D M 2 Q V 1 1 I r h W 8 d Q U L E A t d f 6 s W K H A V W V c s w r j C F b f 4 M I o h A 6 N Y k 5 h f Q h Q V I b t D 4 t n n / z Z S y s 2 0 B q S Q 9 O n j y D F c t X w h k a E M Z g I B D A s W M n 0 N A w j 9 Q N O d R q F b R a L R G U t L H e W x 7 h V G D s e / s g f E R E F y 9 c I m 5 F o r t / A D X V l e J v 6 f i 7 Q / 8 C e 9 A F V 8 C D A h L 9 q q T N x 2 C x b 1 K X i X 8 z I R 6 P I F 9 b T 9 x F i V z j G W S r y + G P 2 D D i u 0 b v I 1 V o 0 v t 0 9 X p J 8 p D h L H 5 X s 3 R N w K D O J 3 G v E 8 + l w 3 + L p F / h n X H F 2 b D M S L Z G M d l s p K 7 d D f j 9 K Q n a 5 T g K f X 4 O 3 E e I q O r 0 6 O 0 d w J j N g s K V J d A k 1 H j 1 j d 3 Y s H 4 9 2 T N H + J 1 k O 8 z u I t f R v t Z W F + L K 9 Y t Q k m a j U 6 u x o K Q q + d f p o S y U Q 9 e R D X W Z g s 5 M 8 s k k S o y 0 z r N H I X 5 j m N / Q B I V S A Z 1 O I z S B 4 p I i l J Y U 0 7 l l p j + R o M 7 0 K I k 2 x q W R 7 O A V N 6 n V d A C j g / B k k Z h P k P j K U m F j Q w K j u w d Q / P i 4 x y + F Q a c M g Z A M j f R y W S S G M N l A C u P U O z b 7 b q J Y v x D P P / 8 y H n j w P u S S u p c J 5 j d G 6 X t K i E P + G 7 7 2 1 T 8 R z 8 X I 7 p G T D j 4 d v n / i x / C E v K R y q s i + + S L 9 q 4 b Z n Y V i 0 y R R O w P O 9 y q w u i a K Y e 9 V G J T F s A b a U J u 9 W U j J y R h 5 Z U h w 7 b k g P E R S o H y c w O 8 W 6 W 7 m a 0 N K L C m / c 4 f E b d B 5 C M V 9 p M q P S / 1 g X x D B H 3 4 V O f / 4 H 8 l n J H h v e W F Y Y B B q m G K G G M 9 k W K 0 2 W k O Z 0 E j u F A G 6 V 2 3 y X v + n E f P H S S P y I 7 e Y v Y 1 z P 0 f p E C p f 8 v F t 7 F w Q h D Y c h M X v h y l 3 e n W m 9 6 A N N b s m x q w y 4 b 1 D 7 2 P Z 8 q U w G I 1 C 7 2 e x 6 X S 6 k J s r c T z P V T K K l 0 5 0 j c b J k G U v 2 k w I D p K q W D G + 0 W e J Q N Y S g c w V U V o z N u 5 7 X C e I k D b h W I c S W x o m H l Z / 1 I b I l S y Y V u R O i Q d N h j 3 Q T Y Z y D W Q J e u H d C Z L b C A 2 R y l 0 + f s C c A V K H t L N v d i A s g 0 Z F U j X 5 e z p Y M t X n b i U 7 M o Q B 8 w U U O Z c g u z C C W O F U A r C f t C N v 4 5 0 R h s f j w f n z V 7 B 9 + + b k M 3 N H L B C H X D v L Q v 8 W M N c g d y a k z h E j a 3 G Z d A C L D F F U G 5 1 o L v C S 4 R e E e 4 T U o U L i y G x M J W H z j d + o 7 a R V E N O Q c / a b X 7 J i P q L R G P a 8 u Z c M v F G Y z W M 4 d v R E 8 q 8 Q x B R 1 T j z I s x F T 1 B O d Q E y M O y E m B i 9 C I O p E t W k D r g 7 K s S S 5 F u n g s A A H R Z m Y R l 4 Y S j 5 L j 0 m q T Y Y r N C h s M 5 L Z J A g S w v X b 6 z q Z / O u d w 3 f d P 4 G Y G H M h J o Y 2 S U z v t Y 5 L S l + 7 T / x b o G 9 E K O o n B q K G n N R 1 w 0 I j o r m 5 s N 9 y i L 8 z 4 n Q X f a 4 z M K 0 n b k 3 q 7 l w R D I Z w 8 N 0 j W M Z x w w + A / 3 8 Q k / d 8 a E Z i u j I 4 s 7 6 Z I i a G f N t H / + q b / O D 6 o R + h o j g H 8 Z A f J 4 + d Q V Q X x c 2 b r Z h X X y / E 3 y 1 z J 6 p o 0 R l h e x j G J i l F i W O 0 6 R + Y C X q t E Q a D H g u b F w g X N q s D V W Q X s W 2 l 0 0 m 2 E 2 9 a l m r u i + l r J 3 W v e K I z Y q 7 o H M t C H t m M D E 9 4 B F l Z S l T k K I m j i 6 e E K 9 5 6 a I w O p A z x S J y 0 Y H o t X V + M 6 E 2 b J G K j q g T B m J v u f f w a c j X V 9 F O D L J C t Q / f I j 3 M 0 4 / Y D E x g / N 1 e o i m i T J 4 m Y o y R F a / J n J y p f i N 5 P e 1 N X I I U M + J 6 c p x 0 w z D f A G E 7 g i n U M y 0 u U K C i p F n 9 n + 1 B b q B W v g z x B j O G E 2 P d 8 X e 1 t 2 3 E u 4 D h i K B L B / K Y m e j / z Y 9 5 T G Z 2 l N u h z 5 b h 0 9 T x d m B + 7 X z m I B Y v n Q U k 2 K P N s h 8 N J d r U G E Q u p + m m p S b 8 p h H / w R c h X P 5 r 8 L Q m 6 v v B Q F N o F a f a 3 E C D 0 I 6 5 b O i M G u Q 8 9 D g 0 K D N L v M 0 H + k S 9 8 7 Z t d R 3 + A L 3 / p C 4 j s 8 6 F u Z w 0 d / C a U l h a L Y C o b Z f / 8 / n + g O K c I j q A T 5 w c u Y 0 F l o w j G 8 k p c G 5 K h d J J p 1 O e 4 Q J x U y r O b D I 1 G I 4 h I r p C L l J z K K i n D I j w W n l P + G 2 P E e w 2 + s / T 6 B o 4 B T M z B m w 3 + i J 0 O m x 6 5 R F C + i F U 4 J N K J Q o D W U t 9 g g D J P B Y V B A d m e v 0 N 0 y W r o y 4 z i c L F n z H 7 C B n 2 h K Z l 9 M B E s n d L t s G 7 n M S G 9 a n P u U A W a d I 6 D E Z l w D k 2 H W D w L L + / 3 w G w D 5 l W p S M q P H w B 2 R j A x d T m O w S 8 L C W 9 a I G E j h i g x x k A g D K V S c n q E 4 h 7 o l f n 0 U 4 M w c R H + U c n H O f i A W Y b v / d K M q n I T c o 3 j 3 8 E E y H l y T q c b L d d v 4 s z Z s 6 i o L M O e P W + j r q E K R w + f h d v t h Y a M e 7 V C h 8 u X W 4 T 6 f / n a V Q y P 9 M N U m o B O l Y c s 5 e w E H C P C 9 / V 4 Y T 0 6 h h h n N p A N z + E X 6 1 G L c H B l K S c S J R P T x U v X U E b n O g V O u 1 J M 8 Z r K c P z 4 a f j 9 Q Z w 5 c 1 6 E e l j q d l w / S 7 a h P a O D L B 3 C h l r W 0 Q f N v W X I J g o M m s k u S c a c z G 4 5 L F 0 B v G z + P z B p J E M t H I v g j 7 Z 8 H j o 5 q U E Z 4 i 3 u w B i s / h 7 U 5 a 9 N P j M V f N g 8 X j d u t r S i x l k J f b 0 B r g t O y K r l 0 M o 1 y F k z s z c p 7 o / B P x D A D V c H E W Y W F L T Z Z e W F a L v V j d q a a n T 3 9 q C 8 v B x v v 7 0 f f / D 7 v 0 f v G N 9 0 0 j z p 9 U T 0 7 t P w D u Y J 1 3 w D B 3 / p v y z 6 z 0 1 q j 2 m B J I l T i M U j k J M U G 3 1 9 G C V P S I w i F J P y / 7 7 7 v R 9 h S d N i 5 O T k Y N g 6 L I K b O 3 f c K 2 J g t X W 1 U C q U a G t t Q 0 l p C R r m 1 a O s b G 4 B 0 / R 4 V o A I y R s E 8 m l / Z h I W P 3 z B g Q 8 / U I q e I R 8 G B v 3 Y Q L a M X C + n g x a 7 f d 0 R v v + s B H 7 + 4 + e x / f 5 7 c P H i J a x e v Q o H D h y E z W 6 D z W r D 3 / 3 N N 8 T 7 z H 4 H b o z c w I n O E / j b + / 9 S v J / x 5 v t + G I i R h E n S r U l 4 Y V q W A y U x w w H 3 e R S o l o q E Z 5 v n K r K 8 Z C + z M I 2 R r I 8 T s 1 S T W k / X n 1 C R 1 F e S u N d P V b F l A R V q S 9 e L s E i v p R c n B 8 7 B 7 B n D Z 7 0 f g z p f h Z y V u a Q W z s 5 4 W b N g B F r D 0 D W r B b F 9 5 1 / + D 7 I 5 v Y m e X 7 5 s G V r b W v H E E 4 + j u G j c R j x 2 / A y 2 b E 7 P q E g t O L + L H 4 + f p U y Q u R 2 W x P D z A y j / V B W u v u v C 0 p 3 j 4 s Z x 2 o 7 c 9 d K X M d f t I U 7 L U M n 1 K N e t x B h R b H F x o R D Z H o 8 f X V 1 d p D s v x o D 9 C i r z l s L b 4 Y X n m h v B 6 h F U N i + D X J M l M s P P X r 4 A a 8 C O k m K S g n V 1 O H v u L H 2 q D F e v X k V l Z R U + 9 9 l P w H p g D L k b 8 v F 8 x y t k 5 w T p 8 K r x m V V P C 5 E c I X t L l a s m r m Z G U W E B c T 0 P E b I F 8 U Q Y x X l V s F p c y M 8 n m 8 D u o M + b K C l t X h l y d C E i E J V I j W G 1 k + + h u q o a 8 V g c e f k 5 W L J k K Q 4 d O i w 4 7 N a t W / D E 4 w + J 9 5 o P D 6 N 4 + y T J S 9 c j L b n 0 f 4 6 z e S 6 6 o V m m h C p L i 5 i X V F w 6 n I P 9 w 1 D 5 F C h e J D l x s m R z k 8 a M M Y 8 M R W m S Y D o E X Q m 8 f z U o A o 8 7 N u j p H s d V Q 9 Y o x g 5 Z I K f r Z a m g N K k Q D 8 e g K q D r L N K I b B O F n q 6 J 3 m v e M 4 q C B 4 v w g 9 M / g T / s F 8 z 0 S x s + j z h Z 3 1 n E w L q H E z h w 3 I 6 t q 3 O w s G 4 i h x 9 y X 8 P B t w e w / h 4 N V M m c z Z m g u F S C u C G I e K N T / K 7 P K k a x a T 5 8 r i B + d e s F 2 l c P v C E P E f R f i b / f C Y b 6 2 x D S k S q p N J E W t S D 5 7 E T w u q S r t G F H G I 7 z d K 5 3 z S 2 w 3 d H Z K 7 J x + F y y 1 X o 7 U 4 L T f + R a u c h V s g b O o V y 5 C j L V e M y C I b x z o X 5 h K 0 S I A + z d t 1 9 I A p f T S a q c F q F g E D 0 9 3 V i y d C n W r F m D U 6 d O Y u P G t X D Q e w J v Z K H s o x X 0 p a R C I T o h 2 D v 5 p t L x x q 3 9 0 K v 0 K D Y W o 8 Z W g p g 9 B n 2 T A X 5 r C D n z J X W F w e k t L H V q s j c l n 5 m K Q f d F j D n W Y E X 1 u N r E d o 1 c p o L 2 W C 2 K H i l B r 4 t t h 4 Q g u C r T V C k b C 8 c h n 8 X W a 7 3 e j Y b 6 a j j P O J C z P h d Z G l p H k s r h u A 9 Z U S V 6 3 J 3 0 O 9 k O 9 F 9 V T i n Z E R l c 7 E m G y N J J q 5 y G m O h p b 5 u X 1 J 0 s B H r C y F m X P W O c i t X U v E 2 z e 2 W j j g g U M 5 T T 3 B i W o 7 k s s + r p D Z s R 8 q h I b T q F g q Y c l B Z H 7 s g G q 9 S v I 9 X z g 9 n G 6 Y i Y Y x h W X h X a R V 3 B 9 N r S T H D f d E G W k M H Y L H m g v / m 3 / 4 B v f u N r 4 n E K b 7 z x N j Z t 2 i g y g F i g y K 5 f u 5 p g r i r 3 k U 1 B e s W R K 8 f x l S 9 P z V t j D H g u i K B o X d 4 W + O 0 k N b J J L X h j B K 4 1 5 W g s m 9 1 Q 9 v e S q l B n h M V i E W 7 z H L q I 4 E E / y p + e P l P d 6 r e T 5 G F V R w Z T y E C S a e L h Y 4 f B y O 5 h l D 1 V T i p K C 4 r 1 U 7 1 L K Y I d v e q F T h Z H x B Y m 1 d a P h J 8 4 J K k q + v u J k 5 L e f v b E T V L / G h C O + t D R 1 o e F i + s x 0 D u G z Z s 2 Y c x i J t W t A w s L m 5 A / f 2 a V 1 H 3 V D V M y D B A g m 2 3 E d x 3 V 2 e u I c K W D 8 r c H / x H V + d V Y X r k M q r g K L 1 5 5 k Q i Y G A 3 d 4 1 / u + F O R k M s q i 4 9 0 9 2 g n 6 X q B O F S F a q h L N H D 5 f C L O 0 9 R c l x K K M 8 I X 8 s E d o h s l 6 C J q Z O d P D E 9 M h + A o q f 7 0 f Z M R j o 4 H 9 W c C a z S v v L o H K + 4 x S f m V B G W 8 G O Z h J 6 r m 5 d B 1 W Y Q J w T C q y u E J D 6 H r W h D z l u p F C G M y D r c p s b 1 p 7 v G 3 V A n N B 8 V L L 7 2 O p S Q Y F j Y 3 C v X b e c m B 7 G W k v a V l 3 7 M 3 c 9 f O b c n f J M i / + c 1 v f L P l X A u 8 W S Q a c w x C Z T G e U U N T q 4 P P T 3 Z N W A n b E S v k 2 U q E l D b E h m h / r 9 J m k 1 p j W p J N h q 6 R D H 0 g e w 6 + A W W O U p R m e N 0 + V N V W w G g w w L R 4 5 g 3 W K b U k o X R w v + 2 k G x o / y O y O D s e J Q N W F E g e h t e N 8 r x Q i g R D M r 5 l F Q i 9 / L 8 O q 1 C C Y r c G Y y Y i G D U a Y l t P 1 L + T Y m B 7 e 6 C g i 0 Y B Q F U 2 G A i T k P k S D S p i y 2 R F B N l M o j A U L m n D p 5 m V U 1 2 Q 2 T E d 3 j 8 C w g D 6 v Z J z D K u V a k S 0 y 6 L l I 9 k u Q 7 q U A / c 5 B B M N B W L 1 W L C 9 r R i A R w Y K S B d h U v x G J s 1 F o K 7 S i b C R c F M f R q y f Q Z u 8 i V W o U l 1 u u w + q w k h T K w o 2 b b S L 0 Y L U 5 a R 2 N 0 O s z b 8 D L V 1 9 H O B H F y d 7 T G P I P Y V H J x O T O 6 c C q u r Z y 6 m d y o v R c k I i T v U 0 G 2 0 i P D x G 3 E Q W m S s h i a v j d E f S 3 2 3 H r y i g 6 r t q Q r 6 9 D y + V u n D 3 S A Z v F j v n E K E x Z J X j / + E m 8 f / S 4 S A g + R t L O 0 X + J C D A L r T f b a U 9 y R B Y D I x 5 n 6 S / D h Y u X S V t i d Z y J i D U r u g Y 6 + / S n C T h w 4 H 3 M m 1 e b / G 1 6 D A y N k n 2 u x J k z Z 2 m t W 2 G D F 1 6 f B y V F B R h 5 d V h 4 m B s X z 0 u + e h x C 5 f P c c C N e 7 4 Y t 2 I 3 S + D p o 8 y Q p E P O x C 3 O i j j z g v o A I q S 5 l 7 j X Q V E k L P m C T o z I / J g K k f P 2 Z 1 C 6 2 Z 1 i V 6 u z s x t q 1 q 8 R z Y W c Y q p w M 6 s 4 k f J D g Y j p C x G 1 9 H T 7 k b Z 5 d 3 U k h k g h i w H U W W k U u S g 1 L 6 J 4 D Z M x r c P b s Z V R 1 F 6 H o 4 W I E 1 F b x d z n U a L n W j s X L p D I W 9 h 5 y f t + Y r x V F + v n i O Y Y v Y o N W n k 0 2 z k T b I s G 7 n m R 8 r I n b j 3 I C a w l 8 Y T l 9 f i j 5 B z r J S Y 6 e D l Y l e V 1 v f 8 A k 7 L l 5 A N 0 2 q S B v c X E z t j d O r K 7 + b e G r X / s G 2 V G N W L x m b n V y K c j J t q y Q r Y c 8 W Y / E 9 8 c / 8 X g U o 6 M W l J S w z c 7 3 L K 3 F C y + 8 h i e f f A L P P f d r f O I T H 8 H + d w 5 i U f M i 1 B R X Q p U 9 1 Y Z z u f 2 4 S M R n 0 O v R 2 9 e L j z z 1 e P I v p K q b 5 b D 7 u I A w h t p 8 L i J M / m E a 8 L q P H T A L h w d 7 h O P E Q G Q e j y 1 h J w k U H A 4 g t G o Y u t I S G D V S u p G O K J Q h 3 M D 0 X 7 f t L E y q U v h P + K H c H K G D t l j 8 n T 1 H y s n e x z T 4 A j 6 8 d / A o N m 5 a R 4 a q C g 6 P n o z N L F i s Q V x t 9 e C P P j 1 9 N k a A r k t b l p n 7 h k m i q B T T i U Y Z X n 3 t T T z 6 y E N 4 / v m X 8 P D D D 0 K j 1 a C 1 r V 2 o g K t X L U 2 + T r q / V L I s 5 / T p l P k Y I o l S p G + e U F b d 5 z 6 F U v 3 y 2 6 5 6 5 w U n Q o N B k T b F O P z + C T Q v X A C r c x Q N d f S v 1 S 4 I h F P / O X s g L y 9 z 6 t V k u K + 5 h P S / W 8 Q 8 d O h I P W P b + H 8 a o X A I z + 8 + i G X r s s i + m L 0 i I Q V O / Y o M k 4 p b P r 1 D I 0 x 2 r G o G O 5 Y J L k Z a b t a k I P j A g B m V l c W 0 I 2 R P O 7 J o b 4 E h V x Y a i 2 I w u 2 W o K 4 z f 9 q L y a 2 a h p y l g 0 0 T + 6 U 2 f / K a u S C e o L W G R o 1 0 z Q u a E H D 3 2 P p Q a i w Q h x R E V t o A v 7 E S e v h K R a z L o m k w Y s w 0 h 4 C O j T a g b W f B 6 f e C + A J p U h J T A K u R b b 7 6 N b d s 2 k j q V T + q V C h Z H A i / u M c P r j 5 H d F s P m 1 d M v O H u V J s c U U m B X 9 m S M + W 6 R W s W Z 4 T I M D Y + g + 3 o 3 d N k 6 c b h 1 O p 1 Q 3 Q Y G B j B / f o N 4 v T s 0 D E e w 5 7 Y D Q k 4 E F I g 6 x E 8 w 6 o R B y R x R W t o c d a U g K k 6 L 0 i n z o C l T w 2 b r R U 6 V F N s 4 d / 6 i y A R x O h 1 0 X w H a + B B J Z r u 4 j r 6 + f t T X z S 2 o y 6 U y 7 q s u Y T N 9 U I j s B r p s U Z f 2 W 8 K A n Y h F m 1 k y K u Q K N J B a f 6 t l G M v n b 4 I 7 6 B X q W a 5 6 H U l k h 6 h V 8 v u 3 w u 0 r h V 5 j J h W 4 C Y 0 F z W K t 5 U b a 7 x l O 8 2 w 1 Z 4 H W E F S l U 8 9 M d r Z 0 z v j d f N 2 c v V 6 W H R f J C R z o 5 2 1 2 e 3 w i e X v U R e e a l t / p 9 N B 5 n p u T h K 9 d 5 r 9 8 I B G r H y + + + q f D / 0 6 q i Z 9 U F h 2 + U v l F e K 6 4 o C q S P j D Q 6 x f G f W / e E D p s 7 W i c N x 9 l 5 d U Y H u o X 5 R h a O r A 2 q x U P P L B D v J 7 B 3 N 9 i s a K r o w f z y Q b J z Z 0 7 5 + V s h U B T D D d a b h B l y R E M B k Q c 4 f 3 3 j 2 D 5 i u U i Y / 3 + + 7 Y n X y 2 B A 7 e u Y D 8 O v d W O T 5 E K M B d w r 4 I I s b S 6 n K 3 J Z 1 J x J q O w f W Y q T u t 2 H B U c k Y O 2 n K 1 e q l + S / M v d o c 8 x i G j S 8 5 p N h K w n H j U X Z 0 A K U Z c U W n j 9 9 X 0 o K i 4 S 9 k V V V Y U o m n v + h Z f w u W c + T Y y B O T g d P E 6 I z g D n O Q d y 1 k y M y a X j Z J c C G + s z v 5 f B z p N z 5 y 9 h 6 Z I m U q / M c L t c o u K b 9 / G x R x 9 M v m o i 5 E S I f / u t f 8 D f / P X X 8 N y v X s D H n / 4 o q c g S U + C 2 A W x X F e T l E 0 N s h I K Y b U r 1 S y H Q F o a 2 a X Y z Y j r 8 8 r m X Y L V Y s H b d W j J P O l F R U Y F l y 5 Y h P 2 / c o z w d v v d / / w u y 7 l d v J Q p 3 F U 5 x h X K O X m m 2 V O a d A n t O l P Z e R A t q c b Z P L t z P M 6 l 6 6 X A 7 P G j v b M e q 1 X O v n E y E u Y G I 9 A W p M n M 2 F 5 g T R C N R E d R l k s 0 E l i S a g R I U s z d s D g g T Q U 0 u x U i V Y e d r 5 4 m M i s l g q Z 6 S X i n 0 u k 6 R D b k h + d s H x + 4 b + 7 C x Z g V x T x O M K o 3 w / I X p 7 M 5 W x s D q b I w k P 2 d 4 M A L B K B 3 g I C 5 f v k I a h F e U z A w N D W H J k i V k k 4 x i h K T n J z / 5 N E n v q V z 4 R 2 d + j u X l y 1 B o L C S m U k T r c 2 c H t a X l J p o a G m E O X 6 F z x A W s U R R p m 4 W a P p k Q U u B 9 / t l / / x J K F h t k T 4 W I + D 7 3 z D P 4 7 v e + h z / + o z / A f / / s W X A C y C c / 9 Q n 8 7 G c / w + / 8 z u e S 7 5 R w N w T V 1 t a D p q b Z H R Y z Q e a y W h P W i B x F n K e U 4 S a v D c p F D l N B J A h V o X S h P V b i y A V x j O 0 3 o + i B W R q Y 0 M e G o x H i T m 6 S Y l G R 0 p R 6 f i a x z u D D K h n c c 8 e e G + 9 I D 6 I J b G h Y A F e 4 D 9 m a C m S r O M V o 7 i o U E 1 O F c Z V I g u W Y V J F u g Q h o M / i 6 b l o 7 E Y w E c H P k F h 5 a s F b k 9 v H r / F F S L R U f 3 I G S w k t X X o f D b 4 d R b c T H V z w 1 h X D n C p a e r a 0 d e O / w + / j d 3 / k C B g e H R C b D v I Z 6 s S f X r r d g 8 6 b M c Z q v 7 / 8 2 3 Z O c t i q B r + / 4 s z s m q G s t 7 V i 0 c B 4 x t 5 N i / d j D O R v i b / w L s h 7 / 3 8 n f g C t D C i w r n 1 4 K T k Z 4 J E r q 3 v R c 5 2 c / / z U x k I 8 J Y u d e F x / + 8 J M i S + R D T z 6 S f M X c E I n G o F I q 6 N 8 o q b f j U k X 2 3 U P / k a g v r M e 8 3 F o U G g q I e x B X s I T g O u O E v k m P U L k R A V s U W e d G U f p h 5 t L S x s Z I H / Z 4 7 D j 9 7 l k 0 r C t G S U E V 6 a R 5 C E f C 9 E X E j Y g Q 2 L N 3 7 e o N m M 2 j u G f 7 N p G R k I L t k A X 5 O 8 Z / T 8 G 8 b x Q R R w S R A h 3 U K / N R V s j f N 3 e i e r f r G E p N p a j I L Y f W p 4 C c m I F C r h Y E U m Z c D o 1 8 b n G Y F M V z 9 5 w R n 5 R Z X m 3 a S A d M i h d 9 4 8 D f k 8 T k S j I Z P r N u I / K 0 d a J 8 g 9 X G V B p T j / M U q Y J T p Z X H G 0 y 2 U p v D f U 1 i P F c H l b j 4 7 i 9 I d c 5 F b w 9 z 1 E a m G g Q D Q W y Q r U T J E x P r 1 9 5 5 5 z 3 k 5 u V B q Z A j j 1 S l g c E B k f m f l 8 O q X A I V l R V k 2 8 6 s h n O c r / R J d k n P H T 6 f H 4 c P H 8 U j j z y Q f G b u S C e K M X c W i p I 1 b v 5 Q A m o l 2 V i Z T e p Z w f u W 8 r B y G z S 1 m l X i t / D U U 4 9 P K z F T 8 I Z k M K i l / W I e z 3 0 s f v C D H 8 J k z M Y T T z y G n B y D O P O y P 3 z p D x N 8 K H h x / 6 z h D 2 G a Z 0 K X R Y 7 6 t C R M N n C H S Q U c 8 y s w d H U f 2 t r b R I L j s p X L Y R 4 e F Q m R U b K h d u y 8 F + c v X B D p P D q t B u v X r 4 U p R w / u k c K V n A x H s E 9 I i t h N N X L S 4 k p h J i J 7 G P p 6 P R x u G Z 5 9 3 Y I c o w L t Z L f 9 / Z / M b T O 5 P 8 L N 2 k 5 h G 2 i V G q y t W o G h 9 h Z o K n V Q Z e l g C b T T Z q i J M G b u f h O O + W g 1 y F g l G 2 o m j L 0 1 C v / W L v q + c Q 4 a 8 x k R D s Z h y J P B Z Y 6 h u W k Z q W v c I m 1 c 2 k Z j p J K l c b W Z k J 7 T l 8 K g Q 4 6 x 0 a v I M 2 p R V l Q N u 8 U O x b A W s S Y T z B 4 i Z f q u 0 p w E f P Y x V F X M P V Q w E 0 S T n u z p s y d k p J J y t g q D i e n Q o f d x z z 1 b Y E o 2 T r 1 T R B 1 x K H K z c G N E i e b S 8 Y C u O y C D a R p H i A Q 6 z W K t p x J I u r v 9 g 8 D u k 9 2 u U u D P Y p o R v 9 G + s j N O q 1 V D 9 u 5 V Z 2 J 5 Z Q z W N 4 f h 2 l A h j N + L x 9 4 U B m V J S T E e f e R + D P 1 q E M p 8 F Q r v L 6 Y P S u D o U S 5 n r 6 c D n 0 N q T x D D D i W 8 H h s W l u f h 4 O v v 4 r 6 P 7 a A P 1 4 k y 4 m l B V / L s G 0 5 0 E M F o N X L M q 9 H h o w 9 I i x 9 P K P B / / n s E b k 8 U W 1 Z n 4 7 5 N U 8 v M U + A u r f b j V h Q 9 l D n 3 a u z Q M A K r + w S B c J N O y T 0 + 7 n z I h H 7 X a d I Y i b i V h S J d q N I o 9 a a Q i h 5 5 I a U D H h o N Y U R 7 Y Q J B j d x S 4 M r l G 6 R a D Z O d 0 g y b z S F 6 C x Y V F o o M k c a m + c L L O N m Z c i f g A O f L r 7 x C 3 D G X V I 6 w s I 3 Y u / j U U x 9 C V e X U C u t 0 7 n o 3 4 B x K + w k 7 i h + e q u a H w z G 8 9 d Y + L F i 4 E J Y x M 3 x 0 T e w 4 s l n t W L x k P B a X j q E h M 8 r L M 5 s M n A H j p M + 4 Q a p Z S U k J + v r 7 R C J z I a 3 j g g W N g j D S m V Q 6 A j f o c D f P z T O X j n S C y / T Z t 9 P A 6 H U s 4 f 7 z + z 9 E A V 0 P p 9 m d O X M G T z / 9 0 f F c v k Q g C 7 K k 3 1 6 i P n 6 f A r F g 6 H Y K h + X A G A r v K 7 q d h 8 d t e F O v Z d w Y V q A 5 W a Q 3 + v o Q q R + Z S 8 Y 5 9 Y c J 9 J 9 + M o Z 7 N + T B R x z 9 R r s X X 3 5 6 q u 2 R 3 s A l H e 5 L L m h r d b O 2 c O a N 4 f y 2 W 2 1 d J E X D G B j q w 9 L F f N C 9 G O g f R H F J o V D d 1 G T 4 L 1 2 6 E N F 4 e E K r 3 8 n E 9 5 0 f m s n Q j 0 F H T O C v v i Q d h p T z Q o C z q o k h j I O W V x 4 i K a U U v f x Y 5 W T V 8 2 5 w 8 2 Y H F i 4 k V Y / A R Y C V u v W Q c 0 E h S Q k O g E 4 G l 3 1 o p s s H n A W c n d 8 9 q k R v h x 0 7 t + U S K 4 l i b A / Z z o + M E 4 J C o S I 1 k q W I 9 B 3 c h O f m z V t Y t G i h K N e Z D o c P H y d C 6 c e W z V t I Z T K S 6 p m W 0 k U f d f X a T e H N 4 3 D M S y 9 x G 4 U H R b u 2 3 N y k + 5 s O f U / v I J w O p w h R s I e Q P b 9 M c L 6 r A R i W z d 1 m j t P 3 Z W X J c P D g Y b r u R a K X S X t 7 O 5 3 x P D z 8 0 K 7 k q y T a y C K d M 0 a 2 U y b I m 5 o W f H N g Y B i e o B + F + t x k j 7 s E H T g X l L S Y g Q E / V P k S t X O z E r o H H D l x C D H D I H w x s 2 h U o i B j n F F k j K P H K k c O a X f G B U a R j K m t m i x d E h h 7 e w z G h U a s W 6 6 E b i S E h m U q 1 N T 3 w S D i R x N h P 2 q D v l F a Q O 5 D 9 6 / / 9 l 1 c v d w C n y Y E A + n + P / n J z 7 C B V M v p w Q e N O A t t L B e 5 G U n n R V x O a o m H 7 D 3 u v K Q S n q X F R G Q c 3 + B + b h q F S f R R Y L C K y s 1 m 3 O F h c X 1 n L 0 e I C e T j R q c X 9 6 6 X J K o z 2 C / + F Y i P G + 4 y e Z h 2 K S o + T 6 f M F Z / J G R e R O H s U D c L O o l e J 6 8 u E e J i 4 8 C R 1 j 1 2 z D z 8 s b X A w 5 o J v X x y m R X S 9 s d A E j 2 w 6 2 O a Y 5 i t m h Y z W J h q V Q a 1 V 4 t n d Z m x Y r h f J y Z 4 W D 9 Q F d C 6 S n 5 u u S i l J k v C 6 s h M q V U C a C V X V N V i 5 Y i m t f x Y R y S T b l j 7 3 x P F T q K 6 u x p G j x 5 F N h B S O h O A g u 7 y q a p x R 5 + Q Q g y I N o L S 0 h P 4 t J g m W L + 5 V r q P V T W s x P R l 8 X 0 I Y k B Q y j 1 n J p u V C x y z M q 6 8 j y a 8 X U p G r I Z Y v X z p p 7 U i 9 C 5 E 6 O o 3 G L n N Z b A n + o L D b D 5 k v D O c 1 H w p 2 F Q n C 4 p 4 N w 4 a z E 7 i 0 / Y g N p i 0 m u B w e + u g 4 V A Z e V O k b T S r p 4 P d a s 6 B U X c C Q K 0 T c y 4 i T 3 a f g 8 j v x x Q 0 P i U y E s t D a 2 9 W 2 t q N W 5 G / N h z s 0 Q g d C O Y W o O G + q 9 M M T b a i x d 8 Z Q d A e N G K 9 e u 4 W l S z K n 7 0 8 G F y 9 y U J d 7 Q z g C v e I 5 X h + O 4 D M s 7 1 q g 2 l i K b N 1 E D i W k V I w 4 o j z Z V y 7 9 M U G Z p S W C 4 t Z n U 3 X 4 Y t 0 i + k 4 X C n R T X f x j + + l e H 5 j + X u f a l N L u J / 3 / D v q h p 8 D 3 / r P d d v T S W X h i Z y G W z Z 9 6 k t j O C 3 Q H 4 R / 0 i s e i w j l X h v P W S 7 h n 6 1 b o k r 3 s J + O X z 7 2 I X T t 3 E s F n o e X G D V F T t n z 5 e H I z f 7 d c r h R u / 8 6 u b q h z q l B V o K Q z J a l j r J H x 0 X O 5 f T h 3 9 g K y y V 5 T E e N c R p o G w 3 8 z B N 3 C z K r f i y / u R i g c J s K X N J y i w i I U F x c h L z 9 f x D q v t b R g z 1 t 7 S F o 1 4 + N P f 1 i 8 J g U f q d D 6 a V R o W U v v g U R p 9 k L i m F r R M 6 H 0 6 X H q Z 6 7 j C g 6 R x B l P B g 2 Z Q y J x 0 m q z o i u r D 0 v u W y 5 a g / 3 g + I / w 1 z v / S H B e R g 9 p k u F 4 L / b c 2 g t P g L i Z U o 0 / 3 v r F C Y 3 c u a h Q l J g v d 4 M z v E s M z c m / j C O V K c 6 L y 4 v o P G e f N t h 4 7 u x l r F k 7 V Z 1 i T j / X 8 n q u + W J T k / t i 5 2 v m i U p b j q E E o m Q 7 6 B e K n E B 9 w 9 Q + g d x Q k W N Q E y F D k W 4 + x v y 3 x G + c 0 s R E x a p f j P 5 N g Q 9 G d f Z a 4 T C R H E Q T 4 W u j 7 2 y a + p 2 M w G A A + 8 4 e E k W C 3 M K N A 7 d j Y 2 M o K y 8 T n r 8 H H x w P s t 8 t 7 C d t y N u Y 2 c k R J P 4 y u f 2 X 0 + H A q Q P n c d / 9 O x D U S 2 Y C g / M c W T 3 j L B o m i E x 2 U A r h 4 a T H L 7 k s I Z K W 3 / / u d 7 H r Y 3 + M 5 t K Y a B 9 e l j P + / s m 2 j / 8 q E d X S z E Q 1 F f w l / M P v l z 4 j i 6 4 z z r 0 P 5 g j Z 1 W u X E u Y R M 1 Y 2 L I f 9 l A U l j 0 p G r V g 8 U m 0 y 7 C / G 9 p E O / V C R q E 7 9 5 f U X y V g L w K Q x 4 o u N n x Z l B i l 0 j M n R U C R 5 f k J 2 0 n F J R Y 6 G Z c I L q H Y o R C + 4 k C 0 E d V K l z A i + L 7 q G i I O k 5 2 k H C m d p 3 M + E d + 7 8 Z d K 7 P S g o K E A L c Z o N a z b g F 8 8 9 i 2 9 + 8 + u 0 2 N L 1 z I Q B 9 z l U m F b R 1 2 Y m w s G h U V I L D K S G G M X 3 p V o 9 m 3 0 3 i P g U 8 I R H h b R l I m M C Y Q J l Y m E i K t E v h t l / U 1 w H j 2 A Z p O / K 0 z X B 6 m s V n Y i m Q 5 A Y m S Z D D 4 2 U F / D q r U G y F Q 2 k J Z C G k Z 8 n n B T s O C J S l 1 6 Y h h M n z 2 H t m l W k y k X h 8 / v p W r O S Y 2 m m v j Y d K d s 3 S O a S J m m 6 p g 7 w o F O O y l x i j m m H m V v B 7 X l r P + 5 7 e B M i 7 T I Y 6 k 1 w y 8 h U C F t R o F w C d T J o P x c E 2 i P Q N m a 2 l 2 f y / C V C t D 4 z q H 6 z w e s L w q C f u y 0 m a 2 2 9 k d i 9 + 0 0 8 + u i D p P t q x A S F d 9 9 9 D 1 t z 1 y N / 2 8 w u 1 5 a + w 8 h X L S L 9 d V z l G H 5 h E K U f L R d S J b 1 2 x t f n h T n 7 I r w D x X j v 0 H t Y M K 8 J q z e s w Y k T J + k g 1 W J e T T V c l 5 3 Q V u u g q d A i 4 o v A d 9 0 L 4 x K T V E Y w y 5 q E n G E y R N 2 I l G f h 8 K n 3 S a I E s W 3 D V k T d Y e S V k 2 R Q x F B W y g 6 I m Q n K H u q F M 9 A n H m f y B t L 2 o K f / F n S k m r 7 9 z j t 4 8 o n H S S J Y R F z o h e d f E I f o 9 7 / y u 3 B F e k m F m 0 e v l 7 r U Z g J n s f M B 5 L x A b u 3 F a m a e R m q a k g n m N 0 d Q / N i 4 F y 9 V F H q n 4 P 4 R 7 J H T k n 3 j c r m E E 4 G J a 7 o 6 u B R S Q w Q G B 8 d w 8 t Q J 4 S x g p w N P z X A 6 n S L z g m 0 e B 0 k m t k G 2 b F m P E W c 7 N D k B 0 a z G G x 5 D b t t i W B r O i 8 / j 9 Y 0 Q k x n x X k G 5 Y S U x n c x e Y b O v k 7 S D e Y g 6 y X b J y c z k b o z I h c T K B O 4 d M Z M 9 9 Z u E 7 O a / X 0 x U f K Y S n t g Y b X 4 M 3 l f i y P 1 Q C X Q z j R g g p F S x S 2 2 H U V 2 w T F T e p s B p P K P d b a i o J o M z T d X y 9 / v h J j W P J R M T C X O 7 M H G 9 7 / / y x / j K 0 1 8 k m y 2 A 7 F W S 5 / A X v / g 1 P v v Z T 2 D s 4 A g K d 0 6 U S t y g w 3 3 J i d B I E P r 1 u T C W T m / 4 p m D Z b 0 b u 1 g I o M j R V S U c f q W 2 s k j H Y z c 4 x p B S 4 5 3 d 4 q Q w 5 x D + 4 M W Y 6 u n s G U V c 7 c 6 k C O z c 4 + M s Z + w W 6 R r j D I 7 D 6 2 4 m o p L 9 X k M R S s d q X t E m n w / t H T q G i o h x X r 1 w V e X p b N q 8 X U l O j 5 v S e L J w / f 1 4 Q C f f h 1 u s n S r X 9 B w / j g V 0 f z G X P B a K 6 G n Y y y X G l H 1 h e L a k P 4 T C p Z S r 2 M C Z I / W d V L o r 3 3 j u K p c u a M e i 5 A F P O R A 6 v D B i h c 5 X A V d K R f E Z C t Y n W O + n g Y n j C F r K 5 X e I x E x Q j Y o 1 B W S A 5 F N g k i Z G E 5 i F o I i 2 N / p 5 p 5 W b r n c + O t N L s + A f 2 h K b j t t t 8 b K 9 Z G L e s P v D Q N e 4 8 4 w m b Y V S N H 5 x w L E D / T 5 C d p L u d d s S L d / L U W Z S X V e L i p c t Y s n i h K P a 6 b 9 c u d F 3 s g I U M f D t x r M 9 8 6 q N w n n V A p i Q V i R T u q C + G / H s K R D Y 5 q 5 A 5 G 3 K h N C p F N y S n 2 y s 4 f U d 7 F 2 7 d u I V P f e Z j Y r O + 9 e 2 / x 9 M f + x i u k x r 3 6 C M P 4 8 W X X s Z n P v 1 p W t z J O m 4 C 9 m A f c o k r R u J B e m + Y X q M U 3 V K D Q y G c C V w g + 0 6 a z M D q z o 6 G c U n E d h C r a o z J E i r V 4 7 z P d Z K I b W P y 2 T t H y s 3 O X j m O b V U a 1 4 h C x F H v T b I j p y 8 A 7 O Y Y W u 4 2 O E 9 Z g Q U K w c T s F g d y 8 o 1 w u r y i M y 8 f t F A o J D x s G t L L Z q H N O 8 a R o 6 e x Y u 0 G I l v O 1 k 4 + O Q 1 4 d I 3 H 7 c H h E 2 + j Y V k e j C Y 9 2 U 5 p B 5 t O X l Z c j g R p M Q F z L r R F D t R k b 6 F r l g 4 2 S 6 a U y q x V m W B S S p q Q F A p R 4 L 0 j J + k s k l Y 0 M o L G h g b k V i 1 F T X 5 m K X W 3 F b x z h c x q 6 0 m o l Z L 7 d 5 R 7 e 9 v r o a u U D G B W R z J x S 0 6 9 F 2 X p Y Q W y t F n 4 + c 9 / j Q 9 9 6 A l c u 9 p C O r l P D E t 7 6 K E H 8 c Z L p E o + 9 R B + 9 a s X 8 V j 5 f W K y A 3 s P + T N D J G V s u 4 d F I x Z N l Q b D z w + i 6 O E S I U l Y Z e T F F k S b w W Y K R b 0 Y 8 l 6 k z a q G z j C M I n 0 N b I E O U R l b r G 8 W U i Y F L q f m w k c G Z 2 h w m c b f v P N 3 p B 4 0 o y y 3 D H a f H Y 8 t u F / 8 P Y U e 1 3 H B / W q I a N g m 4 g y L Q m 0 j H W Q 7 E f 6 d 5 e n 5 u n y i S 1 P U H S F i D o o Q R M Q b I d s n T t x e C + P C b O K e c g y N A a + / a y d C Y O 9 V A n / y T O a 8 N 0 7 5 4 i F o w 7 8 e R N k n K k Q i b K Z W Z r 9 p W A 5 Y U H h f I d K 7 p M 4 V P O e L B 0 o c O L w X a + 6 t E v G e F D S u Q o S z n Y i 7 8 3 H 6 x D X c d 9 9 9 I m H X 4 3 G K 6 Y 8 2 q w U P P L U W R T q 2 B y U w v 8 t i S q J D E q f r k c k k 2 2 + m a / N d D U E / Z + f E B 4 f s F 7 / 4 7 0 Q 4 F E E 2 t 8 E a H k Z + X h 7 O X 7 i I v / + 7 b 4 h D 7 e v 3 Y U x j Q 5 9 / E O d 7 z 8 M d 8 u D b o g O N T K h w 3 L 3 1 0 K E j 2 L n z H k E o M T o o H F d w H L O J g 6 E q U E N X a s C h C 0 e x a 6 f E 8 S N 2 M j C L d U K 6 p T D 6 y j B K n p L c 4 1 w p 3 H O t H 2 4 1 H U Z 6 T U 1 t D d o 7 2 l G 3 W I 9 A z E Z E s o W I v 0 W 4 4 N N R Z l g u y i 6 4 G y x L o 1 R T S a 5 3 4 u t N / X 6 8 5 z T c Q Y 9 4 r F V o s L 1 h Y h V r K O o m g r 0 s g r H V y c x x b 4 8 b 7 r N u l H 1 M U u t Y E v z 8 N b I V i j Q i 0 2 P r q n H 9 n w m H F 4 8 3 P Z V Q P B t a z / l x a S y G B f U 6 t H b 7 8 Z F t W o T H o t D W T i 8 G g q P S b K e c 1 T l S m T 8 z P 1 p z j 8 c n p k Y w 6 F f C R G f B n Y J H o 2 q T 1 d m T c f L k O W z c u A b e o A y n e p R Y U x V B T j I 9 J x 1 8 N i 5 f u g J l s Z l s t 9 T B l q H 9 Q g C L 1 u b B Y G t A L N 8 O L 2 1 L C a m x G o U R V t 8 A c n U l Z H O f o L O z n e 5 h 3 G m S i M n Q 1 t E p Y o k X 6 b z W 1 d U J e / D R R y c y x x T i f j q X u j v k B B 8 A s s G h 9 k S 2 S W o F R n Q P 2 1 F S 8 5 q N c J y x C + n A T R r D 4 V I 6 h K c w 6 j Y T F 4 j i a 0 v + G P 5 2 v 6 j y V Z W r 8 e M T z 6 K u u g 5 x 4 p y N D f N I n x / C g v l N a G y U 2 i s x L A f M 8 K x s R 5 V 8 P R S 5 0 u H j F k w d 7 R 2 i o p X / 5 c z d z 3 7 m E 6 L N M n e G 7 V U O i 4 N b X V 0 p I u F F R Y W 0 q B N F O g 8 k 8 E U s y d 8 k 5 G l r k a O W O r Z y F x 5 D m t o 6 G c z h X R c c y N s y U S L 8 8 L / + G / M a q p A n L 0 L j k g a 0 d n V g 5 c o F S P h Y 2 S G m Y I n h l 0 Q E f G K D 4 Q S + / L B R f B Y X B c 7 U e S g T h I p N 7 + G 1 i k S 5 z + D 4 P c Z D 0 m O + b R s x q f T 4 G 6 9 T + p A G / 3 A I 1 i g P P r O T L c P 9 A N v R N L 8 R 5 8 6 d x + e e + U T y V Z l x 5 O h J b N v K r Q v 4 7 v j 6 J a J I e f a m h w x v v / 2 u U N V X L F + O 0 2 f O i G F 3 3 O u u q b F J f D d 3 D S 4 s K q J 9 J h U 1 f m V C B e / N k w E U F O a i p 3 s A y 1 c u g s 8 T F g 1 8 z p E d W J C f j 9 K S E j F W p q a 2 G k 8 + M Z 4 R H q R 1 i d 2 I Q r 9 i X O r 0 2 r L m 1 F X 3 t w n Z c 7 / 8 Z e L + B + 6 B f 8 i O 3 O q y 2 5 H 5 c C w I / + U g c l a N p 4 P 0 2 M 6 h N l + a 4 J 5 C 3 + 5 e n I m d x t o d d a j N W 3 e b E 0 r T 6 0 g k R 2 P i M 9 l G i 5 K q k + L w D O 7 P o N P r h J u 3 6 1 Y 3 F u c t Q H j e C L w W A w o 8 R u H h Y 3 B D F s 6 X 4 9 S a T B 1 x W A W V j F n p M H C f g X X r 1 s B i t a G 6 q l J 4 s z j D O j f H R J 8 h X V 8 m s G q n l G m R o 6 k U k 8 f b 2 j q Q n U f X V 2 Q C N w 4 q r 8 w n y T c 5 W 5 2 5 3 t 1 t o v M 8 2 U G r p y / k S 2 F y o m y 6 u q f g 1 l t 0 a 5 5 u p 5 A m K a M 9 9 e 9 s + N n P f i W S d j d u 3 I D u 7 m 4 8 8 v B 9 4 v n J R J s Z P L k 9 h D 1 7 9 + O h B + 8 X L Z W Z O f D + c 6 m I W s 0 O L h k c T g d 6 H M e R k y u Z G N O h B O u g y 5 l d P X v 9 j X 1 k P w 0 h x 5 Q r z l F h U Q m q K s v x / P P P 4 6 t / I U 1 x S Q d 7 + 5 j Z T Z N Q M i f w h B j O J + T Y K 7 e P 5 i 5 Z u 3 b e C y 7 J 9 7 e S r f 7 y j 3 + d y N H k Q N X s x L L a n a L l E 7 / Q F R 1 E b d F i U Z F q V J e h U N c g N s Y S 6 C R 9 t h F W + j d X V Y d 3 3 n w X 8 x f V o L 6 R c 8 u m c m Z f r w 8 W Q z a p A d 1 0 R 1 l Q k f H J X r 5 0 + M n O 8 H c T p x J D z a Q D 7 7 r k F K N F / R G H s O 3 U y E d 5 z n g U f d R 3 Q 6 T 0 c F n 6 Z J w + f U E M P F i z e r X o s s R D w J o X L h Q q Z l F a l 9 B 0 D L 8 0 C N l D N p Q a l p I q 0 Y P s G x q U P F 5 K 9 t h p x B I S w T L h c t + J T P f 5 Q S G 8 p S z F 0 z 7 y F 8 + + Q M / H 8 f A j D 4 n O r n 6 y S f v 6 S e o v X o G F 9 R W 4 c u 2 q S F r m E E V Z h h Z s n F 3 C U w l v 5 z l y U 8 1 p q n I Z r 7 z 6 J p 7 6 8 G P J 3 y b C c 8 M j N J b f B J j A 3 t r 7 F p r W 6 K E S R D Y V M q c G p c a V 0 O Q r M P o W m Q G P Z q 4 0 i P n i o g c 6 M + 4 T J 8 5 g w 4 Y 1 d H I 4 3 s d j Z b k Q N T P j T B 8 N N B 2 i D t Y K i P C I V 4 p p / r R 8 o X 4 u a F V A W U P 2 f z i K g + 8 c x v a K L c L J l k X a s I K u l 7 P j h Z f P Y X P C a r e J 0 f b c + 2 D h w i Y R F G V O 4 1 d 2 o c i / G K r i q e 7 c s 7 8 4 A + V W K 1 b U P i z o Y P T N U T q E U t Z 3 g O w r z u N j w n D d 9 K L w / n x 4 z n u E 9 7 A g W Q f F n U i 9 N 3 2 Q 1 6 q w b / 9 + k e Z x / X o L 5 p O 6 W E w q w r u H D s G g N 4 i m 8 p Y x F 5 a v r h O 5 d d x 1 K Y U y 4 w p o Z i i z G H b f Q J l J y s D 4 + t 9 8 G 9 / 5 1 v S j 9 G O R K J x n X M g l m 4 Q d B S n J K O X I k b R N c v q U 9 6 + 1 v R t N D f V 0 I N 8 g j v 6 A S G N h b y T 3 x W Z X r k 4 3 u / 2 U 3 t 4 5 h U g k R t 9 F h D E y i s q K C v r M K D G I i G g V F h o J o N 8 7 g h J v r m A 4 D A 4 9 q F g t o / e 4 r r m Q v V S q b / K 2 e v H L S 2 H s 3 F Q A X y C O Z F O m D O B 9 n X o A + V C O H R l C 8 T 0 z h w N m w q V + B Z Z U k J R L m i + c W O 0 K j Q A 6 q / i d H U V i / t S + K k T v H 0 B l z m r h 8 U y B p T L 3 K y / c P j G 9 K t g R x p 4 r + 0 X 9 H Z e r j J r H U F 5 W h u K S Y o y O j u C j H 3 k y + c q J S J W F T I d g V w i a + s z S M d W k d S Y I g o q F Y w g F Q l B o 5 U L 3 Z s L h 9 s Y W I r C i 4 k J R 0 3 K 1 v Q V B T Z C k Q h a a S 5 Z g Y P 8 A z B X t W L t k J 7 1 + / A L Z P c n d g J h i Q z 0 B 0 X A k M T 8 b u Z 5 + x A o r Y X l 3 D I U 7 p c W x X h x F w c o S 4 Q n j O q g U + P t F f U 0 8 h p H 3 + x F d Z R Y 1 S h y n c Q Z 7 h V 3 E 4 G y E 9 H J z 7 h L a 5 7 g k H v O m 8 B x d R r G p E X r l 7 C p V C v 1 7 2 x D d N J r 8 T U q V 4 b Q j t i f T J R Q 3 O q y q r E J n Z w e a i R l 0 d n a B p 6 D f u H G D 7 M d G 3 L f r H v G 6 m R A a C U F d m n k D b X Y P T E Y d B g d H R c s r H s L 9 1 I e f g I e Y F I O b 1 3 D C 8 p E h n U h M 5 t F E V r L x C g 3 j K t 6 3 / 3 N U J H O q S S X 5 + u e K R N I o 4 / n n X y X b p U D s t 8 f j F n l t n M M 2 + Z r N + 0 Z Q / N D U k p B 0 R E n z e O 2 A E 5 1 9 Q T y x I x c L J 0 k A T i + L e a N Q 5 q j I v n P h 6 v X r Q p L w Z B e v x w v N i A J V 2 y R N g x k m d y a e j I g z i p A 1 B M M 8 6 Z x E v A m o j J L u x s O w u U / G U x / 5 i C h V 4 Z E / r N q z k G I Z w O l K S j n Z q f y 4 N y o N y Q 4 k R F c o z q T g / e T 0 N O Y p s 0 m v 2 X A 7 D s X o e / s m q h 8 c j 4 N w x e 3 1 6 z e J Y 0 Z w Q 9 O K u v x a L C t f B h 0 d G s 8 h D w Y r 2 t D b N o a H H n g Y u b m S K s X V t j J j l u D Q z O G G n x 9 C + S c q M L R 3 E B q j R j g y Z P V B l K 6 e J 3 E m 4 l C c I Z G 9 P C 1 1 P w 2 c H e D f 1 o l C T R M M a o k Q H c E B G F V F 9 N 7 x g x g j L t 7 n u J j 8 b S K y S F 2 r y Z V y / C w e G S x u T s F H c r Z u Z q R y + r j I s J y k o D 9 i J T X z p i A o J v h T Z y 5 g / d q 5 9 8 f I B G 6 k o p i h a O / U q f O k y q y F 1 + c T q U 4 c Q O U J G b 4 e D 3 Q 1 m X P 7 Z u v s O v L a M I o e K i b m y d + b I N u H p J t a L W x M F X 0 2 3 7 M 4 i U m M v k b S 8 E N T C Y o P 4 O g b o 8 L L G 8 r W w a 7 R Q G t Q 4 q e / 7 s P X n 8 g W j H S y O 5 + L F M + e v E B a g 1 n M U N 5 1 3 w 5 c u n Q F x 0 + c x F / 8 + R 8 l X z U z x t 6 0 o O i x Q k T N J C + K J 2 p M 0 4 F j f c E I a Q w q 0 h 5 u h t E a b M O N m z e E 0 M i j c z t K j I r L M T 7 5 q Y + j p H j 2 M v 2 Z M I G g w j E P V J P U J 6 4 V i t B G v n D t V T p U E s f / 3 L J P Q q N X 4 / v f / z H M Y 2 P 4 / a / 8 D l 5 6 a T f m z a s X F 8 k u 7 u 3 b t + P S x Y v Y t W s X / d 6 B h 3 l 6 N n F U z y 2 3 W G x V s p k m w 3 H S j t x p G l m O v W N G / q 4 8 4 m g T D 5 4 3 6 M C Y r 5 1 4 i x T X 4 k W b D r X 5 q 8 X r G N x b k K F R m k g V n D 4 D P R V 8 V S u y U W 5 Y J h 7 z A Z S k 1 N S U p A + C 6 W q 9 J i P l m m Y E B g K 3 O 7 p y e C L F h X m f 7 g S e F j e M i y Y 7 W O g M R E C E l f y F w D V w i g o 1 s u c Z E e w P i P Y I o c o Y S i o n V g W Y H T K 0 9 Y S w b g n t r W L 6 a 7 n R 0 o Y F z Q 0 k L a Z X u + Y C n m N l P W x F 7 p p 8 K P P n 5 m W w n b I h d 0 U u 3 t j / t v B G s 9 O K y 0 y Y S f l 9 A U F Y H / t o Z l V x r p h A U C x R J t t J K f C o k 4 A v i L L i U r J h I i L 7 I Y s k R F g + Q g a i S f Q y 4 3 f y a B k t W W k j g 8 M o z i 1 G d k 2 2 s C u G n + 9 D 2 c c r 4 D r n g n / A j 8 A y b h R S B 8 s R M w q 3 F Y v X T P X A k Q 5 / k P 6 e V B G 5 j j 8 9 0 J 4 i j t m Q P l q n 2 3 a O 9 P R F p A J M X w U s + o o n L D C Q q s e q 5 5 2 A P a E 1 e S v n 9 D 7 r U T M K t k 7 v 0 s 8 E z j b J W S u p r 3 F u T d z a j q 7 u b m z Z v E l 4 M T M V G I 6 D d 4 j X O Q v X W m 6 h w l 0 o v I t Z a a 2 r J n s E B 5 / t R + J x C 1 7 6 6 U n U 1 N R i w f z 5 e G v P W y J 3 k V W 2 H T v m z l w 4 c 4 J j n J s 3 3 n 1 X q A m g Y 2 M Z H E N r p E v 8 a l R q s a w y x Q Q n I v b i N x B 8 4 l v T l l / c L W T t P 7 2 a K P p w O R 1 U / o L p R W h P b z + C 7 3 t g 2 J E D J X s 7 i I 2 l 5 + + l M N m 1 O w H 0 F e y I 4 N H + N 4 b b R a U l e 6 y W L l m K x Y s X i e T K P X v 3 i T l K y 5 Y u x T A Z 5 d u 2 0 e K T 8 P H F 7 b g 2 U I w N y T 5 w / Y 4 r p D J K J R B S K c D 4 Q S I L b I p 7 / 0 4 w U 7 l E J r A O z 8 y A 7 T e 2 4 w r 0 t T B p 0 o 1 o 6 S C n g 8 v J U z 3 X 7 w S s M m t S n X S Z + d 1 W z 6 Z + B 4 N z 3 T g 1 j D 2 F X N o R p X V a u X I V b D Y r V i x f R B 8 h I 0 l v h z 3 g R M v w d T y 5 4 B G h z r n O O 0 U A v u p D F W i 1 H 0 W h j l R u U a s 2 9 f v Y 0 a D R K a H T G M Q E Q x 4 C k Q l H b v q w u D i U 8 d z c L U 7 3 n U e + J g f e a A D 7 b r 6 D v 9 7 5 5 8 m / T A U z Z r a 1 M j X p 5 D z O V K Y N t 4 W u N K 0 R t v p c I X n 5 W v 3 I n c / B t s y i O k J 6 w H u H j 2 D 1 m p X g G U o n T 5 7 F 4 8 m Z S Z k w + u o w S i Y V B T L Y H u L 0 o r / + 5 n f w 7 W / 9 l e C U 7 O K c C z f 3 3 v Q g W u c U M a J o N I x + 1 + X k X z K D p V I w 6 h L p S N 7 I m F B l u V R i L u p a o N s H 7 S T X P u P A w c M i y L h + 3 T r 0 9 v U L x 4 P L 5 R Q Z J h / 7 6 I d p o 0 I Y c r W Q B B z n j n x g L 1 y 8 S t c c F 9 W g z / 7 i W X z q 4 a e R X W Q U j S h n R m Y i u R N I G k e W c D q I q f q k C S j V P D h c c i 3 z 3 / 9 6 / 3 f E Y / 7 v O w 9 I X l B 2 l 3 N P + O L 7 y s i + k H I b M 4 G J i d 9 7 9 O h J Y Z e O j V r w 4 a e e Q F 4 + l 8 v z d 4 / j 8 P t H i H k u E T 0 w D G Q T 8 t 9 5 c P l 0 W t G d w O K z 4 X j X K T J b w t C p d V g / t h r 5 6 / P h 7 w r A 3 + 8 R 7 b x V T T q 0 0 f 4 t X b p I O L w Y P L 4 p P Q / c F R q C L d C Z / G 0 c O Z p q 5 G U Y 5 9 r R 0 Y t L l y / R P W S h s q I S s t O n T i X O n z 4 n y h 1 + / / e / j K g / K H p r x w O x 2 9 k D v G j O 0 3 b U 3 F + H V 1 7 Z j e 3 3 b h U q W k n J R F c m I + q P Q q F T 3 E 4 k T Q f r / x w b 4 S a M w b A b R 7 r P i R Q g b t v 7 a P P 9 U J C d J A x 1 k 3 S H I k a T l H Y s + X r c x + m E 0 A H j a t g Z o F Z o U Z 6 9 R C w M N 6 k c 8 V x H I G Z H g b Z B 9 M 0 r y T D y 5 k 6 R a o N m 8 b d B 7 y u D g + z L M l q P s T 2 j K H 4 s c 8 M Y t n n Y 1 l E O t i J S k b l x S T q O n z g n M k T K y s q w c E G j 6 N O R 6 q N + t 2 D V k T P H F Q U q E X t M w e L v I m k 0 n j f H 8 6 f 4 d V J r h H H w B H m l X C 2 6 A j P J 8 x 6 q N V w D F k M w E B b E w h k w K X B 5 h 4 N + t B o t 2 S x K H D 1 y Q s Q K 8 0 h a b d 6 0 D n r 9 e P b E b w v X L t 7 C 0 N i I u E b O J + R m q e y c + O p f / G n y F e O 2 8 3 S o M q 2 n c y r Z / 5 N N E I b 8 e 9 / 9 l 2 8 u W 7 k E D b F a 6 K r I S M 2 K i R m l X J f E K + W + 5 U b X p W 7 E 3 U Q o l i w 0 b K u j D c h C T 1 c / 8 v J y x e K k M P z S 0 G 1 v H b t z R 1 8 b x s v n 3 q A v V Z O N p c U b + 9 5 E 8 / L F s N v d 8 L z p x h n d J W x v u F e k r e j H 1 N C Y t J J n i P e X f r g 8 J B X 4 5 M f R E z r E K 7 2 o y V 2 L o w e v I M d A U j C e B a 8 t C 7 K 4 C n 6 n H G p D D N W 5 k v e N 6 4 w Y l k C r + J d d 6 b w Y P D F j J n B + 3 H Q D s d m R Y D 9 m u 1 1 2 z i r C W L y F q N i F b H U F / q 3 / B z j S d Q J O v x O V 2 d W i z 2 E K z M k Z f b I e 0 Y l W 2 G o d X s S 8 0 o x Y v s c U 5 A o V c b w S 0 Q + 9 s D A P t i O W C a X u z B F v 3 G g j F S 5 O 9 i 3 b s 3 T v Z M f O F e o y z Z T v Z P u J c y T Z d Z 2 n l b i x i g g u E F X i l 7 t t 8 P j l q C 5 X C u d V g B i i R m k Q s c q L l y 5 B r 9 O L / h E G v Z E M f L 9 g H h y X 4 3 8 Z P H W F Y 4 u t N 1 p R U V U h e n j w D 4 8 0 4 n v h z 5 k M j s f 1 9 P Q i O z s H 5 j E L T M a J R Z C c n c H l I p n Q b 5 d P U O l 4 O H V Z U z E a G k g d b 9 N h + Y N L 0 d Q 0 j y R k I U y 5 B a J H B B O T u T M L h r z x 9 0 0 G V 3 B z G Q 6 7 9 n n p Y g n u 5 T F + D f K v f f X P x B R 4 L u r z j L q h 0 k s E Y v V k k e h M I K S O I G a M w 6 l y w 2 s K o f t W H w 6 8 e 0 i 4 W 7 v p Z r m 5 + m m S c K q 4 B t V b S O S l b R D P X i r J L 8 N w K 3 H W 6 m K Y B 8 a Q S 4 t S X J Y v u h b F K u I w h 4 b p g u S Y X 9 + Y 0 f Z i Y v J G L G J o W b B s F M r R H J g K i t D V 0 w 2 3 1 4 W e z h F 0 3 O q B 1 e z E v K Z q y F V x 5 G g n u n k 5 K Z Y P C Y + W Y W L i 7 + O + E d z n I R O Y m C z 7 x 6 a U u n P D x 9 w 1 u b e b x j D Y r c 5 q A g e A v R E z u k m a 5 + v z s K 5 2 H d R h l X A P C w a R B B N r o l U v 5 s S y D c X J w / w v r x v X G 6 X s q h h p J O l O G n + H n 5 i U 5 E h h I n S c c + B Y 5 0 k M D Q x i Y X M z 9 r 3 9 j i i d m Q 3 7 3 z i E a 8 S V 5 8 2 b J 3 r J c R D a 5 f L C w p N C s h Q o y a 4 j q T 6 x H f F 3 f j B E h 8 9 I q l G W O M C 5 R q U g J q 5 7 a + k 7 B p U h C o d 3 F N 4 w S e f c W o y M m I U 0 4 i b 7 3 B y H H 3 M 5 P n c N 7 u z q E Z 2 M B J O k H 6 7 b G n R f g T 9 m g c M / h F z d e B C Z v 2 t o 2 I w x k o K X S a 1 i p n H q 9 F l i M M V o u X G L C M y E l 1 9 5 j e x t a Q p M O i b b R 1 F r D I p c y b Q w N B o x v G c Y R r q n o q J 8 Q U y D T h m Z 6 r 0 I O 0 w I u u n + 4 i X o J W F y 8 / I Q q h o m e 0 M T 4 j x x u 4 c h z 2 U 6 S 2 4 R x u G N n u D l S y F l A 3 m D Q b x 3 4 D B W 1 y y F f I A L y O I k C W R Q 1 a o g r 1 E T B w m Q W C + B 9 b A Z h f c W E 4 e b 6 L o e e X E I p R 8 r h + 2 o T W R d c 6 c j h u O C A 7 m r c s W G j J z u R O X G Z v A o z k z 2 D a c e c c e g l C j W K v K Q I y f C o I P K v R q 8 Z E w z g b A Y V 2 c Z U J 4 7 t S 8 F 4 1 f P v Q K r z Y I 8 U k M 0 K j V x y T L i p E E R L H 3 8 8 Y e J w 0 4 k r r / 8 t 2 H a U B m 0 a j n + 6 K M F 8 F 2 0 i X S e T P C F 7 D A H r o v H z K 3 y S W V y + H t R l S 0 1 1 G R 1 1 U e q k z 3 H g I o y P T y + O L 7 7 b C / + 5 s u Z 1 T d 2 T V v e J u a z P k e k Z L G T I B a N o e z J 8 X 4 f X h / Z R P a Y W N v c z U T k 1 b M 7 U R y n 7 H j u 4 s s i I 6 W 1 t Q 3 F x c V Y t m w p q q u r y B b o w m u v v Y a v / 9 V U Y 9 4 f l O P l / X Z i e g a s W 8 L c W D o y b A q 4 v Q 5 S d 6 X 5 U 9 w K r K 5 g H f 0 1 g d 2 v v Y U d O + 8 R w e I b L e 2 4 d k 3 q v s v a z U c / + i H x m M G x z s P H D 2 D h q l L R P D W F h u K N Q q I 7 / c P w h G y k X W h Q Z K g T p g Y H z 1 P e S I u 3 G 4 X 0 / G z g o z n Z V B / a P Y T y t D U 9 c / Y S i p q k K g S G g h g u n 6 1 w z J t 8 Z m a I h q Y + n 5 O u j Z Z g E j F w 4 m W W V o b X d + / D x o I 1 K E 5 z 7 7 I + 3 N 3 Z i 5 q 6 a u S a p G n w j m N 2 x E J R k T m t L l L D u N g k 9 G 6 O F R X p G z H 4 U h / C 9 / U K o m E v H 6 s S v k 4 f 7 P k d p P K E U V M 5 7 p V j 4 m A C 4 5 4 L T P U D 7 j P E z X g R J Q d G t q M O 3 l Y P o u u k b I Z a D r a m i 4 F J Y J X C G 7 T A q C 0 k F Y n 1 f e l 5 D t 2 0 t n W g e W H T B C 8 h 4 + v / M Y I l 8 4 1 o 7 / b h L 7 9 U R g s 7 c X 0 m w x H q h S N Z O p 8 C e 4 n S C x E H z c A P f j 0 s H u t J t f 2 r 3 7 s D l z m d Y d Y Y 6 V Y y w t / n h / s i 2 S i V O i i L V K L 9 G g d k s 0 i o D b 3 S T 4 d D g z d s 7 + B L v / s 5 D H u u o M y Y 2 a 0 8 H S J 2 W h / i h 1 a r V c R u O H G 4 v K K U 1 L h i I Y m 4 l F 2 Z F m h n Q u n v 7 y c i 0 c L p c m P d O m n I X g r c E v n n P 3 9 O J L W 6 3 C 6 R j a P T q 7 F w t W R 3 v f H c O a F G O l 2 k S m d n C 6 8 v z x Y b H T X D 7 X b D Q K r i y h U r s P v 1 3 f j Y Z + 5 D n r 5 q x j M w H Q Z f H U T F h y e m V o 2 4 s u C P 8 1 S V z E 6 6 6 c D e Q J n b Z U 9 k e m O q P R V z I c v b Z h Q 8 U E Q 3 z F n E p L t f b 0 U t E d P l K y 1 Y a K t H 2 U f G q X w 6 8 A Y 7 l 7 a g w r R a Z H S z u O c D 8 u / / / n 0 8 v P 0 B R E m 9 H B 4 a x o 4 d U m 0 S S y Q m K B 5 4 x l k L P B W R c + m 4 8 X y O q g 6 u c C 9 e u 3 I Z n q A X B r U B f 7 j l i y T N 7 M j R T L 0 W 5 m g W T y f y d L N P V m B j X Z 6 t I N W R 7 D r i y J P j M t O D u b Y s o 1 F r I n u p Q D s + P p L T c O T J 6 R j p 4 H Z n r A 7 t 2 / O 2 M N Z b b t z E I l L n P F 6 P W C 9 u H v n n f / a H y V d P D x 7 8 t n B B 0 + 3 B D C + 8 + C r u z d + C o p 1 F y f u R r v V O Y L X Y s P / A I T z 4 w E 6 h q b B z w W C c W S r y f v m 8 f u G s U K U N o u Y w R 5 Q Y r 9 B 4 6 D K Y S V y 8 f A G m P B X 6 B r q R X y K p t t x z b y J k J A H T w y F Z u E 4 2 2 e J m q e n n d I g F 4 5 D P U A I / v H 8 E Z Q 9 M z Q a 5 y Y F 3 3 d x i n Q w W F h l V v t u g v 9 i d d h w 7 c g r L V i y B n Y j L a r G L m E Z + Q S 4 W r 6 h H 7 L Q S + T s k r i I R S e a P s x 8 n t a 9 M C W 0 d j z J J w H X C D U W N F t l V + g m 9 5 T i 2 x E W C t k A 3 q k x r S K 1 r I 0 L h Y k X u G T B + u J k b d V m B c l M p 3 m 0 7 j M e W L h E 9 C T K B R b Y 0 O U M 6 R G N k s L 5 E K l W I V K k H t x V g A d n f 5 j c k 7 1 y 6 H T c 5 x 3 A 2 M D E J u 4 z W g e d N p c D f z Z M 8 G E z 0 K W f J V G S h f 2 B I p H r l G I 2 0 F l H R u b S 3 b 0 C s L R v u 5 W V T p V q M 7 D e W h i m 8 8 s q b o s / 8 8 8 + / g N r a W p I m b c T R S Q J o t W J s p k R Q M 4 O L F M N h b h 0 g 8 X 0 m D m 7 k E r s S Q d l 9 5 U Q M 3 D N P S k o t S R s C Y b G w g 0 S a 7 s 8 E k 3 J K s D M h d T a U 9 H z k 9 v M S b v S d g I o 0 P r + f Y 2 W c W x q B 0 0 r X Q F p P w B f B + m 0 L U J M v t c S + U 4 Q G o 1 B X Z H Z e 3 A Y d L c t R O o f 3 T P R c 8 3 T O 1 r F R 6 L V t U E b L 0 N c 1 g u o F 3 P C V z 3 o c w + 0 R l D b J U W W U C F 1 m 7 x t O v H X 4 I O r q a n D k 6 D H B E b k g j G c I b S / a D E 7 d V + a P e / J S u H D + M i J d I V x 3 3 i R j L o E n n n i c j N w g L l y 4 S O J 9 L S o r p I 0 n b V L A 0 + + F s U i H m D p M K t x Z F F t W Q l 4 b F y U Y 7 J o 1 k I G Y 2 m g m J v b 5 s z R k D H s u o V C M 5 5 S 4 n J u M X 0 5 8 D U a i C J E O F 4 z 6 U K m s h k V 2 g 7 j E 7 O U V 7 5 4 K Y M W i H L S Q c X / h m h N / + k x m 2 y h T a c V M S N V l s U R l / Z s 7 x D J U p 8 u h L 8 u B p 5 X s P T q I Z R + r F O p B O n 7 y 0 2 f x x S 9 8 J v n b V N j f d y D v n q n e S b Z D B z 3 n b 9 u f k y e T c 4 M S q 7 c L e l M B 9 K r Z E 4 S 5 r d i x I y d Q X V s l q r d T R M F k x U z U d c 6 N v P V 5 a G / v w c 1 b t 5 C b k y t G r X K V A m s C a 9 a s J q Z r R W d X F 5 Y v X 0 6 q n 4 1 s t R K 0 X L + G h 9 J a G k + G 3 T c E Z 3 C I H o 0 T u 5 e I W o y Q t X n Q V L Y e W p 6 T R T Y t 9 z i / E w S 7 I 9 D U z e 0 9 P P f Z c c G O 4 h 0 T 7 d t Q T I a X X 3 w O 3 H R z 1 c o 1 Z L t H 0 d 3 e K u 6 t s 6 s d v / + V 3 x O v E x K q p a V V 5 O D V 1 d f D a X N g t G M Y C 4 o W I K f W g O G z b t Q + N p F q G c z R c x 7 M w + t 7 X s Z H n v w E H R A + / N I B T H G i Q C R E x D N C m x 7 G n u t 7 8 b V 7 / w T m N 8 1 Q 3 x e C s 9 O M e I U 0 N f D v / 8 u M j z x U i m G z H y a D G s u a p p 5 g r n 8 q I a J i e E J j M I p E 2 d T i k w 3 X Z k G w f I g I b y E U a Z 2 K M o E H D P S 5 J E O q v l K 6 7 s k I x d x Q Z Z H K F y K 5 M Y O 6 M B O C U T d G B z o Q z 5 W M W j Z w u U 9 F O o U y Q Y S i H r q f m e 0 p v m a F a S K X t Z B 9 K p d p S K U s J r t w X K U a e X 1 E l M V r y 1 l a k k T 2 3 a I 7 T I i M + e n g I r v E R F K R V b R b t 9 q x e k 3 m / u v s M N H 0 v Y v E q o e T z / z m 4 A u 6 Y a Z r n Q y P 2 w v 3 c B Y K 8 8 p F w J g J N 7 V l N 0 g t z s 8 v E N M Z j a b M s a x g F x F U / Z 0 R Y d h O d n 5 a v m k s m k W E n E C H 4 w j 9 J h M a Q a o 7 V r o N P 1 X l o 9 9 C Y y H w 5 E B V r o a I Q z L W O c s h 6 o 2 J Y C 0 7 H R i c S 9 d 9 a w j 1 F S u E C 5 P F v I e M f 2 6 4 n 6 s r p 4 P v w / 9 5 / z 8 E g T G h f U v 0 o i C u G Y h j 6 D I Z t e v m C V f o P / x 4 j O y E K D 2 W 4 Z O P l 2 F + z d Q D n h n 8 O s l u 0 f S V Q V 4 p Q 0 A + K p w a n C r D Q 9 D C l j B c l 1 w o u L d A 6 O p m 7 u 5 0 n 9 R q e i Z w i c i Y v x X 2 D j 3 q G 5 r Q 1 t 4 p y r H Z e V F X O 7 W o M Y U 3 3 9 o v V C U j G d l q p Y r + N c F m t w j 3 7 H W y k b h + Z / u T N Y K R + K I 2 W H 1 t 4 n p L 9 U t F w i 6 D + R E L x h S i t D a p i Y S T w c T y 9 s F S d P b 6 U U r 7 8 u W P c / 7 h X N d P A m e / d H V 1 I y c 3 h + 4 v J p w O H G P M B N s p K / I 3 3 F 1 G 9 k y Y K T + z O m c 1 X n z h F X C 1 7 I 5 7 t + P w k W P Y v n 2 L y A C 5 3 n I D a 0 k 6 q j X S b L J 0 z I W g f v i j n + G p D z 8 p 3 h v w B 1 B V X S a 8 q 6 L C N x k K Y m 0 r G v e K M b H p K D U u h z Z Z y S 0 R F L 2 Q q y M L S H + U G x W 4 N q T A 0 o q o a P a f t 2 k 8 2 v 0 3 3 / g O v v H N v 0 C f X a o 5 Y j g d H r R e G s a j D z 4 h 9 P Q + x 2 W h + t x O S O V 7 S x 4 O b s R f x b O Z 6 L n b S Z 7 M Q d O G a g W 6 A 9 D U a G 7 f x E x g 1 a r Y s B g 6 R a 7 o S c 7 B 0 q y E C v a 9 p B 4 9 S h x a m Y N r 1 2 9 i 8 a L 5 G P r l I M o / f S e F c g n B G H p O D s G q d J D 9 E B F e K 3 Z f f / r T T y d f M w l M s b Q h n i s k c Z a Z 4 D x j h 4 H 0 7 Q G c R f u 5 M J r p f q M J v 5 B S / Z 6 z p F L G U U L X z x P n G R X 6 N c Q F t b Q e M g y S B F 1 R m W R m 1 6 2 Q F c s E U U 4 G M 6 p h i x y n r j h h 0 i p x z 3 o N q Z s T D 9 R M Y K 8 Z c / y U r c N u a W 6 4 z 7 B Y n K T 2 5 Q g v H Z f j 8 P D t 7 D Y t S h 4 p m 0 D w c w c d T n p f J 6 m L 9 Q 0 1 c D t 9 w k a v r a 0 W w 8 R V a f N O + T q Y w T K B l R o X E X O i M 0 E 2 J t f o c T J B L l 0 X H / 7 / / M F P h Z e R v X 5 d n d 2 Y v 2 A + y k p L c e N m C 7 7 w e U m F n j G / N A k e T s 0 l S A c O H M D w i B m f / Y y 0 x 6 z 2 h 8 m 0 4 P G z F n c C p c l + K D y X 2 a A s m l K 7 J e s 7 2 Z 7 Q N R j o o l S w e C c W p 0 U 8 E U S s E e h q J a + L 8 4 I L b b F 2 6 E x a W M g Y r V 9 Q A r e D d E 6 z D w a S U D n V A R E v q M w Z H 9 z M 5 R d F 9 0 v q D C e O T i 7 D S P U s S K M 7 A S 6 L 5 2 y L m c C S K W U 7 c G s x 3 4 g X u m g u l H k K m N 8 d Q h E Z z 2 F z E M e 7 z 2 L 5 u i r E s 4 K 0 O R w E l L 5 p N g 8 e B 1 c 5 u J i S 0 r N D J j r V p l K n G K L i N N Q u 2 j N P D 7 4 e r r 0 y o X z S q B t e l 4 M H j 4 j s 7 v P n z u G J J 5 9 A a 2 u r c D b U 1 p R j 1 H s d 2 r 4 a d E K L + X U K M p 6 l 9 2 W C z e 4 S G e l 8 U P k w 8 m H h C X 7 3 3 L M V p m y T 4 P z p c D q 9 Z E s P i 3 l W H D 9 i o t u + Z T N 6 n U r U p Q 3 k m z t k + O + f P S e m 8 Y + Z z V i / f j 3 Z Y T e F + / v q t W u C s N m r z J p O V V W 1 Y G L b t n I 8 a v p 9 S t n Z I 8 N j w g t t y u b E 3 C R D S b 4 v N d J o J n z / P 3 + C z 3 / u G d F g y O / z o q a m m t a c K y V i + M f D / 4 5 l p U t Q k l 2 C + o J S 0 n y m T + 6 V / f M / / 1 O C D c u P f S x z H Y g w z N O k x d D Q C M x j o 2 Q c J o h 4 u J a E J I L N T R c R Q n N z L Y o K J y b F c m 5 b 0 S P T 5 5 + F h k J Q l 6 t x s U + J l d U T k z B j p G L a T l i J M I g g p 1 s P W j v v F T 8 M y y W i Z 3 B v c s 4 S 5 l g a I j K M W M b g C n u I A 2 a h p 2 c A e t r Q m p o a l J d P t Q 0 z w e b r Q b 5 + b s O M b c f H k L 9 5 4 u c O v z q E n M e 5 k a U U / E 2 B J a o r N C R i R C U 6 I n R S 1 V J z f F N 4 9 5 Y S 2 6 u D U 4 r 1 h L O E F m X o h f 4 J j W 9 m A k + y 6 O j s I Z X G h x M n T o l W Y 4 V F 3 J 4 6 I T o N P f n E o / Q a 6 b U + f x g G o s 7 J 8 U l G w B u H 1 i B 1 f 0 I y 0 3 6 u Y A J I E Q i r + 1 N b Y 0 v M Z a 7 g a Y k 3 b 9 z C m M U m O i v x f K i 3 3 t o j p t 5 / 9 j M f R 2 g k A n X p 7 P Y T Z 4 y w l 5 U l N q u 9 P L 6 W E 3 d j s Q j + m c w W T 8 h L N r U S v 7 P x 0 2 S L T l / B P L P b P I n A S A D a t H b H w 6 8 O I n K v G Q Z F M Y J x B 7 T x c r I F u m H u C W P z 5 o m 1 L j w d Q l u R m W 3 y 4 h 4 9 H 0 B 3 f w A f e i A P I e L m 7 u g R I X V Y h e P e 3 4 z p C h D D Y x G o C m m x Z m A + Y u r e U e v t n u A 8 y 4 k z 1 m d 8 U x K 2 I 6 R e k L Q x r Z h 5 B m 0 6 3 F d d M C V 7 O q T D e s i C 8 L p B 4 a h I Q a v I 4 U U Q A w R S R u 1 k H G l X Y k s N 2 b Q Z p o f M r S M R 3 Q d x f Q Z z / p A / h F v t b V h I q p H w 3 t H 3 c y 4 l 4 z + + + 0 P 8 0 R 9 + S T y e E X R i T v W d g y v o h k Z h w L b 6 t R h 1 K 1 C a P b P U 4 u 8 6 d v y M k I 7 c D a m r s x M L F i 4 Q N s u i x c 0 i N + / s 2 b P C y X D f r n F P 5 X S w 2 x y i 4 j e 3 J i o 6 K z W W r 4 V K o Z d I k r 5 D a s g i r Q 8 P q O A E X i 4 7 u t C n g I 6 O z c K y q E h w / c Y 3 v o X v f P t v x O t m A r v Q I 8 N + u K 9 x i w c 6 F 0 3 Z U O W y 4 0 J q H R G N B u d G U G y c p W + o a L C o G 0 O h a a J x z q P 7 6 + f V C 2 8 R I z R A 0 q d y 3 P s 0 G a N W O o A + U p P o Q l / a O 4 y / / V + l 8 I b k M K i 5 t I C + x + P D G H H O W z d b 4 X D Y 8 c i j j w h V Q W q C I k d T 0 3 h W 9 G S E i L P 8 5 4 n / g o / 7 f x F q 8 y v x y Z V P i z h X e u l 8 R t D G x + i w y g 3 S Q e M k V q 4 2 n g 3 c / Z a L K K d D o M 8 v k o 5 T 5 f V c W j / k u X R b b Z 0 O m Q h n 5 P V h Z C / L u a 2 O p 4 N d 3 U 6 n W 8 S O + n s H 6 I D m k r G u F m v K B 4 s l E x P X 3 a D T N Q C 1 T E 0 S V Y U C b T Y 8 w S z k z D J / K o s k Z J z 2 R T w m 6 S T U z l n U 7 p n Q c 6 a f p I Y K 5 W s k D U h 8 X o j u 8 V Y E P c p e L F o k B X z 5 + d d e e 4 v M D R m W L 1 s K Y 7 Y R R p 0 R K r I 5 2 0 b p H M 3 Q C m E y f O E s U s 3 H B 6 5 x i + / n n v s V F i x Y K J r D y P / y a 3 / + T d b v 1 c m 5 T l N A 9 z t Z / + S c s M K F E 1 U 7 n v V 6 8 c I V L F 7 S L L h t o C 0 E T d 3 M B 9 e g y 8 L J a z 4 y I N 3 4 y C I t Z I 4 g j G W S q 9 J M B 0 a 9 s B B e t x N q l U q M g q y s r C Q O o 6 E f B R T E E U 3 F m a + Z D 6 s 7 7 E W x q Q Q b a t f D 4 r M Q J 4 p i W d k S u F x D c M b 6 S Q + e 6 q b 2 B 2 X o N y v g 8 m S h a 5 Q O f J F 0 3 7 M Z t A z u F j t d G X 8 K X B k b k w e R r 5 s n j N l + N x n c + i U i C 3 4 m O C 9 x S p H 0 G k 7 X 4 o k b p s X Z G c e h s j T i W C D X G 3 G 8 x k j / s v r D R j t 7 H 9 m A v 1 t i Y p z v u 4 j 2 s T b 0 j f Z h U f l 8 a G e O V E i Q R I d 4 y I e c d + p O 4 e 8 I Y b h P B q O G P i w v g S O X j q P Y W A i f l e z 4 f J J O d F Z V p f I J D h y W j A P 9 / V i / Y R 2 y y Y b k / h l n z 5 0 n x q p E f Y X E / O c K F T d 7 m c B b E 1 i y Z D H K y o p Q 5 M u X J B R 3 F J q s u 6 f g p w 3 U J T v N B C O c s i + 5 B 0 X L s L S 6 H w 7 q n j x x G i t X L 0 e O K X t O X r p M c J y y i V y / 4 K Z K V O c n 4 I 9 Y o F N k P g A 8 h Y M 3 S K 6 Z a F + w W 7 P c s A J d 9 j 5 4 + l x Q l W t Q l V M O o 9 q A W C A K S 7 w V R f q F o u l / a j I h w x e Q 4 e 9 + O C Q 4 G W / 1 d / 5 I U h M 5 Q 5 x z E 2 d C z B O D P N m F h 8 G D p a P E j b l X Q X b 2 N M y K w J 7 E V H 3 N d O B G m H x B x m Y T Y s T R V Q a e 6 h c S k o j H y a R 6 h X P + 3 E 2 S 5 s u W L R H B + T t B y 7 B c V L G u q 5 2 r A 2 Y c 6 V 6 0 M L 0 9 z V n 3 G 8 O F i 9 f w 5 p t v 4 f d + 7 3 d x 5 c o V 8 R w z i S W L F w i 3 / + n T Z 7 F 9 + z b o p v H K 2 O 1 O 4 e T g 7 s M M 7 j 3 J g 8 X L S k u E y s u 2 V 3 r 5 C x P 8 T N X H 7 R 2 9 a G y o g d l M D O z S J T J / i Y m 7 3 Z A 5 B 8 c S f o 0 V 7 t C w q H B l L 5 M t 0 D X B 2 8 S O C U 9 k B N Z A h 1 B P O A N g w D 0 e n W e 8 9 d b b U J I e u X r N C m j N W u i b p 6 o i M 8 F + z A 7 j I i O U e U r 0 k + o U e a C X p K Y O O l U + F M n g Z U b Q Q U u E a U P T 5 v 9 w q h E v y L D 3 M o y D C 1 C w a D w T Y u i 1 f p R / S G r T z F 5 C d u N z d g N L V X Z i c E B P W 8 H X P p F 7 c k B T n T Z M L h 2 Z p h r + 1 4 9 + J i S q L x h A m A 4 / e 8 m Y U z 6 2 4 R G S N r M b y e l g 6 a c h p n A y 2 a w l 7 A i j c 6 S b 9 i W O E j o Q L H G 4 G T + 7 o P P z 8 o V U y o Q j R 0 6 S j b t R z G / K y c 3 H L 5 / 9 J T 4 q K o 2 J M N W k v o k G / H c O T 5 t H l E I w z O 4 s 0 g w + u B o 3 H U L d M W j n q U i N T S A U Z E m b W k M p B Y h z D T n I u 2 T p E u G d m w x O m z p y 5 A S W L V 0 k 2 q c x + I w 4 L E R o 9 B 9 7 G H N z 8 o R 7 P B z i s p Y A 2 W d X 6 f O a x f q m n C l S u w U p B 7 H b I k N 9 E a u t / M O S k H 5 G r a 2 J Y H 8 Q 4 W I 7 w k Q o J l U Z c r X S g U t h 6 N e D o h W Y u P B A J z z h E U F M 3 n 4 f l A U K e A I + B H x + l J a V C D f z n Y J H g / J c K A b R L m L u C J T Z S u H G L 9 B H R e B z s r s 9 H T z q P 2 / T u B T j 2 q l A x E 5 S l 9 Q d 3 Y r b 3 D N O / 1 l 8 t 8 S E D k e w n 3 5 4 i I C E K t U G B L o C s 0 q i T J i L W 5 b h 9 4 f w z / / y b / i D j V 9 A / j S l I J m Q n i V x 6 1 Y n 4 s 4 4 e u y 9 W L F 8 M c 6 c O o c t 2 6 T 2 1 O x k 4 M 3 n D W b i 5 X / T c e r 0 e T F e h i X b u n X r 8 O Z b e 4 j o K + D x e P D w Q / f T 3 s 1 u J 0 6 H 4 T e H U P b Y 7 E n S H w Q R c w w 3 z e 1 k p 8 z H + f M X R M k N 2 4 I c g F Y Q I T z x h J S 1 w Q P g 3 n n n X T z 8 8 I M i D D Q Z T A h v v b m P X v + I p H 4 S X t s t e Q R b b 7 W h s b F B J G i H i f j W r 1 u N i x e v i A Y 4 O 3 f c i / 3 v v I N t W 7 e K Q X J c b c E E 2 L x 4 E Z 1 L q d 9 f C r L + s c s J 9 j a N D Q 6 h q m Y + c e 0 T q C B j m W d A p T B 0 6 x a i Z V x 3 p K C / r Y S d D m N + s q J z 7 2 v 7 s H 7 b e j F w m G f / s I 2 Z D A 1 M w b f e / S f i h j E U G P L x V N n j M I T 0 8 P X 5 U M x u 8 S T O 9 C i w t j p C q k 2 W 8 K p o V R M P R S Z w B W 3 e F k l n 5 n l Q n C v I W R K c L T E Z P O C M J 9 t X N i 2 7 n Q e n G S x F Q W M F b d D M U t V y y I L C Z N f b F N K Z w V z B v R p 4 q M B c Y T k 4 h s J d k i u e y 1 f 6 + g a R b d T j 7 f 3 v i N 5 2 h 9 4 9 j K q q S h w / e R o P P H C / C G X w J I p Q M C i m C A q 8 + 1 N g 5 8 w T C j N B R n v + 5 h t v 4 b H H H 6 X f u C t u Q H S w z T Q J 0 k 8 M V l e l h y d I e 8 L V v X l z N / Z n Q t x L z O K 2 0 O X T O / 2 Z s F n t 4 s D X z x u v k e J u S z 4 i t o G + A Y w Q M W 7 c u E 5 M X U w h l a / I 9 i d n i D A z Y h x 6 7 y h p F 0 H s 3 H W v C G x n A g 9 r q y 0 Y v 0 / Z l b 7 X E v W 5 U k J p 2 B y F q n j 8 j T y m U q v M F q p g l l 2 L m r o 1 G L K 3 Q R 3 n 9 B b p S 0 V 0 u r 4 J 6 o h S j L d R 6 T T Q L 8 5 8 M P / + v X + F n K g t X 5 + P p 5 c 9 A b 1 6 3 C A c I V X B 7 p W h u S x 5 c b R m v G z J r 5 k W L I p d 1 5 x k p J N 9 Q Z v M f d B 5 A H e h b j 5 G d g + h 9 M l y 4 k w J v P 3 2 A V E 5 y h I 0 H A i j t L i U x L 0 D 2 7 Z t w b X O G 5 i 3 C j j 8 W g 9 0 W g N x P z 8 + / / l P k w r R g V u t r b B a L f j k J z 6 O / / r x T / D F + z 8 D 0 8 L x z R j d P Y K S J 6 e P S 2 T C y E t 0 X T w D a 4 7 w d n h h a J i o x v H w c K / C J 2 I m b W 3 t I i 2 q s Y k r Y e V k X / n J J t D T Q S H p n u H g 3 w l k W X I 8 / + u X o N Z o i e E o h Y P I T 9 L h s U e 5 S c 9 E 1 Y 5 t q T 5 i z D x R n d t Q 9 z u y U J V 7 d + o f f y Y P 5 Z s s b W f C m y S F e M Q t n 1 H O X D 9 0 8 L B Y p 2 3 3 b B a V 5 u z 1 n A n 8 W o 7 L X T x / W f g E M j t x O P 4 m Q / u Y D A 3 J I D c z H 5 n N M Z D g A 8 i c n W u P A j f J h l g o i c s B 9 w V R M 1 + k W 0 S W v l K 4 a K 0 2 G 3 8 U L G M W n D t / E Q + R q j D h C w U V S A 8 n g y d w F D 0 8 0 R Z i K c Q u y O n o J q W b p n D 6 z E V h l B Y V F S F E G z t / 4 U L 0 9 f b S 6 2 S 4 d P k i F i 9 e I u y B x x 5 5 g N h a y n l S S p + R h b 1 7 9 m P L 9 r U 4 e e g 8 t u 7 c j H 3 7 D u D e H a S 6 c v 6 h Z h i H d / f g / o c 3 I 0 B c a V 4 V u 0 G t 6 O r q o u + 7 h m e e + Y y Y S l H Y k 4 P i 9 E A 1 X x 8 7 M e h C u c a H q 3 z T w c 6 J y f V m I 0 S E p X M l w m n W k / t 1 5 D y Q J w o k W T r J S P X g P E I 2 r l l b 4 J Z s n 5 k u R e o 3 g D / 5 0 6 / i 3 / 7 1 H 5 O / j e P d g 0 e x h Q 4 u D 9 1 7 + e X X s H P n D p H R 0 e P o x + 5 r b w l p 4 A 6 5 8 e 3 7 v 5 5 8 x y T Q / c Z u j / B J i D G x U i X C 3 D H Q P y i y M f I K 8 j C Y f J x P j + c K l l S 8 n 1 z u w g W Q m S H D 7 t 1 v C W c c V 1 e w V s C 2 q c z u H E i M + d p Q n l b B G R m L Q l m k E L X y F v 8 t e o I 4 T f 5 q 4 t Q 2 j J p H U V N V I 4 r L r l 1 v w b y 6 + g m e l e l a 9 z L G Z 7 R K Y K + S P w w U G l j n T z 6 Z B u 6 8 l K W V k w r B b l I + W U y A Q a g U 9 B n 0 B u 5 o q y B R z M 3 i 2 U C 3 + X t g U J b B d 8 4 D w w I D N A V 6 / N d P f 4 Z n n v 7 4 7 e H O Y X M E 5 k u 9 y N r s E Z 5 A B k / X 4 C k b D B 6 y Z l K V k x 2 Z e X i 0 5 R 0 e n S o x h V Q X 1 x A d g L 1 7 9 8 F O E p B 7 K J h y T B g a G B L Z G P 3 9 A 1 i 3 d r V I z a q v S / b v P u 1 A 7 v r Z S y k Y 0 7 1 2 9 I 0 R a L b p 0 U v M p K m x E V r S D J h p X L 7 c g q V k S E v r K a 3 Z / x R k r W 1 I z G 9 C q D + C C N m L Y W c E e 9 r 2 4 z O f + T j 6 n U P o t v e h 2 9 q F b l s v / r z i D 8 R A u j 5 6 v r S i F D E Z l + E E U V n F k n v i d X O r L i 0 R R T g U F K l B P B T g j T f f E m N n x y x j o p S / e e F 4 k S H 3 H r R b n a L X P J c l l S Q L L e 8 E N 1 p a S U o 5 R M A 5 N b x u M p i J S x 5 W y T H B k H W + 0 J I o f m h q a l B w 2 I 5 A n k f E S 8 Y O m G H c a s L x Y y e J 4 9 x L m y V x 5 D d I t 3 6 c d O u U + p d C K j u a N z g F d m i 4 L r o n z J v y h Q C D J k v E R y Y b x F / f / 2 0 s L F 5 I 0 i s L a y v v J 3 1 c i 2 H v V V p 0 J 0 o N y 0 Q d V S q 7 g O U p T 8 x 1 X X N A q V e L Z i b D 3 i v I M u s R 5 G r X P h 1 M + U W I G e I o W F o g 7 R e 9 l Y s X i 8 j O 4 h x D t q X Y a V G k n Q + z / w Z / r C g W 5 B S m y U h 5 3 b i f Q 8 E 2 H g L H H z j 9 4 U 1 5 i B j x I D G J S W 7 + 6 c A h B B 6 Z m g n + b r J X 6 v T C V d 7 a 2 o G F i x Y j x 6 T D e 6 0 K 3 D t / + j 5 6 v 0 2 4 / u Y v k P 2 t f 8 o 4 M k Y 6 d k n w e U k e w J O n z k F D 6 m Q b E W N F Z Q U d 3 h w s X T K x x Z r b 7 R P Z + 9 z 3 g n v 6 s R 0 n 4 m t l p a I / Y n l 5 O a m 8 U z P g 2 e 3 N S Q Y f N I T D r n a W 9 A s X j l 8 P S y + W s j w M L t P n i j j U 5 E w I A b r f 8 E g M q j J p 8 + 0 O G 3 p 6 + r F y x b g 7 / c z Z c 1 i y e D G J 1 I m + f 4 4 j X e 6 / h q w S J S 7 2 X 8 C w c / R 2 6 c Y 3 v / H 3 9 K 0 J 3 H v v d j G J o b 2 9 D Y 8 / 9 q i Q f u v X j / c d + O t 3 v o M l Z Y u h V + m x v X 4 j b o 0 a k W c 6 R t I k g m x 1 G f K 1 D R h x Z k F H B q c X C h j 6 X c h e n S P m 8 o a 8 f p g e U s M Z 7 U O + Z h 4 R z k 3 x m e y Z d F 5 3 I G d x r n D 7 V 5 h W C a L k b A W u E p b 6 V v A 0 c L I b I 0 4 4 v X X I N f S i N m c 8 V p V C i O 4 x R B J K R o z A e 5 M 2 b l W 2 K J l P R y q D m 8 G b w P C 2 e a C e l 4 c 9 R 1 1 I R O N 4 e H s e 1 A p p g D b 3 y Q g O B k m a Z i H q i m H f 2 C E 8 + O A u q E m F Z a b F x r X F Y h P 5 a 6 u W L L l d g m J 3 O H H 5 4 m U s X 7 F M x G b Y 1 v m f g v n A K P S 1 p A 3 k a C H T y e B t 9 y J 7 x d w 8 p e + 8 c x j 3 3 z / z R H r O q O C 7 j N 6 l L f h B 0 d 7 e K U y a v N x c e I i Y e 3 v 6 U F Z e K q 6 L Y 3 0 3 z d z 2 O S p y H / V k N w q C S q X E p G P Q c x k V x u U Y f m U I x U + W o I d U C 5 5 U k F 4 n k 5 4 j l g 7 W f T s c 3 f j l + e f F 7 1 x 8 + I 0 t X 0 V C l U C o K w B d I 3 E N I u 5 U m t F 0 Y M 4 / t o d E + q O S y O 5 3 x K C Q W d A z U o a 6 l k E Y m g 3 w 3 f K h t O g o w o s + T M Y r L X w 4 h l H F J V T q 1 s I c v I 4 S I + f J S R K C G 7 9 U Z W + A 7 R 2 b 4 J A 8 y 9 e 0 M h u 2 z k F E 1 0 g j c p j A O N N C J 9 u C H L 1 T j P Y v 1 E n q B B M z q 4 Q M 2 2 E r 8 r Z N 5 F I c r 4 s 6 I q L c n z v k e h N B j L h G M U o / W + r X w 0 z q c D G p w 9 / 8 3 g g e 3 1 U i U q 7 e P T 6 G r 0 1 q 1 u I P O + H q G 0 F L 3 5 g o G b l v 1 0 6 R b t X V 3 Y k N G z b C 6 3 G h j N S Y i C s K V T J b w u v x 0 6 Z 6 c f i 9 I 3 j s 8 U e m M L n f B j z d X h j r J C b i H i S G R L z X W G r E z d F W v N 6 y V z x f k V 2 G z 6 z + u H j 8 / w J e f W 0 P q q u q s H L l U u H A 6 u r u F c z Q R C b O A K n x j U 3 z R J z q z b f e J q l Y j E 2 b N m D 3 6 2 9 h + z 3 3 o K K i W C I o M W 3 9 g Y m b a v V 3 o k A n N R b p H r i F b F 2 x E L P s + 0 + B Z + K e P X M e T U 0 N K E w G y w R Y m m e Q s g M / 7 U P l F 6 p J x W I P S Q L d F g X m F c 0 t M i 9 i P X I Z v v e 9 H 4 k Y w + e + 8 I x I d p T 0 C L K f f E T Y Z I u J G V H u U 2 Q H l Z I U q 8 f L r 7 6 J d R u W I 7 / I B J 2 c Y z Q y h C N + K E l / 5 5 S f y 1 e v o m 5 + P l y v h B B 5 q F 9 8 F 8 M f q E B z K b t e 6 X s F j 5 Q y M C I x H w z n F 6 B w U l f c q Z C R 2 v q t 5 G O I F s d s f 8 V I 5 T M + U I n d 7 9 g F Q T 2 x K w 8 5 h o l M R U a S r f V W J 6 3 r 7 O 2 x H G f I x l o n M T n 2 c l 6 9 c l 2 U H k x X I P i b w O T 2 W 5 P R Q g R l 9 d t o j + V 4 r + 2 9 2 9 p J J r S 1 9 5 A N O L d M / v 8 J 9 F u B 3 l t n Y R k j W 7 m w C K F I W A S F R 8 h 2 4 7 E / r H J + 7 p l n s G f P H u Q X 5 I v + / B y i Y O L b q F + d T D 0 i 9 c V + 0 o Z i 4 q q j A Q 6 K u l B r 3 C S I g g / x 8 8 + / L K o Z O Y d u M n h g 1 v D w C G p q a 4 n Y x v / O g 9 d 4 n G I 6 e A S J j E s o u N M r / V 5 b c O c u 1 U N 7 j 0 G X r x O c m w N 9 b P w / 9 P D 9 R C j j h 9 J + n K T H 5 g K R 0 f H i 8 2 9 h x c r F G O w 3 Y 2 C w H w 8 + 8 B C O H D 1 C O n C h S B 6 t q C i D o Z L 1 4 g g U 7 5 d C s y s u G l b 6 / L V o K s 4 X K V k 9 r m O o M f F c K C m 7 o t y 4 C j x l f q 7 g 5 j L c c V Y U y B m u I V t T A T l Z f n r V 9 J W v L O X y N m e 2 n 9 L B l d S p T H o G 2 1 R M V D x j m B 0 V v 2 n M R k w M d t V f N 7 c K 5 0 D c E s P q 5 Z L z Z z q M m u 3 g S m j O M w w F Q 8 j N z o Z W r 4 G X V F s P n S / u 4 y A n J l M l H B a / X Z z t U c A V k G H X w r n Z o S y 9 D v z w I D Z 9 e p P w B c h s b a M J 5 v 7 q Z D q M z + a A 6 z 0 f y r h X G T H m f v c 5 m A d d q C t e O Y 0 / X l L 9 j h 4 9 h m 3 b t t 7 m j D w Z L j 0 d a G y f G f k k B V u G 5 F h a O b 2 a N x t m y q t z + b N I k k p E a j t m x Y s t u / H w J 5 r J V l p z W 1 V j d S 5 V O W w P 9 i B X X U m q o D R t Q a 0 w I n Z U D / U 9 M T F F P p U w b P G 3 Q y O b D 6 M 2 j o G h f r z 0 4 h t k A 3 I T x x w R T V e o Z C g p L o W b O B X b O r s y T C 6 U R o s q M P B C L 3 I + x N M V f c j T Z p Z A 6 Y H c 2 R A N k R q s H n d y s C H O O W r N z b P 3 T r 8 j k C Z g P 2 9 H 3 h p O w 5 H 2 N U b n h k y J W R G w B q E t m J 6 4 u f t w T 3 c / n E 6 7 0 A f 4 y + 7 Z t k W o / A c O v k f c X y 7 i Q h 9 6 c n w K / P 9 X w D a v u o x s 3 K T q L y S U e J Q G n k I 4 J D s v b A Z e u 6 u H n b j v g Z 3 Q a a f z y X M D R B t C I g f K T 0 S V B 8 W g E t l L p f h B K g + u y y J H / b S V n t J C p o M 3 T n I G T X w + l W r k u e m 5 3 Y 2 W Y f X K U Z B U n / p P 3 I A 8 q k L p 1 j o 6 y O O 7 b v b d R C D q F O 2 G N f I c M n a D p D q q h Z N C R n K D i S r R b 4 I 3 u x 4 l B f 3 0 z Y l J g 7 F l 8 I 8 F E e E W 1 b E 4 r r c R x y 4 k A i H V Q K F U o r O 9 C 0 0 b l L c b d 7 D t l u 7 t D A 0 F k V X C w 7 / b U X Z 7 k N s H A + / T m Z a L 4 G H K i 5 o X 4 s L 5 C 2 L K h k a r x b 3 b t + D 4 i d P Y u G E N 6 f h 7 x a z e o u I C s g + m L y + 5 e O m 6 2 L t o h G x F B Z e b j 2 H t 2 l W i b X H Z I 2 n V B c Q Y r l 2 9 j j G L h Y z 0 X j F h k c c R 1 d Q 2 o L 5 2 3 G M c c c a g z J H W n p 0 X x f d N 9 S b / v w 5 2 P H G B Z u q M T i E o z o 4 o M y 6 B L M b N 5 4 2 i d s c 6 6 k b Y W k A G W O a + d + n g L N 6 O D t L / s x s h T 2 R B N 0 + H f z 3 x f c F t S k w l C M V D + O L q T y d f P Q 6 O 5 f T 1 D 8 B h t 5 K Y 9 y M 7 J x v z G + t J I o y i v a 0 N 9 f X z E A g F R F E a z z c a 6 R 3 B v J E K l H 9 6 / L A z 8 S W Z p 5 C I g Y Z B 6 C t M Z A s 2 S E + m g d W w l G 3 E K p 5 S J s W 2 3 C E n q X k a u F 7 y o e r T 1 R P z 9 I g w o 5 E 4 c c y E k C I R k s L e h B y l d S r E A j G S D s N Q 1 s t g K M 8 F T / 7 I V l X A F 7 G g 0 r R a 1 G H F b C Q F i V N z F X I + q a R 3 C 9 9 N P 6 L l C R E n G R 0 d w 7 X r 1 6 B R q 9 D Y y E 0 u i 9 D T 0 0 f 2 V C V a b r S L Q O u a N S s E g U + H U b O V V O E 8 9 P Y O i M X k 2 c u G N s 0 U F Y 8 Z h M T s + C e a f J z A a V K X 1 q d l q / N g a U 3 D u M 1 t 4 Y E H 2 + a e w / j / Z X h 7 v K L 9 N d / 7 / g P v o b + v H 5 s 3 b 4 J 8 1 c r V 3 9 T q j D A a d Y K Y G J 6 w G V 6 H A 8 6 E 1 L N 6 U f k u X L 9 + Q 6 h 8 s 3 m P W A 8 + c / I C m q r m i X Q Z F o X t l g 5 S u e R Y W 7 s G 4 W g Y 8 w u n H n C F k q R L f j 7 Z N B W o q 6 t C e V m J c B d z u v 2 C B U 3 0 b 5 5 4 b g l x w v y 8 b O S 6 S D L R 2 d C n p e Q w M Q 0 6 5 P j n I 9 / C L W 0 H e k J W 1 O Q 1 I E c 7 N d c u F c N i s L N h z B N B O D 6 A h C w M H u c y X J S P Q i M R E 1 3 / k P M y 3 C 9 H 4 G w b Q 7 h b s j c L d x Q h q z E b p Y s 0 U B d p x M Q S e 9 4 t x H U h I q R K R P f q Y c w r I H u g C m z e j V h u I G J y i z i a r 2 h w k t S b C D H 2 Z 4 b Z u y l 4 b r i Q 0 5 S H / / z B f 4 n C T p 5 U w T o 9 q 9 8 8 H o a n B S 5 Z 0 o z I 0 Y C I 2 X B / + R S O d p 1 C n 2 N A / N T k V Y o 8 R q P o B B t H 5 E I Q x f M K U V x d C N O C D O o 1 7 W V X V y 9 + / J O f o r i o h N R Z q Y l / g Y b e J 8 o j J B 4 d s c U n j O v U 1 + h h O T 4 G V b Z q S s n N / 0 s I j g S h q 9 Q J Y u J j V F V Z S Z p B R J R v y L / z 7 W 9 8 U y G X i a 4 z Z b k k V b J I T T I s p o N Q g c A b C v z 7 r 3 + F x q Y G E Y e 6 f P E q b V w D L Z c c / / A P / 4 T 8 g i L a O D 2 + / Z 1 / h I n s C d Z z Z V l K 4 n A 9 W L p 5 J X 2 X x A 2 X l y / F 6 s o V M L p 0 W F y X q T c c R 5 y l 3 u W p z R g H / 5 7 + n P S Y c 9 l M S 0 z w X P W I w c m M Q b s c F X k x H O 8 5 j X u a 7 k F t b p X o U l R k l L g i 9 5 r g U S Q 5 6 o l q D w e v d W Q H F e m b h H e Q 5 + g 2 F F R I C 0 Y w a U q h r J I j d 0 U e j A u y 8 U L o T V y x X 8 O I u x 8 d V p L G x C D c 4 W H o l X l i u A G X u p g W Z S O i 9 y K L p J t C q Y b / Q B w l y + p F l n u 2 u p R U y 4 k H l V f q / N B V n O m / g F c 6 X 8 f 2 B q k l 9 U z g j R 3 w D 2 P 1 6 t X E j H J J q u c g G P C L G J 9 a r U G R q g h 5 p d n i W r j 1 G 0 s R l h K c 2 l N H e 6 r O U s M T 9 U F 3 S y X 6 L o j + 7 n T L h n o j F N q p D i i G W B P 6 n N x c E z Z t X I + C g j y y M T V o n F e N i l K 2 s c f 3 S m E i S U Z n i y W Z l 1 s y q 5 U w 1 B g x b D H T 2 h E D z e Z y G O n 1 b k 9 A / J 1 h N l v u u J 7 r 7 i H t 9 W y w v D + G 7 M U T y 0 P 6 L v b j W m e L C G / I / + z P / u S b n I p + / P g J R I 1 9 4 B Z N t A R E W G r E G 1 w 4 + P Y x 7 H x w A / a + 8 R 6 s d r u I a v / q V 7 8 i I 7 w Y G z d u g D 3 Q h c F e G 6 5 e v Y p 7 l 2 2 D K k d F e n o 5 f v R f P 8 H 6 9 R O z D J R G p d T r L F l O k Y 6 Z V J H J 8 H W Q 7 d R s E h k H T E y c 1 8 a j c 0 z J E S Z b 6 z e g X F e K i t w y e G M 3 B c G w d 4 4 d A 0 y 0 P N 5 m I m R Q Z j H H k R 7 z 6 1 P E x B j 6 1 Q D y 1 h b e t s U u D 1 0 R k l a R p Y B W o U Z T U S P Z m y G R 4 S 5 + l B V w 2 P x 4 / a V D 8 J L k u 3 q l B d 0 x I r 7 O b o z 0 e 1 G v a 6 R 1 U o t g c q o c n 6 / 8 y s h 1 W D 1 j c A Z c R F A z l 8 U z X j y 0 W 8 y 4 1 e s 0 I t O f C x m z c 4 y w W a z I d R t R t q J k w n 3 w Y 3 2 t X q i d e 1 v 2 4 a b 5 J n t L R J t t f 0 s Y 8 m x i b L O W c P D n j R M N g 0 v f M x U V p v b Z Y n X i P / 7 j e 6 K l G 5 d Y t J O d W W B Q 4 9 j p i 1 C r 1 G J C B w 8 f c D j d Y h I i N 9 u s r Z 1 Y Q p Q C J 7 d O 7 s 5 0 t w g E o j h / / i K p x q 0 4 d / Y i O r q 6 x O O F C x Z i z 5 6 3 R V i I m R E P Z M h Z P j U c o T C p R I o Z t 2 q 4 b U O 9 + M K r q J p v x L z 6 J X Q I O 2 j J S N 2 h 9 W D D n V u D G e X V e O P X e 7 B 5 3 g b o S T 0 I D A V Q + q E y j F 0 c Q t E K 0 r H p t T z N L l W T M x 1 4 1 C S 3 d 7 4 b T J f f l n J 6 M P H U a D c j J H P B H u p G u X G l S E X i r H k e O V K d P d U W 5 P v 1 h Y k z i j k / w M 9 e d c J C R j / 3 P 1 + 3 3 I h d G 6 Z 3 y P S 4 T g h C 5 d l T 3 F i G 6 8 r M 9 h 7 k G 2 q E 7 e Q L W 3 H 0 w E 2 s L F m M k v V 6 a A M F U G Q r R A F k r q Z W a t Z C s L 1 P t t U 9 c 7 e t J u d G 8 p g g P 9 m f R 0 d O 4 b 7 7 7 p 1 x H y Y j H k i I a S t 3 C m 5 y Q r S c E T N 9 Z q q b 1 p U B h c g 0 S I f E B F i y T W W y u 3 f v g c 8 f I P X K h S 9 + 4 X O k q t 4 9 c Y X J V u S Q j 8 1 G 5 y q X N I s I 7 X t I c s i x d D V q t U K q T 9 d s N B 2 3 C Y p b M X M A 6 9 z Z C 7 j / g Z 2 i j 5 w 9 I B X g m e L z h S e D X b K c b C h A 7 + L B X 6 n h Y 1 d 6 9 8 P e q c X 2 H b N 3 q + E M Y u c 5 B z S k h / J U h L k W 9 X G g 0 P a + B c F V A y g z L B X P s a o q J t C z y p h M T + E D L v d q U R h e A F W N Q h A R g w m N X d d S O + S p S L m 2 G T 9 4 w Y 5 F Z J / 1 D p F d Q H b A f Z t m V k G 4 1 z p 7 C z 2 h U Z j U k k d M 1 F 4 R E X N B I 9 e X R e k 1 S o V O S K Z R 7 w 0 U 6 e a L G c D s T R 1 5 e R g V H 8 2 c k D s Z v M l X W i M Y I r X 3 / s 0 m m F / q Q 3 l a c x i O R T F H v S O C C t H h T w t z z A X v t y l J t Z 4 + X h P q i 0 B d P b M t a D 1 j R 8 F a u s 4 5 f L X U 2 i w p 0 c W p n S g p P w h k V w 8 i s X S X a I T j v O R A w R Y y D 9 K u x X r C Q t p J / p y a 9 D C m e P n e P 3 x U q A D h S B B D / W Y x m C u L V E K e v P G x p 5 + a E I H 3 d / i g n a c X 9 U P s r u V E Q h 6 7 P x O 6 h 0 j E B h N o r h + / 6 u E X h 1 D 2 s d m D d j / 8 0 X + T r Z Z N a o M b m z d t w d j o G E 6 c P i H K v t m W 4 8 y N J 3 Y 8 C p + + E / m u J k R c E d h q r 6 I m Z x N 6 n S f E Z 6 S X 7 U 8 G T / + u z p b a o H F e n a 4 p m 4 i Y I y O Z N y 6 9 l 8 K w 5 6 r I U G d p w 4 d 5 1 H s N B f r 5 2 P 3 q f j H U z G G 3 k a p C 9 i m p y o m T Q Y T v 7 x W E z Z 5 G k T y b / K y 2 N s 6 Q k D J U 0 p N q 0 / H d X 9 r w 5 I P F c L v C e G H P K L 7 z R x M b 5 n i 9 H n R 1 9 Y l + 3 9 x b b j b M t e J 4 M g 7 e V G H X Q i k P M R O 8 l 7 w w r J i Y 3 5 g J v E + T x 5 N m w n T r 8 U H h v O x E V q E c h k L 9 h N b c 3 i 4 P D L W k R c 2 N h i Z g C k F x 1 k N f X 5 + Y c M 5 p F j z d j r N 7 A 8 E A L l + 4 j E r 6 v a S 0 S P Q y v / D c e X T G e 0 m t i W L 7 i m 1 Q V 6 i R n 5 u X 0 U Z i v P G e F w v q 9 U J M H z 5 l x + c / P L 7 Z P 3 7 R i Z I S F e b P 0 6 K y K G t K p W 4 w 5 E U Y H l g d 3 d C 2 V C G 6 Z l S 4 t 4 v 1 U i f Y i D 0 s + l E M D J p v T / 6 w H B i D 8 V 6 1 i D 2 x 9 B l q C y M / u 4 q I v g E 3 b r S j e Y a 5 Q s M v D s 6 p g e T o G 8 M o e X z i g R 4 h 4 t K r C o U 9 d e X K D V x v a R G e o B x a G 7 / f h w 3 r V 8 N p t s L h 6 0 R 1 3 W r 4 O w M w z J M O 3 n e / 9 0 M i P K W o I 2 L D v O V 6 C + Y v W I B X X n k F f / o n f y B e 4 / Y r 8 O x u M 6 k q c T y 6 o w A N V V P X m 6 U U B 9 w b G q Z v t Z Z C q D c K N U n y O w W n T s 1 k z r i I 4 3 d n D Y v E U u 7 q W j i H m q S B F / t R + b F 0 + 4 n T 1 F g i 3 b 0 0 m o y 5 9 j W 8 E 0 w h K L 7 w d E M 2 H Z F Y B G 6 n h 3 T M K C 5 c u I R F x Q t R v a p S q I u c A d 1 K 3 N U x N o b 1 q z Y g P y c X 6 v y J T U 3 G H A r 8 + C U S U c R k P v 1 E E a p K x 7 / n O z 8 Y Z R Y k y j X + + J l i q J U S J + q 2 H k N u 5 y L 4 h 9 2 I K y O I b J Y m A D I 4 V 4 8 H R T O 4 t V n u h m Q z j b g 0 i 8 i y 3 w z v x j Z E H X k 4 s P e k 6 E X A 7 X + V K m 7 K Q p I y F M C C x g U 4 f / E C P v T k 4 6 Q 6 S o s r p A V z y 8 z L M A H c c Y c b s E x G A j F 6 u 3 T a W M X j F K Z R b w t y l U 1 i W B n P t Y 2 r r P C 8 H k H W J i / K K y U V N j N k Y i L 8 5 k 1 p 8 5 F o 1 / r s W a j I j W e 0 Y b j q l B v n i P 4 J s 2 B y v G i u u D Y o x / y S O F S K z I f d c d 6 B q / 5 b x K S H R a s t d i h c v 3 4 d z 3 x 2 5 m T Z K E k s / s R L r S 2 C m X N T F Z 6 c y A x m z W q O p U m q / d 3 g 8 O E T 2 L 5 d 6 s X x m 8 Q U g p o N b L A x 8 X C M C L 4 E t A V S X K r L k o X 6 Q u k g c 3 C X 8 5 r k 1 7 M y J 5 H y N 2 Y 4 r E z I g h D e G R O H O r r U i r D R R d I l s 5 6 u k B k x N r A I G h L X 5 X Y P c n n 4 Q A r 0 H R x 8 / d W t V / D M l x 4 R L d A 4 d 4 6 l B q c c c R v k l G 1 l J m l R W J Q j 7 C c O Z F f K N 8 y R c 2 X B 6 Z E h x 8 j E P 3 E Z m b D Z W 8 W c m c F D o S d z a O 7 L J 9 t X i C x d F q L b 6 B q 0 i x C 8 G Y C 2 S C O 8 p a 6 L T s j o 3 n J X 0 3 2 l r R e X S B j I d n U M u Z F b b q I 1 4 + 9 L / j E J z k 7 n Q 8 i t k r m t M E + l m A 4 B I i j t B y A o b h l 2 q l u J b Y 2 Z 9 + f 4 8 b N Y v 2 I l F P o P I A X o u n 0 d f q g K e L i 3 m r Q e e o 7 W l I N 6 v w l p Z T 1 u h b 3 U R 3 v E n X x l G B 0 x C / X Y 7 f E I h r d 5 c 3 L Y x R 1 A t B G 7 U 4 J K B 3 t q b o 4 q 0 F y e E F 6 R a 9 d a w P N Q D x 9 + X 9 h a K 1 c u R 0 9 n H 3 b s m h h T M e 8 z o / i h q V W U 5 j d G U f R w k a g x Y n A V L V f T M q R a J Y k z 8 b A y J r K f / a I R j b V 6 1 J R r 0 N L u w c c / 5 J 8 Q M H V e c C B n V S 5 9 z h m y j a Q B 0 p n A W R O c r 8 d O A u t 7 l m m H U 6 c j G s v C v / z 3 K E o L 1 W j r 8 e H v / 2 R c 7 T P 7 b m D / q 1 e J 6 W j I r h z B 5 z / / e Z w 6 d Q q X L 1 + m v 8 r w l a 9 8 G d b Y W S g P V Y g k 3 q P 2 k y S R j X A F n G g b 6 8 A f b n l G D O q e A K L Z S C A C p Z a M / K R E u n T i O v K r C k Q M r 6 3 t F j E W W o e W G y g t K 6 P n Z L B Z b a R e s / p 4 D 3 H 5 f E R C U a i S s Z 5 0 R O w x U p f v 3 F v G H j p H 1 1 F w 4 8 h g I C A q Y 1 e v m p h O l a n t w V y g i o Q Q T h s j y v z K e c k O J W k 9 H C C e D F 6 D O + m f E f V F E S M 6 t 9 v t G B w c I Z P G j 2 1 b N 8 N m d 4 r 2 z v f e o f R y u j z o a G + 7 O 4 L q f d + O m n s k N S t I B M V d d n g Y M b f 9 4 n m w 9 f V 1 S D j o J t v i k K 3 w Q e X I R W Q o A v V 8 B Q z l 0 r B r X i j m O F y B q k / a E S k w I X B 8 Z z q M 9 a 3 H w R N 2 q M k m e / J B O U p z a G P P Q R B R f + w k t O 2 V M C 0 3 Q a / k r O 3 M + l t 6 k 0 / v D T J G 5 + j S j 8 X l + O b 3 B u l f 7 j 0 g x 9 e / l O n Q 8 H d K Y 3 F S z S z Z P X / s 6 G k s M y x E c P 4 Q A j 1 B X E o M 4 f L g N f G 3 I k M B f n / T 7 4 h q 4 h L 9 Q u E p L E j W Y 6 X j y t V W l P S Y y H 5 j Z 8 7 0 W 8 g l H a + / 9 p Y Y M M 1 j P k t L S z G v r k 5 k c 6 c Q p T 1 S 5 S t J s / D i 4 M G D Y v R o a V k 5 z C M 8 a y u O V a t W C R W y o q K E 9 m q q U + B K u w O F + r C Y 6 Z t W U y n A x Z e G t K Y 2 c 8 X k I R X p G N k 7 j N K H J 9 q t Z 8 9 d F l k i V 6 5 c F a l Y H / / 4 x + h D M p c G M T F 9 I K m Z C b T 0 P K y O N T f W s O 6 K o B j T e Y j Y I L 5 I d t Z a L i M I 6 q E q l j g g e 9 I 4 m C k L 5 W K w Z 4 z U N i W G h 2 x Y u X Y Z c X M z b d 5 q / P S n P 8 P 9 9 + 0 i V Y w k V j 0 R S c w p 3 p s O / o z S 6 E r h i O A Z s 8 O e i 8 m p 8 c C w 2 4 x + z z A u 9 F 2 A z W v D N 3 Z 9 V T y f D l 9 4 j D Z f B Y 3 c Q A s h L a 5 5 7 6 g o Y b k T m N 8 a Q f G j 4 + U T v K m e y L C w 7 f x R h 5 i m a N v j F E 4 H V t 8 4 5 U l d q o F N 1 i 7 y / J R H y l D 8 S B m p n y R 1 y e 5 S y N T S v N / H u b G M D I G I k 6 R n K 6 o m S V g S V o h c 9 s C 0 Z m 4 M I M g N N 8 n 2 j d J P S 8 s t b N k y P t Q h P B y D p k I p 3 N I + n 0 / 0 6 e O O q s O D w 6 h v q B c 2 s k 6 n h 1 x O J J 9 G U C F / F G r d z A f T 3 + e D r v p O s x 5 k e H 3 3 X i x b v l h 4 m K u r K n H m 7 A W s W z t e B h I Y D M L V 4 k T J / X e e c D t 5 7 t l M + O l / P y c S j / m + 1 6 + f O O O X z / i R 9 4 9 h x c p l o i 0 Z h y l E b / P k 3 + c M 7 i y b G r w 8 a k v A q J 9 K U J z z x w m u L H 2 M h X o h g e Q 5 C m G g x 4 Z k u N U 6 g J 7 e A V I T K j G v c Z 7 o G i P K n U n a 8 d R z L m Y c G e t B T q E W c V m 6 a 1 b 6 r n L D M n i v B 8 V k D 3 5 P y j n B 4 C H X o 2 4 b v C E f 3 E E 3 V g S W i P 5 5 3 I M h x f V Y K n G X J 5 a u j N B I C N k r Z 3 c x T 0 b M H 4 e G C I T B 8 T X u g B v v l y P i j C L h k p M 9 Z E C g e g R 5 5 e U k B d T 0 o w K b b r / + x d u o b 8 6 F N l o A p 7 E T u d o a Q V R M R G O l l 6 A d K y L b Q S m C 6 g E i T M O k X u z n e h V o W D x 7 v l 8 K 7 D l k u 5 c z X S 5 f v I I i s q t S e Z k R a 4 z 2 J g t K U r V 1 O o 2 Y I c U 9 P n L z e P / i I u j J 4 Y O D 7 7 5 P W s d 4 l o k i L T Z j 9 c q g y 2 C G + T o D 0 J R N X 7 o x H Y L e C B L 0 8 W N j F p w 8 e U Y 0 + T c Y x o P Y S h N p O U m N 5 t l f v k D a U Q Q D x A C e e + 4 F D A 6 N Y v G i R f S X q b L C e c W J 3 D V z j c / J R H u B g o I C 0 e e P E 4 9 T 4 A 5 H n H y 8 c d M G U V y b W s t Z J R S r I q F o G G q F C s s r p P E y I o u C / u M i w j 6 7 D D X T q M j s a t / 9 2 p t Y u j U P B V p S X 4 Z d w t Z q N p L 6 4 U 6 g c P V U 7 s K q B a d C s d T h 3 u O T w U S Q p 6 0 n N a 4 A o 6 8 P o + S J i a K f 4 Y / a a S P a U F O W 4 s I J E d T l G J S v 2 0 t q V m C C n b R n 7 z u Y X 9 u E h u Z 6 n D p 9 D k 3 V 9 Z B H 5 D C W G E V 2 P H d X m t y f P E g b 2 H 2 r G y X G E r T 0 3 M S C x k Z Y f K Q C 1 1 Q L x u A l N a C g S L K D 2 P a T C F f q X 8 H t p U 3 K M p K e A y g 0 S t W q K c 8 q 1 2 Y V 6 x Y g H C r A 9 3 / F E + G B h + 4 x Y f W i 8 c P E 3 a J 0 s q Q 9 m W H M z W z g X n X c U o 1 b w H E D x w 8 y g 3 a u c J 5 1 I m f t n T O q y U H h t r Y e N D V l r u y V n F n E G B x k Y y Z b A q j 8 T o R 1 E 3 P u X F d d y M 4 w a m g 6 Z F 3 a j / i K B 5 K / T c R 0 7 R 9 m k V A y 5 B j y w e 1 u v Z E g y o x S W o 7 z u l M Q E 3 u i 2 m 7 c R D s Z x N d v 3 K K D + T Z u 3 W r D i h W S C 5 h 7 n Z e X l 8 I e 6 I M y Y U D 8 l A z V G 6 p h j / m h L p a a s 6 c a m X D c h P s h y O m A s F a h 1 s j F M L J 0 8 I S / S D y A H E 2 V S O I N j A R F b t p k h K I + B I + T 1 G o a v 1 k d E S D b M b J s U m 9 q V U I a c I 9 w r q k y h 8 z Q K / R w m z 3 Q 5 + n p X l p Q M 7 8 G P f 3 9 w h Y c 7 R l B E U k S n n w R 7 A + Q X e A R g c A u S x + u d 7 a A z F v Y X H Z s 2 L C B b J B 3 R Z I q t 7 s q K y s W n j y W m M G Y m 9 Q 0 G 9 S y f P S 3 u f D 2 O + / C P O x E X W 0 1 F P R f K n b H m R M 8 y r S 9 J 4 J 1 y 0 i C k X 1 2 7 J w b m 5 d L 0 v X W q B z l O X F E X W Q H z C E V J h N 4 z Z m r c h c r z n w J D 0 d h V t + A U c 0 N T O + c Q C f j 5 q 0 O + v x 8 R N 0 x s o v 1 G D P b I K e z w H m i z N w G B 4 Z F z R b n H z K Y y U 7 O z 1 M k 6 6 h S K C i Y 5 K T J g C y N D O Y 9 I 5 D r 5 V A W 5 o j w y c i + Y a E d R V x h k Y f H I 4 6 O d Z / G 6 Z 7 z J P n 9 q M u f n N c 5 j k T p 1 K q I F H h a P h P y 5 O q L a S U U T 1 p H t x Y v u V 8 n o z p G K k k 2 7 p + / E V n 0 n 1 E j c X d 2 Q N j d U c h H v U K 4 8 g h R F r 1 q I s C o O y L U o X A k R N L I B 3 W J C v P u b y B C k A t 3 7 p E j x 7 B m z S p S Q X h 6 R B b 2 H 9 i L h W s k W 6 Q 6 d y U C q m 7 h M J g I q e i C u x V x M m s 8 G p + S z M m z T w u 1 j U Q 8 2 t u O g E x I z Y n 6 + 3 / 4 V 3 z t z / 7 k t h 3 I 0 s Q R G k D e l A T a c b D H c W R k D C U l S T 2 c b 1 5 6 e 0 a E Y i Q V S W 0 b s d e g O N s B V / i K y C 9 0 B P v E Z H Y p h p a L H u e J C R 2 W h m g L 7 E Q 4 z f N U 8 N 1 0 i o R g 5 s S 8 L v G R r N s j b j 4 I e C L f o b Y j Q v v I 0 Z n Q W C j Z Y i Z N C a m Z a m T T v x 8 U o 6 M 2 v P L q q 8 j J z h H t v 7 i E n f s z h M M h c f 0 W i 0 U w 0 8 2 b N 4 u k b E 6 Q Z S / k f N G b Z J w J h g e j U F V 8 M K b h u R S A c U X a + v A e 0 c + / n / h P r K h c g f L s M n R b O 7 G j 8 h 5 k a e + c i X A y b f O i Z u i 0 4 + o s n w v Z 8 I V u 0 f W I p 7 4 b V n H v O 6 n l F s g A Z a S G T 6 d P 5 + b y A 2 / E j n I s R Y L U B x 4 Y M B s 6 H d w A R Y Z e W w / W F C 8 X x j H b P i G S V s P O W 2 J M p 0 I t E y r f t X M 9 q G o k P Z 4 4 W n 5 + j i B K t r F 4 G D Y j P X 2 I y z e M y c p g x t W r N 1 A 2 X I S i B 4 v R 1 d O N 2 p o q E V 8 6 c e I M F q + p I k m U L 5 g C 3 3 w K E S J + a 9 Y N c S 1 l h u V 0 b y P i + X D U i 5 L k F M X p Y D 0 4 h o I 5 l q s z u N b M K B J w x y l w 5 L V h k W j s D o 3 A R G s 7 H b z t J E E b D X A F B h A + o c L + k f f x 2 c 9 8 I v n X c b z x x l 4 8 / r j U Q D + F y d 6 5 d m s 3 f G E v O q 0 9 u D 7 c g n W q J j Q t r r h t Y + Z p q 4 n Q P h h R 9 Q + M o K K 0 R J S u S P c p n a V 0 p K d Y z Y R A e x j a x u k Z 4 3 Q Y e n U Q + R s L b t u 3 K f A 4 I P Z c M r h a Q F w d V 6 3 w c R j f k h n B J s C x 4 y d x 7 7 1 b 6 R y N p 0 N 5 2 0 h q T Z R Q Z G v Y z i U f S 8 h T 1 c N o y C F b a e I o + S L d K q g D c Z E 1 P V 2 q U T q 4 c W U K f 7 P h L 0 S R W T q s 3 j 4 6 U M n B z n R F P I H v w p F O F J a a Y L f 6 U L s g H 9 l 5 K h T q F q K q b D y d x v 6 + A 3 n b p M C n L 2 z D y S P X 6 b 1 O D I 8 M Y 8 e 9 O 8 g m O o U d 2 3 d g c H Q Q l y 9 d w u d / 7 0 M w K C W j 7 6 X L u 4 m Q j e g c 6 y Q 1 0 o Q t D Z J j g 3 s 9 2 A N S c e V M u X + / S V i O j a B g S w n d x v R r G b a F E d K r R R f d o V 8 P 4 G Z R t 6 g 9 y 8 v L F z E g D X F 6 b i N 9 9 e o 1 M p a l s T W 9 P T 3 4 y E e e g j 6 Z V J p C M B r C 4 Y 5 j Y q y n S W 1 A K a n a 0 X A c B c W S v c P X U Z s / t c n n X H D 0 2 B k R J O X v 5 y w J T q x m 6 c Q T M 7 7 8 p T s f W O C / G Y Y u 2 R 5 8 L g g M B 6 A t 0 9 5 Z h T C d u c C t M N S 1 C l I d S W J N s w 3 P P v s C E Z E M e Q X 5 Q g j w t I 5 8 b h s Q i A o H m G z f v r 2 J v t 4 + k W n + z D O f m C C J G B o F i e y o J / n b O G p z 1 s y J k K Z D a k S L x d c L F a l e N v 9 4 C 6 8 U W F p x g W C M b j Y c I u l E / 5 b o m t F 6 s w 1 L l i 0 m P V w l m v u z P c / 9 + b 7 z 3 P / B n 2 z 7 E g p 3 S Q T D G d 3 c C o 0 l l D X Q T u q N B z p V A R n 1 Z j H / 6 t V r b 5 O 9 o h H B 1 E K y F b c 2 V C Y P N K f D x o V n j Y O 9 M y E 4 E i A u O L P q x X Z U M V 2 3 W m G g z 0 2 Q a n c c W o V J d M B l / O 3 B f 6 T r 0 m H X g h 2 k H v m w t n q i e z Y d 3 P L t W k 0 5 3 v 7 p n + F T f / D P q C u K I R x X o l A f y X g I R F w w P h 6 P i T p j x A S J H a d e y 7 4 N + t X h G 8 a e 1 9 / F x v v 5 f q X 0 M / 6 p z b s z o l I Q x + Z x M J n S s R g 2 q x 1 H j h 7 H 1 i 2 b h D T k H h a c e M 0 N O q f L 5 u D r 2 N P y D l 0 q M X A y G R 5 a s C v 5 l 4 l 4 t / 0 I z g 9 c o H 0 O 0 V p r 8 O n G p 1 F R O d V p N V f 4 r 4 e g W z z O i D h R P B A I i 6 Q F 7 l b L g e S Y O w 4 5 r S c H 1 d m j L f N 6 7 H R M O Y i W h T g d Y M Z k o p o M k 7 o E 2 d E y 4 d b 9 o B h 7 x w z T D j 2 G X V L b 4 7 m C u W b Q H 4 I / 4 M e t v a 0 Y 1 p l x / 3 0 7 Y C J d P U 4 S M + w I Q U P c i c G O A F W W H k O e i y j S L x A e t i r T + j T b S g b 3 F R e y l 2 e D q 3 S 5 1 7 m f V F l 7 s B s F 2 g Z o V X l Q y m Z 2 + W b s u p s B H O z m A k W u G t Y q c 0 V 5 D B N 6 v q Y e / 3 r k Z y I A a 9 Q Y s a l q L d b X z Z z 2 w p 2 j 6 h P e C c P A + 2 1 y 6 J V x + E 5 b U L 4 5 d 8 r U + B T Y A a E q U w h u D G K I 2 k Z p D 3 n P n Q 6 3 a B R 6 8 + I Q G p a U o K A o G 0 2 l d 5 Y x o P C G E T V M L 0 2 u X L k u G k n y Y T x + 7 A S 2 b N 2 M 9 v Y O u N 1 e k S J V V 1 s L 4 y S P K q t V Q W I K Q 6 5 h D D g G s b U 2 c 9 b L m z f 2 o 8 B Y A K f f S e v r x b a 6 L c h 2 6 O 7 K 1 u S y l m B 3 G L F I B N f c L S T 5 1 + H w Y W K I W i 3 8 X j / a O t q F L c X G Y R a t Z 0 a n h N n T I a Q S N 4 3 0 B g u h V 1 v p p s Z f J s r k I w u h K p q o R s y E F J G m b D L u 2 m p L d J O 0 k N y P 0 4 H d 5 D y 9 0 B b o E 0 H S q r z x V t D D Y 0 5 E g 1 5 R p s C R d e a 6 z M 1 4 6 n u I j P 9 E v Q + l u q V C k n L A N e V R T I G J I e a N Q k m q 5 P 8 U 2 B E R j v t E M S M X O o 5 4 r 4 t p + k Z N s Q h 6 F 5 l X I F 7 j o d c E i K i n z x T n T P r C + 6 b a b v E E j 3 B J Q E 7 M x U 7 E l b e p Y A J x c c x J W T C V 2 G y + f l L / R u C w k 9 p C 6 5 i v n C 9 S q J r n r Y G e G M t c k a k f Y z r Y s 7 h + / V q y j x W 4 c P E K S o u L o N V p B d d 3 2 J 2 k r l 5 H c / M C 5 O b n C u + y B B n e 7 X g f D r 8 D a j p 7 j y 3 m U T p T w c n b N n p N 2 B 5 F 3 B R D V U 4 F s m g 9 h D S e / p J m B H f y 4 p 7 q r C F x X 8 C C w k I i f h 9 i 5 i h C x g g c T h e q K s v R 1 U X m S W G y c 2 z y v V P A R O A L F K D Q x L N u b c l n J Z T 4 F k N X N X 0 V a w q 9 Z H v V 5 K 2 k m w 1 i w H n 1 N k G l k E k a Z m t K R a x G q 9 S L e J Q 8 m c m Q j o 5 f t q M t r 4 e k 0 7 1 0 1 z I E h v x Q 1 W c J t 7 r F f 1 O 0 8 Y r T w R o Z H U P 8 V A A V T 1 X T m k 5 c V c u 7 d C h 3 T j y U I 9 5 r o u p 2 L g g H I 1 D d H k 0 5 N 0 i S c N m E n h I j n u s i G 0 S v L E T w P S K I L a O 3 2 5 B N h 0 A / 2 Q l V m T l v O M Z 9 7 D w w Z e t h d g P F f l q b E o 1 w E v i 5 F X Z 9 5 v e x F O 2 1 X x C P a 3 J X Y 9 / e d 5 B f n Y A x h x u 4 G F C Z s 0 J 4 a e 8 G J 0 + c w p q 1 a 0 T 8 S 6 h I T L 1 p Y N O D e 5 O c O X 0 e G z a u F b Y Y x 3 z 6 n R e x Y t 4 u k T T N j D G R x u A z 4 X A b t 5 S T 0 T r H U e Z y w d g 4 N a P E Q 1 I x E o 2 I e 5 N c + h P B V R W j 5 r H b n j x u o x f u D s H U + y x k D / 8 v 8 d x k Z I x D 9 d j P E z c Y F I 9 V S r 8 4 p J P h t B i R X z w 9 Q f X Y 6 D M C g 8 R 5 C 4 g 4 S A U h X d 4 R G I K T u C A n v M p e P o T w + 0 e h v 2 G B s q Y G Q b W k 5 7 P O r l N x 2 b 0 k N d g T O B m i o f 4 C h d B p m + Y 3 Q a V T Q F 2 g F q p c H B E U G x Y K N W E s c A O l + b W w l V 2 V 3 O B p e 8 e c l D s m H T p 0 F D / 6 4 U 9 Q V l 4 h e j 4 8 + 5 M 3 a A O d q K 6 p F Q S 5 / + 2 D m L + A J y F O 3 M A 9 e w 9 g 4 c J G K e d s 0 q G Y D J 6 U y C N N O a H X E z H T Z S g x 4 r s q v E 2 c B O s I c b H h B t G r 7 2 r r C M o a T f C S S s g d Z n / + 8 1 + J A k U + R P w 9 T C i + d i 9 M 9 J r p w G M q u b J V Q T Z K j p a s N o M S n h A R D C 2 x W q c k F T X 5 w k n g N c v V V Y g f / q 5 K 4 r z Z u l L 0 D X f B R E T l C g 6 L v 9 0 N O t o 6 c O k y q X 3 V N f D 5 g y K k w k M j W M H Q k g 3 F 9 8 n z n C r o u z k N i t e / r r 4 W Y w 6 S 7 J E w w j I v T h 2 7 g n p 6 b j q w 7 V 1 L N F B S E B c 1 W / n l K o z s G 5 l A V E y k 7 7 1 3 h K 6 j E m + 8 v g c V F e X C a e L x e I V U Y p P i 7 X 0 H 0 N g 4 D w U F + S L e x E w g H o x D t X o T f v y T Z 0 W 7 N s 5 A 4 W H Y t 1 q 7 h S c 6 I 0 G x q s f B 0 Z m Q p X M i 1 5 C 5 y p Z V R j 5 E j B J j k + B 6 T E y M O r K B + B C F 3 j 4 A 0 + / + L p S N j S I d K a C S S g D y Z t k w J i a / L o C D B 9 6 j R b G h o W 4 e e n p 6 c P T 4 K e H d 0 2 v y c P b c B Q w P j 8 I y F E Q s u 1 s q Q V f o M P a 2 W Q y N 4 4 5 J n B z J R v H P f / 4 c 7 r l n G 9 4 / c g S f + u T H E f A H c O 7 c O V R W V O L a l W u 4 / 8 G d y Q D k R I L S F I 9 B L y + D + 5 I T h i r j F L d 0 C i M j F p w 7 e 1 X k w 5 m M u b h y u g 9 N 8 x a i 6 4 Y D Q 7 1 2 a A t 9 w k H C y N F U 4 j R 9 d 6 6 u B s 6 R O F p u t g r 7 Q q / T Y 9 / b 7 5 B K 5 M L I 8 A i a 1 8 / e F Z Y J o r u n X 7 T 3 e n 3 3 m w g H f C g y 5 e H l N 1 5 D / 8 A g L p M t s 3 j R g u S r M 4 O 5 N h 8 k g 6 o A Z m c v N F o m U h 1 x / e l t k k B n k F T o i R o F q 9 s c + m D 3 9 J V r L W J u E z f J r K 2 t w S 9 / + R y W L 1 + K / / 7 p z y f 0 f e T v Z s n R v G i h u I a S v D r I 4 i r c 7 D i P L R v v x e W L 1 6 B U 0 b U Z 9 H A Q Q X I L h F B I K l n Z T 4 R Q V l s q E l a l z k o Q x B Q c D Y p g O G f H H y P V c x d p N 9 w g Z s m S R W L K B l d 9 c 5 Z O V 1 e 3 8 N y t W r W S n h s X G t z w k z v n M r g 6 f F 5 9 P Y 4 e O y 6 G 3 n G 3 K T G Y f D q V b 8 T d K n q c p 4 M 3 q c y 0 h I z D K y R O F y B 6 M Y r n L 7 8 q O i D t 2 H E P 3 Z g T k X A E M j r w C n 1 A i P R 0 c D C 2 M p c r b I l o e / u R I G 4 Q 9 y X g C h Q i U G J B V q s J 6 l y N a K j P o 1 5 y l u d B W z 7 u F O D n h 8 a G M W w N Y F F j O U I X A 8 h a 4 x O 9 7 k q N M x X o j W P Y c w W x P b m o / H g 1 o r / 4 3 1 B 8 9 l / E 8 5 z Z z n 0 q B j w T w w Z G Z R k K 9 V M j 5 r w W r 7 z y J l Q q t e B y P N y Y B 5 9 N r g L 2 B 0 J E o B d I b g Y Q c I d F E J M 7 z i 5 c V o m D e 0 / j i 1 / 8 r P g s x u 4 3 9 2 O z Z g X Z R u y l Z C K e S K T u G 2 6 Y m u 8 8 c 3 v o x U G U p 1 U f j 5 2 3 o W R t 8 Q T v 3 0 x g b v 7 q q 7 u x + t 5 q N F X s o k N H B 4 o u z a i e e n Q C P S F o a y f a 1 v z + 0 6 f O S j V 0 h K 3 b N t G 6 f T C 7 l T + L E 1 I 1 W r 2 w u 3 g Q G z P U B x + 4 D 2 8 T 0 9 m 6 d a N Y T y b i 8 0 c v Y v N 9 G w S h p K O T b K J c e u 8 d 9 d y g G 5 5 L X w k i K F u C K Z Z 1 V 5 5 q E a W D z I m R V l 8 P E R Q X 5 e X B G Z C q Z N P t H 7 Y F F J e L 0 K d w w G q z i q H A P J o y T A T F b Z d Y X e B A b J + D a 4 A k c B O T q p x l S A Q T i J L R L N r 0 z q w t I e a P S U Y 1 b W D f O 3 2 4 G u 3 A I 4 / e K 9 K A O D m S c / Q Y c 4 k X X R + + R b Y g q b A x H 1 b K V 0 0 Z 4 Z P 6 r H x t H R 1 n N R 2 Y m Q O 2 o a i b D r k X h U t n d 8 1 y 1 j i n F K V j Z N Q 6 Z V D Y y K t D K P 3 w V M k / 8 g o 9 / 1 R m j W A m Z P o 8 q z c L p m A Q U R M t a j K Q q 1 N M 7 2 B K d b P i 2 i G y U D G v a g 0 x V S U a i q Z K 5 f A I 2 Z W l 4 / Y I S 4 m O z k 4 U F / H 0 F h O d j 6 B w k d 8 N g t 4 Q P H 6 P a N H A I 2 r t N o f I u J n X U C c m u q c w c s W M q 6 P X x H l k N X I o M A K f y 4 O w P I 5 7 F m 6 m e 5 r l 8 K X B 1 + v L W I c 1 G b J L l y 4 m + M J O n j y F p c u X k G r E H D S K D W n D z x j s P C g x r I P 1 k g v y P o / I A O 8 q G c K 2 r d O 7 V T 1 B C y w + K U C a Q r l v B V T l c w s G M y z v m p G 9 N Q + W K x a c 7 L 1 A Y n o r 2 X U q O u 6 k r x K h c a o Q d z m a j a D Y P v D H I r B 6 z P j p m V / g b + / 7 S / E 8 t 1 D m w Q L Z K / K g L r z z M E C m y f B z A b u N O Y k 2 B b a n h L 1 I T J / r p x y k c R 8 6 E U Q f q b i 7 1 m V j x Z K 5 e 1 Q Z Y X t Y e A L L n 8 6 s Q l / o U 8 A T O 4 Z F p Q u J O E a w p L g p o 7 3 K 4 D x L 7 l n P d g Z L i H c O n S U p d A + e W K O Z w g + D g 2 F o K s a l z 8 U L l 1 F T W 3 1 H 0 m B W 0 B p x P I / / z / s 6 H R I R G W T K h L h m x l s 9 7 + D p 5 R 8 m O 9 6 H b F J b t e r 0 k A g n 2 H L s L Q 6 P 1 w 9 j W m Y 7 I x U s n g 0 z e v k m o / M 6 6 a D l e g T C I P v p K j S 3 K p C z e v Z M Y n Z q D D i u o d S 7 l K T C z H G d y Q i N h d A x 1 o X 3 D h / D R z / y B F p u 3 B J E 4 I s E R F C w v K w Y L 7 + y G 3 / 1 l 3 + W f E d m s B r w 8 3 O / F t H s X F 0 u P r X y o + L 5 1 E F m b 6 L 5 t V F p 6 s g d Y P T 1 E Z Q 8 M X 2 6 0 J 3 C 1 + a H y 2 K G t b g S 5 Y U a q N R y v L j X j C 8 + N f s 6 c w q Z u 8 U t J n f M R T 1 J Z a + w N / F v d v 0 F l H K l O F Q / + 9 m z W L x k M d z E z b m S d f 1 6 7 s 4 U E U T B h j t n q j / 8 y I P o s B t Q k R N H n l 6 S V E x 4 7 + w 5 i E c e f 1 D k f 7 J 6 e / z E K V E x P D l k c T e I e U l r M Z D N F P W T P T e 9 Y 2 x y k e I v z t D + R 8 i W 1 Z j w 9 L I P Q Z 1 e E U x 3 e P r M B W E / s / 3 E i c 7 c v H X r 1 q 0 4 c / Y s V s o W o T h D 7 d U v n n 0 e n 3 u G e / V L a 3 B H B D W 5 m D B E X F C d p 4 L r i g v e F h f K P 1 G N 7 t 4 e 1 J G x O R n B P u J c 1 X e u N 8 t o g 6 1 2 y W X P G z q 5 U w 3 r y o F A Z E p q T S a M k b Q r 2 j l N r c k k + N u I I 9 U T B 8 5 Q P J m O T N M f P z B 4 J + j r Q m Q 8 q 0 s 0 O H Y m j I 4 h H 5 5 + r I R U s s y V y 7 7 h I G 6 2 k i q r C K L l + n U s X b o E p m w T u H l M d U U V c g t m t r n Y z L 0 6 q E C T 2 i t 6 W f A l u M j I j y W y h B n A c 7 M S 9 F m c x Z C S M i M j o / D 4 f M j P l T L A m S F p a f 3 H z F Z o z F o c 6 z m O 4 p J C 1 N b V 4 v q N G 3 j g v s y Z D X e D 9 B Z u r K o b V R W i J 3 0 6 A u 1 B a B v H G X h K U h m i e q i L 5 y 7 x B / q G U V n N a v N U U u n r H x I 2 M s 8 r a 1 7 Y P H e C + u f D / y E 4 G K d 1 f P X e P 5 G e T B 6 A d J A G h v B w B M p i O Y K t E W Q V y 6 A p V p H u z C 1 0 F X f M q V z n S N 2 I B + m R H K X r i q T J F Z s + 2 O S K s D U E V c H U h X z x h d e w a P E i M Z y Y 0 2 I K c v K g 1 C h h 7 b O J + h r 2 s i 1 e P N W z N r l z 6 w c F 5 + j J V Q r I j e N r M / T C A K l r 0 w 8 U G N 0 9 g r z N e W g Z a B N Z L h F a X 7 3 B K F K 1 V G q F a N L S S D Z F e l H e b B j q J 3 v E O Y a y 8 m I y / I 9 j 2 z 2 b R d z p / M V L W L V i O R n y 4 1 K S P 5 + r g N n x 1 N v b L z L I V y x f B r 3 X A G 0 d H W J 6 3 k Y S S 6 1 U C g L / T S O 9 M W e M D t 2 g + 9 y U j s D + 7 i B 0 f C 1 J u J x u 2 B 0 O F M U L o K + f e x W x l U w C 0 Q B z E k G 1 t n Z h / n x O 8 J V i Y 8 z c 5 0 R Q r K 8 e 6 T y O P F K V D n U c x Z 9 u / f 3 k X 0 j y 9 E S g q Z 1 o e 1 y 6 f E 2 U U A 8 O D o m s Y p 6 e 4 f V 5 h Y H K 2 d 9 1 x L m m Q / T C V S R C I Z H F 7 o r Q g V i m x 0 i w H z n a U k T c D h T X z D 4 m M x 1 9 o 6 T C v D I i N v 4 j O / O x a M F U K X n r R g d 6 + n s R D A T J c D Y K r x D H H E 6 d P o O i o i J s a d i I 8 p U T x f 1 M E 9 r v B N O 1 E J i x L y D t G N / P m T M X s X 7 D R F v 3 b t B 2 / B J y G i t F C h A P y H Y 5 X e j o 7 M L C B f O F R 2 0 6 8 P n g L I f U a 3 g i p q r g g 3 n x 5 g p / b 4 i Y 2 V T m e K n 3 K j x h K e T D f e f X 1 K 0 U j x k s o c J k R 2 t 6 F c h d M / e 9 s 5 + 1 I 4 + 7 2 8 4 B c 5 Z Q Y 1 4 L 2 T O k 4 h W p U G Q Y N 8 I j l h i U h X c X P U 9 H Y t i M 2 M 0 2 K J s X A M Q R 3 b S x r R 1 9 x P 3 m w 7 b X g v w H C y G / g 2 b x b 7 7 n x a o l 2 b D Y o z h 5 0 Y G v f H z i w l y 7 c g t L l s 0 c j 2 G w q s l 2 G O v u p + k g 2 8 w 2 3 L N j s 4 h p T K 7 m T Y F f P z l 0 k I 5 A P 6 n B 5 S p S X Y D / / t l z + N h H P y K c F f w e f 7 s X 5 W s r R H 8 H L k t P g Y P N n D N 2 N 7 D 4 W s n 2 y I N p k h d z u H 8 Q E f p u D g O k w N k E R t O d e e V C p A l w o P 1 u 8 f 3 v / 1 j E i d Q a N X i e 8 i K y 6 3 g e r 1 h T X t Y M y / D X 7 3 w H D z c / i o r c U v g D b j Q W z R O v 5 z j g o X c P 4 5 F H H 4 L 9 q A 3 F O 2 Z W / d n Z Y a Y 9 L i r K F e G a u Y 7 f m T N B T d d l M + a N 0 y H 7 z R m c w d f 3 0 C 5 6 A S O p D m T 4 W l 0 u W h C u 2 M y 7 b W S e P H l a l K D f c 8 8 m I W q l B h 7 T c W o Z W n u i p L r I M K + a 6 1 + m u n r v B O w k 6 b E P k M H u x s 2 b N 7 G q c T U a 5 9 U j H o z i 9 d N 7 c e / 2 e 4 R O z d 1 S T 5 M x u 3 r 1 K l E 5 y t k A T z 7 x 0 A Q C C 5 k j p M t L 0 n 3 f v o M o K y u D 0 + U U N k x J U T G C X J z p 9 e G R h 8 d t k J l G o t 4 t H D Y n r U 7 8 r j x y 0 z X + / C C Q l k o a t a T V c v 9 6 B X 0 + x 8 6 k N f T 3 k J S a F P N 6 s 2 U f z N 4 x 8 T h X m 4 O n l j 4 h H l 8 m r Y l z P v n e r M c t K N g 8 u 2 c 2 S I T E F d g 5 O d m C c X K 7 c T Y L q q u m D 5 P c k V M i E 8 J j U a i K Z i 8 w n C v M b 4 + g + M F x r 9 k 7 7 7 y H b d s 2 w f r K G C o + V S m l h f g D s F h t 2 L f 3 b R F Y Z R u i s a F e p I 3 w w D Y e Y 8 m c n m E 5 P I b C 7 T P H k + 4 E r 7 / x N p 5 4 / E G M 7 h t B y U P p 3 j 0 Z 7 L 5 u c P K + i z h 0 Q + 0 8 h L I C 0 G n 0 g u h 5 X E t F q B h h S x A j 8 y z w J Q J C M h X p 8 1 F X N F W N 5 Y n x h f c X E 6 G 9 i / u 2 3 Y M g j x L l J i p 1 v y E H S A Y M k f G t M 2 m R m 3 Q 2 3 A l S 0 v h u C c o X l k k N N I 8 c R N W y + 9 F c E B F T R c K O C K L + C C q f m t 6 u T G H g p Q F U f n T i 6 3 p 6 + k R F A h O U t 9 N 7 u 8 H L d F C F g g i z W z 1 B 9 8 W 2 U Q a t w O 0 O Y G B w E I u a O T W N G c A c b S j G T M V a v p Y g 9 I v G 1 Z K 7 g f u m G 6 a 0 P m 7 v H j y C R f o m l G 6 c m 2 v a 4 f Q i N 0 d a r L A z A t V d l J j M B C 7 w K / / E 1 M 3 l H u q 9 r p N T 4 m K c i u U Y C 6 C 4 N B / f O / 4 j z C 9 d g F G n G a 6 g A 3 + w 6 X e T r x p H a n B 1 c I x 0 / q L f x j 3 I 8 H d / 9 0 8 i x Y q l 0 q O P P I x n f / k r 4 u J V H 2 g 4 t J 1 s q L P n y K Z b u Q Y 5 R T l 0 u i S G d i e w e G U o N C R I M s u g U U r H c v T g K E p 2 l Y j G N H y m P a f H E L G F E V 4 y h E R B g A 6 7 H I m T 5 d B B D U O D E Y Z 6 Y m A Z Q g Y 9 f b 0 w G a R W X 5 Y j t L b b Z m a y H C O M R a I i n s f z o T O B 5 0 q 9 t n u 3 G F E 7 S I S 1 8 9 4 t c y e o 4 b e G U f b o 9 K I u 0 E J i e d H c D F F X Y J Q O 0 h i i 8 c D t 7 A v m b s z l r C e s K E h 6 8 X g 4 F 7 e Q W q y c j 7 L t d 5 4 l w M 3 q s 1 f c O b e d C 4 Z f G k T Z R y W n Q T Q R F q U l j D H / L d G P r 8 Y 0 3 v d u c m n 7 v l s H 0 W X t F v d b l 1 u D + x f c K 5 K H 0 8 G x N v s p G w r v / c 1 J 1 3 Q w E Q W J 4 3 N Z j i 8 Q Q o B U 1 i K d A Z p c r e C 0 c 0 U o S t z e F 0 B I l z / n k S / T w e a T I V 8 / 8 T h a j h E j F x 4 2 C a w G 0 r J N w d C + Y V Q 8 X C H O k e 2 8 D Q V r C i b c B 5 + l 1 o 4 O N N T V I X i e G N s s N t T w 6 0 P I W V E A X X U a M d F 3 c 1 s 0 b b U W 8 Z 9 / G f j 4 / x V z i N X 5 4 + d + z g Q 1 R F 9 Q / s T c D v X Y m J W M u X H X 9 r X r N 7 F k 8 U K h h 3 J 3 m 2 v X r g s O w G 2 C R 0 b M y C v I R U d 7 l 0 h o X b y k G b X V 1 W Q X n R f q 3 a o N K 3 H 5 7 B V s 3 L B e T I l r u X F T T P 7 4 8 I c f E 4 0 + Z o K H p J 0 x K e 3 + 6 u t / i y V L l m L j + r V 4 / + h x 1 F R X o b y i H G W l p e j u 7 k F z 8 3 z a g L l z V e t h 0 s O 3 S x v d 6 z q B m u z x j B F 3 c B j W Y M c U K c X O g E L 9 V P f 7 y N s D K H 1 w X N p F 6 X D L l X L 4 u r i H u T H 5 7 G 8 O H I A 1 W x y 4 e v k K X B 4 P r G a z y G 2 L k W r D f e u / + h d / n H z l 7 O C e 8 e o s k 1 B f 7 x Y 3 h u V o L h v f A 7 v D j c G u Q V Q t z k b 7 N Q s G B w b Q 2 9 e P p q Z G 4 a L e t X M H n Q E 5 H I E B s p d I 0 o Y S + P E v f g 6 X 0 4 m P f O S j 2 L t v n 2 i v v H i x 5 H R i L x / 3 M l G 0 y 5 G / Z a K X 7 1 + O / F 9 s a d h C U j A L 7 9 w 8 g L / a 8 b / F 8 9 4 O U r U r S f s a D U J X M 6 6 F M c O T a 6 f e 9 I w E J S f O E y X K Z j i s Q F 7 z z P E f 3 0 X 6 0 h V q c U A v X L w q s o Q 5 W u 7 x e p N q B H + V j I z 6 c 4 K T M F L + e 4 O a b v C Y A U U P S u 5 p J r 7 9 B 4 7 g 4 Q e 3 C 0 7 O 4 L T 8 g Y E h 1 N R k H h c 5 G Y F e P 7 R p c a K O j l 4 R D + M c L l H Q R s Y / O w K 4 / / j 8 + b x J c 0 s W Z Q T d I W h M E v d K b 7 W c g j d s g 0 E 1 c d O 4 + 5 F a n l l 3 H 3 p + 8 P b Q N M u h M R i X m G A L u v D T n / 8 M H / n o h 9 E w r 1 7 k W E r p M f z D 6 8 b 9 / v g d s / N E z g j p G v Y j V x 0 i 3 d + N m t p a k o r 8 e Q n x w / s Q J f u H u b r v k g e G p Q b I k 9 M B X 9 u 9 l + z G x x C J B G E e s 6 G q c m I I g U s a 7 B f t y F 6 Q j R Y f c W / 6 v B W V q W s b B z f D L C C V b j K 4 d O N I u x L b p w x v 4 / t k i Z R F z K g d 2 c p q W g O V S C 4 W p R T C T p Y + T 6 n U w N n j Q 7 D X S R K t S N w H F 1 t y M 4 P U a 7 i 3 x e u v v 4 U t p R t R u G H i W f 7 W w X 9 C R W 4 F P E E P a V A u k T m S D v 6 E D I J x C m Y k q O A r b 0 C 9 d R N C R 0 4 g Q Z u g / Q K n W M y M q D e G q I I T b a f q n a 6 g j S 5 4 l O w J b / K Z c f A h y c t q Q H a O p K I x N x l z x T C / l n v F S b e S U g s Z T I R 8 C K a D Z T + p C g / M 7 s m Z K 3 h T J S Y w c b m 4 P i k n Z 6 I U 4 c I 0 3 n C G N O R A U j 2 8 Y e s U I k s H d z / i p p D a C o k J f O + 7 P 8 L Q y D C + + I X P Y 8 + e P d i 5 c 6 d I O j 5 9 + h z K y s t w 9 O h R k t R P o r R k 9 v v s a O 8 U B z c v P x e F B d N f Q / r B G d 4 9 h L I n y 0 l z G M M L L 7 4 s y t N z a X / W L V 4 p 2 s T p 6 / R w X 3 d D k a e A v l w K l H o 7 f C K 0 I j c q Q U t 2 + 7 P 6 7 V m o z k + g c y w L O X R 7 2 V o e 9 0 N M Z t C P w G C A 1 K s c u E i j y E u q 6 F x n 5 O n z i E w c Z g a K D C 2 f I / 4 o R o 7 0 i q 6 8 w e 9 / A X l / + S + 4 C S O M O e 2 o z h 1 v 2 5 y O s 2 c v o H n h A l H 2 w R f g 7 f B C U a w g 5 j i z D 4 B H B 1 X n z a Y K A / 8 / 6 N Q e I + b l q w k A A A A A S U V O R K 5 C Y I I = < / I m a g e > < / T o u r > < / T o u r s > < / V i s u a l i z a t i o n > 
</file>

<file path=customXml/item2.xml>��< ? x m l   v e r s i o n = " 1 . 0 "   e n c o d i n g = " u t f - 1 6 " ? > < T o u r   x m l n s : x s i = " h t t p : / / w w w . w 3 . o r g / 2 0 0 1 / X M L S c h e m a - i n s t a n c e "   x m l n s : x s d = " h t t p : / / w w w . w 3 . o r g / 2 0 0 1 / X M L S c h e m a "   N a m e = " T o u r   1 "   D e s c r i p t i o n = " H i e r   s t e h t   e i n e   B e s c h r e i b u n g   f � r   d i e   T o u r . "   x m l n s = " h t t p : / / m i c r o s o f t . d a t a . v i s u a l i z a t i o n . e n g i n e . t o u r s / 1 . 0 " > < S c e n e s > < S c e n e   C u s t o m M a p G u i d = " 0 0 0 0 0 0 0 0 - 0 0 0 0 - 0 0 0 0 - 0 0 0 0 - 0 0 0 0 0 0 0 0 0 0 0 0 "   C u s t o m M a p I d = " 0 0 0 0 0 0 0 0 - 0 0 0 0 - 0 0 0 0 - 0 0 0 0 - 0 0 0 0 0 0 0 0 0 0 0 0 "   S c e n e I d = " 5 6 1 7 9 6 2 d - 9 5 7 7 - 4 7 e 2 - 8 7 2 e - f f 1 2 2 5 8 2 9 4 e f " > < T r a n s i t i o n > M o v e T o < / T r a n s i t i o n > < E f f e c t > S t a t i o n < / E f f e c t > < T h e m e > B i n g R o a d < / T h e m e > < T h e m e W i t h L a b e l > t r u e < / T h e m e W i t h L a b e l > < F l a t M o d e E n a b l e d > t r u e < / F l a t M o d e E n a b l e d > < D u r a t i o n > 1 0 0 0 0 0 0 0 0 < / D u r a t i o n > < T r a n s i t i o n D u r a t i o n > 3 0 0 0 0 0 0 0 < / T r a n s i t i o n D u r a t i o n > < S p e e d > 0 . 5 < / S p e e d > < F r a m e > < C a m e r a > < L a t i t u d e > 5 0 . 5 4 2 6 8 1 3 9 4 7 6 3 0 4 4 < / L a t i t u d e > < L o n g i t u d e > 1 1 . 8 1 2 8 7 3 8 1 9 8 9 2 1 < / L o n g i t u d e > < R o t a t i o n > 0 < / R o t a t i o n > < P i v o t A n g l e > - 0 . 0 3 3 4 8 7 4 8 6 5 1 0 7 8 8 2 2 1 < / P i v o t A n g l e > < D i s t a n c e > 0 . 1 9 3 2 7 3 5 2 8 3 1 9 9 9 9 9 4 < / D i s t a n c e > < / C a m e r a > < I m a g e > i V B O R w 0 K G g o A A A A N S U h E U g A A A N Q A A A B 1 C A Y A A A A 2 n s 9 T A A A A A X N S R 0 I A r s 4 c 6 Q A A A A R n Q U 1 B A A C x j w v 8 Y Q U A A A A J c E h Z c w A A A m M A A A J j A b 7 O l n M A A J 7 i S U R B V H h e 1 f 0 H n J x n e S 4 O X 7 P T 6 / b e d 7 W 7 k l a 9 d 8 m y J P c K B k w 3 J Q m Q n L S T B B I S C J B 6 0 u A Q I E A A Y 3 C 3 X C R Z l i z L 6 r 1 r J W 3 v b X Z 6 7 z P f f T / v j H Z 2 d 7 b I g n z / c / m 3 1 u z s l P d 9 n u f u T e Z x W x M H b q r A C L s 9 U J m M 4 n F d Q R Q N R X F c 6 J b D H p S j d G w M i 7 f l i L 9 Z / O 0 o 1 D X C 2 + a B p f g y a n O 2 i O d T S C A O 5 2 k 3 t C u M G O j r x 6 3 W V g Q D f h Q U F U C l 1 G L T p j X i d T a b H e F w B A W a P C h z l e K 5 u a K v b x j V 1 W X i c X A k C E 2 p R j z + I O h z B F C d q 0 3 + J s H X 4 c W / H f S h o E C F Q C C G T z 1 W i M L c R P K v M y P q j k J h U i R / m x 5 H j 5 3 B 1 i 3 r k r 9 l R i I G y O T J X 5 I 4 3 q n C 5 n n h 5 G 9 z w 7 B L i b L s S P I 3 C Y G b E W g X z r 7 u p 8 5 c x o Z 1 y 5 O / 0 d r 4 P T h + / D z W r F 6 B v D z p T M w V M V 8 c c n 1 W 8 j c g K 0 u B a D Q B m S x O 6 x x C l l y G Y D C I F 1 5 4 B V / 6 0 h d p A R I w m 6 0 o L C x C F G 5 k Q Y F + 9 + n k u 8 d R a V o L Z d b 0 Z 2 D f 2 + 9 i 7 d q 1 e P 3 1 1 + l 7 g t i 1 a w e q q q p w + P B h + H x e + A M B P P O Z T y Z f D Y x 0 W v D W 4 b 3 4 0 I e e x N 6 9 + 7 B z x w 6 8 f + Q I l E o F P B 4 v F A o F P v u Z j y d f P Y 4 J B D U 6 b E e c b q 6 s K l / 8 n s L 2 p j A U d G P 9 v j O o z l 4 P d 3 A Y B n U x s m i n z X t H U f x w C Y b c l 1 F u W o 5 u 2 x n x n r q 8 9 R g Y H I Z K p a Y 1 i U O n 1 8 L m s K I g r w h G g 3 R 4 r 1 y 5 j n n z 6 h A 4 4 U P h / U X i u Q 8 C 8 5 t 0 D Y + V J H + 7 M 7 i D M q i V H q j l h u Q z 4 w j 0 B + D r D 6 F w c y 7 d w 9 y I i Z G I 0 A F R y u i Q y G B 3 u H H 9 2 g 2 0 t b U h v y A f T p c L O a Z s W n l x V v C h J x 9 O v i s z a O k g G z 9 / A g 6 / D L m 6 u V + P + 7 I T p u W Z D 3 4 8 l E C W m i 4 m i b / 8 t 2 H o d Q o s b 8 7 G / R s 1 d O A z f w 8 f q v a O b l R W l B H T y a P X T b r I G R D s j E A z T y L k / e + 8 h 7 q 6 G o y N W V F b W 4 N Q K I x f / / r X + O I X P 4 / R U T M 8 L i c 2 b l 6 D e C K K A c 9 5 5 G n q i M F 3 i / d O h k a R j V z 6 u 1 Z h S j 4 z P b 7 + 1 9 / G d 7 7 9 1 8 n f 5 o 5 R d x Z K T H G x t / 3 9 I 6 i s n H j u J h A U v Q a t N 0 b Q t L B U / M 7 Q K B L Y 2 i h x t j j t b h b t r j s 4 B m d g C M X G B f C E B x F + Q 4 O y j 1 e I 1 8 y G U C g K t V r i 3 r t 3 v 4 U n n 3 w U Y W s Y K p I E M p m S O I U f v b 1 9 C P j 9 k B M X K C s r x f D Q C J Y u W y S d r g w I D g W g K d e K Q 8 8 3 O h 1 Y c v J J 5 v / m i r G 3 z S h 6 s D j 5 2 9 w Q 6 g t D X c 1 r K k M 0 l o B c T o e N z i W f O Y k u m d j 4 Q e K O C D W F Q 6 0 q 7 J g / d w k V G g 5 C k a O E X M e i j g / + + D r y 1 6 c v 2 d / 9 a A w 6 b R Y M W g U + 9 + F c y K c h q B S G R + 2 4 f v U K N m x Y C 6 N R n 3 w 2 B f 7 g z O + P e U l S G b L Q 3 d 2 P A E k k e Z Y M J p N J X M / w 8 A h q a i o x Y u t B Z + s I l m 2 b n U D S U W l a g 0 C E m I h a O s f B q E s Q 2 1 w R d c d J w 8 j M I K 4 M K L C s M p r 8 b S o E Q S U f E / X J s P u I A / N q c p B Q S E T W V B R F T Y G 0 A f F Y j E S y p H / 4 w x 6 M B a 5 D p 8 h H k b 5 J P M c Y d F 9 A i W E x F D L 1 7 f V M x B M I 9 A U Q M g c R 8 U S J K G U I u 8 K 4 q r y F n d u 3 i b 8 r s 5 X 0 2 U q 4 X G 7 Y 7 Q 7 s 2 7 s f k W g E H 3 / 6 Y 0 I k 1 9 Z W 0 W J P J a g U E X 3 7 O / + M v / 7 6 n y e f / c 3 g 1 1 d e h Z y k s M 1 n x V c 2 k P q R h l g i I i S 0 j A 5 o V p Y c 8 T j p Z r 8 l B G 6 Q a t Y 8 r p o d 7 1 S S y j d R f Z s L / u r f R 7 B q q Q m r F + e i N D 9 G h z j z N b s u u 5 C 9 f O 4 H 0 O 1 x 4 v C R 8 3 j k w e 3 E P M b 1 0 7 / 9 1 j 9 i / f p 1 u H a t B V u 2 b B L n J x g K Q a v R Y k l 2 M 3 S a V t z S L o e K i J a J u j Z 5 z h j d z q P J R 7 N h e q J N h y J L j S r T z O p 1 C l F b D I r 8 S X p 2 E g F a d u 0 M W v I E g j p 0 S 0 m 8 S w a X h a i 7 Q F I R m B M y g 4 2 4 I l C a 6 J O S 3 I z V v j N d 5 W i o O I 4 a 4 0 b Y j t u g K d G Q t A k h e 0 U O 5 B q 6 o O R r M 6 F z 5 C J d n R H z 6 h o R I x s l r p C R e q j I S D Q z I R 4 i q a m W u E k i Q Y e b d H B m c 2 6 P n 3 R v M x o b 6 m Y 9 7 E 5 / F n J 0 U 7 / 3 l e t v w R v 0 E P M I 4 C s b v 5 B 8 d h z f / 8 F / 4 Z 5 7 t u P K 5 a v I y S Y V 6 f 4 d d K B m u O m 7 R E 9 P v 1 C P I j H i o H T L V q u T 1 C 3 a J z 6 N c 5 B 0 3 / i / I 0 L I K 2 i t / + p L 5 Z A F w w h Z Q v B c d 8 O 4 O B v a a k k V t 7 w z d s c q O N v D d o c T D a T C p 8 C M J p G Q 0 U 8 s e Y k y s h t P k t 2 4 X v w 9 H o g j Y o 5 D X a M g 7 Q f o d c 2 V i I B c 9 R L k a n P F Y 1 o O + i 7 e P 0 n 7 I L l P d t Y Z e l 6 S 4 i p S 5 y u M K 8 X j u e C 1 1 / b g o Y c f Q J j U T y e p n G a z h d Y 5 H 2 6 3 G 0 u X L E y + S k I 4 R u d W P r 7 2 t w n q I K l 9 m b Z E T S 9 e n 0 M 2 R v F E g 4 / V x G 2 N d q g V U 2 2 P y f D R 4 R 4 e H U b L 9 V v I z s k m c V 6 F 7 G x J j O f n 5 y E e J K L Q Z B a x s 8 F 9 3 Q U T H Q b G D 3 7 4 U 1 S U V w g 7 5 a k P f w j H j h / H w M A g v v D 5 T 4 m / p y M S C 0 A p 5 3 u 6 c w J w + P u R p 6 + m A z J 1 x R K k 4 s l + C 0 T l b w k j U h X B g Q P v o r q 6 h p g E H U S V E l e v X s M z z 7 A x n W n 3 p s L 6 P t m x 9 x Q k f 6 P f 3 6 P D c m + h e G w 7 b E H + 9 k J S c 0 d J z b 1 z m 5 S J a t T i Q k N d B T F H J b 7 / n z / G 6 l W r c a v 1 J r Z t 2 4 I D B w + j u X k J N m 1 Y j g t 9 C q y q l l S n w E 3 S V r Q 6 l O W f R D Q e F M 9 N h k F V B G 9 4 j C R c J R Y W j x P t b I g L T W J 2 x 0 s 6 R g a t k K v l G B o c E m d p Z G Q Y D 9 x / H 0 6 d P k P / 7 h K q e w o X + x V Y W T W u A s p e P e N O 8 A t o f y Y g x f S U w Q j U R K n e b E k / 3 r U g j E G H D J V 5 0 g b 6 A y G 4 X R 6 U l B R g w H 0 W z o F s L G 6 e j 2 C E 9 F a l d N B 5 o R l M P D E S + 3 5 / A J F I R C y 6 w W B A k H R 8 T Z l E s D K y 0 R x k y G u 0 a q i U S n i 8 P m S b J u v m r B e H b h 8 h r Y L U y z Q w h 2 L V s 9 K 0 O v n M R L A t 1 e M 8 j r q c L W g d l W N + C U u w 6 Y n A + i 4 d u p 3 S o W N Y P Y M o N F V h 1 N V K t k Y e 9 M r x A / r b w r / + 2 / / F / / r s l 6 H M y 6 y K z B U p e z U F f 4 8 P u l p p f f / h H / 8 V X / m d 3 4 P 3 k A u l T 5 X j z N m L p L I R Z 5 + D 9 E v B Z r d j / 6 F z e H j X F m S p A h j x D s L p q 8 b a 2 p m 9 g U x U f Y W d m J e 3 A N 4 I a Q y a 8 e + 8 O t K O + t w m G N K e + 2 3 i 2 W d f w C c + + X G 0 t 3 c I x h + g 8 9 r R 2 Y E H H 9 g 5 h Y n 2 2 2 W o S t I C Q / 5 7 X / 6 D b w a H T 6 N Q n 0 D M 2 Q V 1 1 I r h W 8 d Q U L E A t d f 6 s W K H A V W V c s w r j C F b f 4 M I o h A 6 N Y k 5 h f Q h Q V I b t D 4 t n n / z Z S y s 2 0 B q S Q 9 O n j y D F c t X w h k a E M Z g I B D A s W M n 0 N A w j 9 Q N O d R q F b R a L R G U t L H e W x 7 h V G D s e / s g f E R E F y 9 c I m 5 F o r t / A D X V l e J v 6 f i 7 Q / 8 C e 9 A F V 8 C D A h L 9 q q T N x 2 C x b 1 K X i X 8 z I R 6 P I F 9 b T 9 x F i V z j G W S r y + G P 2 D D i u 0 b v I 1 V o 0 v t 0 9 X p J 8 p D h L H 5 X s 3 R N w K D O J 3 G v E 8 + l w 3 + L p F / h n X H F 2 b D M S L Z G M d l s p K 7 d D f j 9 K Q n a 5 T g K f X 4 O 3 E e I q O r 0 6 O 0 d w J j N g s K V J d A k 1 H j 1 j d 3 Y s H 4 9 2 T N H + J 1 k O 8 z u I t f R v t Z W F + L K 9 Y t Q k m a j U 6 u x o K Q q + d f p o S y U Q 9 e R D X W Z g s 5 M 8 s k k S o y 0 z r N H I X 5 j m N / Q B I V S A Z 1 O I z S B 4 p I i l J Y U 0 7 l l p j + R o M 7 0 K I k 2 x q W R 7 O A V N 6 n V d A C j g / B k k Z h P k P j K U m F j Q w K j u w d Q / P i 4 x y + F Q a c M g Z A M j f R y W S S G M N l A C u P U O z b 7 b q J Y v x D P P / 8 y H n j w P u S S u p c J 5 j d G 6 X t K i E P + G 7 7 2 1 T 8 R z 8 X I 7 p G T D j 4 d v n / i x / C E v K R y q s i + + S L 9 q 4 b Z n Y V i 0 y R R O w P O 9 y q w u i a K Y e 9 V G J T F s A b a U J u 9 W U j J y R h 5 Z U h w 7 b k g P E R S o H y c w O 8 W 6 W 7 m a 0 N K L C m / c 4 f E b d B 5 C M V 9 p M q P S / 1 g X x D B H 3 4 V O f / 4 H 8 l n J H h v e W F Y Y B B q m G K G G M 9 k W K 0 2 W k O Z 0 E j u F A G 6 V 2 3 y X v + n E f P H S S P y I 7 e Y v Y 1 z P 0 f p E C p f 8 v F t 7 F w Q h D Y c h M X v h y l 3 e n W m 9 6 A N N b s m x q w y 4 b 1 D 7 2 P Z 8 q U w G I 1 C 7 2 e x 6 X S 6 k J s r c T z P V T K K l 0 5 0 j c b J k G U v 2 k w I D p K q W D G + 0 W e J Q N Y S g c w V U V o z N u 5 7 X C e I k D b h W I c S W x o m H l Z / 1 I b I l S y Y V u R O i Q d N h j 3 Q T Y Z y D W Q J e u H d C Z L b C A 2 R y l 0 + f s C c A V K H t L N v d i A s g 0 Z F U j X 5 e z p Y M t X n b i U 7 M o Q B 8 w U U O Z c g u z C C W O F U A r C f t C N v 4 5 0 R h s f j w f n z V 7 B 9 + + b k M 3 N H L B C H X D v L Q v 8 W M N c g d y a k z h E j a 3 G Z d A C L D F F U G 5 1 o L v C S 4 R e E e 4 T U o U L i y G x M J W H z j d + o 7 a R V E N O Q c / a b X 7 J i P q L R G P a 8 u Z c M v F G Y z W M 4 d v R E 8 q 8 Q x B R 1 T j z I s x F T 1 B O d Q E y M O y E m B i 9 C I O p E t W k D r g 7 K s S S 5 F u n g s A A H R Z m Y R l 4 Y S j 5 L j 0 m q T Y Y r N C h s M 5 L Z J A g S w v X b 6 z q Z / O u d w 3 f d P 4 G Y G H M h J o Y 2 S U z v t Y 5 L S l + 7 T / x b o G 9 E K O o n B q K G n N R 1 w 0 I j o r m 5 s N 9 y i L 8 z 4 n Q X f a 4 z M K 0 n b k 3 q 7 l w R D I Z w 8 N 0 j W M Z x w w + A / 3 8 Q k / d 8 a E Z i u j I 4 s 7 6 Z I i a G f N t H / + q b / O D 6 o R + h o j g H 8 Z A f J 4 + d Q V Q X x c 2 b r Z h X X y / E 3 y 1 z J 6 p o 0 R l h e x j G J i l F i W O 0 6 R + Y C X q t E Q a D H g u b F w g X N q s D V W Q X s W 2 l 0 0 m 2 E 2 9 a l m r u i + l r J 3 W v e K I z Y q 7 o H M t C H t m M D E 9 4 B F l Z S l T k K I m j i 6 e E K 9 5 6 a I w O p A z x S J y 0 Y H o t X V + M 6 E 2 b J G K j q g T B m J v u f f w a c j X V 9 F O D L J C t Q / f I j 3 M 0 4 / Y D E x g / N 1 e o i m i T J 4 m Y o y R F a / J n J y p f i N 5 P e 1 N X I I U M + J 6 c p x 0 w z D f A G E 7 g i n U M y 0 u U K C i p F n 9 n + 1 B b q B W v g z x B j O G E 2 P d 8 X e 1 t 2 3 E u 4 D h i K B L B / K Y m e j / z Y 9 5 T G Z 2 l N u h z 5 b h 0 9 T x d m B + 7 X z m I B Y v n Q U k 2 K P N s h 8 N J d r U G E Q u p + m m p S b 8 p h H / w R c h X P 5 r 8 L Q m 6 v v B Q F N o F a f a 3 E C D 0 I 6 5 b O i M G u Q 8 9 D g 0 K D N L v M 0 H + k S 9 8 7 Z t d R 3 + A L 3 / p C 4 j s 8 6 F u Z w 0 d / C a U l h a L Y C o b Z f / 8 / n + g O K c I j q A T 5 w c u Y 0 F l o w j G 8 k p c G 5 K h d J J p 1 O e 4 Q J x U y r O b D I 1 G I 4 h I r p C L l J z K K i n D I j w W n l P + G 2 P E e w 2 + s / T 6 B o 4 B T M z B m w 3 + i J 0 O m x 6 5 R F C + i F U 4 J N K J Q o D W U t 9 g g D J P B Y V B A d m e v 0 N 0 y W r o y 4 z i c L F n z H 7 C B n 2 h K Z l 9 M B E s n d L t s G 7 n M S G 9 a n P u U A W a d I 6 D E Z l w D k 2 H W D w L L + / 3 w G w D 5 l W p S M q P H w B 2 R j A x d T m O w S 8 L C W 9 a I G E j h i g x x k A g D K V S c n q E 4 h 7 o l f n 0 U 4 M w c R H + U c n H O f i A W Y b v / d K M q n I T c o 3 j 3 8 E E y H l y T q c b L d d v 4 s z Z s 6 i o L M O e P W + j r q E K R w + f h d v t h Y a M e 7 V C h 8 u X W 4 T 6 f / n a V Q y P 9 M N U m o B O l Y c s 5 e w E H C P C 9 / V 4 Y T 0 6 h h h n N p A N z + E X 6 1 G L c H B l K S c S J R P T x U v X U E b n O g V O u 1 J M 8 Z r K c P z 4 a f j 9 Q Z w 5 c 1 6 E e l j q d l w / S 7 a h P a O D L B 3 C h l r W 0 Q f N v W X I J g o M m s k u S c a c z G 4 5 L F 0 B v G z + P z B p J E M t H I v g j 7 Z 8 H j o 5 q U E Z 4 i 3 u w B i s / h 7 U 5 a 9 N P j M V f N g 8 X j d u t r S i x l k J f b 0 B r g t O y K r l 0 M o 1 y F k z s z c p 7 o / B P x D A D V c H E W Y W F L T Z Z e W F a L v V j d q a a n T 3 9 q C 8 v B x v v 7 0 f f / D 7 v 0 f v G N 9 0 0 j z p 9 U T 0 7 t P w D u Y J 1 3 w D B 3 / p v y z 6 z 0 1 q j 2 m B J I l T i M U j k J M U G 3 1 9 G C V P S I w i F J P y / 7 7 7 v R 9 h S d N i 5 O T k Y N g 6 L I K b O 3 f c K 2 J g t X W 1 U C q U a G t t Q 0 l p C R r m 1 a O s b G 4 B 0 / R 4 V o A I y R s E 8 m l / Z h I W P 3 z B g Q 8 / U I q e I R 8 G B v 3 Y Q L a M X C + n g x a 7 f d 0 R v v + s B H 7 + 4 + e x / f 5 7 c P H i J a x e v Q o H D h y E z W 6 D z W r D 3 / 3 N N 8 T 7 z H 4 H b o z c w I n O E / j b + / 9 S v J / x 5 v t + G I i R h E n S r U l 4 Y V q W A y U x w w H 3 e R S o l o q E Z 5 v n K r K 8 Z C + z M I 2 R r I 8 T s 1 S T W k / X n 1 C R 1 F e S u N d P V b F l A R V q S 9 e L s E i v p R c n B 8 7 B 7 B n D Z 7 0 f g z p f h Z y V u a Q W z s 5 4 W b N g B F r D 0 D W r B b F 9 5 1 / + D 7 I 5 v Y m e X 7 5 s G V r b W v H E E 4 + j u G j c R j x 2 / A y 2 b E 7 P q E g t O L + L H 4 + f p U y Q u R 2 W x P D z A y j / V B W u v u v C 0 p 3 j 4 s Z x 2 o 7 c 9 d K X M d f t I U 7 L U M n 1 K N e t x B h R b H F x o R D Z H o 8 f X V 1 d p D s v x o D 9 C i r z l s L b 4 Y X n m h v B 6 h F U N i + D X J M l M s P P X r 4 A a 8 C O k m K S g n V 1 O H v u L H 2 q D F e v X k V l Z R U + 9 9 l P w H p g D L k b 8 v F 8 x y t k 5 w T p 8 K r x m V V P C 5 E c I X t L l a s m r m Z G U W E B c T 0 P E b I F 8 U Q Y x X l V s F p c y M 8 n m 8 D u o M + b K C l t X h l y d C E i E J V I j W G 1 k + + h u q o a 8 V g c e f k 5 W L J k K Q 4 d O i w 4 7 N a t W / D E 4 w + J 9 5 o P D 6 N 4 + y T J S 9 c j L b n 0 f 4 6 z e S 6 6 o V m m h C p L i 5 i X V F w 6 n I P 9 w 1 D 5 F C h e J D l x s m R z k 8 a M M Y 8 M R W m S Y D o E X Q m 8 f z U o A o 8 7 N u j p H s d V Q 9 Y o x g 5 Z I K f r Z a m g N K k Q D 8 e g K q D r L N K I b B O F n q 6 J 3 m v e M 4 q C B 4 v w g 9 M / g T / s F 8 z 0 S x s + j z h Z 3 1 n E w L q H E z h w 3 I 6 t q 3 O w s G 4 i h x 9 y X 8 P B t w e w / h 4 N V M m c z Z m g u F S C u C G I e K N T / K 7 P K k a x a T 5 8 r i B + d e s F 2 l c P v C E P E f R f i b / f C Y b 6 2 x D S k S q p N J E W t S D 5 7 E T w u q S r t G F H G I 7 z d K 5 3 z S 2 w 3 d H Z K 7 J x + F y y 1 X o 7 U 4 L T f + R a u c h V s g b O o V y 5 C j L V e M y C I b x z o X 5 h K 0 S I A + z d t 1 9 I A p f T S a q c F q F g E D 0 9 3 V i y d C n W r F m D U 6 d O Y u P G t X D Q e w J v Z K H s o x X 0 p a R C I T o h 2 D v 5 p t L x x q 3 9 0 K v 0 K D Y W o 8 Z W g p g 9 B n 2 T A X 5 r C D n z J X W F w e k t L H V q s j c l n 5 m K Q f d F j D n W Y E X 1 u N r E d o 1 c p o L 2 W C 2 K H i l B r 4 t t h 4 Q g u C r T V C k b C 8 c h n 8 X W a 7 3 e j Y b 6 a j j P O J C z P h d Z G l p H k s r h u A 9 Z U S V 6 3 J 3 0 O 9 k O 9 F 9 V T i n Z E R l c 7 E m G y N J J q 5 y G m O h p b 5 u X 1 J 0 s B H r C y F m X P W O c i t X U v E 2 z e 2 W j j g g U M 5 T T 3 B i W o 7 k s s + r p D Z s R 8 q h I b T q F g q Y c l B Z H 7 s g G q 9 S v I 9 X z g 9 n G 6 Y i Y Y x h W X h X a R V 3 B 9 N r S T H D f d E G W k M H Y L H m g v / m 3 / 4 B v f u N r 4 n E K b 7 z x N j Z t 2 i g y g F i g y K 5 f u 5 p g r i r 3 k U 1 B e s W R K 8 f x l S 9 P z V t j D H g u i K B o X d 4 W + O 0 k N b J J L X h j B K 4 1 5 W g s m 9 1 Q 9 v e S q l B n h M V i E W 7 z H L q I 4 E E / y p + e P l P d 6 r e T 5 G F V R w Z T y E C S a e L h Y 4 f B y O 5 h l D 1 V T i p K C 4 r 1 U 7 1 L K Y I d v e q F T h Z H x B Y m 1 d a P h J 8 4 J K k q + v u J k 5 L e f v b E T V L / G h C O + t D R 1 o e F i + s x 0 D u G z Z s 2 Y c x i J t W t A w s L m 5 A / f 2 a V 1 H 3 V D V M y D B A g m 2 3 E d x 3 V 2 e u I c K W D 8 r c H / x H V + d V Y X r k M q r g K L 1 5 5 k Q i Y G A 3 d 4 1 / u + F O R k M s q i 4 9 0 9 2 g n 6 X q B O F S F a q h L N H D 5 f C L O 0 9 R c l x K K M 8 I X 8 s E d o h s l 6 C J q Z O d P D E 9 M h + A o q f 7 0 f Z M R j o 4 H 9 W c C a z S v v L o H K + 4 x S f m V B G W 8 G O Z h J 6 r m 5 d B 1 W Y Q J w T C q y u E J D 6 H r W h D z l u p F C G M y D r c p s b 1 p 7 v G 3 V A n N B 8 V L L 7 2 O p S Q Y F j Y 3 C v X b e c m B 7 G W k v a V l 3 7 M 3 c 9 f O b c n f J M i / + c 1 v f L P l X A u 8 W S Q a c w x C Z T G e U U N T q 4 P P T 3 Z N W A n b E S v k 2 U q E l D b E h m h / r 9 J m k 1 p j W p J N h q 6 R D H 0 g e w 6 + A W W O U p R m e N 0 + V N V W w G g w w L R 4 5 g 3 W K b U k o X R w v + 2 k G x o / y O y O D s e J Q N W F E g e h t e N 8 r x Q i g R D M r 5 l F Q i 9 / L 8 O q 1 C C Y r c G Y y Y i G D U a Y l t P 1 L + T Y m B 7 e 6 C g i 0 Y B Q F U 2 G A i T k P k S D S p i y 2 R F B N l M o j A U L m n D p 5 m V U 1 2 Q 2 T E d 3 j 8 C w g D 6 v Z J z D K u V a k S 0 y 6 L l I 9 k u Q 7 q U A / c 5 B B M N B W L 1 W L C 9 r R i A R w Y K S B d h U v x G J s 1 F o K 7 S i b C R c F M f R q y f Q Z u 8 i V W o U l 1 u u w + q w k h T K w o 2 b b S L 0 Y L U 5 a R 2 N 0 O s z b 8 D L V 1 9 H O B H F y d 7 T G P I P Y V H J x O T O 6 c C q u r Z y 6 m d y o v R c k I i T v U 0 G 2 0 i P D x G 3 E Q W m S s h i a v j d E f S 3 2 3 H r y i g 6 r t q Q r 6 9 D y + V u n D 3 S A Z v F j v n E K E x Z J X j / + E m 8 f / S 4 S A g + R t L O 0 X + J C D A L r T f b a U 9 y R B Y D I x 5 n 6 S / D h Y u X S V t i d Z y J i D U r u g Y 6 + / S n C T h w 4 H 3 M m 1 e b / G 1 6 D A y N k n 2 u x J k z Z 2 m t W 2 G D F 1 6 f B y V F B R h 5 d V h 4 m B s X z 0 u + e h x C 5 f P c c C N e 7 4 Y t 2 I 3 S + D p o 8 y Q p E P O x C 3 O i j j z g v o A I q S 5 l 7 j X Q V E k L P m C T o z I / J g K k f P 2 Z 1 C 6 2 Z 1 i V 6 u z s x t q 1 q 8 R z Y W c Y q p w M 6 s 4 k f J D g Y j p C x G 1 9 H T 7 k b Z 5 d 3 U k h k g h i w H U W W k U u S g 1 L 6 J 4 D Z M x r c P b s Z V R 1 F 6 H o 4 W I E 1 F b x d z n U a L n W j s X L p D I W 9 h 5 y f t + Y r x V F + v n i O Y Y v Y o N W n k 0 2 z k T b I s G 7 n m R 8 r I n b j 3 I C a w l 8 Y T l 9 f i j 5 B z r J S Y 6 e D l Y l e V 1 v f 8 A k 7 L l 5 A N 0 2 q S B v c X E z t j d O r K 7 + b e G r X / s G 2 V G N W L x m b n V y K c j J t q y Q r Y c 8 W Y / E 9 8 c / 8 X g U o 6 M W l J S w z c 7 3 L K 3 F C y + 8 h i e f f A L P P f d r f O I T H 8 H + d w 5 i U f M i 1 B R X Q p U 9 1 Y Z z u f 2 4 S M R n 0 O v R 2 9 e L j z z 1 e P I v p K q b 5 b D 7 u I A w h t p 8 L i J M / m E a 8 L q P H T A L h w d 7 h O P E Q G Q e j y 1 h J w k U H A 4 g t G o Y u t I S G D V S u p G O K J Q h 3 M D 0 X 7 f t L E y q U v h P + K H c H K G D t l j 8 n T 1 H y s n e x z T 4 A j 6 8 d / A o N m 5 a R 4 a q C g 6 P n o z N L F i s Q V x t 9 e C P P j 1 9 N k a A r k t b l p n 7 h k m i q B T T i U Y Z X n 3 t T T z 6 y E N 4 / v m X 8 P D D D 0 K j 1 a C 1 r V 2 o g K t X L U 2 + T r q / V L I s 5 / T p l P k Y I o l S p G + e U F b d 5 z 6 F U v 3 y 2 6 5 6 5 w U n Q o N B k T b F O P z + C T Q v X A C r c x Q N d f S v 1 S 4 I h F P / O X s g L y 9 z 6 t V k u K + 5 h P S / W 8 Q 8 d O h I P W P b + H 8 a o X A I z + 8 + i G X r s s i + m L 0 i I Q V O / Y o M k 4 p b P r 1 D I 0 x 2 r G o G O 5 Y J L k Z a b t a k I P j A g B m V l c W 0 I 2 R P O 7 J o b 4 E h V x Y a i 2 I w u 2 W o K 4 z f 9 q L y a 2 a h p y l g 0 0 T + 6 U 2 f / K a u S C e o L W G R o 1 0 z Q u a E H D 3 2 P p Q a i w Q h x R E V t o A v 7 E S e v h K R a z L o m k w Y s w 0 h 4 C O j T a g b W f B 6 f e C + A J p U h J T A K u R b b 7 6 N b d s 2 k j q V T + q V C h Z H A i / u M c P r j 5 H d F s P m 1 d M v O H u V J s c U U m B X 9 m S M + W 6 R W s W Z 4 T I M D Y + g + 3 o 3 d N k 6 c b h 1 O p 1 Q 3 Q Y G B j B / f o N 4 v T s 0 D E e w 5 7 Y D Q k 4 E F I g 6 x E 8 w 6 o R B y R x R W t o c d a U g K k 6 L 0 i n z o C l T w 2 b r R U 6 V F N s 4 d / 6 i y A R x O h 1 0 X w H a + B B J Z r u 4 j r 6 + f t T X z S 2 o y 6 U y 7 q s u Y T N 9 U I j s B r p s U Z f 2 W 8 K A n Y h F m 1 k y K u Q K N J B a f 6 t l G M v n b 4 I 7 6 B X q W a 5 6 H U l k h 6 h V 8 v u 3 w u 0 r h V 5 j J h W 4 C Y 0 F z W K t 5 U b a 7 x l O 8 2 w 1 Z 4 H W E F S l U 8 9 M d r Z 0 z v j d f N 2 c v V 6 W H R f J C R z o 5 2 1 2 e 3 w i e X v U R e e a l t / p 9 N B 5 n p u T h K 9 d 5 r 9 8 I B G r H y + + + q f D / 0 6 q i Z 9 U F h 2 + U v l F e K 6 4 o C q S P j D Q 6 x f G f W / e E D p s 7 W i c N x 9 l 5 d U Y H u o X 5 R h a O r A 2 q x U P P L B D v J 7 B 3 N 9 i s a K r o w f z y Q b J z Z 0 7 5 + V s h U B T D D d a b h B l y R E M B k Q c 4 f 3 3 j 2 D 5 i u U i Y / 3 + + 7 Y n X y 2 B A 7 e u Y D 8 O v d W O T 5 E K M B d w r 4 I I s b S 6 n K 3 J Z 1 J x J q O w f W Y q T u t 2 H B U c k Y O 2 n K 1 e q l + S / M v d o c 8 x i G j S 8 5 p N h K w n H j U X Z 0 A K U Z c U W n j 9 9 X 0 o K i 4 S 9 k V V V Y U o m n v + h Z f w u W c + T Y y B O T g d P E 6 I z g D n O Q d y 1 k y M y a X j Z J c C G + s z v 5 f B z p N z 5 y 9 h 6 Z I m U q / M c L t c o u K b 9 / G x R x 9 M v m o i 5 E S I f / u t f 8 D f / P X X 8 N y v X s D H n / 4 o q c g S U + C 2 A W x X F e T l E 0 N s h I K Y b U r 1 S y H Q F o a 2 a X Y z Y j r 8 8 r m X Y L V Y s H b d W j J P O l F R U Y F l y 5 Y h P 2 / c o z w d v v d / / w u y 7 l d v J Q p 3 F U 5 x h X K O X m m 2 V O a d A n t O l P Z e R A t q c b Z P L t z P M 6 l 6 6 X A 7 P G j v b M e q 1 X O v n E y E u Y G I 9 A W p M n M 2 F 5 g T R C N R E d R l k s 0 E l i S a g R I U s z d s D g g T Q U 0 u x U i V Y e d r 5 4 m M i s l g q Z 6 S X i n 0 u k 6 R D b k h + d s H x + 4 b + 7 C x Z g V x T x O M K o 3 w / I X p 7 M 5 W x s D q b I w k P 2 d 4 M A L B K B 3 g I C 5 f v k I a h F e U z A w N D W H J k i V k k 4 x i h K T n J z / 5 N E n v q V z 4 R 2 d + j u X l y 1 B o L C S m U k T r c 2 c H t a X l J p o a G m E O X 6 F z x A W s U R R p m 4 W a P p k Q U u B 9 / t l / / x J K F h t k T 4 W I + D 7 3 z D P 4 7 v e + h z / + o z / A f / / s W X A C y C c / 9 Q n 8 7 G c / w + / 8 z u e S 7 5 R w N w T V 1 t a D p q b Z H R Y z Q e a y W h P W i B x F n K e U 4 S a v D c p F D l N B J A h V o X S h P V b i y A V x j O 0 3 o + i B W R q Y 0 M e G o x H i T m 6 S Y l G R 0 p R 6 f i a x z u D D K h n c c 8 e e G + 9 I D 6 I J b G h Y A F e 4 D 9 m a C m S r O M V o 7 i o U E 1 O F c Z V I g u W Y V J F u g Q h o M / i 6 b l o 7 E Y w E c H P k F h 5 a s F b k 9 v H r / F F S L R U f 3 I G S w k t X X o f D b 4 d R b c T H V z w 1 h X D n C p a e r a 0 d e O / w + / j d 3 / k C B g e H R C b D v I Z 6 s S f X r r d g 8 6 b M c Z q v 7 / 8 2 3 Z O c t i q B r + / 4 s z s m q G s t 7 V i 0 c B 4 x t 5 N i / d j D O R v i b / w L s h 7 / 3 8 n f g C t D C i w r n 1 4 K T k Z 4 J E r q 3 v R c 5 2 c / / z U x k I 8 J Y u d e F x / + 8 J M i S + R D T z 6 S f M X c E I n G o F I q 6 N 8 o q b f j U k X 2 3 U P / k a g v r M e 8 3 F o U G g q I e x B X s I T g O u O E v k m P U L k R A V s U W e d G U f p h 5 t L S x s Z I H / Z 4 7 D j 9 7 l k 0 r C t G S U E V 6 a R 5 C E f C 9 E X E j Y g Q 2 L N 3 7 e o N m M 2 j u G f 7 N p G R k I L t k A X 5 O 8 Z / T 8 G 8 b x Q R R w S R A h 3 U K / N R V s j f N 3 e i e r f r G E p N p a j I L Y f W p 4 C c m I F C r h Y E U m Z c D o 1 8 b n G Y F M V z 9 5 w R n 5 R Z X m 3 a S A d M i h d 9 4 8 D f k 8 T k S j I Z P r N u I / K 0 d a J 8 g 9 X G V B p T j / M U q Y J T p Z X H G 0 y 2 U p v D f U 1 i P F c H l b j 4 7 i 9 I d c 5 F b w 9 z 1 E a m G g Q D Q W y Q r U T J E x P r 1 9 5 5 5 z 3 k 5 u V B q Z A j j 1 S l g c E B k f m f l 8 O q X A I V l R V k 2 8 6 s h n O c r / R J d k n P H T 6 f H 4 c P H 8 U j j z y Q f G b u S C e K M X c W i p I 1 b v 5 Q A m o l 2 V i Z T e p Z w f u W 8 r B y G z S 1 m l X i t / D U U 4 9 P K z F T 8 I Z k M K i l / W I e z 3 0 s f v C D H 8 J k z M Y T T z y G n B y D O P O y P 3 z p D x N 8 K H h x / 6 z h D 2 G a Z 0 K X R Y 7 6 t C R M N n C H S Q U c 8 y s w d H U f 2 t r b R I L j s p X L Y R 4 e F Q m R U b K h d u y 8 F + c v X B D p P D q t B u v X r 4 U p R w / u k c K V n A x H s E 9 I i t h N N X L S 4 k p h J i J 7 G P p 6 P R x u G Z 5 9 3 Y I c o w L t Z L f 9 / Z / M b T O 5 P 8 L N 2 k 5 h G 2 i V G q y t W o G h 9 h Z o K n V Q Z e l g C b T T Z q i J M G b u f h O O + W g 1 y F g l G 2 o m j L 0 1 C v / W L v q + c Q 4 a 8 x k R D s Z h y J P B Z Y 6 h u W k Z q W v c I m 1 c 2 k Z j p J K l c b W Z k J 7 T l 8 K g Q 4 6 x 0 a v I M 2 p R V l Q N u 8 U O x b A W s S Y T z B 4 i Z f q u 0 p w E f P Y x V F X M P V Q w E 0 S T n u z p s y d k p J J y t g q D i e n Q o f d x z z 1 b Y E o 2 T r 1 T R B 1 x K H K z c G N E i e b S 8 Y C u O y C D a R p H i A Q 6 z W K t p x J I u r v 9 g 8 D u k 9 2 u U u D P Y p o R v 9 G + s j N O q 1 V D 9 u 5 V Z 2 J 5 Z Q z W N 4 f h 2 l A h j N + L x 9 4 U B m V J S T E e f e R + D P 1 q E M p 8 F Q r v L 6 Y P S u D o U S 5 n r 6 c D n 0 N q T x D D D i W 8 H h s W l u f h 4 O v v 4 r 6 P 7 a A P 1 4 k y 4 m l B V / L s G 0 5 0 E M F o N X L M q 9 H h o w 9 I i x 9 P K P B / / n s E b k 8 U W 1 Z n 4 7 5 N U 8 v M U + A u r f b j V h Q 9 l D n 3 a u z Q M A K r + w S B c J N O y T 0 + 7 n z I h H 7 X a d I Y i b i V h S J d q N I o 9 a a Q i h 5 5 I a U D H h o N Y U R 7 Y Q J B j d x S 4 M r l G 6 R a D Z O d 0 g y b z S F 6 C x Y V F o o M k c a m + c L L O N m Z c i f g A O f L r 7 x C 3 D G X V I 6 w s I 3 Y u / j U U x 9 C V e X U C u t 0 7 n o 3 4 B x K + w k 7 i h + e q u a H w z G 8 9 d Y + L F i 4 E J Y x M 3 x 0 T e w 4 s l n t W L x k P B a X j q E h M 8 r L M 5 s M n A H j p M + 4 Q a p Z S U k J + v r 7 R C J z I a 3 j g g W N g j D S m V Q 6 A j f o c D f P z T O X j n S C y / T Z t 9 P A 6 H U s 4 f 7 z + z 9 E A V 0 P p 9 m d O X M G T z / 9 0 f F c v k Q g C 7 K k 3 1 6 i P n 6 f A r F g 6 H Y K h + X A G A r v K 7 q d h 8 d t e F O v Z d w Y V q A 5 W a Q 3 + v o Q q R + Z S 8 Y 5 9 Y c J 9 J 9 + M o Z 7 N + T B R x z 9 R r s X X 3 5 6 q u 2 R 3 s A l H e 5 L L m h r d b O 2 c O a N 4 f y 2 W 2 1 d J E X D G B j q w 9 L F f N C 9 G O g f R H F J o V D d 1 G T 4 L 1 2 6 E N F 4 e E K r 3 8 n E 9 5 0 f m s n Q j 0 F H T O C v v i Q d h p T z Q o C z q o k h j I O W V x 4 i K a U U v f x Y 5 W T V 8 2 5 w 8 2 Y H F i 4 k V Y / A R Y C V u v W Q c 0 E h S Q k O g E 4 G l 3 1 o p s s H n A W c n d 8 9 q k R v h x 0 7 t + U S K 4 l i b A / Z z o + M E 4 J C o S I 1 k q W I 9 B 3 c h O f m z V t Y t G i h K N e Z D o c P H y d C 6 c e W z V t I Z T K S 6 p m W 0 k U f d f X a T e H N 4 3 D M S y 9 x G 4 U H R b u 2 3 N y k + 5 s O f U / v I J w O p w h R s I e Q P b 9 M c L 6 r A R i W z d 1 m j t P 3 Z W X J c P D g Y b r u R a K X S X t 7 O 5 3 x P D z 8 0 K 7 k q y T a y C K d M 0 a 2 U y b I m 5 o W f H N g Y B i e o B + F + t x k j 7 s E H T g X l L S Y g Q E / V P k S t X O z E r o H H D l x C D H D I H w x s 2 h U o i B j n F F k j K P H K k c O a X f G B U a R j K m t m i x d E h h 7 e w z G h U a s W 6 6 E b i S E h m U q 1 N T 3 w S D i R x N h P 2 q D v l F a Q O 5 D 9 6 / / 9 l 1 c v d w C n y Y E A + n + P / n J z 7 C B V M v p w Q e N O A t t L B e 5 G U n n R V x O a o m H 7 D 3 u v K Q S n q X F R G Q c 3 + B + b h q F S f R R Y L C K y s 1 m 3 O F h c X 1 n L 0 e I C e T j R q c X 9 6 6 X J K o z 2 C / + F Y i P G + 4 y e Z h 2 K S o + T 6 f M F Z / J G R e R O H s U D c L O o l e J 6 8 u E e J i 4 8 C R 1 j 1 2 z D z 8 s b X A w 5 o J v X x y m R X S 9 s d A E j 2 w 6 2 O a Y 5 i t m h Y z W J h q V Q a 1 V 4 t n d Z m x Y r h f J y Z 4 W D 9 Q F d C 6 S n 5 u u S i l J k v C 6 s h M q V U C a C V X V N V i 5 Y i m t f x Y R y S T b l j 7 3 x P F T q K 6 u x p G j x 5 F N h B S O h O A g u 7 y q a p x R 5 + Q Q g y I N o L S 0 h P 4 t J g m W L + 5 V r q P V T W s x P R l 8 X 0 I Y k B Q y j 1 n J p u V C x y z M q 6 8 j y a 8 X U p G r I Z Y v X z p p 7 U i 9 C 5 E 6 O o 3 G L n N Z b A n + o L D b D 5 k v D O c 1 H w p 2 F Q n C 4 p 4 N w 4 a z E 7 i 0 / Y g N p i 0 m u B w e + u g 4 V A Z e V O k b T S r p 4 P d a s 6 B U X c C Q K 0 T c y 4 i T 3 a f g 8 j v x x Q 0 P i U y E s t D a 2 9 W 2 t q N W 5 G / N h z s 0 Q g d C O Y W o O G + q 9 M M T b a i x d 8 Z Q d A e N G K 9 e u 4 W l S z K n 7 0 8 G F y 9 y U J d 7 Q z g C v e I 5 X h + O 4 D M s 7 1 q g 2 l i K b N 1 E D i W k V I w 4 o j z Z V y 7 9 M U G Z p S W C 4 t Z n U 3 X 4 Y t 0 i + k 4 X C n R T X f x j + + l e H 5 j + X u f a l N L u J / 3 / D v q h p 8 D 3 / r P d d v T S W X h i Z y G W z Z 9 6 k t j O C 3 Q H 4 R / 0 i s e i w j l X h v P W S 7 h n 6 1 b o k r 3 s J + O X z 7 2 I X T t 3 E s F n o e X G D V F T t n z 5 e H I z f 7 d c r h R u / 8 6 u b q h z q l B V o K Q z J a l j r J H x 0 X O 5 f T h 3 9 g K y y V 5 T E e N c R p o G w 3 8 z B N 3 C z K r f i y / u R i g c J s K X N J y i w i I U F x c h L z 9 f x D q v t b R g z 1 t 7 S F o 1 4 + N P f 1 i 8 J g U f q d D 6 a V R o W U v v g U R p 9 k L i m F r R M 6 H 0 6 X H q Z 6 7 j C g 6 R x B l P B g 2 Z Q y J x 0 m q z o i u r D 0 v u W y 5 a g / 3 g + I / w 1 z v / S H B e R g 9 p k u F 4 L / b c 2 g t P g L i Z U o 0 / 3 v r F C Y 3 c u a h Q l J g v d 4 M z v E s M z c m / j C O V K c 6 L y 4 v o P G e f N t h 4 7 u x l r F k 7 V Z 1 i T j / X 8 n q u + W J T k / t i 5 2 v m i U p b j q E E o m Q 7 6 B e K n E B 9 w 9 Q + g d x Q k W N Q E y F D k W 4 + x v y 3 x G + c 0 s R E x a p f j P 5 N g Q 9 G d f Z a 4 T C R H E Q T 4 W u j 7 2 y a + p 2 M w G A A + 8 4 e E k W C 3 M K N A 7 d j Y 2 M o K y 8 T n r 8 H H x w P s t 8 t 7 C d t y N u Y 2 c k R J P 4 y u f 2 X 0 + H A q Q P n c d / 9 O x D U S 2 Y C g / M c W T 3 j L B o m i E x 2 U A r h 4 a T H L 7 k s I Z K W 3 / / u d 7 H r Y 3 + M 5 t K Y a B 9 e l j P + / s m 2 j / 8 q E d X S z E Q 1 F f w l / M P v l z 4 j i 6 4 z z r 0 P 5 g j Z 1 W u X E u Y R M 1 Y 2 L I f 9 l A U l j 0 p G r V g 8 U m 0 y 7 C / G 9 p E O / V C R q E 7 9 5 f U X y V g L w K Q x 4 o u N n x Z l B i l 0 j M n R U C R 5 f k J 2 0 n F J R Y 6 G Z c I L q H Y o R C + 4 k C 0 E d V K l z A i + L 7 q G i I O k 5 2 k H C m d p 3 M + E d + 7 8 Z d K 7 P S g o K E A L c Z o N a z b g F 8 8 9 i 2 9 + 8 + u 0 2 N L 1 z I Q B 9 z l U m F b R 1 2 Y m w s G h U V I L D K S G G M X 3 p V o 9 m 3 0 3 i P g U 8 I R H h b R l I m M C Y Q J l Y m E i K t E v h t l / U 1 w H j 2 A Z p O / K 0 z X B 6 m s V n Y i m Q 5 A Y m S Z D D 4 2 U F / D q r U G y F Q 2 k J Z C G k Z 8 n n B T s O C J S l 1 6 Y h h M n z 2 H t m l W k y k X h 8 / v p W r O S Y 2 m m v j Y d K d s 3 S O a S J m m 6 p g 7 w o F O O y l x i j m m H m V v B 7 X l r P + 5 7 e B M i 7 T I Y 6 k 1 w y 8 h U C F t R o F w C d T J o P x c E 2 i P Q N m a 2 l 2 f y / C V C t D 4 z q H 6 z w e s L w q C f u y 0 m a 2 2 9 k d i 9 + 0 0 8 + u i D p P t q x A S F d 9 9 9 D 1 t z 1 y N / 2 8 w u 1 5 a + w 8 h X L S L 9 d V z l G H 5 h E K U f L R d S J b 1 2 x t f n h T n 7 I r w D x X j v 0 H t Y M K 8 J q z e s w Y k T J + k g 1 W J e T T V c l 5 3 Q V u u g q d A i 4 o v A d 9 0 L 4 x K T V E Y w y 5 q E n G E y R N 2 I l G f h 8 K n 3 S a I E s W 3 D V k T d Y e S V k 2 R Q x F B W y g 6 I m Q n K H u q F M 9 A n H m f y B t L 2 o K f / F n S k m r 7 9 z j t 4 8 o n H S S J Y R F z o h e d f E I f o 9 7 / y u 3 B F e k m F m 0 e v l 7 r U Z g J n s f M B 5 L x A b u 3 F a m a e R m q a k g n m N 0 d Q / N i 4 F y 9 V F H q n 4 P 4 R 7 J H T k n 3 j c r m E E 4 G J a 7 o 6 u B R S Q w Q G B 8 d w 8 t Q J 4 S x g p w N P z X A 6 n S L z g m 0 e B 0 k m t k G 2 b F m P E W c 7 N D k B 0 a z G G x 5 D b t t i W B r O i 8 / j 9 Y 0 Q k x n x X k G 5 Y S U x n c x e Y b O v k 7 S D e Y g 6 y X b J y c z k b o z I h c T K B O 4 d M Z M 9 9 Z u E 7 O a / X 0 x U f K Y S n t g Y b X 4 M 3 l f i y P 1 Q C X Q z j R g g p F S x S 2 2 H U V 2 w T F T e p s B p P K P d b a i o J o M z T d X y 9 / v h J j W P J R M T C X O 7 M H G 9 7 / / y x / j K 0 1 8 k m y 2 A 7 F W S 5 / A X v / g 1 P v v Z T 2 D s 4 A g K d 0 6 U S t y g w 3 3 J i d B I E P r 1 u T C W T m / 4 p m D Z b 0 b u 1 g I o M j R V S U c f q W 2 s k j H Y z c 4 x p B S 4 5 3 d 4 q Q w 5 x D + 4 M W Y 6 u n s G U V c 7 c 6 k C O z c 4 + M s Z + w W 6 R r j D I 7 D 6 2 4 m o p L 9 X k M R S s d q X t E m n w / t H T q G i o h x X r 1 w V e X p b N q 8 X U l O j 5 v S e L J w / f 1 4 Q C f f h 1 u s n S r X 9 B w / j g V 0 f z G X P B a K 6 G n Y y y X G l H 1 h e L a k P 4 T C p Z S r 2 M C Z I / W d V L o r 3 3 j u K p c u a M e i 5 A F P O R A 6 v D B i h c 5 X A V d K R f E Z C t Y n W O + n g Y n j C F r K 5 X e I x E x Q j Y o 1 B W S A 5 F N g k i Z G E 5 i F o I i 2 N / p 5 p 5 W b r n c + O t N L s + A f 2 h K b j t t t 8 b K 9 Z G L e s P v D Q N e 4 8 4 w m b Y V S N H 5 x w L E D / T 5 C d p L u d d s S L d / L U W Z S X V e L i p c t Y s n i h K P a 6 b 9 c u d F 3 s g I U M f D t x r M 9 8 6 q N w n n V A p i Q V i R T u q C + G / H s K R D Y 5 q 5 A 5 G 3 K h N C p F N y S n 2 y s 4 f U d 7 F 2 7 d u I V P f e Z j Y r O + 9 e 2 / x 9 M f + x i u k x r 3 6 C M P 4 8 W X X s Z n P v 1 p W t z J O m 4 C 9 m A f c o k r R u J B e m + Y X q M U 3 V K D Q y G c C V w g + 0 6 a z M D q z o 6 G c U n E d h C r a o z J E i r V 4 7 z P d Z K I b W P y 2 T t H y s 3 O X j m O b V U a 1 4 h C x F H v T b I j p y 8 A 7 O Y Y W u 4 2 O E 9 Z g Q U K w c T s F g d y 8 o 1 w u r y i M y 8 f t F A o J D x s G t L L Z q H N O 8 a R o 6 e x Y u 0 G I l v O 1 k 4 + O Q 1 4 d I 3 H 7 c H h E 2 + j Y V k e j C Y 9 2 U 5 p B 5 t O X l Z c j g R p M Q F z L r R F D t R k b 6 F r l g 4 2 S 6 a U y q x V m W B S S p q Q F A p R 4 L 0 j J + k s k l Y 0 M o L G h g b k V i 1 F T X 5 m K X W 3 F b x z h c x q 6 0 m o l Z L 7 d 5 R 7 e 9 v r o a u U D G B W R z J x S 0 6 9 F 2 X p Y Q W y t F n 4 + c 9 / j Q 9 9 6 A l c u 9 p C O r l P D E t 7 6 K E H 8 c Z L p E o + 9 R B + 9 a s X 8 V j 5 f W K y A 3 s P + T N D J G V s u 4 d F I x Z N l Q b D z w + i 6 O E S I U l Y Z e T F F k S b w W Y K R b 0 Y 8 l 6 k z a q G z j C M I n 0 N b I E O U R l b r G 8 W U i Y F L q f m w k c G Z 2 h w m c b f v P N 3 p B 4 0 o y y 3 D H a f H Y 8 t u F / 8 P Y U e 1 3 H B / W q I a N g m 4 g y L Q m 0 j H W Q 7 E f 6 d 5 e n 5 u n y i S 1 P U H S F i D o o Q R M Q b I d s n T t x e C + P C b O K e c g y N A a + / a y d C Y O 9 V A n / y T O a 8 N 0 7 5 4 i F o w 7 8 e R N k n K k Q i b K Z W Z r 9 p W A 5 Y U H h f I d K 7 p M 4 V P O e L B 0 o c O L w X a + 6 t E v G e F D S u Q o S z n Y i 7 8 3 H 6 x D X c d 9 9 9 I m H X 4 3 G K 6 Y 8 2 q w U P P L U W R T q 2 B y U w v 8 t i S q J D E q f r k c k k 2 2 + m a / N d D U E / Z + f E B 4 f s F 7 / 4 7 0 Q 4 F E E 2 t 8 E a H k Z + X h 7 O X 7 i I v / + 7 b 4 h D 7 e v 3 Y U x j Q 5 9 / E O d 7 z 8 M d 8 u D b o g O N T K h w 3 L 3 1 0 K E j 2 L n z H k E o M T o o H F d w H L O J g 6 E q U E N X a s C h C 0 e x a 6 f E 8 S N 2 M j C L d U K 6 p T D 6 y j B K n p L c 4 1 w p 3 H O t H 2 4 1 H U Z 6 T U 1 t D d o 7 2 l G 3 W I 9 A z E Z E s o W I v 0 W 4 4 N N R Z l g u y i 6 4 G y x L o 1 R T S a 5 3 4 u t N / X 6 8 5 z T c Q Y 9 4 r F V o s L 1 h Y h V r K O o m g r 0 s g r H V y c x x b 4 8 b 7 r N u l H 1 M U u t Y E v z 8 N b I V i j Q i 0 2 P r q n H 9 n w m H F 4 8 3 P Z V Q P B t a z / l x a S y G B f U 6 t H b 7 8 Z F t W o T H o t D W T i 8 G g q P S b K e c 1 T l S m T 8 z P 1 p z j 8 c n p k Y w 6 F f C R G f B n Y J H o 2 q T 1 d m T c f L k O W z c u A b e o A y n e p R Y U x V B T j I 9 J x 1 8 N i 5 f u g J l s Z l s t 9 T B l q H 9 Q g C L 1 u b B Y G t A L N 8 O L 2 1 L C a m x G o U R V t 8 A c n U l Z H O f o L O z n e 5 h 3 G m S i M n Q 1 t E p Y o k X 6 b z W 1 d U J e / D R R y c y x x T i f j q X u j v k B B 8 A s s G h 9 k S 2 S W o F R n Q P 2 1 F S 8 5 q N c J y x C + n A T R r D 4 V I 6 h K c w 6 j Y T F 4 j i a 0 v + G P 5 2 v 6 j y V Z W r 8 e M T z 6 K u u g 5 x 4 p y N D f N I n x / C g v l N a G y U 2 i s x L A f M 8 K x s R 5 V 8 P R S 5 0 u H j F k w d 7 R 2 i o p X / 5 c z d z 3 7 m E 6 L N M n e G 7 V U O i 4 N b X V 0 p I u F F R Y W 0 q B N F O g 8 k 8 E U s y d 8 k 5 G l r k a O W O r Z y F x 5 D m t o 6 G c z h X R c c y N s y U S L 8 8 L / + G / M a q p A n L 0 L j k g a 0 d n V g 5 c o F S P h Y 2 S G m Y I n h l 0 Q E f G K D 4 Q S + / L B R f B Y X B c 7 U e S g T h I p N 7 + G 1 i k S 5 z + D 4 P c Z D 0 m O + b R s x q f T 4 G 6 9 T + p A G / 3 A I 1 i g P P r O T L c P 9 A N v R N L 8 R 5 8 6 d x + e e + U T y V Z l x 5 O h J b N v K r Q v 4 7 v j 6 J a J I e f a m h w x v v / 2 u U N V X L F + O 0 2 f O i G F 3 3 O u u q b F J f D d 3 D S 4 s K q J 9 J h U 1 f m V C B e / N k w E U F O a i p 3 s A y 1 c u g s 8 T F g 1 8 z p E d W J C f j 9 K S E j F W p q a 2 G k 8 + M Z 4 R H q R 1 i d 2 I Q r 9 i X O r 0 2 r L m 1 F X 3 t w n Z c 7 / 8 Z e L + B + 6 B f 8 i O 3 O q y 2 5 H 5 c C w I / + U g c l a N p 4 P 0 2 M 6 h N l + a 4 J 5 C 3 + 5 e n I m d x t o d d a j N W 3 e b E 0 r T 6 0 g k R 2 P i M 9 l G i 5 K q k + L w D O 7 P o N P r h J u 3 6 1 Y 3 F u c t Q H j e C L w W A w o 8 R u H h Y 3 B D F s 6 X 4 9 S a T B 1 x W A W V j F n p M H C f g X X r 1 s B i t a G 6 q l J 4 s z j D O j f H R J 8 h X V 8 m s G q n l G m R o 6 k U k 8 f b 2 j q Q n U f X V 2 Q C N w 4 q r 8 w n y T c 5 W 5 2 5 3 t 1 t o v M 8 2 U G r p y / k S 2 F y o m y 6 u q f g 1 l t 0 a 5 5 u p 5 A m K a M 9 9 e 9 s + N n P f i W S d j d u 3 I D u 7 m 4 8 8 v B 9 4 v n J R J s Z P L k 9 h D 1 7 9 + O h B + 8 X L Z W Z O f D + c 6 m I W s 0 O L h k c T g d 6 H M e R k y u Z G N O h B O u g y 5 l d P X v 9 j X 1 k P w 0 h x 5 Q r z l F h U Q m q K s v x / P P P 4 6 t / I U 1 x S Q d 7 + 5 j Z T Z N Q M i f w h B j O J + T Y K 7 e P 5 i 5 Z u 3 b e C y 7 J 9 7 e S r f 7 y j 3 + d y N H k Q N X s x L L a n a L l E 7 / Q F R 1 E b d F i U Z F q V J e h U N c g N s Y S 6 C R 9 t h F W + j d X V Y d 3 3 n w X 8 x f V o L 6 R c 8 u m c m Z f r w 8 W Q z a p A d 1 0 R 1 l Q k f H J X r 5 0 + M n O 8 H c T p x J D z a Q D 7 7 r k F K N F / R G H s O 3 U y E d 5 z n g U f d R 3 Q 6 T 0 c F n 6 Z J w + f U E M P F i z e r X o s s R D w J o X L h Q q Z l F a l 9 B 0 D L 8 0 C N l D N p Q a l p I q 0 Y P s G x q U P F 5 K 9 t h p x B I S w T L h c t + J T P f 5 Q S G 8 p S z F 0 z 7 y F 8 + + Q M / H 8 f A j D 4 n O r n 6 y S f v 6 S e o v X o G F 9 R W 4 c u 2 q S F r m E E V Z h h Z s n F 3 C U w l v 5 z l y U 8 1 p q n I Z r 7 z 6 J p 7 6 8 G P J 3 y b C c 8 M j N J b f B J j A 3 t r 7 F p r W 6 K E S R D Y V M q c G p c a V 0 O Q r M P o W m Q G P Z q 4 0 i P n i o g c 6 M + 4 T J 8 5 g w 4 Y 1 d H I 4 3 s d j Z b k Q N T P j T B 8 N N B 2 i D t Y K i P C I V 4 p p / r R 8 o X 4 u a F V A W U P 2 f z i K g + 8 c x v a K L c L J l k X a s I K u l 7 P j h Z f P Y X P C a r e J 0 f b c + 2 D h w i Y R F G V O 4 1 d 2 o c i / G K r i q e 7 c s 7 8 4 A + V W K 1 b U P i z o Y P T N U T q E U t Z 3 g O w r z u N j w n D d 9 K L w / n x 4 z n u E 9 7 A g W Q f F n U i 9 N 3 2 Q 1 6 q w b / 9 + k e Z x / X o L 5 p O 6 W E w q w r u H D s G g N 4 i m 8 p Y x F 5 a v r h O 5 d d x 1 K Y U y 4 w p o Z i i z G H b f Q J l J y s D 4 + t 9 8 G 9 / 5 1 v S j 9 G O R K J x n X M g l m 4 Q d B S n J K O X I k b R N c v q U 9 6 + 1 v R t N D f V 0 I N 8 g j v 6 A S G N h b y T 3 x W Z X r k 4 3 u / 2 U 3 t 4 5 h U g k R t 9 F h D E y i s q K C v r M K D G I i G g V F h o J o N 8 7 g h J v r m A 4 D A 4 9 q F g t o / e 4 r r m Q v V S q b / K 2 e v H L S 2 H s 3 F Q A X y C O Z F O m D O B 9 n X o A + V C O H R l C 8 T 0 z h w N m w q V + B Z Z U k J R L m i + c W O 0 K j Q A 6 q / i d H U V i / t S + K k T v H 0 B l z m r h 8 U y B p T L 3 K y / c P j G 9 K t g R x p 4 r + 0 X 9 H Z e r j J r H U F 5 W h u K S Y o y O j u C j H 3 k y + c q J S J W F T I d g V w i a + s z S M d W k d S Y I g o q F Y w g F Q l B o 5 U L 3 Z s L h 9 s Y W I r C i 4 k J R 0 3 K 1 v Q V B T Z C k Q h a a S 5 Z g Y P 8 A z B X t W L t k J 7 1 + / A L Z P c n d g J h i Q z 0 B 0 X A k M T 8 b u Z 5 + x A o r Y X l 3 D I U 7 p c W x X h x F w c o S 4 Q n j O q g U + P t F f U 0 8 h p H 3 + x F d Z R Y 1 S h y n c Q Z 7 h V 3 E 4 G y E 9 H J z 7 h L a 5 7 g k H v O m 8 B x d R r G p E X r l 7 C p V C v 1 7 2 x D d N J r 8 T U q V 4 b Q j t i f T J R Q 3 O q y q r E J n Z w e a i R l 0 d n a B p 6 D f u H G D 7 M d G 3 L f r H v G 6 m R A a C U F d m n k D b X Y P T E Y d B g d H R c s r H s L 9 1 I e f g I e Y F I O b 1 3 D C 8 p E h n U h M 5 t F E V r L x C g 3 j K t 6 3 / 3 N U J H O q S S X 5 + u e K R N I o 4 / n n X y X b p U D s t 8 f j F n l t n M M 2 + Z r N + 0 Z Q / N D U k p B 0 R E n z e O 2 A E 5 1 9 Q T y x I x c L J 0 k A T i + L e a N Q 5 q j I v n P h 6 v X r Q p L w Z B e v x w v N i A J V 2 y R N g x k m d y a e j I g z i p A 1 B M M 8 6 Z x E v A m o j J L u x s O w u U / G U x / 5 i C h V 4 Z E / r N q z k G I Z w O l K S j n Z q f y 4 N y o N y Q 4 k R F c o z q T g / e T 0 N O Y p s 0 m v 2 X A 7 D s X o e / s m q h 8 c j 4 N w x e 3 1 6 z e J Y 0 Z w Q 9 O K u v x a L C t f B h 0 d G s 8 h D w Y r 2 t D b N o a H H n g Y u b m S K s X V t j J j l u D Q z O G G n x 9 C + S c q M L R 3 E B q j R j g y Z P V B l K 6 e J 3 E m 4 l C c I Z G 9 P C 1 1 P w 2 c H e D f 1 o l C T R M M a o k Q H c E B G F V F 9 N 7 x g x g j L t 7 n u J j 8 b S K y S F 2 r y Z V y / C w e G S x u T s F H c r Z u Z q R y + r j I s J y k o D 9 i J T X z p i A o J v h T Z y 5 g / d q 5 9 8 f I B G 6 k o p i h a O / U q f O k y q y F 1 + c T q U 4 c Q O U J G b 4 e D 3 Q 1 m X P 7 Z u v s O v L a M I o e K i b m y d + b I N u H p J t a L W x M F X 0 2 3 7 M 4 i U m M v k b S 8 E N T C Y o P 4 O g b o 8 L L G 8 r W w a 7 R Q G t Q 4 q e / 7 s P X n 8 g W j H S y O 5 + L F M + e v E B a g 1 n M U N 5 1 3 w 5 c u n Q F x 0 + c x F / 8 + R 8 l X z U z x t 6 0 o O i x Q k T N J C + K J 2 p M 0 4 F j f c E I a Q w q 0 h 5 u h t E a b M O N m z e E 0 M i j c z t K j I r L M T 7 5 q Y + j p H j 2 M v 2 Z M I G g w j E P V J P U J 6 4 V i t B G v n D t V T p U E s f / 3 L J P Q q N X 4 / v f / z H M Y 2 P 4 / a / 8 D l 5 6 a T f m z a s X F 8 k u 7 u 3 b t + P S x Y v Y t W s X / d 6 B h 3 l 6 N n F U z y 2 3 W G x V s p k m w 3 H S j t x p G l m O v W N G / q 4 8 4 m g T D 5 4 3 6 M C Y r 5 1 4 i x T X 4 k W b D r X 5 q 8 X r G N x b k K F R m k g V n D 4 D P R V 8 V S u y U W 5 Y J h 7 z A Z S k 1 N S U p A + C 6 W q 9 J i P l m m Y E B g K 3 O 7 p y e C L F h X m f 7 g S e F j e M i y Y 7 W O g M R E C E l f y F w D V w i g o 1 s u c Z E e w P i P Y I o c o Y S i o n V g W Y H T K 0 9 Y S w b g n t r W L 6 a 7 n R 0 o Y F z Q 0 k L a Z X u + Y C n m N l P W x F 7 p p 8 K P P n 5 m W w n b I h d 0 U u 3 t j / t v B G s 9 O K y 0 y Y S f l 9 A U F Y H / t o Z l V x r p h A U C x R J t t J K f C o k 4 A v i L L i U r J h I i L 7 I Y s k R F g + Q g a i S f Q y 4 3 f y a B k t W W k j g 8 M o z i 1 G d k 2 2 s C u G n + 9 D 2 c c r 4 D r n g n / A j 8 A y b h R S B 8 s R M w q 3 F Y v X T P X A k Q 5 / k P 6 e V B G 5 j j 8 9 0 J 4 i j t m Q P l q n 2 3 a O 9 P R F p A J M X w U s + o o n L D C Q q s e q 5 5 2 A P a E 1 e S v n 9 D 7 r U T M K t k 7 v 0 s 8 E z j b J W S u p r 3 F u T d z a j q 7 u b m z Z v E l 4 M T M V G I 6 D d 4 j X O Q v X W m 6 h w l 0 o v I t Z a a 2 r J n s E B 5 / t R + J x C 1 7 6 6 U n U 1 N R i w f z 5 e G v P W y J 3 k V W 2 H T v m z l w 4 c 4 J j n J s 3 3 n 1 X q A m g Y 2 M Z H E N r p E v 8 a l R q s a w y x Q Q n I v b i N x B 8 4 l v T l l / c L W T t P 7 2 a K P p w O R 1 U / o L p R W h P b z + C 7 3 t g 2 J E D J X s 7 i I 2 l 5 + + l M N m 1 O w H 0 F e y I 4 N H + N 4 b b R a U l e 6 y W L l m K x Y s X i e T K P X v 3 i T l K y 5 Y u x T A Z 5 d u 2 0 e K T 8 P H F 7 b g 2 U I w N y T 5 w / Y 4 r p D J K J R B S K c D 4 Q S I L b I p 7 / 0 4 w U 7 l E J r A O z 8 y A 7 T e 2 4 w r 0 t T B p 0 o 1 o 6 S C n g 8 v J U z 3 X 7 w S s M m t S n X S Z + d 1 W z 6 Z + B 4 N z 3 T g 1 j D 2 F X N o R p X V a u X I V b D Y r V i x f R B 8 h I 0 l v h z 3 g R M v w d T y 5 4 B G h z r n O O 0 U A v u p D F W i 1 H 0 W h j l R u U a s 2 9 f v Y 0 a D R K a H T G M Q E Q x 4 C k Q l H b v q w u D i U 8 d z c L U 7 3 n U e + J g f e a A D 7 b r 6 D v 9 7 5 5 8 m / T A U z Z r a 1 M j X p 5 D z O V K Y N t 4 W u N K 0 R t v p c I X n 5 W v 3 I n c / B t s y i O k J 6 w H u H j 2 D 1 m p X g G U o n T 5 7 F 4 8 m Z S Z k w + u o w S i Y V B T L Y H u L 0 o r / + 5 n f w 7 W / 9 l e C U 7 O K c C z f 3 3 v Q g W u c U M a J o N I x + 1 + X k X z K D p V I w 6 h L p S N 7 I m F B l u V R i L u p a o N s H 7 S T X P u P A w c M i y L h + 3 T r 0 9 v U L x 4 P L 5 R Q Z J h / 7 6 I d p o 0 I Y c r W Q B B z n j n x g L 1 y 8 S t c c F 9 W g z / 7 i W X z q 4 a e R X W Q U j S h n R m Y i u R N I G k e W c D q I q f q k C S j V P D h c c i 3 z 3 / 9 6 / 3 f E Y / 7 v O w 9 I X l B 2 l 3 N P + O L 7 y s i + k H I b M 4 G J i d 9 7 9 O h J Y Z e O j V r w 4 a e e Q F 4 + l 8 v z d 4 / j 8 P t H i H k u E T 0 w D G Q T 8 t 9 5 c P l 0 W t G d w O K z 4 X j X K T J b w t C p d V g / t h r 5 6 / P h 7 w r A 3 + 8 R 7 b x V T T q 0 0 f 4 t X b p I O L w Y P L 4 p P Q / c F R q C L d C Z / G 0 c O Z p q 5 G U Y 5 9 r R 0 Y t L l y / R P W S h s q I S s t O n T i X O n z 4 n y h 1 + / / e / j K g / K H p r x w O x 2 9 k D v G j O 0 3 b U 3 F + H V 1 7 Z j e 3 3 b h U q W k n J R F c m I + q P Q q F T 3 E 4 k T Q f r / x w b 4 S a M w b A b R 7 r P i R Q g b t v 7 a P P 9 U J C d J A x 1 k 3 S H I k a T l H Y s + X r c x + m E 0 A H j a t g Z o F Z o U Z 6 9 R C w M N 6 k c 8 V x H I G Z H g b Z B 9 M 0 r y T D y 5 k 6 R a o N m 8 b d B 7 y u D g + z L M l q P s T 2 j K H 4 s c 8 M Y t n n Y 1 l E O t i J S k b l x S T q O n z g n M k T K y s q w c E G j 6 N O R 6 q N + t 2 D V k T P H F Q U q E X t M w e L v I m k 0 n j f H 8 6 f 4 d V J r h H H w B H m l X C 2 6 A j P J 8 x 6 q N V w D F k M w E B b E w h k w K X B 5 h 4 N + t B o t 2 S x K H D 1 y Q s Q K 8 0 h a b d 6 0 D n r 9 e P b E b w v X L t 7 C 0 N i I u E b O J + R m q e y c + O p f / G n y F e O 2 8 3 S o M q 2 n c y r Z / 5 N N E I b 8 e 9 / 9 l 2 8 u W 7 k E D b F a 6 K r I S M 2 K i R m l X J f E K + W + 5 U b X p W 7 E 3 U Q o l i w 0 b K u j D c h C T 1 c / 8 v J y x e K k M P z S 0 G 1 v H b t z R 1 8 b x s v n 3 q A v V Z O N p c U b + 9 5 E 8 / L F s N v d 8 L z p x h n d J W x v u F e k r e j H 1 N C Y t J J n i P e X f r g 8 J B X 4 5 M f R E z r E K 7 2 o y V 2 L o w e v I M d A U j C e B a 8 t C 7 K 4 C n 6 n H G p D D N W 5 k v e N 6 4 w Y l k C r + J d d 6 b w Y P D F j J n B + 3 H Q D s d m R Y D 9 m u 1 1 2 z i r C W L y F q N i F b H U F / q 3 / B z j S d Q J O v x O V 2 d W i z 2 E K z M k Z f b I e 0 Y l W 2 G o d X s S 8 0 o x Y v s c U 5 A o V c b w S 0 Q + 9 s D A P t i O W C a X u z B F v 3 G g j F S 5 O 9 i 3 b s 3 T v Z M f O F e o y z Z T v Z P u J c y T Z d Z 2 n l b i x i g g u E F X i l 7 t t 8 P j l q C 5 X C u d V g B i i R m k Q s c q L l y 5 B r 9 O L / h E G v Z E M f L 9 g H h y X 4 3 8 Z P H W F Y 4 u t N 1 p R U V U h e n j w D 4 8 0 4 n v h z 5 k M j s f 1 9 P Q i O z s H 5 j E L T M a J R Z C c n c H l I p n Q b 5 d P U O l 4 O H V Z U z E a G k g d b 9 N h + Y N L 0 d Q 0 j y R k I U y 5 B a J H B B O T u T M L h r z x 9 0 0 G V 3 B z G Q 6 7 9 n n p Y g n u 5 T F + D f K v f f X P x B R 4 L u r z j L q h 0 k s E Y v V k k e h M I K S O I G a M w 6 l y w 2 s K o f t W H w 6 8 e 0 i 4 W 7 v p Z r m 5 + m m S c K q 4 B t V b S O S l b R D P X i r J L 8 N w K 3 H W 6 m K Y B 8 a Q S 4 t S X J Y v u h b F K u I w h 4 b p g u S Y X 9 + Y 0 f Z i Y v J G L G J o W b B s F M r R H J g K i t D V 0 w 2 3 1 4 W e z h F 0 3 O q B 1 e z E v K Z q y F V x 5 G g n u n k 5 K Z Y P C Y + W Y W L i 7 + O + E d z n I R O Y m C z 7 x 6 a U u n P D x 9 w 1 u b e b x j D Y r c 5 q A g e A v R E z u k m a 5 + v z s K 5 2 H d R h l X A P C w a R B B N r o l U v 5 s S y D c X J w / w v r x v X G 6 X s q h h p J O l O G n + H n 5 i U 5 E h h I n S c c + B Y 5 0 k M D Q x i Y X M z 9 r 3 9 j i i d m Q 3 7 3 z i E a 8 S V 5 8 2 b J 3 r J c R D a 5 f L C w p N C s h Q o y a 4 j q T 6 x H f F 3 f j B E h 8 9 I q l G W O M C 5 R q U g J q 5 7 a + k 7 B p U h C o d 3 F N 4 w S e f c W o y M m I U 0 4 i b 7 3 B y H H 3 M 5 P n c N 7 u z q E Z 2 M B J O k H 6 7 b G n R f g T 9 m g c M / h F z d e B C Z v 2 t o 2 I w x k o K X S a 1 i p n H q 9 F l i M M V o u X G L C M y E l 1 9 5 j e x t a Q p M O i b b R 1 F r D I p c y b Q w N B o x v G c Y R r q n o q J 8 Q U y D T h m Z 6 r 0 I O 0 w I u u n + 4 i X o J W F y 8 / I Q q h o m e 0 M T 4 j x x u 4 c h z 2 U 6 S 2 4 R x u G N n u D l S y F l A 3 m D Q b x 3 4 D B W 1 y y F f I A L y O I k C W R Q 1 a o g r 1 E T B w m Q W C + B 9 b A Z h f c W E 4 e b 6 L o e e X E I p R 8 r h + 2 o T W R d c 6 c j h u O C A 7 m r c s W G j J z u R O X G Z v A o z k z 2 D a c e c c e g l C j W K v K Q I y f C o I P K v R q 8 Z E w z g b A Y V 2 c Z U J 4 7 t S 8 F 4 1 f P v Q K r z Y I 8 U k M 0 K j V x y T L i p E E R L H 3 8 8 Y e J w 0 4 k r r / 8 t 2 H a U B m 0 a j n + 6 K M F 8 F 2 0 i X S e T P C F 7 D A H r o v H z K 3 y S W V y + H t R l S 0 1 1 G R 1 1 U e q k z 3 H g I o y P T y + O L 7 7 b C / + 5 s u Z 1 T d 2 T V v e J u a z P k e k Z L G T I B a N o e z J 8 X 4 f X h / Z R P a Y W N v c z U T k 1 b M 7 U R y n 7 H j u 4 s s i I 6 W 1 t Q 3 F x c V Y t m w p q q u r y B b o w m u v v Y a v / 9 V U Y 9 4 f l O P l / X Z i e g a s W 8 L c W D o y b A q 4 v Q 5 S d 6 X 5 U 9 w K r K 5 g H f 0 1 g d 2 v v Y U d O + 8 R w e I b L e 2 4 d k 3 q v s v a z U c / + i H x m M G x z s P H D 2 D h q l L R P D W F h u K N Q q I 7 / c P w h G y k X W h Q Z K g T p g Y H z 1 P e S I u 3 G 4 X 0 / G z g o z n Z V B / a P Y T y t D U 9 c / Y S i p q k K g S G g h g u n 6 1 w z J t 8 Z m a I h q Y + n 5 O u j Z Z g E j F w 4 m W W V o b X d + / D x o I 1 K E 5 z 7 7 I + 3 N 3 Z i 5 q 6 a u S a p G n w j m N 2 x E J R k T m t L l L D u N g k 9 G 6 O F R X p G z H 4 U h / C 9 / U K o m E v H 6 s S v k 4 f 7 P k d p P K E U V M 5 7 p V j 4 m A C 4 5 4 L T P U D 7 j P E z X g R J Q d G t q M O 3 l Y P o u u k b I Z a D r a m i 4 F J Y J X C G 7 T A q C 0 k F Y n 1 f e l 5 D t 2 0 t n W g e W H T B C 8 h 4 + v / M Y I l 8 4 1 o 7 / b h L 7 9 U R g s 7 c X 0 m w x H q h S N Z O p 8 C e 4 n S C x E H z c A P f j 0 s H u t J t f 2 r 3 7 s D l z m d Y d Y Y 6 V Y y w t / n h / s i 2 S i V O i i L V K L 9 G g d k s 0 i o D b 3 S T 4 d D g z d s 7 + B L v / s 5 D H u u o M y Y 2 a 0 8 H S J 2 W h / i h 1 a r V c R u O H G 4 v K K U 1 L h i I Y m 4 l F 2 Z F m h n Q u n v 7 y c i 0 c L p c m P d O m n I X g r c E v n n P 3 9 O J L W 6 3 C 6 R j a P T q 7 F w t W R 3 v f H c O a F G O l 2 k S m d n C 6 8 v z x Y b H T X D 7 X b D Q K r i y h U r s P v 1 3 f j Y Z + 5 D n r 5 q x j M w H Q Z f H U T F h y e m V o 2 4 s u C P 8 1 S V z E 6 6 6 c D e Q J n b Z U 9 k e m O q P R V z I c v b Z h Q 8 U E Q 3 z F n E p L t f b 0 U t E d P l K y 1 Y a K t H 2 U f G q X w 6 8 A Y 7 l 7 a g w r R a Z H S z u O c D 8 u / / / n 0 8 v P 0 B R E m 9 H B 4 a x o 4 d U m 0 S S y Q m K B 5 4 x l k L P B W R c + m 4 8 X y O q g 6 u c C 9 e u 3 I Z n q A X B r U B f 7 j l i y T N 7 M j R T L 0 W 5 m g W T y f y d L N P V m B j X Z 6 t I N W R 7 D r i y J P j M t O D u b Y s o 1 F r I n u p Q D s + P p L T c O T J 6 R j p 4 H Z n r A 7 t 2 / O 2 M N Z b b t z E I l L n P F 6 P W C 9 u H v n n f / a H y V d P D x 7 8 t n B B 0 + 3 B D C + 8 + C r u z d + C o p 1 F y f u R r v V O Y L X Y s P / A I T z 4 w E 6 h q b B z w W C c W S r y f v m 8 f u G s U K U N o u Y w R 5 Q Y r 9 B 4 6 D K Y S V y 8 f A G m P B X 6 B r q R X y K p t t x z b y J k J A H T w y F Z u E 4 2 2 e J m q e n n d I g F 4 5 D P U A I / v H 8 E Z Q 9 M z Q a 5 y Y F 3 3 d x i n Q w W F h l V v t u g v 9 i d d h w 7 c g r L V i y B n Y j L a r G L m E Z + Q S 4 W r 6 h H 7 L Q S + T s k r i I R S e a P s x 8 n t a 9 M C W 0 d j z J J w H X C D U W N F t l V + g m 9 5 T i 2 x E W C t k A 3 q k x r S K 1 r I 0 L h Y k X u G T B + u J k b d V m B c l M p 3 m 0 7 j M e W L h E 9 C T K B R b Y 0 O U M 6 R G N k s L 5 E K l W I V K k H t x V g A d n f 5 j c k 7 1 y 6 H T c 5 x 3 A 2 M D E J u 4 z W g e d N p c D f z Z M 8 G E z 0 K W f J V G S h f 2 B I p H r l G I 2 0 F l H R u b S 3 b 0 C s L R v u 5 W V T p V q M 7 D e W h i m 8 8 s q b o s / 8 8 8 + / g N r a W p I m b c T R S Q J o t W J s p k R Q M 4 O L F M N h b h 0 g 8 X 0 m D m 7 k E r s S Q d l 9 5 U Q M 3 D N P S k o t S R s C Y b G w g 0 S a 7 s 8 E k 3 J K s D M h d T a U 9 H z k 9 v M S b v S d g I o 0 P r + f Y 2 W c W x q B 0 0 r X Q F p P w B f B + m 0 L U J M v t c S + U 4 Q G o 1 B X Z H Z e 3 A Y d L c t R O o f 3 T P R c 8 3 T O 1 r F R 6 L V t U E b L 0 N c 1 g u o F 3 P C V z 3 o c w + 0 R l D b J U W W U C F 1 m 7 x t O v H X 4 I O r q a n D k 6 D H B E b k g j G c I b S / a D E 7 d V + a P e / J S u H D + M i J d I V x 3 3 i R j L o E n n n i c j N w g L l y 4 S O J 9 L S o r p I 0 n b V L A 0 + + F s U i H m D p M K t x Z F F t W Q l 4 b F y U Y 7 J o 1 k I G Y 2 m g m J v b 5 s z R k D H s u o V C M 5 5 S 4 n J u M X 0 5 8 D U a i C J E O F 4 z 6 U K m s h k V 2 g 7 j E 7 O U V 7 5 4 K Y M W i H L S Q c X / h m h N / + k x m 2 y h T a c V M S N V l s U R l / Z s 7 x D J U p 8 u h L 8 u B p 5 X s P T q I Z R + r F O p B O n 7 y 0 2 f x x S 9 8 J v n b V N j f d y D v n q n e S b Z D B z 3 n b 9 u f k y e T c 4 M S q 7 c L e l M B 9 K r Z E 4 S 5 r d i x I y d Q X V s l q r d T R M F k x U z U d c 6 N v P V 5 a G / v w c 1 b t 5 C b k y t G r X K V A m s C a 9 a s J q Z r R W d X F 5 Y v X 0 6 q n 4 1 s t R K 0 X L + G h 9 J a G k + G 3 T c E Z 3 C I H o 0 T u 5 e I W o y Q t X n Q V L Y e W p 6 T R T Y t 9 z i / E w S 7 I 9 D U z e 0 9 P P f Z c c G O 4 h 0 T 7 d t Q T I a X X 3 w O 3 H R z 1 c o 1 Z L t H 0 d 3 e K u 6 t s 6 s d v / + V 3 x O v E x K q p a V V 5 O D V 1 d f D a X N g t G M Y C 4 o W I K f W g O G z b t Q + N p F q G c z R c x 7 M w + t 7 X s Z H n v w E H R A + / N I B T H G i Q C R E x D N C m x 7 G n u t 7 8 b V 7 / w T m N 8 1 Q 3 x e C s 9 O M e I U 0 N f D v / 8 u M j z x U i m G z H y a D G s u a p p 5 g r n 8 q I a J i e E J j M I p E 2 d T i k w 3 X Z k G w f I g I b y E U a Z 2 K M o E H D P S 5 J E O q v l K 6 7 s k I x d x Q Z Z H K F y K 5 M Y O 6 M B O C U T d G B z o Q z 5 W M W j Z w u U 9 F O o U y Q Y S i H r q f m e 0 p v m a F a S K X t Z B 9 K p d p S K U s J r t w X K U a e X 1 E l M V r y 1 l a k k T 2 3 a I 7 T I i M + e n g I r v E R F K R V b R b t 9 q x e k 3 m / u v s M N H 0 v Y v E q o e T z / z m 4 A u 6 Y a Z r n Q y P 2 w v 3 c B Y K 8 8 p F w J g J N 7 V l N 0 g t z s 8 v E N M Z j a b M s a x g F x F U / Z 0 R Y d h O d n 5 a v m k s m k W E n E C H 4 w j 9 J h M a Q a o 7 V r o N P 1 X l o 9 9 C Y y H w 5 E B V r o a I Q z L W O c s h 6 o 2 J Y C 0 7 H R i c S 9 d 9 a w j 1 F S u E C 5 P F v I e M f 2 6 4 n 6 s r p 4 P v w / 9 5 / z 8 E g T G h f U v 0 o i C u G Y h j 6 D I Z t e v m C V f o P / x 4 j O y E K D 2 W 4 Z O P l 2 F + z d Q D n h n 8 O s l u 0 f S V Q V 4 p Q 0 A + K p w a n C r D Q 9 D C l j B c l 1 w o u L d A 6 O p m 7 u 5 0 n 9 R q e i Z w i c i Y v x X 2 D j 3 q G 5 r Q 1 t 4 p y r H Z e V F X O 7 W o M Y U 3 3 9 o v V C U j G d l q p Y r + N c F m t w j 3 7 H W y k b h + Z / u T N Y K R + K I 2 W H 1 t 4 n p L 9 U t F w i 6 D + R E L x h S i t D a p i Y S T w c T y 9 s F S d P b 6 U U r 7 8 u W P c / 7 h X N d P A m e / d H V 1 I y c 3 h + 4 v J p w O H G P M B N s p K / I 3 3 F 1 G 9 k y Y K T + z O m c 1 X n z h F X C 1 7 I 5 7 t + P w k W P Y v n 2 L y A C 5 3 n I D a 0 k 6 q j X S b L J 0 z I W g f v i j n + G p D z 8 p 3 h v w B 1 B V X S a 8 q 6 L C N x k K Y m 0 r G v e K M b H p K D U u h z Z Z y S 0 R F L 2 Q q y M L S H + U G x W 4 N q T A 0 o q o a P a f t 2 k 8 2 v 0 3 3 / g O v v H N v 0 C f X a o 5 Y j g d H r R e G s a j D z 4 h 9 P Q + x 2 W h + t x O S O V 7 S x 4 O b s R f x b O Z 6 L n b S Z 7 M Q d O G a g W 6 A 9 D U a G 7 f x E x g 1 a r Y s B g 6 R a 7 o S c 7 B 0 q y E C v a 9 p B 4 9 S h x a m Y N r 1 2 9 i 8 a L 5 G P r l I M o / f S e F c g n B G H p O D s G q d J D 9 E B F e K 3 Z f f / r T T y d f M w l M s b Q h n i s k c Z a Z 4 D x j h 4 H 0 7 Q G c R f u 5 M J r p f q M J v 5 B S / Z 6 z p F L G U U L X z x P n G R X 6 N c Q F t b Q e M g y S B F 1 R m W R m 1 6 2 Q F c s E U U 4 G M 6 p h i x y n r j h h 0 i p x z 3 o N q Z s T D 9 R M Y K 8 Z c / y U r c N u a W 6 4 z 7 B Y n K T 2 5 Q g v H Z f j 8 P D t 7 D Y t S h 4 p m 0 D w c w c d T n p f J 6 m L 9 Q 0 1 c D t 9 w k a v r a 0 W w 8 R V a f N O + T q Y w T K B l R o X E X O i M 0 E 2 J t f o c T J B L l 0 X H / 7 / / M F P h Z e R v X 5 d n d 2 Y v 2 A + y k p L c e N m C 7 7 w e U m F n j G / N A k e T s 0 l S A c O H M D w i B m f / Y y 0 x 6 z 2 h 8 m 0 4 P G z F n c C p c l + K D y X 2 a A s m l K 7 J e s 7 2 Z 7 Q N R j o o l S w e C c W p 0 U 8 E U S s E e h q J a + L 8 4 I L b b F 2 6 E x a W M g Y r V 9 Q A r e D d E 6 z D w a S U D n V A R E v q M w Z H 9 z M 5 R d F 9 0 v q D C e O T i 7 D S P U s S K M 7 A S 6 L 5 2 y L m c C S K W U 7 c G s x 3 4 g X u m g u l H k K m N 8 d Q h E Z z 2 F z E M e 7 z 2 L 5 u i r E s 4 K 0 O R w E l L 5 p N g 8 e B 1 c 5 u J i S 0 r N D J j r V p l K n G K L i N N Q u 2 j N P D 7 4 e r r 0 y o X z S q B t e l 4 M H j 4 j s 7 v P n z u G J J 5 9 A a 2 u r c D b U 1 p R j 1 H s d 2 r 4 a d E K L + X U K M p 6 l 9 2 W C z e 4 S G e l 8 U P k w 8 m H h C X 7 3 3 L M V p m y T 4 P z p c D q 9 Z E s P i 3 l W H D 9 i o t u + Z T N 6 n U r U p Q 3 k m z t k + O + f P S e m 8 Y + Z z V i / f j 3 Z Y T e F + / v q t W u C s N m r z J p O V V W 1 Y G L b t n I 8 a v p 9 S t n Z I 8 N j w g t t y u b E 3 C R D S b 4 v N d J o J n z / P 3 + C z 3 / u G d F g y O / z o q a m m t a c K y V i + M f D / 4 5 l p U t Q k l 2 C + o J S 0 n y m T + 6 V / f M / / 1 O C D c u P f S x z H Y g w z N O k x d D Q C M x j o 2 Q c J o h 4 u J a E J I L N T R c R Q n N z L Y o K J y b F c m 5 b 0 S P T 5 5 + F h k J Q l 6 t x s U + J l d U T k z B j p G L a T l i J M I g g p 1 s P W j v v F T 8 M y y W i Z 3 B v c s 4 S 5 l g a I j K M W M b g C n u I A 2 a h p 2 c A e t r Q m p o a l J d P t Q 0 z w e b r Q b 5 + b s O M b c f H k L 9 5 4 u c O v z q E n M e 5 k a U U / E 2 B J a o r N C R i R C U 6 I n R S 1 V J z f F N 4 9 5 Y S 2 6 u D U 4 r 1 h L O E F m X o h f 4 J j W 9 m A k + y 6 O j s I Z X G h x M n T o l W Y 4 V F 3 J 4 6 I T o N P f n E o / Q a 6 b U + f x g G o s 7 J 8 U l G w B u H 1 i B 1 f 0 I y 0 3 6 u Y A J I E Q i r + 1 N b Y 0 v M Z a 7 g a Y k 3 b 9 z C m M U m O i v x f K i 3 3 t o j p t 5 / 9 j M f R 2 g k A n X p 7 P Y T Z 4 y w l 5 U l N q u 9 P L 6 W E 3 d j s Q j + m c w W T 8 h L N r U S v 7 P x 0 2 S L T l / B P L P b P I n A S A D a t H b H w 6 8 O I n K v G Q Z F M Y J x B 7 T x c r I F u m H u C W P z 5 o m 1 L j w d Q l u R m W 3 y 4 h 4 9 H 0 B 3 f w A f e i A P I e L m 7 u g R I X V Y h e P e 3 4 z p C h D D Y x G o C m m x Z m A + Y u r e U e v t n u A 8 y 4 k z 1 m d 8 U x K 2 I 6 R e k L Q x r Z h 5 B m 0 6 3 F d d M C V 7 O q T D e s i C 8 L p B 4 a h I Q a v I 4 U U Q A w R S R u 1 k H G l X Y k s N 2 b Q Z p o f M r S M R 3 Q d x f Q Z z / p A / h F v t b V h I q p H w 3 t H 3 c y 4 l 4 z + + + 0 P 8 0 R 9 + S T y e E X R i T v W d g y v o h k Z h w L b 6 t R h 1 K 1 C a P b P U 4 u 8 6 d v y M k I 7 c D a m r s x M L F i 4 Q N s u i x c 0 i N + / s 2 b P C y X D f r n F P 5 X S w 2 x y i 4 j e 3 J i o 6 K z W W r 4 V K o Z d I k r 5 D a s g i r Q 8 P q O A E X i 4 7 u t C n g I 6 O z c K y q E h w / c Y 3 v o X v f P t v x O t m A r v Q I 8 N + u K 9 x i w c 6 F 0 3 Z U O W y 4 0 J q H R G N B u d G U G y c p W + o a L C o G 0 O h a a J x z q P 7 6 + f V C 2 8 R I z R A 0 q d y 3 P s 0 G a N W O o A + U p P o Q l / a O 4 y / / V + l 8 I b k M K i 5 t I C + x + P D G H H O W z d b 4 X D Y 8 c i j j w h V Q W q C I k d T 0 3 h W 9 G S E i L P 8 5 4 n / g o / 7 f x F q 8 y v x y Z V P i z h X e u l 8 R t D G x + i w y g 3 S Q e M k V q 4 2 n g 3 c / Z a L K K d D o M 8 v k o 5 T 5 f V c W j / k u X R b b Z 0 O m Q h n 5 P V h Z C / L u a 2 O p 4 N d 3 U 6 n W 8 S O + n s H 6 I D m k r G u F m v K B 4 s l E x P X 3 a D T N Q C 1 T E 0 S V Y U C b T Y 8 w S z k z D J / K o s k Z J z 2 R T w m 6 S T U z l n U 7 p n Q c 6 a f p I Y K 5 W s k D U h 8 X o j u 8 V Y E P c p e L F o k B X z 5 + d d e e 4 v M D R m W L 1 s K Y 7 Y R R p 0 R K r I 5 2 0 b p H M 3 Q C m E y f O E s U s 3 H B 6 5 x i + / n n v s V F i x Y K J r D y P / y a 3 / + T d b v 1 c m 5 T l N A 9 z t Z / + S c s M K F E 1 U 7 n v V 6 8 c I V L F 7 S L L h t o C 0 E T d 3 M B 9 e g y 8 L J a z 4 y I N 3 4 y C I t Z I 4 g j G W S q 9 J M B 0 a 9 s B B e t x N q l U q M g q y s r C Q O o 6 E f B R T E E U 3 F m a + Z D 6 s 7 7 E W x q Q Q b a t f D 4 r M Q J 4 p i W d k S u F x D c M b 6 S Q + e 6 q b 2 B 2 X o N y v g 8 m S h a 5 Q O f J F 0 3 7 M Z t A z u F j t d G X 8 K X B k b k w e R r 5 s n j N l + N x n c + i U i C 3 4 m O C 9 x S p H 0 G k 7 X 4 o k b p s X Z G c e h s j T i W C D X G 3 G 8 x k j / s v r D R j t 7 H 9 m A v 1 t i Y p z v u 4 j 2 s T b 0 j f Z h U f l 8 a G e O V E i Q R I d 4 y I e c d + p O 4 e 8 I Y b h P B q O G P i w v g S O X j q P Y W A i f l e z 4 f J J O d F Z V p f I J D h y W j A P 9 / V i / Y R 2 y y Y b k / h l n z 5 0 n x q p E f Y X E / O c K F T d 7 m c B b E 1 i y Z D H K y o p Q 5 M u X J B R 3 F J q s u 6 f g p w 3 U J T v N B C O c s i + 5 B 0 X L s L S 6 H w 7 q n j x x G i t X L 0 e O K X t O X r p M c J y y i V y / 4 K Z K V O c n 4 I 9 Y o F N k P g A 8 h Y M 3 S K 6 Z a F + w W 7 P c s A J d 9 j 5 4 + l x Q l W t Q l V M O o 9 q A W C A K S 7 w V R f q F o u l / a j I h w x e Q 4 e 9 + O C Q 4 G W / 1 d / 5 I U h M 5 Q 5 x z E 2 d C z B O D P N m F h 8 G D p a P E j b l X Q X b 2 N M y K w J 7 E V H 3 N d O B G m H x B x m Y T Y s T R V Q a e 6 h c S k o j H y a R 6 h X P + 3 E 2 S 5 s u W L R H B + T t B y 7 B c V L G u q 5 2 r A 2 Y c 6 V 6 0 M L 0 9 z V n 3 G 8 O F i 9 f w 5 p t v 4 f d + 7 3 d x 5 c o V 8 R w z i S W L F w i 3 / + n T Z 7 F 9 + z b o p v H K 2 O 1 O 4 e T g 7 s M M 7 j 3 J g 8 X L S k u E y s u 2 V 3 r 5 C x P 8 T N X H 7 R 2 9 a G y o g d l M D O z S J T J / i Y m 7 3 Z A 5 B 8 c S f o 0 V 7 t C w q H B l L 5 M t 0 D X B 2 8 S O C U 9 k B N Z A h 1 B P O A N g w D 0 e n W e 8 9 d b b U J I e u X r N C m j N W u i b p 6 o i M 8 F + z A 7 j I i O U e U r 0 k + o U e a C X p K Y O O l U + F M n g Z U b Q Q U u E a U P T 5 v 9 w q h E v y L D 3 M o y D C 1 C w a D w T Y u i 1 f p R / S G r T z F 5 C d u N z d g N L V X Z i c E B P W 8 H X P p F 7 c k B T n T Z M L h 2 Z p h r + 1 4 9 + J i S q L x h A m A 4 / e 8 m Y U z 6 2 4 R G S N r M b y e l g 6 a c h p n A y 2 a w l 7 A i j c 6 S b 9 i W O E j o Q L H G 4 G T + 7 o P P z 8 o V U y o Q j R 0 6 S j b t R z G / K y c 3 H L 5 / 9 J T 4 q K o 2 J M N W k v o k G / H c O T 5 t H l E I w z O 4 s 0 g w + u B o 3 H U L d M W j n q U i N T S A U Z E m b W k M p B Y h z D T n I u 2 T p E u G d m w x O m z p y 5 A S W L V 0 k 2 q c x + I w 4 L E R o 9 B 9 7 G H N z 8 o R 7 P B z i s p Y A 2 W d X 6 f O a x f q m n C l S u w U p B 7 H b I k N 9 E a u t / M O S k H 5 G r a 2 J Y H 8 Q 4 W I 7 w k Q o J l U Z c r X S g U t h 6 N e D o h W Y u P B A J z z h E U F M 3 n 4 f l A U K e A I + B H x + l J a V C D f z n Y J H g / J c K A b R L m L u C J T Z S u H G L 9 B H R e B z s r s 9 H T z q P 2 / T u B T j 2 q l A x E 5 S l 9 Q d 3 Y r b 3 D N O / 1 l 8 t 8 S E D k e w n 3 5 4 i I C E K t U G B L o C s 0 q i T J i L W 5 b h 9 4 f w z / / y b / i D j V 9 A / j S l I J m Q n i V x 6 1 Y n 4 s 4 4 e u y 9 W L F 8 M c 6 c O o c t 2 6 T 2 1 O x k 4 M 3 n D W b i 5 X / T c e r 0 e T F e h i X b u n X r 8 O Z b e 4 j o K + D x e P D w Q / f T 3 s 1 u J 0 6 H 4 T e H U P b Y 7 E n S H w Q R c w w 3 z e 1 k p 8 z H + f M X R M k N 2 4 I c g F Y Q I T z x h J S 1 w Q P g 3 n n n X T z 8 8 I M i D D Q Z T A h v v b m P X v + I p H 4 S X t s t e Q R b b 7 W h s b F B J G i H i f j W r 1 u N i x e v i A Y 4 O 3 f c i / 3 v v I N t W 7 e K Q X J c b c E E 2 L x 4 E Z 1 L q d 9 f C r L + s c s J 9 j a N D Q 6 h q m Y + c e 0 T q C B j m W d A p T B 0 6 x a i Z V x 3 p K C / r Y S d D m N + s q J z 7 2 v 7 s H 7 b e j F w m G f / s I 2 Z D A 1 M w b f e / S f i h j E U G P L x V N n j M I T 0 8 P X 5 U M x u 8 S T O 9 C i w t j p C q k 2 W 8 K p o V R M P R S Z w B W 3 e F k l n 5 n l Q n C v I W R K c L T E Z P O C M J 9 t X N i 2 7 n Q e n G S x F Q W M F b d D M U t V y y I L C Z N f b F N K Z w V z B v R p 4 q M B c Y T k 4 h s J d k i u e y 1 f 6 + g a R b d T j 7 f 3 v i N 5 2 h 9 4 9 j K q q S h w / e R o P P H C / C G X w J I p Q M C i m C A q 8 + 1 N g 5 8 w T C j N B R n v + 5 h t v 4 b H H H 6 X f u C t u Q H S w z T Q J 0 k 8 M V l e l h y d I e 8 L V v X l z N / Z n Q t x L z O K 2 0 O X T O / 2 Z s F n t 4 s D X z x u v k e J u S z 4 i t o G + A Y w Q M W 7 c u E 5 M X U w h l a / I 9 i d n i D A z Y h x 6 7 y h p F 0 H s 3 H W v C G x n A g 9 r q y 0 Y v 0 / Z l b 7 X E v W 5 U k J p 2 B y F q n j 8 j T y m U q v M F q p g l l 2 L m r o 1 G L K 3 Q R 3 n 9 B b p S 0 V 0 u r 4 J 6 o h S j L d R 6 T T Q L 8 5 8 M P / + v X + F n K g t X 5 + P p 5 c 9 A b 1 6 3 C A c I V X B 7 p W h u S x 5 c b R m v G z J r 5 k W L I p d 1 5 x k p J N 9 Q Z v M f d B 5 A H e h b j 5 G d g + h 9 M l y 4 k w J v P 3 2 A V E 5 y h I 0 H A i j t L i U x L 0 D 2 7 Z t w b X O G 5 i 3 C j j 8 W g 9 0 W g N x P z 8 + / / l P k w r R g V u t r b B a L f j k J z 6 O / / r x T / D F + z 8 D 0 8 L x z R j d P Y K S J 6 e P S 2 T C y E t 0 X T w D a 4 7 w d n h h a J i o x v H w c K / C J 2 I m b W 3 t I i 2 q s Y k r Y e V k X / n J J t D T Q S H p n u H g 3 w l k W X I 8 / + u X o N Z o i e E o h Y P I T 9 L h s U e 5 S c 9 E 1 Y 5 t q T 5 i z D x R n d t Q 9 z u y U J V 7 d + o f f y Y P 5 Z s s b W f C m y S F e M Q t n 1 H O X D 9 0 8 L B Y p 2 3 3 b B a V 5 u z 1 n A n 8 W o 7 L X T x / W f g E M j t x O P 4 m Q / u Y D A 3 J I D c z H 5 n N M Z D g A 8 i c n W u P A j f J h l g o i c s B 9 w V R M 1 + k W 0 S W v l K 4 a K 0 2 G 3 8 U L G M W n D t / E Q + R q j D h C w U V S A 8 n g y d w F D 0 8 0 R Z i K c Q u y O n o J q W b p n D 6 z E V h l B Y V F S F E G z t / 4 U L 0 9 f b S 6 2 S 4 d P k i F i 9 e I u y B x x 5 5 g N h a y n l S S p + R h b 1 7 9 m P L 9 r U 4 e e g 8 t u 7 c j H 3 7 D u D e H a S 6 c v 6 h Z h i H d / f g / o c 3 I 0 B c a V 4 V u 0 G t 6 O r q o u + 7 h m e e + Y y Y S l H Y k 4 P i 9 E A 1 X x 8 7 M e h C u c a H q 3 z T w c 6 J y f V m I 0 S E p X M l w m n W k / t 1 5 D y Q J w o k W T r J S P X g P E I 2 r l l b 4 J Z s n 5 k u R e o 3 g D / 5 0 6 / i 3 / 7 1 H 5 O / j e P d g 0 e x h Q 4 u D 9 1 7 + e X X s H P n D p H R 0 e P o x + 5 r b w l p 4 A 6 5 8 e 3 7 v 5 5 8 x y T Q / c Z u j / B J i D G x U i X C 3 D H Q P y i y M f I K 8 j C Y f J x P j + c K l l S 8 n 1 z u w g W Q m S H D 7 t 1 v C W c c V 1 e w V s C 2 q c z u H E i M + d p Q n l b B G R m L Q l m k E L X y F v 8 t e o I 4 T f 5 q 4 t Q 2 j J p H U V N V I 4 r L r l 1 v w b y 6 + g m e l e l a 9 z L G Z 7 R K Y K + S P w w U G l j n T z 6 Z B u 6 8 l K W V k w r B b l I + W U y A Q a g U 9 B n 0 B u 5 o q y B R z M 3 i 2 U C 3 + X t g U J b B d 8 4 D w w I D N A V 6 / N d P f 4 Z n n v 7 4 7 e H O Y X M E 5 k u 9 y N r s E Z 5 A B k / X 4 C k b D B 6 y Z l K V k x 2 Z e X i 0 5 R 0 e n S o x h V Q X 1 x A d g L 1 7 9 8 F O E p B 7 K J h y T B g a G B L Z G P 3 9 A 1 i 3 d r V I z a q v S / b v P u 1 A 7 v r Z S y k Y 0 7 1 2 9 I 0 R a L b p 0 U v M p K m x E V r S D J h p X L 7 c g q V k S E v r K a 3 Z / x R k r W 1 I z G 9 C q D + C C N m L Y W c E e 9 r 2 4 z O f + T j 6 n U P o t v e h 2 9 q F b l s v / r z i D 8 R A u j 5 6 v r S i F D E Z l + E E U V n F k n v i d X O r L i 0 R R T g U F K l B P B T g j T f f E m N n x y x j o p S / e e F 4 k S H 3 H r R b n a L X P J c l l S Q L L e 8 E N 1 p a S U o 5 R M A 5 N b x u M p i J S x 5 W y T H B k H W + 0 J I o f m h q a l B w 2 I 5 A n k f E S 8 Y O m G H c a s L x Y y e J 4 9 x L m y V x 5 D d I t 3 6 c d O u U + p d C K j u a N z g F d m i 4 L r o n z J v y h Q C D J k v E R y Y b x F / f / 2 0 s L F 5 I 0 i s L a y v v J 3 1 c i 2 H v V V p 0 J 0 o N y 0 Q d V S q 7 g O U p T 8 x 1 X X N A q V e L Z i b D 3 i v I M u s R 5 G r X P h 1 M + U W I G e I o W F o g 7 R e 9 l Y s X i 8 j O 4 h x D t q X Y a V G k n Q + z / w Z / r C g W 5 B S m y U h 5 3 b i f Q 8 E 2 H g L H H z j 9 4 U 1 5 i B j x I D G J S W 7 + 6 c A h B B 6 Z m g n + b r J X 6 v T C V d 7 a 2 o G F i x Y j x 6 T D e 6 0 K 3 D t / + j 5 6 v 0 2 4 / u Y v k P 2 t f 8 o 4 M k Y 6 d k n w e U k e w J O n z k F D 6 m Q b E W N F Z Q U d 3 h w s X T K x x Z r b 7 R P Z + 9 z 3 g n v 6 s R 0 n 4 m t l p a I / Y n l 5 O a m 8 U z P g 2 e 3 N S Q Y f N I T D r n a W 9 A s X j l 8 P S y + W s j w M L t P n i j j U 5 E w I A b r f 8 E g M q j J p 8 + 0 O G 3 p 6 + r F y x b g 7 / c z Z c 1 i y e D G J 1 I m + f 4 4 j X e 6 / h q w S J S 7 2 X 8 C w c / R 2 6 c Y 3 v / H 3 9 K 0 J 3 H v v d j G J o b 2 9 D Y 8 / 9 q i Q f u v X j / c d + O t 3 v o M l Z Y u h V + m x v X 4 j b o 0 a k W c 6 R t I k g m x 1 G f K 1 D R h x Z k F H B q c X C h j 6 X c h e n S P m 8 o a 8 f p g e U s M Z 7 U O + Z h 4 R z k 3 x m e y Z d F 5 3 I G d x r n D 7 V 5 h W C a L k b A W u E p b 6 V v A 0 c L I b I 0 4 4 v X X I N f S i N m c 8 V p V C i O 4 x R B J K R o z A e 5 M 2 b l W 2 K J l P R y q D m 8 G b w P C 2 e a C e l 4 c 9 R 1 1 I R O N 4 e H s e 1 A p p g D b 3 y Q g O B k m a Z i H q i m H f 2 C E 8 + O A u q E m F Z a b F x r X F Y h P 5 a 6 u W L L l d g m J 3 O H H 5 4 m U s X 7 F M x G b Y 1 v m f g v n A K P S 1 p A 3 k a C H T y e B t 9 y J 7 x d w 8 p e + 8 c x j 3 3 z / z R H r O q O C 7 j N 6 l L f h B 0 d 7 e K U y a v N x c e I i Y e 3 v 6 U F Z e K q 6 L Y 3 0 3 z d z 2 O S p y H / V k N w q C S q X E p G P Q c x k V x u U Y f m U I x U + W o I d U C 5 5 U k F 4 n k 5 4 j l g 7 W f T s c 3 f j l + e f F 7 1 x 8 + I 0 t X 0 V C l U C o K w B d I 3 E N I u 5 U m t F 0 Y M 4 / t o d E + q O S y O 5 3 x K C Q W d A z U o a 6 l k E Y m g 3 w 3 f K h t O g o w o s + T M Y r L X w 4 h l H F J V T q 1 s I c v I 4 S I + f J S R K C G 7 9 U Z W + A 7 R 2 b 4 J A 8 y 9 e 0 M h u 2 z k F E 1 0 g j c p j A O N N C J 9 u C H L 1 T j P Y v 1 E n q B B M z q 4 Q M 2 2 E r 8 r Z N 5 F I c r 4 s 6 I q L c n z v k e h N B j L h G M U o / W + r X w 0 z q c D G p w 9 / 8 3 g g e 3 1 U i U q 7 e P T 6 G r 0 1 q 1 u I P O + H q G 0 F L 3 5 g o G b l v 1 0 6 R b t X V 3 Y k N G z b C 6 3 G h j N S Y i C s K V T J b w u v x 0 6 Z 6 c f i 9 I 3 j s 8 U e m M L n f B j z d X h j r J C b i H i S G R L z X W G r E z d F W v N 6 y V z x f k V 2 G z 6 z + u H j 8 / w J e f W 0 P q q u q s H L l U u H A 6 u r u F c z Q R C b O A K n x j U 3 z R J z q z b f e J q l Y j E 2 b N m D 3 6 2 9 h + z 3 3 o K K i W C I o M W 3 9 g Y m b a v V 3 o k A n N R b p H r i F b F 2 x E L P s + 0 + B Z + K e P X M e T U 0 N K E w G y w R Y m m e Q s g M / 7 U P l F 6 p J x W I P S Q L d F g X m F c 0 t M i 9 i P X I Z v v e 9 H 4 k Y w + e + 8 I x I d p T 0 C L K f f E T Y Z I u J G V H u U 2 Q H l Z I U q 8 f L r 7 6 J d R u W I 7 / I B J 2 c Y z Q y h C N + K E l / 5 5 S f y 1 e v o m 5 + P l y v h B B 5 q F 9 8 F 8 M f q E B z K b t e 6 X s F j 5 Q y M C I x H w z n F 6 B w U l f c q Z C R 2 v q t 5 G O I F s d s f 8 V I 5 T M + U I n d 7 9 g F Q T 2 x K w 8 5 h o l M R U a S r f V W J 6 3 r 7 O 2 x H G f I x l o n M T n 2 c l 6 9 c l 2 U H k x X I P i b w O T 2 W 5 P R Q g R l 9 d t o j + V 4 r + 2 9 2 9 p J J r S 1 9 5 A N O L d M / v 8 J 9 F u B 3 l t n Y R k j W 7 m w C K F I W A S F R 8 h 2 4 7 E / r H J + 7 p l n s G f P H u Q X 5 I v + / B y i Y O L b q F + d T D 0 i 9 c V + 0 o Z i 4 q q j A Q 6 K u l B r 3 C S I g g / x 8 8 + / L K o Z O Y d u M n h g 1 v D w C G p q a 4 n Y x v / O g 9 d 4 n G I 6 e A S J j E s o u N M r / V 5 b c O c u 1 U N 7 j 0 G X r x O c m w N 9 b P w / 9 P D 9 R C j j h 9 J + n K T H 5 g K R 0 f H i 8 2 9 h x c r F G O w 3 Y 2 C w H w 8 + 8 B C O H D 1 C O n C h S B 6 t q C i D o Z L 1 4 g g U 7 5 d C s y s u G l b 6 / L V o K s 4 X K V k 9 r m O o M f F c K C m 7 o t y 4 C j x l f q 7 g 5 j L c c V Y U y B m u I V t T A T l Z f n r V 9 J W v L O X y N m e 2 n 9 L B l d S p T H o G 2 1 R M V D x j m B 0 V v 2 n M R k w M d t V f N 7 c K 5 0 D c E s P q 5 Z L z Z z q M m u 3 g S m j O M w w F Q 8 j N z o Z W r 4 G X V F s P n S / u 4 y A n J l M l H B a / X Z z t U c A V k G H X w r n Z o S y 9 D v z w I D Z 9 e p P w B c h s b a M J 5 v 7 q Z D q M z + a A 6 z 0 f y r h X G T H m f v c 5 m A d d q C t e O Y 0 / X l L 9 j h 4 9 h m 3 b t t 7 m j D w Z L j 0 d a G y f G f k k B V u G 5 F h a O b 2 a N x t m y q t z + b N I k k p E a j t m x Y s t u / H w J 5 r J V l p z W 1 V j d S 5 V O W w P 9 i B X X U m q o D R t Q a 0 w I n Z U D / U 9 M T F F P p U w b P G 3 Q y O b D 6 M 2 j o G h f r z 0 4 h t k A 3 I T x x w R T V e o Z C g p L o W b O B X b O r s y T C 6 U R o s q M P B C L 3 I + x N M V f c j T Z p Z A 6 Y H c 2 R A N k R q s H n d y s C H O O W r N z b P 3 T r 8 j k C Z g P 2 9 H 3 h p O w 5 H 2 N U b n h k y J W R G w B q E t m J 6 4 u f t w T 3 c / n E 6 7 0 A f 4 y + 7 Z t k W o / A c O v k f c X y 7 i Q h 9 6 c n w K / P 9 X w D a v u o x s 3 K T q L y S U e J Q G n k I 4 J D s v b A Z e u 6 u H n b j v g Z 3 Q a a f z y X M D R B t C I g f K T 0 S V B 8 W g E t l L p f h B K g + u y y J H / b S V n t J C p o M 3 T n I G T X w + l W r k u e m 5 3 Y 2 W Y f X K U Z B U n / p P 3 I A 8 q k L p 1 j o 6 y O O 7 b v b d R C D q F O 2 G N f I c M n a D p D q q h Z N C R n K D i S r R b 4 I 3 u x 4 l B f 3 0 z Y l J g 7 F l 8 I 8 F E e E W 1 b E 4 r r c R x y 4 k A i H V Q K F U o r O 9 C 0 0 b l L c b d 7 D t l u 7 t D A 0 F k V X C w 7 / b U X Z 7 k N s H A + / T m Z a L 4 G H K i 5 o X 4 s L 5 C 2 L K h k a r x b 3 b t + D 4 i d P Y u G E N 6 f h 7 x a z e o u I C s g + m L y + 5 e O m 6 2 L t o h G x F B Z e b j 2 H t 2 l W i b X H Z I 2 n V B c Q Y r l 2 9 j j G L h Y z 0 X j F h k c c R 1 d Q 2 o L 5 2 3 G M c c c a g z J H W n p 0 X x f d N 9 S b / v w 5 2 P H G B Z u q M T i E o z o 4 o M y 6 B L M b N 5 4 2 i d s c 6 6 k b Y W k A G W O a + d + n g L N 6 O D t L / s x s h T 2 R B N 0 + H f z 3 x f c F t S k w l C M V D + O L q T y d f P Q 6 O 5 f T 1 D 8 B h t 5 K Y 9 y M 7 J x v z G + t J I o y i v a 0 N 9 f X z E A g F R F E a z z c a 6 R 3 B v J E K l H 9 6 / L A z 8 S W Z p 5 C I g Y Z B 6 C t M Z A s 2 S E + m g d W w l G 3 E K p 5 S J s W 2 3 C E n q X k a u F 7 y o e r T 1 R P z 9 I g w o 5 E 4 c c y E k C I R k s L e h B y l d S r E A j G S D s N Q 1 s t g K M 8 F T / 7 I V l X A F 7 G g 0 r R a 1 G H F b C Q F i V N z F X I + q a R 3 C 9 9 N P 6 L l C R E n G R 0 d w 7 X r 1 6 B R q 9 D Y y E 0 u i 9 D T 0 0 f 2 V C V a b r S L Q O u a N S s E g U + H U b O V V O E 8 9 P Y O i M X k 2 c u G N s 0 U F Y 8 Z h M T s + C e a f J z A a V K X 1 q d l q / N g a U 3 D u M 1 t 4 Y E H 2 + a e w / j / Z X h 7 v K L 9 N d / 7 / g P v o b + v H 5 s 3 b 4 J 8 1 c r V 3 9 T q j D A a d Y K Y G J 6 w G V 6 H A 8 6 E 1 L N 6 U f k u X L 9 + Q 6 h 8 s 3 m P W A 8 + c / I C m q r m i X Q Z F o X t l g 5 S u e R Y W 7 s G 4 W g Y 8 w u n H n C F k q R L f j 7 Z N B W o q 6 t C e V m J c B d z u v 2 C B U 3 0 b 5 5 4 b g l x w v y 8 b O S 6 S D L R 2 d C n p e Q w M Q 0 6 5 P j n I 9 / C L W 0 H e k J W 1 O Q 1 I E c 7 N d c u F c N i s L N h z B N B O D 6 A h C w M H u c y X J S P Q i M R E 1 3 / k P M y 3 C 9 H 4 G w b Q 7 h b s j c L d x Q h q z E b p Y s 0 U B d p x M Q S e 9 4 t x H U h I q R K R P f q Y c w r I H u g C m z e j V h u I G J y i z i a r 2 h w k t S b C D H 2 Z 4 b Z u y l 4 b r i Q 0 5 S H / / z B f 4 n C T p 5 U w T o 9 q 9 8 8 H o a n B S 5 Z 0 o z I 0 Y C I 2 X B / + R S O d p 1 C n 2 N A / N T k V Y o 8 R q P o B B t H 5 E I Q x f M K U V x d C N O C D O o 1 7 W V X V y 9 + / J O f o r i o h N R Z q Y l / g Y b e J 8 o j J B 4 d s c U n j O v U 1 + h h O T 4 G V b Z q S s n N / 0 s I j g S h q 9 Q J Y u J j V F V Z S Z p B R J R v y L / z 7 W 9 8 U y G X i a 4 z Z b k k V b J I T T I s p o N Q g c A b C v z 7 r 3 + F x q Y G E Y e 6 f P E q b V w D L Z c c / / A P / 4 T 8 g i L a O D 2 + / Z 1 / h I n s C d Z z Z V l K 4 n A 9 W L p 5 J X 2 X x A 2 X l y / F 6 s o V M L p 0 W F y X q T c c R 5 y l 3 u W p z R g H / 5 7 + n P S Y c 9 l M S 0 z w X P W I w c m M Q b s c F X k x H O 8 5 j X u a 7 k F t b p X o U l R k l L g i 9 5 r g U S Q 5 6 o l q D w e v d W Q H F e m b h H e Q 5 + g 2 F F R I C 0 Y w a U q h r J I j d 0 U e j A u y 8 U L o T V y x X 8 O I u x 8 d V p L G x C D c 4 W H o l X l i u A G X u p g W Z S O i 9 y K L p J t C q Y b / Q B w l y + p F l n u 2 u p R U y 4 k H l V f q / N B V n O m / g F c 6 X 8 f 2 B q k l 9 U z g j R 3 w D 2 P 1 6 t X E j H J J q u c g G P C L G J 9 a r U G R q g h 5 p d n i W r j 1 G 0 s R l h K c 2 l N H e 6 r O U s M T 9 U F 3 S y X 6 L o j + 7 n T L h n o j F N q p D i i G W B P 6 n N x c E z Z t X I + C g j y y M T V o n F e N i l K 2 s c f 3 S m E i S U Z n i y W Z l 1 s y q 5 U w 1 B g x b D H T 2 h E D z e Z y G O n 1 b k 9 A / J 1 h N l v u u J 7 r 7 i H t 9 W y w v D + G 7 M U T y 0 P 6 L v b j W m e L C G / I / + z P / u S b n I p + / P g J R I 1 9 4 B Z N t A R E W G r E G 1 w 4 + P Y x 7 H x w A / a + 8 R 6 s d r u I a v / q V 7 8 i I 7 w Y G z d u g D 3 Q h c F e G 6 5 e v Y p 7 l 2 2 D K k d F e n o 5 f v R f P 8 H 6 9 R O z D J R G p d T r L F l O k Y 6 Z V J H J 8 H W Q 7 d R s E h k H T E y c 1 8 a j c 0 z J E S Z b 6 z e g X F e K i t w y e G M 3 B c G w d 4 4 d A 0 y 0 P N 5 m I m R Q Z j H H k R 7 z 6 1 P E x B j 6 1 Q D y 1 h b e t s U u D 1 0 R k l a R p Y B W o U Z T U S P Z m y G R 4 S 5 + l B V w 2 P x 4 / a V D 8 J L k u 3 q l B d 0 x I r 7 O b o z 0 e 1 G v a 6 R 1 U o t g c q o c n 6 / 8 y s h 1 W D 1 j c A Z c R F A z l 8 U z X j y 0 W 8 y 4 1 e s 0 I t O f C x m z c 4 y w W a z I d R t R t q J k w n 3 w Y 3 2 t X q i d e 1 v 2 4 a b 5 J n t L R J t t f 0 s Y 8 m x i b L O W c P D n j R M N g 0 v f M x U V p v b Z Y n X i P / 7 j e 6 K l G 5 d Y t J O d W W B Q 4 9 j p i 1 C r 1 G J C B w 8 f c D j d Y h I i N 9 u s r Z 1 Y Q p Q C J 7 d O 7 s 5 0 t w g E o j h / / i K p x q 0 4 d / Y i O r q 6 x O O F C x Z i z 5 6 3 R V i I m R E P Z M h Z P j U c o T C p R I o Z t 2 q 4 b U O 9 + M K r q J p v x L z 6 J X Q I O 2 j J S N 2 h 9 W D D n V u D G e X V e O P X e 7 B 5 3 g b o S T 0 I D A V Q + q E y j F 0 c Q t E K 0 r H p t T z N L l W T M x 1 4 1 C S 3 d 7 4 b T J f f l n J 6 M P H U a D c j J H P B H u p G u X G l S E X i r H k e O V K d P d U W 5 P v 1 h Y k z i j k / w M 9 e d c J C R j / 3 P 1 + 3 3 I h d G 6 Z 3 y P S 4 T g h C 5 d l T 3 F i G 6 8 r M 9 h 7 k G 2 q E 7 e Q L W 3 H 0 w E 2 s L F m M k v V 6 a A M F U G Q r R A F k r q Z W a t Z C s L 1 P t t U 9 c 7 e t J u d G 8 p g g P 9 m f R 0 d O 4 b 7 7 7 p 1 x H y Y j H k i I a S t 3 C m 5 y Q r S c E T N 9 Z q q b 1 p U B h c g 0 S I f E B F i y T W W y u 3 f v g c 8 f I P X K h S 9 + 4 X O k q t 4 9 c Y X J V u S Q j 8 1 G 5 y q X N I s I 7 X t I c s i x d D V q t U K q T 9 d s N B 2 3 C Y p b M X M A 6 9 z Z C 7 j / g Z 2 i j 5 w 9 I B X g m e L z h S e D X b K c b C h A 7 + L B X 6 n h Y 1 d 6 9 8 P e q c X 2 H b N 3 q + E M Y u c 5 B z S k h / J U h L k W 9 X G g 0 P a + B c F V A y g z L B X P s a o q J t C z y p h M T + E D L v d q U R h e A F W N Q h A R g w m N X d d S O + S p S L m 2 G T 9 4 w Y 5 F Z J / 1 D p F d Q H b A f Z t m V k G 4 1 z p 7 C z 2 h U Z j U k k d M 1 F 4 R E X N B I 9 e X R e k 1 S o V O S K Z R 7 w 0 U 6 e a L G c D s T R 1 5 e R g V H 8 2 c k D s Z v M l X W i M Y I r X 3 / s 0 m m F / q Q 3 l a c x i O R T F H v S O C C t H h T w t z z A X v t y l J t Z 4 + X h P q i 0 B d P b M t a D 1 j R 8 F a u s 4 5 f L X U 2 i w p 0 c W p n S g p P w h k V w 8 i s X S X a I T j v O R A w R Y y D 9 K u x X r C Q t p J / p y a 9 D C m e P n e P 3 x U q A D h S B B D / W Y x m C u L V E K e v P G x p 5 + a E I H 3 d / i g n a c X 9 U P s r u V E Q h 6 7 P x O 6 h 0 j E B h N o r h + / 6 u E X h 1 D 2 s d m D d j / 8 0 X + T r Z Z N a o M b m z d t w d j o G E 6 c P i H K v t m W 4 8 y N J 3 Y 8 C p + + E / m u J k R c E d h q r 6 I m Z x N 6 n S f E Z 6 S X 7 U 8 G T / + u z p b a o H F e n a 4 p m 4 i Y I y O Z N y 6 9 l 8 K w 5 6 r I U G d p w 4 d 5 1 H s N B f r 5 2 P 3 q f j H U z G G 3 k a p C 9 i m p y o m T Q Y T v 7 x W E z Z 5 G k T y b / K y 2 N s 6 Q k D J U 0 p N q 0 / H d X 9 r w 5 I P F c L v C e G H P K L 7 z R x M b 5 n i 9 H n R 1 9 Y l + 3 9 x b b j b M t e J 4 M g 7 e V G H X Q i k P M R O 8 l 7 w w r J i Y 3 5 g J v E + T x 5 N m w n T r 8 U H h v O x E V q E c h k L 9 h N b c 3 i 4 P D L W k R c 2 N h i Z g C k F x 1 k N f X 5 + Y c M 5 p F j z d j r N 7 A 8 E A L l + 4 j E r 6 v a S 0 S P Q y v / D c e X T G e 0 m t i W L 7 i m 1 Q V 6 i R n 5 u X 0 U Z i v P G e F w v q 9 U J M H z 5 l x + c / P L 7 Z P 3 7 R i Z I S F e b P 0 6 K y K G t K p W 4 w 5 E U Y H l g d 3 d C 2 V C G 6 Z l S 4 t 4 v 1 U i f Y i D 0 s + l E M D J p v T / 6 w H B i D 8 V 6 1 i D 2 x 9 B l q C y M / u 4 q I v g E 3 b r S j e Y a 5 Q s M v D s 6 p g e T o G 8 M o e X z i g R 4 h 4 t K r C o U 9 d e X K D V x v a R G e o B x a G 7 / f h w 3 r V 8 N p t s L h 6 0 R 1 3 W r 4 O w M w z J M O 3 n e / 9 0 M i P K W o I 2 L D v O V 6 C + Y v W I B X X n k F f / o n f y B e 4 / Y r 8 O x u M 6 k q c T y 6 o w A N V V P X m 6 U U B 9 w b G q Z v t Z Z C q D c K N U n y O w W n T s 1 k z r i I 4 3 d n D Y v E U u 7 q W j i H m q S B F / t R + b F 0 + 4 n T 1 F g i 3 b 0 0 m o y 5 9 j W 8 E 0 w h K L 7 w d E M 2 H Z F Y B G 6 n h 3 T M K C 5 c u I R F x Q t R v a p S q I u c A d 1 K 3 N U x N o b 1 q z Y g P y c X 6 v y J T U 3 G H A r 8 + C U S U c R k P v 1 E E a p K x 7 / n O z 8 Y Z R Y k y j X + + J l i q J U S J + q 2 H k N u 5 y L 4 h 9 2 I K y O I b J Y m A D I 4 V 4 8 H R T O 4 t V n u h m Q z j b g 0 i 8 i y 3 w z v x j Z E H X k 4 s P e k 6 E X A 7 X + V K m 7 K Q p I y F M C C x g U 4 f / E C P v T k 4 6 Q 6 S o s r p A V z y 8 z L M A H c c Y c b s E x G A j F 6 u 3 T a W M X j F K Z R b w t y l U 1 i W B n P t Y 2 r r P C 8 H k H W J i / K K y U V N j N k Y i L 8 5 k 1 p 8 5 F o 1 / r s W a j I j W e 0 Y b j q l B v n i P 4 J s 2 B y v G i u u D Y o x / y S O F S K z I f d c d 6 B q / 5 b x K S H R a s t d i h c v 3 4 d z 3 x 2 5 m T Z K E k s / s R L r S 2 C m X N T F Z 6 c y A x m z W q O p U m q / d 3 g 8 O E T 2 L 5 d 6 s X x m 8 Q U g p o N b L A x 8 X C M C L 4 E t A V S X K r L k o X 6 Q u k g c 3 C X 8 5 r k 1 7 M y J 5 H y N 2 Y 4 r E z I g h D e G R O H O r r U i r D R R d I l s 5 6 u k B k x N r A I G h L X 5 X Y P c n n 4 Q A r 0 H R x 8 / d W t V / D M l x 4 R L d A 4 d 4 6 l B q c c c R v k l G 1 l J m l R W J Q j 7 C c O Z F f K N 8 y R c 2 X B 6 Z E h x 8 j E P 3 E Z m b D Z W 8 W c m c F D o S d z a O 7 L J 9 t X i C x d F q L b 6 B q 0 i x C 8 G Y C 2 S C O 8 p a 6 L T s j o 3 n J X 0 3 2 l r R e X S B j I d n U M u Z F b b q I 1 4 + 9 L / j E J z k 7 n Q 8 i t k r m t M E + l m A 4 B I i j t B y A o b h l 2 q l u J b Y 2 Z 9 + f 4 8 b N Y v 2 I l F P o P I A X o u n 0 d f q g K e L i 3 m r Q e e o 7 W l I N 6 v w l p Z T 1 u h b 3 U R 3 v E n X x l G B 0 x C / X Y 7 f E I h r d 5 c 3 L Y x R 1 A t B G 7 U 4 J K B 3 t q b o 4 q 0 F y e E F 6 R a 9 d a w P N Q D x 9 + X 9 h a K 1 c u R 0 9 n H 3 b s m h h T M e 8 z o / i h q V W U 5 j d G U f R w k a g x Y n A V L V f T M q R a J Y k z 8 b A y J r K f / a I R j b V 6 1 J R r 0 N L u w c c / 5 J 8 Q M H V e c C B n V S 5 9 z h m y j a Q B 0 p n A W R O c r 8 d O A u t 7 l m m H U 6 c j G s v C v / z 3 K E o L 1 W j r 8 e H v / 2 R c 7 T P 7 b m D / q 1 e J 6 W j I r h z B 5 z / / e Z w 6 d Q q X L 1 + m v 8 r w l a 9 8 G d b Y W S g P V Y g k 3 q P 2 k y S R j X A F n G g b 6 8 A f b n l G D O q e A K L Z S C A C p Z a M / K R E u n T i O v K r C k Q M r 6 3 t F j E W W o e W G y g t K 6 P n Z L B Z b a R e s / p 4 D 3 H 5 f E R C U a i S s Z 5 0 R O w x U p f v 3 F v G H j p H 1 1 F w 4 8 h g I C A q Y 1 e v m p h O l a n t w V y g i o Q Q T h s j y v z K e c k O J W k 9 H C C e D F 6 D O + m f E f V F E S M 6 t 9 v t G B w c I Z P G j 2 1 b N 8 N m d 4 r 2 z v f e o f R y u j z o a G + 7 O 4 L q f d + O m n s k N S t I B M V d d n g Y M b f 9 4 n m w 9 f V 1 S D j o J t v i k K 3 w Q e X I R W Q o A v V 8 B Q z l 0 r B r X i j m O F y B q k / a E S k w I X B 8 Z z q M 9 a 3 H w R N 2 q M k m e / J B O U p z a G P P Q R B R f + w k t O 2 V M C 0 3 Q a / k r O 3 M + l t 6 k 0 / v D T J G 5 + j S j 8 X l + O b 3 B u l f 7 j 0 g x 9 e / l O n Q 8 H d K Y 3 F S z S z Z P X / s 6 G k s M y x E c P 4 Q A j 1 B X E o M 4 f L g N f G 3 I k M B f n / T 7 4 h q 4 h L 9 Q u E p L E j W Y 6 X j y t V W l P S Y y H 5 j Z 8 7 0 W 8 g l H a + / 9 p Y Y M M 1 j P k t L S z G v r k 5 k c 6 c Q p T 1 S 5 S t J s / D i 4 M G D Y v R o a V k 5 z C M 8 a y u O V a t W C R W y o q K E 9 m q q U + B K u w O F + r C Y 6 Z t W U y n A x Z e G t K Y 2 c 8 X k I R X p G N k 7 j N K H J 9 q t Z 8 9 d F l k i V 6 5 c F a l Y H / / 4 x + h D M p c G M T F 9 I K m Z C b T 0 P K y O N T f W s O 6 K o B j T e Y j Y I L 5 I d t Z a L i M I 6 q E q l j g g e 9 I 4 m C k L 5 W K w Z 4 z U N i W G h 2 x Y u X Y Z c X M z b d 5 q / P S n P 8 P 9 9 + 0 i V Y w k V j 0 R S c w p 3 p s O / o z S 6 E r h i O A Z s 8 O e i 8 m p 8 c C w 2 4 x + z z A u 9 F 2 A z W v D N 3 Z 9 V T y f D l 9 4 j D Z f B Y 3 c Q A s h L a 5 5 7 6 g o Y b k T m N 8 a Q f G j 4 + U T v K m e y L C w 7 f x R h 5 i m a N v j F E 4 H V t 8 4 5 U l d q o F N 1 i 7 y / J R H y l D 8 S B m p n y R 1 y e 5 S y N T S v N / H u b G M D I G I k 6 R n K 6 o m S V g S V o h c 9 s C 0 Z m 4 M I M g N N 8 n 2 j d J P S 8 s t b N k y P t Q h P B y D p k I p 3 N I + n 0 / 0 6 e O O q s O D w 6 h v q B c 2 s k 6 n h 1 x O J J 9 G U C F / F G r d z A f T 3 + e D r v p O s x 5 k e H 3 3 X i x b v l h 4 m K u r K n H m 7 A W s W z t e B h I Y D M L V 4 k T J / X e e c D t 5 7 t l M + O l / P y c S j / m + 1 6 + f O O O X z / i R 9 4 9 h x c p l o i 0 Z h y l E b / P k 3 + c M 7 i y b G r w 8 a k v A q J 9 K U J z z x w m u L H 2 M h X o h g e Q 5 C m G g x 4 Z k u N U 6 g J 7 e A V I T K j G v c Z 7 o G i P K n U n a 8 d R z L m Y c G e t B T q E W c V m 6 a 1 b 6 r n L D M n i v B 8 V k D 3 5 P y j n B 4 C H X o 2 4 b v C E f 3 E E 3 V g S W i P 5 5 3 I M h x f V Y K n G X J 5 a u j N B I C N k r Z 3 c x T 0 b M H 4 e G C I T B 8 T X u g B v v l y P i j C L h k p M 9 Z E C g e g R 5 5 e U k B d T 0 o w K b b r / + x d u o b 8 6 F N l o A p 7 E T u d o a Q V R M R G O l l 6 A d K y L b Q S m C 6 g E i T M O k X u z n e h V o W D x 7 v l 8 K 7 D l k u 5 c z X S 5 f v I I i s q t S e Z k R a 4 z 2 J g t K U r V 1 O o 2 Y I c U 9 P n L z e P / i I u j J 4 Y O D 7 7 5 P W s d 4 l o k i L T Z j 9 c q g y 2 C G + T o D 0 J R N X 7 o x H Y L e C B L 0 8 W N j F p w 8 e U Y 0 + T c Y x o P Y S h N p O U m N 5 t l f v k D a U Q Q D x A C e e + 4 F D A 6 N Y v G i R f S X q b L C e c W J 3 D V z j c / J R H u B g o I C 0 e e P E 4 9 T 4 A 5 H n H y 8 c d M G U V y b W s t Z J R S r I q F o G G q F C s s r p P E y I o u C / u M i w j 6 7 D D X T q M j s a t / 9 2 p t Y u j U P B V p S X 4 Z d w t Z q N p L 6 4 U 6 g c P V U 7 s K q B a d C s d T h 3 u O T w U S Q p 6 0 n N a 4 A o 6 8 P o + S J i a K f 4 Y / a a S P a U F O W 4 s I J E d T l G J S v 2 0 t q V m C C n b R n 7 z u Y X 9 u E h u Z 6 n D p 9 D k 3 V 9 Z B H 5 D C W G E V 2 P H d X m t y f P E g b 2 H 2 r G y X G E r T 0 3 M S C x k Z Y f K Q C 1 1 Q L x u A l N a C g S L K D 2 P a T C F f q X 8 H t p U 3 K M p K e A y g 0 S t W q K c 8 q 1 2 Y V 6 x Y g H C r A 9 3 / F E + G B h + 4 x Y f W i 8 c P E 3 a J 0 s q Q 9 m W H M z W z g X n X c U o 1 b w H E D x w 8 y g 3 a u c J 5 1 I m f t n T O q y U H h t r Y e N D V l r u y V n F n E G B x k Y y Z b A q j 8 T o R 1 E 3 P u X F d d y M 4 w a m g 6 Z F 3 a j / i K B 5 K / T c R 0 7 R 9 m k V A y 5 B j y w e 1 u v Z E g y o x S W o 7 z u l M Q E 3 u i 2 m 7 c R D s Z x N d v 3 K K D + T Z u 3 W r D i h W S C 5 h 7 n Z e X l 8 I e 6 I M y Y U D 8 l A z V G 6 p h j / m h L p a a s 6 c a m X D c h P s h y O m A s F a h 1 s j F M L J 0 8 I S / S D y A H E 2 V S O I N j A R F b t p k h K I + B I + T 1 G o a v 1 k d E S D b M b J s U m 9 q V U I a c I 9 w r q k y h 8 z Q K / R w m z 3 Q 5 + n p X l p Q M 7 8 G P f 3 9 w h Y c 7 R l B E U k S n n w R 7 A + Q X e A R g c A u S x + u d 7 a A z F v Y X H Z s 2 L C B b J B 3 R Z I q t 7 s q K y s W n j y W m M G Y m 9 Q 0 G 9 S y f P S 3 u f D 2 O + / C P O x E X W 0 1 F P R f K n b H m R M 8 y r S 9 J 4 J 1 y 0 i C k X 1 2 7 J w b m 5 d L 0 v X W q B z l O X F E X W Q H z C E V J h N 4 z Z m r c h c r z n w J D 0 d h V t + A U c 0 N T O + c Q C f j 5 q 0 O + v x 8 R N 0 x s o v 1 G D P b I K e z w H m i z N w G B 4 Z F z R b n H z K Y y U 7 O z 1 M k 6 6 h S K C i Y 5 K T J g C y N D O Y 9 I 5 D r 5 V A W 5 o j w y c i + Y a E d R V x h k Y f H I 4 6 O d Z / G 6 Z 7 z J P n 9 q M u f n N c 5 j k T p 1 K q I F H h a P h P y 5 O q L a S U U T 1 p H t x Y v u V 8 n o z p G K k k 2 7 p + / E V n 0 n 1 E j c X d 2 Q N j d U c h H v U K 4 8 g h R F r 1 q I s C o O y L U o X A k R N L I B 3 W J C v P u b y B C k A t 3 7 p E j x 7 B m z S p S Q X h 6 R B b 2 H 9 i L h W s k W 6 Q 6 d y U C q m 7 h M J g I q e i C u x V x M m s 8 G p + S z M m z T w u 1 j U Q 8 2 t u O g E x I z Y n 6 + 3 / 4 V 3 z t z / 7 k t h 3 I 0 s Q R G k D e l A T a c b D H c W R k D C U l S T 2 c b 1 5 6 e 0 a E Y i Q V S W 0 b s d e g O N s B V / i K y C 9 0 B P v E Z H Y p h p a L H u e J C R 2 W h m g L 7 E Q 4 z f N U 8 N 1 0 i o R g 5 s S 8 L v G R r N s j b j 4 I e C L f o b Y j Q v v I 0 Z n Q W C j Z Y i Z N C a m Z a m T T v x 8 U o 6 M 2 v P L q q 8 j J z h H t v 7 i E n f s z h M M h c f 0 W i 0 U w 0 8 2 b N 4 u k b E 6 Q Z S / k f N G b Z J w J h g e j U F V 8 M K b h u R S A c U X a + v A e 0 c + / n / h P r K h c g f L s M n R b O 7 G j 8 h 5 k a e + c i X A y b f O i Z u i 0 4 + o s n w v Z 8 I V u 0 f W I p 7 4 b V n H v O 6 n l F s g A Z a S G T 6 d P 5 + b y A 2 / E j n I s R Y L U B x 4 Y M B s 6 H d w A R Y Z e W w / W F C 8 X x j H b P i G S V s P O W 2 J M p 0 I t E y r f t X M 9 q G o k P Z 4 4 W n 5 + j i B K t r F 4 G D Y j P X 2 I y z e M y c p g x t W r N 1 A 2 X I S i B 4 v R 1 d O N 2 p o q E V 8 6 c e I M F q + p I k m U L 5 g C 3 3 w K E S J + a 9 Y N c S 1 l h u V 0 b y P i + X D U i 5 L k F M X p Y D 0 4 h o I 5 l q s z u N b M K B J w x y l w 5 L V h k W j s D o 3 A R G s 7 H b z t J E E b D X A F B h A + o c L + k f f x 2 c 9 8 I v n X c b z x x l 4 8 / r j U Q D + F y d 6 5 d m s 3 f G E v O q 0 9 u D 7 c g n W q J j Q t r r h t Y + Z p q 4 n Q P h h R 9 Q + M o K K 0 R J S u S P c p n a V 0 p K d Y z Y R A e x j a x u k Z 4 3 Q Y e n U Q + R s L b t u 3 K f A 4 I P Z c M r h a Q F w d V 6 3 w c R j f k h n B J s C x 4 y d x 7 7 1 b 6 R y N p 0 N 5 2 0 h q T Z R Q Z G v Y z i U f S 8 h T 1 c N o y C F b a e I o + S L d K q g D c Z E 1 P V 2 q U T q 4 c W U K f 7 P h L 0 S R W T q s 3 j 4 6 U M n B z n R F P I H v w p F O F J a a Y L f 6 U L s g H 9 l 5 K h T q F q K q b D y d x v 6 + A 3 n b p M C n L 2 z D y S P X 6 b 1 O D I 8 M Y 8 e 9 O 8 g m O o U d 2 3 d g c H Q Q l y 9 d w u d / 7 0 M w K C W j 7 6 X L u 4 m Q j e g c 6 y Q 1 0 o Q t D Z J j g 3 s 9 2 A N S c e V M u X + / S V i O j a B g S w n d x v R r G b a F E d K r R R f d o V 8 P 4 G Z R t 6 g 9 y 8 v L F z E g D X F 6 b i N 9 9 e o 1 M p a l s T W 9 P T 3 4 y E e e g j 6 Z V J p C M B r C 4 Y 5 j Y q y n S W 1 A K a n a 0 X A c B c W S v c P X U Z s / t c n n X H D 0 2 B k R J O X v 5 y w J T q x m 6 c Q T M 7 7 8 p T s f W O C / G Y Y u 2 R 5 8 L g g M B 6 A t 0 9 5 Z h T C d u c C t M N S 1 C l I d S W J N s w 3 P P v s C E Z E M e Q X 5 Q g j w t I 5 8 b h s Q i A o H m G z f v r 2 J v t 4 + k W n + z D O f m C C J G B o F i e y o J / n b O G p z 1 s y J k K Z D a k S L x d c L F a l e N v 9 4 C 6 8 U W F p x g W C M b j Y c I u l E / 5 b o m t F 6 s w 1 L l i 0 m P V w l m v u z P c / 9 + b 7 z 3 P / B n 2 z 7 E g p 3 S Q T D G d 3 c C o 0 l l D X Q T u q N B z p V A R n 1 Z j H / 6 t V r b 5 O 9 o h H B 1 E K y F b c 2 V C Y P N K f D x o V n j Y O 9 M y E 4 E i A u O L P q x X Z U M V 2 3 W m G g z 0 2 Q a n c c W o V J d M B l / O 3 B f 6 T r 0 m H X g h 2 k H v m w t n q i e z Y d 3 P L t W k 0 5 3 v 7 p n + F T f / D P q C u K I R x X o l A f y X g I R F w w P h 6 P i T p j x A S J H a d e y 7 4 N + t X h G 8 a e 1 9 / F x v v 5 f q X 0 M / 6 p z b s z o l I Q x + Z x M J n S s R g 2 q x 1 H j h 7 H 1 i 2 b h D T k H h a c e M 0 N O q f L 5 u D r 2 N P y D l 0 q M X A y G R 5 a s C v 5 l 4 l 4 t / 0 I z g 9 c o H 0 O 0 V p r 8 O n G p 1 F R O d V p N V f 4 r 4 e g W z z O i D h R P B A I i 6 Q F 7 l b L g e S Y O w 4 5 r S c H 1 d m j L f N 6 7 H R M O Y i W h T g d Y M Z k o p o M k 7 o E 2 d E y 4 d b 9 o B h 7 x w z T D j 2 G X V L b 4 7 m C u W b Q H 4 I / 4 M e t v a 0 Y 1 p l x / 3 0 7 Y C J d P U 4 S M + w I Q U P c i c G O A F W W H k O e i y j S L x A e t i r T + j T b S g b 3 F R e y l 2 e D q 3 S 5 1 7 m f V F l 7 s B s F 2 g Z o V X l Q y m Z 2 + W b s u p s B H O z m A k W u G t Y q c 0 V 5 D B N 6 v q Y e / 3 r k Z y I A a 9 Q Y s a l q L d b X z Z z 2 w p 2 j 6 h P e C c P A + 2 1 y 6 J V x + E 5 b U L 4 5 d 8 r U + B T Y A a E q U w h u D G K I 2 k Z p D 3 n P n Q 6 3 a B R 6 8 + I Q G p a U o K A o G 0 2 l d 5 Y x o P C G E T V M L 0 2 u X L k u G k n y Y T x + 7 A S 2 b N 2 M 9 v Y O u N 1 e k S J V V 1 s L 4 y S P K q t V Q W I K Q 6 5 h D D g G s b U 2 c 9 b L m z f 2 o 8 B Y A K f f S e v r x b a 6 L c h 2 6 O 7 K 1 u S y l m B 3 G L F I B N f c L S T 5 1 + H w Y W K I W i 3 8 X j / a O t q F L c X G Y R a t Z 0 a n h N n T I a Q S N 4 3 0 B g u h V 1 v p p s Z f J s r k I w u h K p q o R s y E F J G m b D L u 2 m p L d J O 0 k N y P 0 4 H d 5 D y 9 0 B b o E 0 H S q r z x V t D D Y 0 5 E g 1 5 R p s C R d e a 6 z M 1 4 6 n u I j P 9 E v Q + l u q V C k n L A N e V R T I G J I e a N Q k m q 5 P 8 U 2 B E R j v t E M S M X O o 5 4 r 4 t p + k Z N s Q h 6 F 5 l X I F 7 j o d c E i K i n z x T n T P r C + 6 b a b v E E j 3 B J Q E 7 M x U 7 E l b e p Y A J x c c x J W T C V 2 G y + f l L / R u C w k 9 p C 6 5 i v n C 9 S q J r n r Y G e G M t c k a k f Y z r Y s 7 h + / V q y j x W 4 c P E K S o u L o N V p B d d 3 2 J 2 k r l 5 H c / M C 5 O b n C u + y B B n e 7 X g f D r 8 D a j p 7 j y 3 m U T p T w c n b N n p N 2 B 5 F 3 B R D V U 4 F s m g 9 h D S e / p J m B H f y 4 p 7 q r C F x X 8 C C w k I i f h 9 i 5 i h C x g g c T h e q K s v R 1 U X m S W G y c 2 z y v V P A R O A L F K D Q x L N u b c l n J Z T 4 F k N X N X 0 V a w q 9 Z H v V 5 K 2 k m w 1 i w H n 1 N k G l k E k a Z m t K R a x G q 9 S L e J Q 8 m c m Q j o 5 f t q M t r 4 e k 0 7 1 0 1 z I E h v x Q 1 W c J t 7 r F f 1 O 0 8 Y r T w R o Z H U P 8 V A A V T 1 X T m k 5 c V c u 7 d C h 3 T j y U I 9 5 r o u p 2 L g g H I 1 D d H k 0 5 N 0 i S c N m E n h I j n u s i G 0 S v L E T w P S K I L a O 3 2 5 B N h 0 A / 2 Q l V m T l v O M Z 9 7 D w w Z e t h d g P F f l q b E o 1 w E v i 5 F X Z 9 5 v e x F O 2 1 X x C P a 3 J X Y 9 / e d 5 B f n Y A x h x u 4 G F C Z s 0 J 4 a e 8 G J 0 + c w p q 1 a 0 T 8 S 6 h I T L 1 p Y N O D e 5 O c O X 0 e G z a u F b Y Y x 3 z 6 n R e x Y t 4 u k T T N j D G R x u A z 4 X A b t 5 S T 0 T r H U e Z y w d g 4 N a P E Q 1 I x E o 2 I e 5 N c + h P B V R W j 5 r H b n j x u o x f u D s H U + y x k D / 8 v 8 d x k Z I x D 9 d j P E z c Y F I 9 V S r 8 4 p J P h t B i R X z w 9 Q f X Y 6 D M C g 8 R 5 C 4 g 4 S A U h X d 4 R G I K T u C A n v M p e P o T w + 0 e h v 2 G B s q Y G Q b W k 5 7 P O r l N x 2 b 0 k N d g T O B m i o f 4 C h d B p m + Y 3 Q a V T Q F 2 g F q p c H B E U G x Y K N W E s c A O l + b W w l V 2 V 3 O B p e 8 e c l D s m H T p 0 F D / 6 4 U 9 Q V l 4 h e j 4 8 + 5 M 3 a A O d q K 6 p F Q S 5 / + 2 D m L + A J y F O 3 M A 9 e w 9 g 4 c J G K e d s 0 q G Y D J 6 U y C N N O a H X E z H T Z S g x 4 r s q v E 2 c B O s I c b H h B t G r 7 2 r r C M o a T f C S S s g d Z n / + 8 1 + J A k U + R P w 9 T C i + d i 9 M 9 J r p w G M q u b J V Q T Z K j p a s N o M S n h A R D C 2 x W q c k F T X 5 w k n g N c v V V Y g f / q 5 K 4 r z Z u l L 0 D X f B R E T l C g 6 L v 9 0 N O t o 6 c O k y q X 3 V N f D 5 g y K k w k M j W M H Q k g 3 F 9 8 n z n C r o u z k N i t e / r r 4 W Y w 6 S 7 J E w w j I v T h 2 7 g n p 6 b j q w 7 V 1 L N F B S E B c 1 W / n l K o z s G 5 l A V E y k 7 7 1 3 h K 6 j E m + 8 v g c V F e X C a e L x e I V U Y p P i 7 X 0 H 0 N g 4 D w U F + S L e x E w g H o x D t X o T f v y T Z 0 W 7 N s 5 A 4 W H Y t 1 q 7 h S c 6 I 0 G x q s f B 0 Z m Q p X M i 1 5 C 5 y p Z V R j 5 E j B J j k + B 6 T E y M O r K B + B C F 3 j 4 A 0 + / + L p S N j S I d K a C S S g D y Z t k w J i a / L o C D B 9 6 j R b G h o W 4 e e n p 6 c P T 4 K e H d 0 2 v y c P b c B Q w P j 8 I y F E Q s u 1 s q Q V f o M P a 2 W Q y N 4 4 5 J n B z J R v H P f / 4 c 7 r l n G 9 4 / c g S f + u T H E f A H c O 7 c O V R W V O L a l W u 4 / 8 G d y Q D k R I L S F I 9 B L y + D + 5 I T h i r j F L d 0 C i M j F p w 7 e 1 X k w 5 m M u b h y u g 9 N 8 x a i 6 4 Y D Q 7 1 2 a A t 9 w k H C y N F U 4 j R 9 d 6 6 u B s 6 R O F p u t g r 7 Q q / T Y 9 / b 7 5 B K 5 M L I 8 A i a 1 8 / e F Z Y J o r u n X 7 T 3 e n 3 3 m w g H f C g y 5 e H l N 1 5 D / 8 A g L p M t s 3 j R g u S r M 4 O 5 N h 8 k g 6 o A Z m c v N F o m U h 1 x / e l t k k B n k F T o i R o F q 9 s c + m D 3 9 J V r L W J u E z f J r K 2 t w S 9 / + R y W L 1 + K / / 7 p z y f 0 f e T v Z s n R v G i h u I a S v D r I 4 i r c 7 D i P L R v v x e W L 1 6 B U 0 b U Z 9 H A Q Q X I L h F B I K l n Z T 4 R Q V l s q E l a l z k o Q x B Q c D Y p g O G f H H y P V c x d p N 9 w g Z s m S R W L K B l d 9 c 5 Z O V 1 e 3 8 N y t W r W S n h s X G t z w k z v n M r g 6 f F 5 9 P Y 4 e O y 6 G 3 n G 3 K T G Y f D q V b 8 T d K n q c p 4 M 3 q c y 0 h I z D K y R O F y B 6 M Y r n L 7 8 q O i D t 2 H E P 3 Z g T k X A E M j r w C n 1 A i P R 0 c D C 2 M p c r b I l o e / u R I G 4 Q 9 y X g C h Q i U G J B V q s J 6 l y N a K j P o 1 5 y l u d B W z 7 u F O D n h 8 a G M W w N Y F F j O U I X A 8 h a 4 x O 9 7 k q N M x X o j W P Y c w W x P b m o / H g 1 o r / 4 3 1 B 8 9 l / E 8 5 z Z z n 0 q B j w T w w Z G Z R k K 9 V M j 5 r w W r 7 z y J l Q q t e B y P N y Y B 5 9 N r g L 2 B 0 J E o B d I b g Y Q c I d F E J M 7 z i 5 c V o m D e 0 / j i 1 / 8 r P g s x u 4 3 9 2 O z Z g X Z R u y l Z C K e S K T u G 2 6 Y m u 8 8 c 3 v o x U G U p 1 U f j 5 2 3 o W R t 8 Q T v 3 0 x g b v 7 q q 7 u x + t 5 q N F X s o k N H B 4 o u z a i e e n Q C P S F o a y f a 1 v z + 0 6 f O S j V 0 h K 3 b N t G 6 f T C 7 l T + L E 1 I 1 W r 2 w u 3 g Q G z P U B x + 4 D 2 8 T 0 9 m 6 d a N Y T y b i 8 0 c v Y v N 9 G w S h p K O T b K J c e u 8 d 9 d y g G 5 5 L X w k i K F u C K Z Z 1 V 5 5 q E a W D z I m R V l 8 P E R Q X 5 e X B G Z C q Z N P t H 7 Y F F J e L 0 K d w w G q z i q H A P J o y T A T F b Z d Y X e B A b J + D a 4 A k c B O T q p x l S A Q T i J L R L N r 0 z q w t I e a P S U Y 1 b W D f O 3 2 4 G u 3 A I 4 / e K 9 K A O D m S c / Q Y c 4 k X X R + + R b Y g q b A x H 1 b K V 0 0 Z 4 Z P 6 r H x t H R 1 n N R 2 Y m Q O 2 o a i b D r k X h U t n d 8 1 y 1 j i n F K V j Z N Q 6 Z V D Y y K t D K P 3 w V M k / 8 g o 9 / 1 R m j W A m Z P o 8 q z c L p m A Q U R M t a j K Q q 1 N M 7 2 B K d b P i 2 i G y U D G v a g 0 x V S U a i q Z K 5 f A I 2 Z W l 4 / Y I S 4 m O z k 4 U F / H 0 F h O d j 6 B w k d 8 N g t 4 Q P H 6 P a N H A I 2 r t N o f I u J n X U C c m u q c w c s W M q 6 P X x H l k N X I o M A K f y 4 O w P I 5 7 F m 6 m e 5 r l 8 K X B 1 + v L W I c 1 G b J L l y 4 m + M J O n j y F p c u X k G r E H D S K D W n D z x j s P C g x r I P 1 k g v y P o / I A O 8 q G c K 2 r d O 7 V T 1 B C y w + K U C a Q r l v B V T l c w s G M y z v m p G 9 N Q + W K x a c 7 L 1 A Y n o r 2 X U q O u 6 k r x K h c a o Q d z m a j a D Y P v D H I r B 6 z P j p m V / g b + / 7 S / E 8 t 1 D m w Q L Z K / K g L r z z M E C m y f B z A b u N O Y k 2 B b a n h L 1 I T J / r p x y k c R 8 6 E U Q f q b i 7 1 m V j x Z K 5 e 1 Q Z Y X t Y e A L L n 8 6 s Q l / o U 8 A T O 4 Z F p Q u J O E a w p L g p o 7 3 K 4 D x L 7 l n P d g Z L i H c O n S U p d A + e W K O Z w g + D g 2 F o K s a l z 8 U L l 1 F T W 3 1 H 0 m B W 0 B p x P I / / z / s 6 H R I R G W T K h L h m x l s 9 7 + D p 5 R 8 m O 9 6 H b F J b t e r 0 k A g n 2 H L s L Q 6 P 1 w 9 j W m Y 7 I x U s n g 0 z e v k m o / M 6 6 a D l e g T C I P v p K j S 3 K p C z e v Z M Y n Z q D D i u o d S 7 l K T C z H G d y Q i N h d A x 1 o X 3 D h / D R z / y B F p u 3 B J E 4 I s E R F C w v K w Y L 7 + y G 3 / 1 l 3 + W f E d m s B r w 8 3 O / F t H s X F 0 u P r X y o + L 5 1 E F m b 6 L 5 t V F p 6 s g d Y P T 1 E Z Q 8 M X 2 6 0 J 3 C 1 + a H y 2 K G t b g S 5 Y U a q N R y v L j X j C 8 + N f s 6 c w q Z u 8 U t J n f M R T 1 J Z a + w N / F v d v 0 F l H K l O F Q / + 9 m z W L x k M d z E z b m S d f 1 6 7 s 4 U E U T B h j t n q j / 8 y I P o s B t Q k R N H n l 6 S V E x 4 7 + w 5 i E c e f 1 D k f 7 J 6 e / z E K V E x P D l k c T e I e U l r M Z D N F P W T P T e 9 Y 2 x y k e I v z t D + R 8 i W 1 Z j w 9 L I P Q Z 1 e E U x 3 e P r M B W E / s / 3 E i c 7 c v H X r 1 q 0 4 c / Y s V s o W o T h D 7 d U v n n 0 e n 3 u G e / V L a 3 B H B D W 5 m D B E X F C d p 4 L r i g v e F h f K P 1 G N 7 t 4 e 1 J G x O R n B P u J c 1 X e u N 8 t o g 6 1 2 y W X P G z q 5 U w 3 r y o F A Z E p q T S a M k b Q r 2 j l N r c k k + N u I I 9 U T B 8 5 Q P J m O T N M f P z B 4 J + j r Q m Q 8 q 0 s 0 O H Y m j I 4 h H 5 5 + r I R U s s y V y 7 7 h I G 6 2 k i q r C K L l + n U s X b o E p m w T u H l M d U U V c g t m t r n Y z L 0 6 q E C T 2 i t 6 W f A l u M j I j y W y h B n A c 7 M S 9 F m c x Z C S M i M j o / D 4 f M j P l T L A m S F p a f 3 H z F Z o z F o c 6 z m O 4 p J C 1 N b V 4 v q N G 3 j g v s y Z D X e D 9 B Z u r K o b V R W i J 3 0 6 A u 1 B a B v H G X h K U h m i e q i L 5 y 7 x B / q G U V n N a v N U U u n r H x I 2 M s 8 r a 1 7 Y P H e C + u f D / y E 4 G K d 1 f P X e P 5 G e T B 6 A d J A G h v B w B M p i O Y K t E W Q V y 6 A p V p H u z C 1 0 F X f M q V z n S N 2 I B + m R H K X r i q T J F Z s + 2 O S K s D U E V c H U h X z x h d e w a P E i M Z y Y 0 2 I K c v K g 1 C h h 7 b O J + h r 2 s i 1 e P N W z N r l z 6 w c F 5 + j J V Q r I j e N r M / T C A K l r 0 w 8 U G N 0 9 g r z N e W g Z a B N Z L h F a X 7 3 B K F K 1 V G q F a N L S S D Z F e l H e b B j q J 3 v E O Y a y 8 m I y / I 9 j 2 z 2 b R d z p / M V L W L V i O R n y 4 1 K S P 5 + r g N n x 1 N v b L z L I V y x f B r 3 X A G 0 d H W J 6 3 k Y S S 6 1 U C g L / T S O 9 M W e M D t 2 g + 9 y U j s D + 7 i B 0 f C 1 J u J x u 2 B 0 O F M U L o K + f e x W x l U w C 0 Q B z E k G 1 t n Z h / n x O 8 J V i Y 8 z c 5 0 R Q r K 8 e 6 T y O P F K V D n U c x Z 9 u / f 3 k X 0 j y 9 E S g q Z 1 o e 1 y 6 f E 2 U U A 8 O D o m s Y p 6 e 4 f V 5 h Y H K 2 d 9 1 x L m m Q / T C V S R C I Z H F 7 o r Q g V i m x 0 i w H z n a U k T c D h T X z D 4 m M x 1 9 o 6 T C v D I i N v 4 j O / O x a M F U K X n r R g d 6 + n s R D A T J c D Y K r x D H H E 6 d P o O i o i J s a d i I 8 p U T x f 1 M E 9 r v B N O 1 E J i x L y D t G N / P m T M X s X 7 D R F v 3 b t B 2 / B J y G i t F C h A P y H Y 5 X e j o 7 M L C B f O F R 2 0 6 8 P n g L I f U a 3 g i p q r g g 3 n x 5 g p / b 4 i Y 2 V T m e K n 3 K j x h K e T D f e f X 1 K 0 U j x k s o c J k R 2 t 6 F c h d M / e 9 s 5 + 1 I 4 + 7 2 8 4 B c 5 Z Q Y 1 4 L 2 T O k 4 h W p U G Q Y N 8 I j l h i U h X c X P U 9 H Y t i M 2 M 0 2 K J s X A M Q R 3 b S x r R 1 9 x P 3 m w 7 b X g v w H C y G / g 2 b x b 7 7 n x a o l 2 b D Y o z h 5 0 Y G v f H z i w l y 7 c g t L l s 0 c j 2 G w q s l 2 G O v u p + k g 2 8 w 2 3 L N j s 4 h p T K 7 m T Y F f P z l 0 k I 5 A P 6 n B 5 S p S X Y D / / t l z + N h H P y K c F f w e f 7 s X 5 W s r R H 8 H L k t P g Y P N n D N 2 N 7 D 4 W s n 2 y I N p k h d z u H 8 Q E f p u D g O k w N k E R t O d e e V C p A l w o P 1 u 8 f 3 v / 1 j E i d Q a N X i e 8 i K y 6 3 g e r 1 h T X t Y M y / D X 7 3 w H D z c / i o r c U v g D b j Q W z R O v 5 z j g o X c P 4 5 F H H 4 L 9 q A 3 F O 2 Z W / d n Z Y a Y 9 L i r K F e G a u Y 7 f m T N B T d d l M + a N 0 y H 7 z R m c w d f 3 0 C 5 6 A S O p D m T 4 W l 0 u W h C u 2 M y 7 b W S e P H l a l K D f c 8 8 m I W q l B h 7 T c W o Z W n u i p L r I M K + a 6 1 + m u n r v B O w k 6 b E P k M H u x s 2 b N 7 G q c T U a 5 9 U j H o z i 9 d N 7 c e / 2 e 4 R O z d 1 S T 5 M x u 3 r 1 K l E 5 y t k A T z 7 x 0 A Q C C 5 k j p M t L 0 n 3 f v o M o K y u D 0 + U U N k x J U T G C X J z p 9 e G R h 8 d t k J l G o t 4 t H D Y n r U 7 8 r j x y 0 z X + / C C Q l k o a t a T V c v 9 6 B X 0 + x 8 6 k N f T 3 k J S a F P N 6 s 2 U f z N 4 x 8 T h X m 4 O n l j 4 h H l 8 m r Y l z P v n e r M c t K N g 8 u 2 c 2 S I T E F d g 5 O d m C c X K 7 c T Y L q q u m D 5 P c k V M i E 8 J j U a i K Z i 8 w n C v M b 4 + g + M F x r 9 k 7 7 7 y H b d s 2 w f r K G C o + V S m l h f g D s F h t 2 L f 3 b R F Y Z R u i s a F e p I 3 w w D Y e Y 8 m c n m E 5 P I b C 7 T P H k + 4 E r 7 / x N p 5 4 / E G M 7 h t B y U P p 3 j 0 Z 7 L 5 u c P K + i z h 0 Q + 0 8 h L I C 0 G n 0 g u h 5 X E t F q B h h S x A j 8 y z w J Q J C M h X p 8 1 F X N F W N 5 Y n x h f c X E 6 G 9 i / u 2 3 Y M g j x L l J i p 1 v y E H S A Y M k f G t M 2 m R m 3 Q 2 3 A l S 0 v h u C c o X l k k N N I 8 c R N W y + 9 F c E B F T R c K O C K L + C C q f m t 6 u T G H g p Q F U f n T i 6 3 p 6 + k R F A h O U t 9 N 7 u 8 H L d F C F g g i z W z 1 B 9 8 W 2 U Q a t w O 0 O Y G B w E I u a O T W N G c A c b S j G T M V a v p Y g 9 I v G 1 Z K 7 g f u m G 6 a 0 P m 7 v H j y C R f o m l G 6 c m 2 v a 4 f Q i N 0 d a r L A z A t V d l J j M B C 7 w K / / E 1 M 3 l H u q 9 r p N T 4 m K c i u U Y C 6 C 4 N B / f O / 4 j z C 9 d g F G n G a 6 g A 3 + w 6 X e T r x p H a n B 1 c I x 0 / q L f x j 3 I 8 H d / 9 0 8 i x Y q l 0 q O P P I x n f / k r 4 u J V H 2 g 4 t J 1 s q L P n y K Z b u Q Y 5 R T l 0 u i S G d i e w e G U o N C R I M s u g U U r H c v T g K E p 2 l Y j G N H y m P a f H E L G F E V 4 y h E R B g A 6 7 H I m T 5 d B B D U O D E Y Z 6 Y m A Z Q g Y 9 f b 0 w G a R W X 5 Y j t L b b Z m a y H C O M R a I i n s f z o T O B 5 0 q 9 t n u 3 G F E 7 S I S 1 8 9 4 t c y e o 4 b e G U f b o 9 K I u 0 E J i e d H c D F F X Y J Q O 0 h i i 8 c D t 7 A v m b s z l r C e s K E h 6 8 X g 4 F 7 e Q W q y c j 7 L t d 5 4 l w M 3 q s 1 f c O b e d C 4 Z f G k T Z R y W n Q T Q R F q U l j D H / L d G P r 8 Y 0 3 v d u c m n 7 v l s H 0 W X t F v d b l 1 u D + x f c K 5 K H 0 8 G x N v s p G w r v / c 1 J 1 3 Q w E Q W J 4 3 N Z j i 8 Q Q o B U 1 i K d A Z p c r e C 0 c 0 U o S t z e F 0 B I l z / n k S / T w e a T I V 8 / 8 T h a j h E j F x 4 2 C a w G 0 r J N w d C + Y V Q 8 X C H O k e 2 8 D Q V r C i b c B 5 + l 1 o 4 O N N T V I X i e G N s s N t T w 6 0 P I W V E A X X U a M d F 3 c 1 s 0 b b U W 8 Z 9 / G f j 4 / x V z i N X 5 4 + d + z g Q 1 R F 9 Q / s T c D v X Y m J W M u X H X 9 r X r N 7 F k 8 U K h h 3 J 3 m 2 v X r g s O w G 2 C R 0 b M y C v I R U d 7 l 0 h o X b y k G b X V 1 W Q X n R f q 3 a o N K 3 H 5 7 B V s 3 L B e T I l r u X F T T P 7 4 8 I c f E 4 0 + Z o K H p J 0 x K e 3 + 6 u t / i y V L l m L j + r V 4 / + h x 1 F R X o b y i H G W l p e j u 7 k F z 8 3 z a g L l z V e t h 0 s O 3 S x v d 6 z q B m u z x j B F 3 c B j W Y M c U K c X O g E L 9 V P f 7 y N s D K H 1 w X N p F 6 X D L l X L 4 u r i H u T H 5 7 G 8 O H I A 1 W x y 4 e v k K X B 4 P r G a z y G 2 L k W r D f e u / + h d / n H z l 7 O C e 8 e o s k 1 B f 7 x Y 3 h u V o L h v f A 7 v D j c G u Q V Q t z k b 7 N Q s G B w b Q 2 9 e P p q Z G 4 a L e t X M H n Q E 5 H I E B s p d I 0 o Y S + P E v f g 6 X 0 4 m P f O S j 2 L t v n 2 i v v H i x 5 H R i L x / 3 M l G 0 y 5 G / Z a K X 7 1 + O / F 9 s a d h C U j A L 7 9 w 8 g L / a 8 b / F 8 9 4 O U r U r S f s a D U J X M 6 6 F M c O T a 6 f e 9 I w E J S f O E y X K Z j i s Q F 7 z z P E f 3 0 X 6 0 h V q c U A v X L w q s o Q 5 W u 7 x e p N q B H + V j I z 6 c 4 K T M F L + e 4 O a b v C Y A U U P S u 5 p J r 7 9 B 4 7 g 4 Q e 3 C 0 7 O 4 L T 8 g Y E h 1 N R k H h c 5 G Y F e P 7 R p c a K O j l 4 R D + M c L l H Q R s Y / O w K 4 / / j 8 + b x J c 0 s W Z Q T d I W h M E v d K b 7 W c g j d s g 0 E 1 c d O 4 + 5 F a n l l 3 H 3 p + 8 P b Q N M u h M R i X m G A L u v D T n / 8 M H / n o h 9 E w r 1 7 k W E r p M f z D 6 8 b 9 / v g d s / N E z g j p G v Y j V x 0 i 3 d + N m t p a k o r 8 e Q n x w / s Q J f u H u b r v k g e G p Q b I k 9 M B X 9 u 9 l + z G x x C J B G E e s 6 G q c m I I g U s a 7 B f t y F 6 Q j R Y f c W / 6 v B W V q W s b B z f D L C C V b j K 4 d O N I u x L b p w x v 4 / t k i Z R F z K g d 2 c p q W g O V S C 4 W p R T C T p Y + T 6 n U w N n j Q 7 D X S R K t S N w H F 1 t y M 4 P U a 7 i 3 x e u v v 4 U t p R t R u G H i W f 7 W w X 9 C R W 4 F P E E P a V A u k T m S D v 6 E D I J x C m Y k q O A r b 0 C 9 d R N C R 0 4 g Q Z u g / Q K n W M y M q D e G q I I T b a f q n a 6 g j S 5 4 l O w J b / K Z c f A h y c t q Q H a O p K I x N x l z x T C / l n v F S b e S U g s Z T I R 8 C K a D Z T + p C g / M 7 s m Z K 3 h T J S Y w c b m 4 P i k n Z 6 I U 4 c I 0 3 n C G N O R A U j 2 8 Y e s U I k s H d z / i p p D a C o k J f O + 7 P 8 L Q y D C + + I X P Y 8 + e P d i 5 c 6 d I O j 5 9 + h z K y s t w 9 O h R k t R P o r R k 9 v v s a O 8 U B z c v P x e F B d N f Q / r B G d 4 9 h L I n y 0 l z G M M L L 7 4 s y t N z a X / W L V 4 p 2 s T p 6 / R w X 3 d D k a e A v l w K l H o 7 f C K 0 I j c q Q U t 2 + 7 P 6 7 V m o z k + g c y w L O X R 7 2 V o e 9 0 N M Z t C P w G C A 1 K s c u E i j y E u q 6 F x n 5 O n z i E w c Z g a K D C 2 f I / 4 o R o 7 0 i q 6 8 w e 9 / A X l / + S + 4 C S O M O e 2 o z h 1 v 2 5 y O s 2 c v o H n h A l H 2 w R f g 7 f B C U a w g 5 j i z D 4 B H B 1 X n z a Y K A / 8 / 6 N Q e I + b l q w k A A A A A S U V O R K 5 C Y I I = < / 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 N a m e = " S c h i c h t   1 "   G u i d = " a a c a f 2 d 8 - 6 2 d 7 - 4 7 1 a - 9 b 9 6 - f 8 7 7 3 9 3 7 f 0 7 7 "   R e v = " 1 "   R e v G u i d = " e 6 8 8 e 3 0 3 - 4 5 d 1 - 4 3 9 8 - 9 7 b b - c c 2 c 7 1 7 1 3 7 0 7 " 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Props1.xml><?xml version="1.0" encoding="utf-8"?>
<ds:datastoreItem xmlns:ds="http://schemas.openxmlformats.org/officeDocument/2006/customXml" ds:itemID="{76F40F56-8083-4478-9D8F-A04379D50268}">
  <ds:schemaRefs>
    <ds:schemaRef ds:uri="http://www.w3.org/2001/XMLSchema"/>
    <ds:schemaRef ds:uri="http://microsoft.data.visualization.Client.Excel/1.0"/>
  </ds:schemaRefs>
</ds:datastoreItem>
</file>

<file path=customXml/itemProps2.xml><?xml version="1.0" encoding="utf-8"?>
<ds:datastoreItem xmlns:ds="http://schemas.openxmlformats.org/officeDocument/2006/customXml" ds:itemID="{D67B3E56-A9AA-443A-BF65-173AB6BE0C4D}">
  <ds:schemaRefs>
    <ds:schemaRef ds:uri="http://www.w3.org/2001/XMLSchema"/>
    <ds:schemaRef ds:uri="http://microsoft.data.visualization.engine.tours/1.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24</vt:i4>
      </vt:variant>
    </vt:vector>
  </HeadingPairs>
  <TitlesOfParts>
    <vt:vector size="40" baseType="lpstr">
      <vt:lpstr>Inhaltsverzeichnis</vt:lpstr>
      <vt:lpstr>Preisübersicht</vt:lpstr>
      <vt:lpstr>SVS UnterhaltsRG</vt:lpstr>
      <vt:lpstr>SVS GrundRG</vt:lpstr>
      <vt:lpstr>SVS Wirtschaft</vt:lpstr>
      <vt:lpstr>Kal Unter ehem Rath Neun</vt:lpstr>
      <vt:lpstr>Kal Grund ehem Rath Neun</vt:lpstr>
      <vt:lpstr>Kal Unter Jugendklub</vt:lpstr>
      <vt:lpstr>Kal Grund Jugendklub</vt:lpstr>
      <vt:lpstr>Kal Unter Kita Pustebl</vt:lpstr>
      <vt:lpstr>Kal Grund Kita Pustebl</vt:lpstr>
      <vt:lpstr>Kal Unter Neundorf SH</vt:lpstr>
      <vt:lpstr>Kal Grund Neundorf SH</vt:lpstr>
      <vt:lpstr>Kal Verbrauch Gesamt</vt:lpstr>
      <vt:lpstr>Kal Wirtschaft Gesamt</vt:lpstr>
      <vt:lpstr>Reinigungstage</vt:lpstr>
      <vt:lpstr>Inhaltsverzeichnis!Druckbereich</vt:lpstr>
      <vt:lpstr>'Kal Grund ehem Rath Neun'!Druckbereich</vt:lpstr>
      <vt:lpstr>'Kal Grund Jugendklub'!Druckbereich</vt:lpstr>
      <vt:lpstr>'Kal Grund Kita Pustebl'!Druckbereich</vt:lpstr>
      <vt:lpstr>'Kal Grund Neundorf SH'!Druckbereich</vt:lpstr>
      <vt:lpstr>'Kal Unter ehem Rath Neun'!Druckbereich</vt:lpstr>
      <vt:lpstr>'Kal Unter Jugendklub'!Druckbereich</vt:lpstr>
      <vt:lpstr>'Kal Unter Kita Pustebl'!Druckbereich</vt:lpstr>
      <vt:lpstr>'Kal Unter Neundorf SH'!Druckbereich</vt:lpstr>
      <vt:lpstr>'Kal Verbrauch Gesamt'!Druckbereich</vt:lpstr>
      <vt:lpstr>'Kal Wirtschaft Gesamt'!Druckbereich</vt:lpstr>
      <vt:lpstr>Preisübersicht!Druckbereich</vt:lpstr>
      <vt:lpstr>'SVS GrundRG'!Druckbereich</vt:lpstr>
      <vt:lpstr>'SVS UnterhaltsRG'!Druckbereich</vt:lpstr>
      <vt:lpstr>'SVS Wirtschaft'!Druckbereich</vt:lpstr>
      <vt:lpstr>'Kal Grund ehem Rath Neun'!Drucktitel</vt:lpstr>
      <vt:lpstr>'Kal Grund Jugendklub'!Drucktitel</vt:lpstr>
      <vt:lpstr>'Kal Grund Kita Pustebl'!Drucktitel</vt:lpstr>
      <vt:lpstr>'Kal Grund Neundorf SH'!Drucktitel</vt:lpstr>
      <vt:lpstr>'Kal Unter ehem Rath Neun'!Drucktitel</vt:lpstr>
      <vt:lpstr>'Kal Unter Jugendklub'!Drucktitel</vt:lpstr>
      <vt:lpstr>'Kal Unter Kita Pustebl'!Drucktitel</vt:lpstr>
      <vt:lpstr>'Kal Unter Neundorf SH'!Drucktitel</vt:lpstr>
      <vt:lpstr>Preisübersicht!Drucktitel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Zander</dc:creator>
  <cp:lastModifiedBy>Torsten Günther</cp:lastModifiedBy>
  <cp:lastPrinted>2023-08-29T08:48:13Z</cp:lastPrinted>
  <dcterms:created xsi:type="dcterms:W3CDTF">2012-06-08T19:50:39Z</dcterms:created>
  <dcterms:modified xsi:type="dcterms:W3CDTF">2026-03-24T10:32:32Z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ad21cca4-380d-4149-a11d-405a40d038e6</vt:lpwstr>
  </property>
</Properties>
</file>