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I:\Ref 37\Vergaben\2028_SUN\07_VU\ANLAGEN\Final für Bekanntmachung\"/>
    </mc:Choice>
  </mc:AlternateContent>
  <xr:revisionPtr revIDLastSave="0" documentId="13_ncr:1_{FF385134-8E69-4AE4-86A1-3370F3B15A6D}" xr6:coauthVersionLast="47" xr6:coauthVersionMax="47" xr10:uidLastSave="{00000000-0000-0000-0000-000000000000}"/>
  <bookViews>
    <workbookView xWindow="-120" yWindow="-120" windowWidth="29040" windowHeight="17640" tabRatio="846" activeTab="1" xr2:uid="{00000000-000D-0000-FFFF-FFFF00000000}"/>
  </bookViews>
  <sheets>
    <sheet name="Deckblatt" sheetId="83" r:id="rId1"/>
    <sheet name="Übersicht" sheetId="27" r:id="rId2"/>
    <sheet name="0a Vorlaufkosten Los A+B" sheetId="89" r:id="rId3"/>
    <sheet name="0b Vorlaufkosten O1" sheetId="103" r:id="rId4"/>
    <sheet name="0c Vorlaufkosten O2" sheetId="91" r:id="rId5"/>
    <sheet name="0d Vorlaufkosten O3" sheetId="98" r:id="rId6"/>
    <sheet name="1a Kostenrechnung Loskombi " sheetId="23" r:id="rId7"/>
    <sheet name="1b Kostenrechnung O1" sheetId="102" r:id="rId8"/>
    <sheet name="1c Kostenrechnung O2" sheetId="93" r:id="rId9"/>
    <sheet name="1d Kostenrechnung O3" sheetId="99" r:id="rId10"/>
    <sheet name="1e Kostenrechnung VO" sheetId="94" r:id="rId11"/>
    <sheet name="2a Fahrzeuge Los B" sheetId="66" r:id="rId12"/>
    <sheet name="2b Fahrzeuge O1" sheetId="104" r:id="rId13"/>
    <sheet name="2c Fahrzeuge O2" sheetId="95" r:id="rId14"/>
    <sheet name="2d Fahrzeuge O3" sheetId="100" r:id="rId15"/>
    <sheet name="3 zusätzliche Personale" sheetId="63" r:id="rId16"/>
    <sheet name="4 Vertrieb" sheetId="54" r:id="rId17"/>
    <sheet name="5 Mehrqualität" sheetId="92" r:id="rId18"/>
    <sheet name="6a effektivePreisgleitung Losk " sheetId="68" r:id="rId19"/>
    <sheet name="6b effektivePreisgleitung O1" sheetId="105" r:id="rId20"/>
    <sheet name="6c effektivePreisgleitung O2" sheetId="96" r:id="rId21"/>
    <sheet name="6d effektivePreisgleitung O3" sheetId="101" r:id="rId22"/>
    <sheet name="6e effektivePreisgleitung VO" sheetId="97" r:id="rId23"/>
    <sheet name="7 Wertung" sheetId="69" r:id="rId24"/>
    <sheet name="8 Bestätigung" sheetId="70" r:id="rId25"/>
    <sheet name="Backup" sheetId="65" state="hidden" r:id="rId26"/>
  </sheets>
  <externalReferences>
    <externalReference r:id="rId27"/>
    <externalReference r:id="rId28"/>
  </externalReferences>
  <definedNames>
    <definedName name="_xlnm.Print_Area" localSheetId="2">'0a Vorlaufkosten Los A+B'!$A$1:$E$19</definedName>
    <definedName name="_xlnm.Print_Area" localSheetId="3">'0b Vorlaufkosten O1'!$A$1:$E$19</definedName>
    <definedName name="_xlnm.Print_Area" localSheetId="4">'0c Vorlaufkosten O2'!$A$1:$E$19</definedName>
    <definedName name="_xlnm.Print_Area" localSheetId="5">'0d Vorlaufkosten O3'!$A$1:$E$19</definedName>
    <definedName name="_xlnm.Print_Area" localSheetId="6">'1a Kostenrechnung Loskombi '!$A$1:$L$173</definedName>
    <definedName name="_xlnm.Print_Area" localSheetId="7">'1b Kostenrechnung O1'!$A$1:$L$173</definedName>
    <definedName name="_xlnm.Print_Area" localSheetId="8">'1c Kostenrechnung O2'!$A$1:$L$173</definedName>
    <definedName name="_xlnm.Print_Area" localSheetId="9">'1d Kostenrechnung O3'!$A$1:$L$173</definedName>
    <definedName name="_xlnm.Print_Area" localSheetId="10">'1e Kostenrechnung VO'!$A$1:$L$173</definedName>
    <definedName name="_xlnm.Print_Area" localSheetId="15">'3 zusätzliche Personale'!$A$1:$E$20</definedName>
    <definedName name="_xlnm.Print_Area" localSheetId="16">'4 Vertrieb'!$A$1:$L$58</definedName>
    <definedName name="_xlnm.Print_Area" localSheetId="17">'5 Mehrqualität'!$A$1:$G$26</definedName>
    <definedName name="_xlnm.Print_Area" localSheetId="18">'6a effektivePreisgleitung Losk '!$A$1:$G$37</definedName>
    <definedName name="_xlnm.Print_Area" localSheetId="19">'6b effektivePreisgleitung O1'!$A$1:$G$37</definedName>
    <definedName name="_xlnm.Print_Area" localSheetId="20">'6c effektivePreisgleitung O2'!$A$1:$G$37</definedName>
    <definedName name="_xlnm.Print_Area" localSheetId="21">'6d effektivePreisgleitung O3'!$A$1:$G$37</definedName>
    <definedName name="_xlnm.Print_Area" localSheetId="22">'6e effektivePreisgleitung VO'!$A$1:$G$37</definedName>
    <definedName name="_xlnm.Print_Area" localSheetId="23">'7 Wertung'!$A$1:$P$53</definedName>
    <definedName name="_xlnm.Print_Area" localSheetId="24">'8 Bestätigung'!$B:$H</definedName>
    <definedName name="_xlnm.Print_Area" localSheetId="1">Übersicht!$B$1:$D$41</definedName>
    <definedName name="_xlnm.Print_Titles" localSheetId="6">'1a Kostenrechnung Loskombi '!$1:$5</definedName>
    <definedName name="_xlnm.Print_Titles" localSheetId="7">'1b Kostenrechnung O1'!$1:$5</definedName>
    <definedName name="_xlnm.Print_Titles" localSheetId="8">'1c Kostenrechnung O2'!$1:$5</definedName>
    <definedName name="_xlnm.Print_Titles" localSheetId="9">'1d Kostenrechnung O3'!$1:$5</definedName>
    <definedName name="_xlnm.Print_Titles" localSheetId="10">'1e Kostenrechnung VO'!$1:$5</definedName>
    <definedName name="_xlnm.Print_Titles" localSheetId="11">'2a Fahrzeuge Los B'!$13:$15</definedName>
    <definedName name="_xlnm.Print_Titles" localSheetId="12">'2b Fahrzeuge O1'!$13:$15</definedName>
    <definedName name="_xlnm.Print_Titles" localSheetId="13">'2c Fahrzeuge O2'!$13:$15</definedName>
    <definedName name="_xlnm.Print_Titles" localSheetId="14">'2d Fahrzeuge O3'!$13:$15</definedName>
    <definedName name="Fplkm_BS2" localSheetId="3">#REF!</definedName>
    <definedName name="Fplkm_BS2" localSheetId="7">#REF!</definedName>
    <definedName name="Fplkm_BS2">#REF!</definedName>
    <definedName name="Fplkm_Opt" localSheetId="3">#REF!</definedName>
    <definedName name="Fplkm_Opt" localSheetId="7">#REF!</definedName>
    <definedName name="Fplkm_Opt" localSheetId="17">'[1]1c Kostenrechnung O1'!$H$18</definedName>
    <definedName name="Fplkm_Opt">#REF!</definedName>
    <definedName name="FplkmBS1" localSheetId="3">'[2]1a Kostenrechnung Los A '!$G$15</definedName>
    <definedName name="FplkmBS1" localSheetId="7">'1b Kostenrechnung O1'!$G$15</definedName>
    <definedName name="FplkmBS1" localSheetId="8">'1c Kostenrechnung O2'!$G$15</definedName>
    <definedName name="FplkmBS1" localSheetId="9">'1d Kostenrechnung O3'!$G$15</definedName>
    <definedName name="FplkmBS1" localSheetId="10">'1e Kostenrechnung VO'!$G$15</definedName>
    <definedName name="FplkmBS1" localSheetId="17">'[1]1a Kostenrechnung Los A BS 1'!$H$18</definedName>
    <definedName name="FplkmBS1">'1a Kostenrechnung Loskombi '!$G$15</definedName>
    <definedName name="FplkmBS2" localSheetId="3">#REF!</definedName>
    <definedName name="FplkmBS2" localSheetId="7">#REF!</definedName>
    <definedName name="FplkmBS2">#REF!</definedName>
    <definedName name="FplkmO" localSheetId="3">#REF!</definedName>
    <definedName name="FplkmO" localSheetId="7">#REF!</definedName>
    <definedName name="FplkmO" localSheetId="17">#REF!</definedName>
    <definedName name="FplkmO">#REF!</definedName>
    <definedName name="VertrDauer" localSheetId="3">'[2]7 Wertung'!#REF!</definedName>
    <definedName name="VertrDauer" localSheetId="7">'[2]7 Wertung'!#REF!</definedName>
    <definedName name="VertrDauer">'7 Wertung'!#REF!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69" l="1"/>
  <c r="J10" i="69"/>
  <c r="E27" i="69"/>
  <c r="E25" i="69"/>
  <c r="E15" i="69"/>
  <c r="E11" i="69"/>
  <c r="E21" i="69" s="1"/>
  <c r="E10" i="69"/>
  <c r="E17" i="69" l="1"/>
  <c r="E29" i="69"/>
  <c r="E31" i="69"/>
  <c r="E14" i="69"/>
  <c r="E23" i="69"/>
  <c r="E19" i="69"/>
  <c r="D24" i="27"/>
  <c r="D23" i="27"/>
  <c r="D34" i="27"/>
  <c r="B9" i="70"/>
  <c r="E28" i="105"/>
  <c r="D26" i="105"/>
  <c r="D24" i="105"/>
  <c r="D22" i="105"/>
  <c r="G21" i="105"/>
  <c r="G19" i="105"/>
  <c r="G18" i="105"/>
  <c r="E16" i="105"/>
  <c r="E27" i="105" s="1"/>
  <c r="F15" i="105"/>
  <c r="F27" i="105" s="1"/>
  <c r="D13" i="105"/>
  <c r="E12" i="105"/>
  <c r="D11" i="105"/>
  <c r="A11" i="105"/>
  <c r="C10" i="105"/>
  <c r="C6" i="105"/>
  <c r="A6" i="105"/>
  <c r="A2" i="105"/>
  <c r="B8" i="104"/>
  <c r="A8" i="104"/>
  <c r="A6" i="104"/>
  <c r="A2" i="104"/>
  <c r="D19" i="27"/>
  <c r="D18" i="27"/>
  <c r="D17" i="27"/>
  <c r="D12" i="27"/>
  <c r="D13" i="27"/>
  <c r="A2" i="102"/>
  <c r="G27" i="105" l="1"/>
  <c r="G33" i="105" s="1"/>
  <c r="D27" i="105"/>
  <c r="F33" i="105"/>
  <c r="A2" i="103"/>
  <c r="G14" i="103"/>
  <c r="B7" i="103"/>
  <c r="A7" i="103"/>
  <c r="A5" i="103"/>
  <c r="H172" i="102"/>
  <c r="I171" i="102"/>
  <c r="B170" i="102"/>
  <c r="H166" i="102"/>
  <c r="I166" i="102" s="1"/>
  <c r="E166" i="102"/>
  <c r="E165" i="102"/>
  <c r="H165" i="102" s="1"/>
  <c r="H167" i="102" s="1"/>
  <c r="H174" i="102" s="1"/>
  <c r="F156" i="102"/>
  <c r="I155" i="102"/>
  <c r="H155" i="102"/>
  <c r="H153" i="102"/>
  <c r="G153" i="102"/>
  <c r="G156" i="102" s="1"/>
  <c r="I152" i="102"/>
  <c r="I150" i="102"/>
  <c r="H150" i="102"/>
  <c r="I149" i="102"/>
  <c r="I147" i="102"/>
  <c r="H147" i="102"/>
  <c r="I146" i="102"/>
  <c r="I144" i="102"/>
  <c r="H144" i="102"/>
  <c r="H135" i="102"/>
  <c r="I135" i="102" s="1"/>
  <c r="I134" i="102"/>
  <c r="H130" i="102"/>
  <c r="H136" i="102" s="1"/>
  <c r="I129" i="102"/>
  <c r="I128" i="102"/>
  <c r="I127" i="102"/>
  <c r="H123" i="102"/>
  <c r="I122" i="102"/>
  <c r="I121" i="102"/>
  <c r="I120" i="102"/>
  <c r="H119" i="102"/>
  <c r="H111" i="102"/>
  <c r="I111" i="102" s="1"/>
  <c r="H105" i="102"/>
  <c r="I105" i="102" s="1"/>
  <c r="I104" i="102"/>
  <c r="I100" i="102"/>
  <c r="I99" i="102"/>
  <c r="I93" i="102"/>
  <c r="I92" i="102"/>
  <c r="I91" i="102"/>
  <c r="H89" i="102"/>
  <c r="H96" i="102" s="1"/>
  <c r="H80" i="102"/>
  <c r="H79" i="102"/>
  <c r="I79" i="102" s="1"/>
  <c r="I78" i="102"/>
  <c r="H78" i="102"/>
  <c r="H77" i="102"/>
  <c r="H76" i="102"/>
  <c r="I76" i="102" s="1"/>
  <c r="I75" i="102"/>
  <c r="H75" i="102"/>
  <c r="H66" i="102"/>
  <c r="H65" i="102"/>
  <c r="I65" i="102" s="1"/>
  <c r="I64" i="102"/>
  <c r="H64" i="102"/>
  <c r="H67" i="102" s="1"/>
  <c r="I67" i="102" s="1"/>
  <c r="I60" i="102"/>
  <c r="H59" i="102"/>
  <c r="H61" i="102" s="1"/>
  <c r="H51" i="102"/>
  <c r="H52" i="102" s="1"/>
  <c r="I50" i="102"/>
  <c r="I49" i="102"/>
  <c r="H45" i="102"/>
  <c r="I44" i="102"/>
  <c r="I43" i="102"/>
  <c r="I42" i="102"/>
  <c r="I38" i="102"/>
  <c r="I37" i="102"/>
  <c r="I34" i="102"/>
  <c r="H34" i="102"/>
  <c r="I31" i="102"/>
  <c r="I30" i="102"/>
  <c r="I29" i="102"/>
  <c r="G19" i="102"/>
  <c r="G15" i="102"/>
  <c r="I174" i="102" s="1"/>
  <c r="B7" i="102"/>
  <c r="A7" i="102"/>
  <c r="A6" i="102"/>
  <c r="G34" i="105" l="1"/>
  <c r="G29" i="105"/>
  <c r="G28" i="105"/>
  <c r="D29" i="105"/>
  <c r="F29" i="105"/>
  <c r="E29" i="105"/>
  <c r="H112" i="102"/>
  <c r="I112" i="102" s="1"/>
  <c r="I96" i="102"/>
  <c r="H68" i="102"/>
  <c r="I68" i="102" s="1"/>
  <c r="I59" i="102"/>
  <c r="H74" i="102"/>
  <c r="H81" i="102" s="1"/>
  <c r="I94" i="102"/>
  <c r="I108" i="102"/>
  <c r="H148" i="102"/>
  <c r="H151" i="102"/>
  <c r="I153" i="102"/>
  <c r="I167" i="102"/>
  <c r="I33" i="102"/>
  <c r="I40" i="102"/>
  <c r="I45" i="102"/>
  <c r="I61" i="102"/>
  <c r="I66" i="102"/>
  <c r="I74" i="102"/>
  <c r="I77" i="102"/>
  <c r="I80" i="102"/>
  <c r="I89" i="102"/>
  <c r="I95" i="102"/>
  <c r="I102" i="102"/>
  <c r="I109" i="102"/>
  <c r="I123" i="102"/>
  <c r="I28" i="102"/>
  <c r="I41" i="102"/>
  <c r="I48" i="102"/>
  <c r="I52" i="102"/>
  <c r="I90" i="102"/>
  <c r="I103" i="102"/>
  <c r="I110" i="102"/>
  <c r="I119" i="102"/>
  <c r="I126" i="102"/>
  <c r="I133" i="102"/>
  <c r="H146" i="102"/>
  <c r="H149" i="102"/>
  <c r="H152" i="102"/>
  <c r="I154" i="102"/>
  <c r="I156" i="102"/>
  <c r="I170" i="102"/>
  <c r="I172" i="102"/>
  <c r="H145" i="102"/>
  <c r="I32" i="102"/>
  <c r="I39" i="102"/>
  <c r="I51" i="102"/>
  <c r="I101" i="102"/>
  <c r="I130" i="102"/>
  <c r="I136" i="102"/>
  <c r="I145" i="102"/>
  <c r="I148" i="102"/>
  <c r="I151" i="102"/>
  <c r="H154" i="102"/>
  <c r="H156" i="102"/>
  <c r="I165" i="102"/>
  <c r="G35" i="105" l="1"/>
  <c r="G32" i="105"/>
  <c r="H82" i="102"/>
  <c r="I82" i="102" s="1"/>
  <c r="I81" i="102"/>
  <c r="H138" i="102"/>
  <c r="H158" i="102" l="1"/>
  <c r="I158" i="102" s="1"/>
  <c r="I138" i="102"/>
  <c r="L10" i="69" l="1"/>
  <c r="L14" i="69" s="1"/>
  <c r="G11" i="69"/>
  <c r="G23" i="69" s="1"/>
  <c r="G10" i="69"/>
  <c r="E28" i="101"/>
  <c r="D26" i="101"/>
  <c r="D24" i="101"/>
  <c r="D22" i="101"/>
  <c r="G21" i="101"/>
  <c r="G19" i="101"/>
  <c r="G18" i="101"/>
  <c r="E16" i="101"/>
  <c r="F15" i="101"/>
  <c r="F27" i="101" s="1"/>
  <c r="D13" i="101"/>
  <c r="E12" i="101"/>
  <c r="D11" i="101"/>
  <c r="D36" i="27"/>
  <c r="A11" i="101"/>
  <c r="C10" i="101"/>
  <c r="C6" i="101"/>
  <c r="A6" i="101"/>
  <c r="A2" i="101"/>
  <c r="D25" i="27"/>
  <c r="B8" i="100"/>
  <c r="A8" i="100"/>
  <c r="A6" i="100"/>
  <c r="A2" i="100"/>
  <c r="D14" i="27"/>
  <c r="G25" i="69" l="1"/>
  <c r="G15" i="69"/>
  <c r="G27" i="69"/>
  <c r="G17" i="69"/>
  <c r="G29" i="69"/>
  <c r="G19" i="69"/>
  <c r="G31" i="69"/>
  <c r="G21" i="69"/>
  <c r="G14" i="69"/>
  <c r="G27" i="101"/>
  <c r="D27" i="101"/>
  <c r="F29" i="101" s="1"/>
  <c r="E27" i="101"/>
  <c r="E29" i="101" s="1"/>
  <c r="F33" i="101"/>
  <c r="G34" i="101" s="1"/>
  <c r="G33" i="101"/>
  <c r="G153" i="99"/>
  <c r="G156" i="99" s="1"/>
  <c r="G15" i="93"/>
  <c r="H172" i="99"/>
  <c r="I170" i="99"/>
  <c r="B170" i="99"/>
  <c r="E166" i="99"/>
  <c r="H166" i="99" s="1"/>
  <c r="E165" i="99"/>
  <c r="H165" i="99" s="1"/>
  <c r="H167" i="99" s="1"/>
  <c r="H174" i="99" s="1"/>
  <c r="F156" i="99"/>
  <c r="H155" i="99"/>
  <c r="I154" i="99"/>
  <c r="I150" i="99"/>
  <c r="H150" i="99"/>
  <c r="I146" i="99"/>
  <c r="H146" i="99"/>
  <c r="H135" i="99"/>
  <c r="I133" i="99"/>
  <c r="H130" i="99"/>
  <c r="H136" i="99" s="1"/>
  <c r="H123" i="99"/>
  <c r="I122" i="99"/>
  <c r="H119" i="99"/>
  <c r="H111" i="99"/>
  <c r="I111" i="99" s="1"/>
  <c r="I110" i="99"/>
  <c r="H105" i="99"/>
  <c r="I99" i="99"/>
  <c r="H96" i="99"/>
  <c r="I96" i="99" s="1"/>
  <c r="H89" i="99"/>
  <c r="H80" i="99"/>
  <c r="H79" i="99"/>
  <c r="H78" i="99"/>
  <c r="H77" i="99"/>
  <c r="H76" i="99"/>
  <c r="H75" i="99"/>
  <c r="H74" i="99" s="1"/>
  <c r="H81" i="99" s="1"/>
  <c r="H66" i="99"/>
  <c r="H65" i="99"/>
  <c r="H64" i="99"/>
  <c r="H59" i="99"/>
  <c r="H61" i="99" s="1"/>
  <c r="H51" i="99"/>
  <c r="H52" i="99" s="1"/>
  <c r="I52" i="99" s="1"/>
  <c r="I50" i="99"/>
  <c r="H45" i="99"/>
  <c r="I44" i="99"/>
  <c r="I43" i="99"/>
  <c r="I42" i="99"/>
  <c r="H34" i="99"/>
  <c r="I31" i="99"/>
  <c r="I30" i="99"/>
  <c r="G19" i="99"/>
  <c r="G15" i="99"/>
  <c r="I174" i="99" s="1"/>
  <c r="B7" i="99"/>
  <c r="A7" i="99"/>
  <c r="A6" i="99"/>
  <c r="A2" i="99"/>
  <c r="G14" i="98"/>
  <c r="B7" i="98"/>
  <c r="A7" i="98"/>
  <c r="A5" i="98"/>
  <c r="A2" i="98"/>
  <c r="A2" i="89"/>
  <c r="M31" i="69"/>
  <c r="D37" i="27"/>
  <c r="D35" i="27"/>
  <c r="A11" i="97"/>
  <c r="C10" i="97"/>
  <c r="C6" i="97"/>
  <c r="A6" i="97"/>
  <c r="A2" i="97"/>
  <c r="A11" i="96"/>
  <c r="C10" i="96"/>
  <c r="C6" i="96"/>
  <c r="A6" i="96"/>
  <c r="A2" i="96"/>
  <c r="G24" i="92"/>
  <c r="D22" i="27"/>
  <c r="B8" i="95"/>
  <c r="A8" i="95"/>
  <c r="A6" i="95"/>
  <c r="A2" i="95"/>
  <c r="D20" i="27"/>
  <c r="H172" i="94"/>
  <c r="B170" i="94"/>
  <c r="E166" i="94"/>
  <c r="H166" i="94" s="1"/>
  <c r="E165" i="94"/>
  <c r="H165" i="94" s="1"/>
  <c r="F156" i="94"/>
  <c r="G153" i="94"/>
  <c r="G156" i="94" s="1"/>
  <c r="H135" i="94"/>
  <c r="H130" i="94"/>
  <c r="H119" i="94"/>
  <c r="H123" i="94" s="1"/>
  <c r="H111" i="94"/>
  <c r="H105" i="94"/>
  <c r="H89" i="94"/>
  <c r="H96" i="94" s="1"/>
  <c r="H80" i="94"/>
  <c r="H79" i="94"/>
  <c r="H78" i="94"/>
  <c r="H77" i="94"/>
  <c r="G19" i="97" s="1"/>
  <c r="H76" i="94"/>
  <c r="H75" i="94"/>
  <c r="H66" i="94"/>
  <c r="H65" i="94"/>
  <c r="H64" i="94"/>
  <c r="H59" i="94"/>
  <c r="H61" i="94" s="1"/>
  <c r="F15" i="97" s="1"/>
  <c r="F27" i="97" s="1"/>
  <c r="H51" i="94"/>
  <c r="D13" i="97" s="1"/>
  <c r="H45" i="94"/>
  <c r="E12" i="97" s="1"/>
  <c r="H34" i="94"/>
  <c r="G19" i="94"/>
  <c r="G15" i="94"/>
  <c r="I29" i="94" s="1"/>
  <c r="B7" i="94"/>
  <c r="A7" i="94"/>
  <c r="A6" i="94"/>
  <c r="A2" i="94"/>
  <c r="E165" i="93"/>
  <c r="H167" i="94" l="1"/>
  <c r="H174" i="94" s="1"/>
  <c r="H152" i="94"/>
  <c r="I42" i="94"/>
  <c r="D29" i="101"/>
  <c r="G29" i="101"/>
  <c r="G32" i="101" s="1"/>
  <c r="G28" i="101"/>
  <c r="G35" i="101"/>
  <c r="I78" i="94"/>
  <c r="I154" i="94"/>
  <c r="I34" i="94"/>
  <c r="I127" i="94"/>
  <c r="I49" i="94"/>
  <c r="I75" i="94"/>
  <c r="I104" i="94"/>
  <c r="I133" i="94"/>
  <c r="I34" i="99"/>
  <c r="I76" i="99"/>
  <c r="I90" i="99"/>
  <c r="I100" i="99"/>
  <c r="I126" i="99"/>
  <c r="I134" i="99"/>
  <c r="H147" i="99"/>
  <c r="H152" i="99"/>
  <c r="I155" i="99"/>
  <c r="I171" i="99"/>
  <c r="I37" i="99"/>
  <c r="I60" i="99"/>
  <c r="I91" i="99"/>
  <c r="I103" i="99"/>
  <c r="I119" i="99"/>
  <c r="I127" i="99"/>
  <c r="I135" i="99"/>
  <c r="I147" i="99"/>
  <c r="I152" i="99"/>
  <c r="I172" i="99"/>
  <c r="I28" i="99"/>
  <c r="I38" i="99"/>
  <c r="I48" i="99"/>
  <c r="I64" i="99"/>
  <c r="I78" i="99"/>
  <c r="I92" i="99"/>
  <c r="I104" i="99"/>
  <c r="I120" i="99"/>
  <c r="I128" i="99"/>
  <c r="H144" i="99"/>
  <c r="H149" i="99"/>
  <c r="I156" i="99"/>
  <c r="I29" i="99"/>
  <c r="I41" i="99"/>
  <c r="I49" i="99"/>
  <c r="I65" i="99"/>
  <c r="I79" i="99"/>
  <c r="I93" i="99"/>
  <c r="I105" i="99"/>
  <c r="I121" i="99"/>
  <c r="I129" i="99"/>
  <c r="I144" i="99"/>
  <c r="I149" i="99"/>
  <c r="H153" i="99"/>
  <c r="I166" i="99"/>
  <c r="I81" i="99"/>
  <c r="H82" i="99"/>
  <c r="I82" i="99" s="1"/>
  <c r="I75" i="99"/>
  <c r="I59" i="99"/>
  <c r="H112" i="99"/>
  <c r="I112" i="99" s="1"/>
  <c r="I32" i="99"/>
  <c r="I39" i="99"/>
  <c r="I51" i="99"/>
  <c r="I94" i="99"/>
  <c r="I101" i="99"/>
  <c r="I108" i="99"/>
  <c r="H145" i="99"/>
  <c r="H148" i="99"/>
  <c r="H151" i="99"/>
  <c r="I153" i="99"/>
  <c r="I167" i="99"/>
  <c r="H67" i="99"/>
  <c r="I67" i="99" s="1"/>
  <c r="I33" i="99"/>
  <c r="I40" i="99"/>
  <c r="I45" i="99"/>
  <c r="I61" i="99"/>
  <c r="I66" i="99"/>
  <c r="I74" i="99"/>
  <c r="I77" i="99"/>
  <c r="I80" i="99"/>
  <c r="I89" i="99"/>
  <c r="I95" i="99"/>
  <c r="I102" i="99"/>
  <c r="I109" i="99"/>
  <c r="I123" i="99"/>
  <c r="I130" i="99"/>
  <c r="I136" i="99"/>
  <c r="I145" i="99"/>
  <c r="I148" i="99"/>
  <c r="I151" i="99"/>
  <c r="H154" i="99"/>
  <c r="H156" i="99"/>
  <c r="I165" i="99"/>
  <c r="I156" i="94"/>
  <c r="D26" i="97"/>
  <c r="H74" i="94"/>
  <c r="H136" i="94"/>
  <c r="D24" i="97" s="1"/>
  <c r="D11" i="97"/>
  <c r="G21" i="97"/>
  <c r="H67" i="94"/>
  <c r="I170" i="94"/>
  <c r="I64" i="94"/>
  <c r="I120" i="94"/>
  <c r="H146" i="94"/>
  <c r="H52" i="94"/>
  <c r="I91" i="94"/>
  <c r="H149" i="94"/>
  <c r="F33" i="97"/>
  <c r="H68" i="94"/>
  <c r="I68" i="94" s="1"/>
  <c r="I96" i="94"/>
  <c r="H112" i="94"/>
  <c r="D22" i="97" s="1"/>
  <c r="D27" i="97" s="1"/>
  <c r="I174" i="94"/>
  <c r="I30" i="94"/>
  <c r="I37" i="94"/>
  <c r="I43" i="94"/>
  <c r="I50" i="94"/>
  <c r="I59" i="94"/>
  <c r="I92" i="94"/>
  <c r="I99" i="94"/>
  <c r="I111" i="94"/>
  <c r="I121" i="94"/>
  <c r="I128" i="94"/>
  <c r="I134" i="94"/>
  <c r="I146" i="94"/>
  <c r="I149" i="94"/>
  <c r="I152" i="94"/>
  <c r="H155" i="94"/>
  <c r="I171" i="94"/>
  <c r="I31" i="94"/>
  <c r="I38" i="94"/>
  <c r="I44" i="94"/>
  <c r="I60" i="94"/>
  <c r="I65" i="94"/>
  <c r="I76" i="94"/>
  <c r="I79" i="94"/>
  <c r="I93" i="94"/>
  <c r="I100" i="94"/>
  <c r="I105" i="94"/>
  <c r="I122" i="94"/>
  <c r="H144" i="94"/>
  <c r="H147" i="94"/>
  <c r="H150" i="94"/>
  <c r="I155" i="94"/>
  <c r="I166" i="94"/>
  <c r="I32" i="94"/>
  <c r="I39" i="94"/>
  <c r="I51" i="94"/>
  <c r="I94" i="94"/>
  <c r="I101" i="94"/>
  <c r="I108" i="94"/>
  <c r="I129" i="94"/>
  <c r="I135" i="94"/>
  <c r="I144" i="94"/>
  <c r="I147" i="94"/>
  <c r="I150" i="94"/>
  <c r="H153" i="94"/>
  <c r="I172" i="94"/>
  <c r="I33" i="94"/>
  <c r="I40" i="94"/>
  <c r="I45" i="94"/>
  <c r="I61" i="94"/>
  <c r="I66" i="94"/>
  <c r="I74" i="94"/>
  <c r="I77" i="94"/>
  <c r="I80" i="94"/>
  <c r="I89" i="94"/>
  <c r="I95" i="94"/>
  <c r="I102" i="94"/>
  <c r="I109" i="94"/>
  <c r="I123" i="94"/>
  <c r="H145" i="94"/>
  <c r="H148" i="94"/>
  <c r="H151" i="94"/>
  <c r="I153" i="94"/>
  <c r="I167" i="94"/>
  <c r="I28" i="94"/>
  <c r="I41" i="94"/>
  <c r="I48" i="94"/>
  <c r="I52" i="94"/>
  <c r="I90" i="94"/>
  <c r="I103" i="94"/>
  <c r="I110" i="94"/>
  <c r="I119" i="94"/>
  <c r="I126" i="94"/>
  <c r="I130" i="94"/>
  <c r="I136" i="94"/>
  <c r="I145" i="94"/>
  <c r="I148" i="94"/>
  <c r="I151" i="94"/>
  <c r="H154" i="94"/>
  <c r="H156" i="94"/>
  <c r="I165" i="94"/>
  <c r="H138" i="99" l="1"/>
  <c r="H68" i="99"/>
  <c r="I68" i="99" s="1"/>
  <c r="H81" i="94"/>
  <c r="G18" i="97"/>
  <c r="G27" i="97" s="1"/>
  <c r="G33" i="97" s="1"/>
  <c r="I112" i="94"/>
  <c r="I67" i="94"/>
  <c r="E16" i="97"/>
  <c r="E27" i="97" s="1"/>
  <c r="D29" i="97" s="1"/>
  <c r="G34" i="97"/>
  <c r="H158" i="99" l="1"/>
  <c r="I158" i="99" s="1"/>
  <c r="I138" i="99"/>
  <c r="G28" i="97"/>
  <c r="G35" i="97" s="1"/>
  <c r="I81" i="94"/>
  <c r="H138" i="94"/>
  <c r="H82" i="94"/>
  <c r="I82" i="94" s="1"/>
  <c r="F29" i="97"/>
  <c r="G29" i="97"/>
  <c r="E29" i="97"/>
  <c r="I33" i="93"/>
  <c r="H172" i="93"/>
  <c r="B170" i="93"/>
  <c r="E166" i="93"/>
  <c r="H166" i="93" s="1"/>
  <c r="H165" i="93"/>
  <c r="F156" i="93"/>
  <c r="G156" i="93"/>
  <c r="D26" i="96" s="1"/>
  <c r="H135" i="93"/>
  <c r="H130" i="93"/>
  <c r="H119" i="93"/>
  <c r="H123" i="93" s="1"/>
  <c r="H111" i="93"/>
  <c r="H105" i="93"/>
  <c r="H89" i="93"/>
  <c r="H80" i="93"/>
  <c r="H79" i="93"/>
  <c r="H78" i="93"/>
  <c r="H77" i="93"/>
  <c r="H76" i="93"/>
  <c r="H75" i="93"/>
  <c r="H74" i="93"/>
  <c r="H66" i="93"/>
  <c r="H65" i="93"/>
  <c r="H64" i="93"/>
  <c r="H67" i="93" s="1"/>
  <c r="E16" i="96" s="1"/>
  <c r="H59" i="93"/>
  <c r="I59" i="93" s="1"/>
  <c r="H52" i="93"/>
  <c r="H51" i="93"/>
  <c r="D13" i="96" s="1"/>
  <c r="H45" i="93"/>
  <c r="E12" i="96" s="1"/>
  <c r="H34" i="93"/>
  <c r="D11" i="96" s="1"/>
  <c r="G19" i="93"/>
  <c r="B7" i="93"/>
  <c r="A7" i="93"/>
  <c r="A6" i="93"/>
  <c r="A2" i="93"/>
  <c r="F156" i="23"/>
  <c r="G153" i="23"/>
  <c r="G156" i="23" s="1"/>
  <c r="G32" i="97" l="1"/>
  <c r="H11" i="69" s="1"/>
  <c r="H33" i="69" s="1"/>
  <c r="I66" i="93"/>
  <c r="D26" i="68"/>
  <c r="H81" i="93"/>
  <c r="H82" i="93" s="1"/>
  <c r="G18" i="96"/>
  <c r="H61" i="93"/>
  <c r="H96" i="93"/>
  <c r="H112" i="93" s="1"/>
  <c r="D22" i="96" s="1"/>
  <c r="G21" i="96"/>
  <c r="E27" i="96"/>
  <c r="G19" i="96"/>
  <c r="H158" i="94"/>
  <c r="I138" i="94"/>
  <c r="H167" i="93"/>
  <c r="H174" i="93" s="1"/>
  <c r="I174" i="93" s="1"/>
  <c r="I40" i="93"/>
  <c r="I45" i="93"/>
  <c r="H138" i="93"/>
  <c r="H158" i="93" s="1"/>
  <c r="H136" i="93"/>
  <c r="D24" i="96" s="1"/>
  <c r="D27" i="96" s="1"/>
  <c r="I77" i="93"/>
  <c r="I89" i="93"/>
  <c r="I102" i="93"/>
  <c r="I123" i="93"/>
  <c r="H148" i="93"/>
  <c r="H151" i="93"/>
  <c r="I29" i="93"/>
  <c r="I34" i="93"/>
  <c r="I42" i="93"/>
  <c r="I49" i="93"/>
  <c r="I64" i="93"/>
  <c r="I67" i="93"/>
  <c r="I75" i="93"/>
  <c r="I78" i="93"/>
  <c r="I81" i="93"/>
  <c r="I91" i="93"/>
  <c r="I96" i="93"/>
  <c r="I104" i="93"/>
  <c r="I120" i="93"/>
  <c r="I127" i="93"/>
  <c r="I133" i="93"/>
  <c r="H146" i="93"/>
  <c r="H149" i="93"/>
  <c r="H152" i="93"/>
  <c r="I154" i="93"/>
  <c r="I156" i="93"/>
  <c r="I170" i="93"/>
  <c r="I30" i="93"/>
  <c r="I37" i="93"/>
  <c r="I43" i="93"/>
  <c r="I50" i="93"/>
  <c r="I92" i="93"/>
  <c r="I99" i="93"/>
  <c r="I111" i="93"/>
  <c r="I121" i="93"/>
  <c r="I128" i="93"/>
  <c r="I134" i="93"/>
  <c r="I146" i="93"/>
  <c r="I149" i="93"/>
  <c r="I152" i="93"/>
  <c r="H155" i="93"/>
  <c r="I171" i="93"/>
  <c r="I31" i="93"/>
  <c r="I38" i="93"/>
  <c r="I44" i="93"/>
  <c r="I60" i="93"/>
  <c r="I65" i="93"/>
  <c r="I76" i="93"/>
  <c r="I79" i="93"/>
  <c r="I82" i="93"/>
  <c r="I93" i="93"/>
  <c r="I100" i="93"/>
  <c r="I105" i="93"/>
  <c r="I122" i="93"/>
  <c r="H144" i="93"/>
  <c r="H147" i="93"/>
  <c r="H150" i="93"/>
  <c r="I155" i="93"/>
  <c r="I166" i="93"/>
  <c r="I32" i="93"/>
  <c r="I39" i="93"/>
  <c r="I51" i="93"/>
  <c r="I94" i="93"/>
  <c r="I101" i="93"/>
  <c r="I108" i="93"/>
  <c r="I112" i="93"/>
  <c r="I129" i="93"/>
  <c r="I135" i="93"/>
  <c r="I144" i="93"/>
  <c r="I147" i="93"/>
  <c r="I150" i="93"/>
  <c r="H153" i="93"/>
  <c r="I172" i="93"/>
  <c r="I74" i="93"/>
  <c r="I80" i="93"/>
  <c r="I95" i="93"/>
  <c r="I109" i="93"/>
  <c r="H145" i="93"/>
  <c r="I153" i="93"/>
  <c r="I28" i="93"/>
  <c r="I41" i="93"/>
  <c r="I48" i="93"/>
  <c r="I52" i="93"/>
  <c r="I90" i="93"/>
  <c r="I103" i="93"/>
  <c r="I110" i="93"/>
  <c r="I119" i="93"/>
  <c r="I126" i="93"/>
  <c r="I130" i="93"/>
  <c r="I136" i="93"/>
  <c r="I145" i="93"/>
  <c r="I148" i="93"/>
  <c r="I151" i="93"/>
  <c r="H154" i="93"/>
  <c r="H156" i="93"/>
  <c r="I165" i="93"/>
  <c r="I167" i="93" l="1"/>
  <c r="F10" i="69"/>
  <c r="H68" i="93"/>
  <c r="I68" i="93" s="1"/>
  <c r="F15" i="96"/>
  <c r="F27" i="96" s="1"/>
  <c r="G27" i="96"/>
  <c r="I61" i="93"/>
  <c r="I158" i="94"/>
  <c r="H10" i="69"/>
  <c r="H32" i="69" s="1"/>
  <c r="E28" i="97"/>
  <c r="I158" i="93"/>
  <c r="E28" i="96"/>
  <c r="I138" i="93"/>
  <c r="O32" i="69" l="1"/>
  <c r="P32" i="69" s="1"/>
  <c r="F33" i="96"/>
  <c r="F29" i="96"/>
  <c r="G33" i="96"/>
  <c r="G34" i="96" s="1"/>
  <c r="G29" i="96"/>
  <c r="G28" i="96"/>
  <c r="E29" i="96"/>
  <c r="D29" i="96"/>
  <c r="H34" i="69"/>
  <c r="O34" i="69" s="1"/>
  <c r="P34" i="69" l="1"/>
  <c r="G32" i="96"/>
  <c r="F11" i="69" s="1"/>
  <c r="F14" i="69" s="1"/>
  <c r="G35" i="96"/>
  <c r="F29" i="69" l="1"/>
  <c r="F17" i="69"/>
  <c r="F27" i="69"/>
  <c r="F15" i="69"/>
  <c r="F25" i="69"/>
  <c r="F23" i="69"/>
  <c r="F21" i="69"/>
  <c r="F31" i="69"/>
  <c r="F19" i="69"/>
  <c r="D31" i="27" l="1"/>
  <c r="A17" i="92" l="1"/>
  <c r="A18" i="92" s="1"/>
  <c r="A19" i="92" s="1"/>
  <c r="A20" i="92" s="1"/>
  <c r="A21" i="92" s="1"/>
  <c r="B7" i="92"/>
  <c r="A2" i="92"/>
  <c r="E21" i="92"/>
  <c r="G21" i="92" s="1"/>
  <c r="E20" i="92"/>
  <c r="G20" i="92" s="1"/>
  <c r="E19" i="92"/>
  <c r="G19" i="92" s="1"/>
  <c r="E18" i="92"/>
  <c r="G18" i="92" s="1"/>
  <c r="E17" i="92"/>
  <c r="G17" i="92" s="1"/>
  <c r="G23" i="92" l="1"/>
  <c r="G25" i="92" s="1"/>
  <c r="N10" i="69" s="1"/>
  <c r="D11" i="27"/>
  <c r="G14" i="91"/>
  <c r="K10" i="69" s="1"/>
  <c r="K14" i="69" s="1"/>
  <c r="B7" i="91"/>
  <c r="A7" i="91"/>
  <c r="A5" i="91"/>
  <c r="A2" i="91"/>
  <c r="H172" i="23"/>
  <c r="H59" i="23"/>
  <c r="G15" i="23"/>
  <c r="I152" i="23" l="1"/>
  <c r="H154" i="23"/>
  <c r="I154" i="23"/>
  <c r="H153" i="23"/>
  <c r="I153" i="23"/>
  <c r="H155" i="23"/>
  <c r="H156" i="23"/>
  <c r="I155" i="23"/>
  <c r="H152" i="23"/>
  <c r="H151" i="23"/>
  <c r="I151" i="23"/>
  <c r="I144" i="23"/>
  <c r="H144" i="23"/>
  <c r="I150" i="23"/>
  <c r="H150" i="23"/>
  <c r="H61" i="23"/>
  <c r="H145" i="23"/>
  <c r="I145" i="23"/>
  <c r="I149" i="23"/>
  <c r="H149" i="23"/>
  <c r="I156" i="23"/>
  <c r="I147" i="23"/>
  <c r="H148" i="23"/>
  <c r="I146" i="23"/>
  <c r="H147" i="23"/>
  <c r="H146" i="23"/>
  <c r="I148" i="23"/>
  <c r="I170" i="23"/>
  <c r="I171" i="23"/>
  <c r="I172" i="23"/>
  <c r="I61" i="23"/>
  <c r="I59" i="23"/>
  <c r="I60" i="23"/>
  <c r="G14" i="89"/>
  <c r="I10" i="69" s="1"/>
  <c r="I14" i="69" s="1"/>
  <c r="B7" i="89"/>
  <c r="A7" i="89"/>
  <c r="A5" i="89"/>
  <c r="D33" i="27" l="1"/>
  <c r="D16" i="27"/>
  <c r="H130" i="23"/>
  <c r="E166" i="23"/>
  <c r="H166" i="23" s="1"/>
  <c r="G19" i="23"/>
  <c r="E165" i="23"/>
  <c r="H165" i="23" s="1"/>
  <c r="H167" i="23" l="1"/>
  <c r="I166" i="23"/>
  <c r="I129" i="23"/>
  <c r="H174" i="23" l="1"/>
  <c r="I174" i="23" s="1"/>
  <c r="I167" i="23"/>
  <c r="H35" i="69" l="1"/>
  <c r="H34" i="23" l="1"/>
  <c r="I34" i="23" s="1"/>
  <c r="H79" i="23" l="1"/>
  <c r="H75" i="23"/>
  <c r="C11" i="63"/>
  <c r="P17" i="69" l="1"/>
  <c r="P31" i="69" l="1"/>
  <c r="P33" i="69"/>
  <c r="D29" i="27"/>
  <c r="F15" i="68" l="1"/>
  <c r="F27" i="68" s="1"/>
  <c r="H135" i="23" l="1"/>
  <c r="H78" i="23" l="1"/>
  <c r="M15" i="69" l="1"/>
  <c r="C13" i="63" l="1"/>
  <c r="C12" i="63"/>
  <c r="C14" i="63" l="1"/>
  <c r="I130" i="23"/>
  <c r="I128" i="23"/>
  <c r="I31" i="23"/>
  <c r="I30" i="23"/>
  <c r="I135" i="23"/>
  <c r="I133" i="23"/>
  <c r="I134" i="23"/>
  <c r="I29" i="23"/>
  <c r="I79" i="23"/>
  <c r="I78" i="23"/>
  <c r="I28" i="23"/>
  <c r="I94" i="23"/>
  <c r="M19" i="69"/>
  <c r="M21" i="69"/>
  <c r="A2" i="23" l="1"/>
  <c r="H89" i="23" l="1"/>
  <c r="G21" i="68" s="1"/>
  <c r="H64" i="23" l="1"/>
  <c r="H65" i="23"/>
  <c r="H66" i="23"/>
  <c r="H119" i="23"/>
  <c r="H111" i="23"/>
  <c r="H105" i="23"/>
  <c r="H96" i="23"/>
  <c r="H80" i="23"/>
  <c r="H77" i="23"/>
  <c r="H76" i="23"/>
  <c r="H51" i="23"/>
  <c r="D13" i="68" s="1"/>
  <c r="H45" i="23"/>
  <c r="E12" i="68" s="1"/>
  <c r="G19" i="68" l="1"/>
  <c r="D11" i="68"/>
  <c r="H52" i="23"/>
  <c r="I52" i="23" s="1"/>
  <c r="H74" i="23"/>
  <c r="H112" i="23"/>
  <c r="D22" i="68" s="1"/>
  <c r="H67" i="23"/>
  <c r="H123" i="23"/>
  <c r="H136" i="23" s="1"/>
  <c r="I136" i="23" l="1"/>
  <c r="D24" i="68"/>
  <c r="D27" i="68" s="1"/>
  <c r="D29" i="68" s="1"/>
  <c r="G18" i="68"/>
  <c r="G27" i="68" s="1"/>
  <c r="H81" i="23"/>
  <c r="E16" i="68"/>
  <c r="E27" i="68" s="1"/>
  <c r="H68" i="23"/>
  <c r="I68" i="23" s="1"/>
  <c r="I74" i="23"/>
  <c r="D5" i="69"/>
  <c r="C5" i="69"/>
  <c r="C6" i="68"/>
  <c r="A6" i="68"/>
  <c r="H138" i="23" l="1"/>
  <c r="H158" i="23" s="1"/>
  <c r="H82" i="23"/>
  <c r="I81" i="23"/>
  <c r="M29" i="69"/>
  <c r="M27" i="69"/>
  <c r="M25" i="69"/>
  <c r="M23" i="69"/>
  <c r="M17" i="69"/>
  <c r="I138" i="23" l="1"/>
  <c r="D10" i="69"/>
  <c r="I158" i="23"/>
  <c r="E28" i="68"/>
  <c r="I82" i="23"/>
  <c r="D41" i="27"/>
  <c r="D39" i="27"/>
  <c r="B6" i="70" l="1"/>
  <c r="B14" i="69" l="1"/>
  <c r="B15" i="69" s="1"/>
  <c r="B16" i="69" s="1"/>
  <c r="B17" i="69" s="1"/>
  <c r="B18" i="69" s="1"/>
  <c r="B19" i="69" s="1"/>
  <c r="B20" i="69" s="1"/>
  <c r="B21" i="69" s="1"/>
  <c r="B22" i="69" s="1"/>
  <c r="B23" i="69" s="1"/>
  <c r="B24" i="69" s="1"/>
  <c r="B25" i="69" s="1"/>
  <c r="B26" i="69" s="1"/>
  <c r="B27" i="69" s="1"/>
  <c r="B28" i="69" s="1"/>
  <c r="C16" i="69"/>
  <c r="E16" i="69" s="1"/>
  <c r="G16" i="69" l="1"/>
  <c r="F16" i="69"/>
  <c r="B29" i="69"/>
  <c r="B30" i="69" s="1"/>
  <c r="B31" i="69" s="1"/>
  <c r="B32" i="69" s="1"/>
  <c r="B33" i="69" s="1"/>
  <c r="B34" i="69" s="1"/>
  <c r="B35" i="69" s="1"/>
  <c r="C10" i="68"/>
  <c r="C18" i="69"/>
  <c r="E18" i="69" s="1"/>
  <c r="A11" i="68"/>
  <c r="F18" i="69" l="1"/>
  <c r="G18" i="69"/>
  <c r="B37" i="69"/>
  <c r="B38" i="69" s="1"/>
  <c r="P19" i="69"/>
  <c r="P21" i="69" s="1"/>
  <c r="C20" i="69"/>
  <c r="E20" i="69" s="1"/>
  <c r="F20" i="69" l="1"/>
  <c r="G20" i="69"/>
  <c r="P35" i="69"/>
  <c r="C22" i="69"/>
  <c r="E22" i="69" s="1"/>
  <c r="B8" i="63"/>
  <c r="A8" i="63"/>
  <c r="D8" i="54"/>
  <c r="A8" i="54"/>
  <c r="B8" i="66"/>
  <c r="A8" i="66"/>
  <c r="B7" i="23"/>
  <c r="A7" i="23"/>
  <c r="A6" i="66"/>
  <c r="A6" i="63"/>
  <c r="A6" i="54"/>
  <c r="A6" i="23"/>
  <c r="M10" i="69"/>
  <c r="A2" i="63"/>
  <c r="F22" i="69" l="1"/>
  <c r="G22" i="69"/>
  <c r="M16" i="69"/>
  <c r="M14" i="69"/>
  <c r="M18" i="69"/>
  <c r="M20" i="69"/>
  <c r="P23" i="69"/>
  <c r="P25" i="69" s="1"/>
  <c r="P27" i="69" s="1"/>
  <c r="M22" i="69"/>
  <c r="C24" i="69"/>
  <c r="E24" i="69" s="1"/>
  <c r="F24" i="69" l="1"/>
  <c r="G24" i="69"/>
  <c r="P29" i="69"/>
  <c r="M24" i="69"/>
  <c r="C26" i="69"/>
  <c r="E26" i="69" s="1"/>
  <c r="G26" i="69" l="1"/>
  <c r="F26" i="69"/>
  <c r="M26" i="69"/>
  <c r="C28" i="69"/>
  <c r="E28" i="69" s="1"/>
  <c r="F28" i="69" l="1"/>
  <c r="G28" i="69"/>
  <c r="C30" i="69"/>
  <c r="E30" i="69" s="1"/>
  <c r="M30" i="69"/>
  <c r="M28" i="69"/>
  <c r="F30" i="69" l="1"/>
  <c r="G30" i="69"/>
  <c r="D27" i="27"/>
  <c r="I165" i="23" l="1"/>
  <c r="B170" i="23"/>
  <c r="I121" i="23" l="1"/>
  <c r="I127" i="23"/>
  <c r="I103" i="23"/>
  <c r="I100" i="23"/>
  <c r="B2" i="70"/>
  <c r="B2" i="69"/>
  <c r="I101" i="23"/>
  <c r="I77" i="23"/>
  <c r="I92" i="23"/>
  <c r="I93" i="23"/>
  <c r="I91" i="23"/>
  <c r="A2" i="68"/>
  <c r="I51" i="23"/>
  <c r="A2" i="54"/>
  <c r="A2" i="66"/>
  <c r="I65" i="23"/>
  <c r="I66" i="23"/>
  <c r="I64" i="23"/>
  <c r="I67" i="23"/>
  <c r="I119" i="23"/>
  <c r="I108" i="23"/>
  <c r="I90" i="23"/>
  <c r="I76" i="23"/>
  <c r="I49" i="23"/>
  <c r="I42" i="23"/>
  <c r="I38" i="23"/>
  <c r="I33" i="23"/>
  <c r="I126" i="23"/>
  <c r="I120" i="23"/>
  <c r="I105" i="23"/>
  <c r="I99" i="23"/>
  <c r="I89" i="23"/>
  <c r="I75" i="23"/>
  <c r="I41" i="23"/>
  <c r="I111" i="23"/>
  <c r="I48" i="23"/>
  <c r="I37" i="23"/>
  <c r="I122" i="23"/>
  <c r="I110" i="23"/>
  <c r="I104" i="23"/>
  <c r="I96" i="23"/>
  <c r="I45" i="23"/>
  <c r="I44" i="23"/>
  <c r="I40" i="23"/>
  <c r="I109" i="23"/>
  <c r="I95" i="23"/>
  <c r="I80" i="23"/>
  <c r="I50" i="23"/>
  <c r="I43" i="23"/>
  <c r="I102" i="23"/>
  <c r="I39" i="23"/>
  <c r="I32" i="23"/>
  <c r="F33" i="68" l="1"/>
  <c r="I112" i="23"/>
  <c r="I123" i="23"/>
  <c r="G29" i="68" l="1"/>
  <c r="G28" i="68"/>
  <c r="F29" i="68"/>
  <c r="E29" i="68"/>
  <c r="G33" i="68"/>
  <c r="G34" i="68" s="1"/>
  <c r="G32" i="68" l="1"/>
  <c r="D11" i="69" s="1"/>
  <c r="G35" i="68"/>
  <c r="D28" i="69" l="1"/>
  <c r="N15" i="69"/>
  <c r="N28" i="69"/>
  <c r="D31" i="69"/>
  <c r="N14" i="69"/>
  <c r="D15" i="69"/>
  <c r="N31" i="69"/>
  <c r="N29" i="69"/>
  <c r="N17" i="69"/>
  <c r="D20" i="69"/>
  <c r="D30" i="69"/>
  <c r="O30" i="69" s="1"/>
  <c r="D14" i="69"/>
  <c r="O14" i="69" s="1"/>
  <c r="P14" i="69" s="1"/>
  <c r="N22" i="69"/>
  <c r="N27" i="69"/>
  <c r="D19" i="69"/>
  <c r="N19" i="69"/>
  <c r="N30" i="69"/>
  <c r="N20" i="69"/>
  <c r="N25" i="69"/>
  <c r="D29" i="69"/>
  <c r="D17" i="69"/>
  <c r="N18" i="69"/>
  <c r="N23" i="69"/>
  <c r="D27" i="69"/>
  <c r="D23" i="69"/>
  <c r="N26" i="69"/>
  <c r="N21" i="69"/>
  <c r="D25" i="69"/>
  <c r="N24" i="69"/>
  <c r="N16" i="69"/>
  <c r="D21" i="69"/>
  <c r="D18" i="69"/>
  <c r="D26" i="69"/>
  <c r="O26" i="69" s="1"/>
  <c r="D22" i="69"/>
  <c r="O22" i="69" s="1"/>
  <c r="D24" i="69"/>
  <c r="O24" i="69" s="1"/>
  <c r="D16" i="69"/>
  <c r="O16" i="69" s="1"/>
  <c r="P16" i="69" s="1"/>
  <c r="O20" i="69" l="1"/>
  <c r="O18" i="69"/>
  <c r="P18" i="69" s="1"/>
  <c r="O28" i="69"/>
  <c r="P28" i="69" s="1"/>
  <c r="P26" i="69"/>
  <c r="P20" i="69"/>
  <c r="P22" i="69"/>
  <c r="P30" i="69"/>
  <c r="P24" i="69"/>
  <c r="P37" i="69" l="1"/>
  <c r="P38" i="69" s="1"/>
  <c r="B14" i="70" s="1"/>
</calcChain>
</file>

<file path=xl/sharedStrings.xml><?xml version="1.0" encoding="utf-8"?>
<sst xmlns="http://schemas.openxmlformats.org/spreadsheetml/2006/main" count="2944" uniqueCount="533">
  <si>
    <t>Gewertet werden ausschließlich die Regelfahrzeuge nach Blatt 3 (ohne Berücksichtigung von Reserve-Fahrzeugen)</t>
  </si>
  <si>
    <t>Einheit</t>
  </si>
  <si>
    <t>Position</t>
  </si>
  <si>
    <t>Bezeichnung</t>
  </si>
  <si>
    <t>Zugpersonal</t>
  </si>
  <si>
    <t>1.1</t>
  </si>
  <si>
    <t>1.2</t>
  </si>
  <si>
    <t>1.3</t>
  </si>
  <si>
    <t>3</t>
  </si>
  <si>
    <t>1</t>
  </si>
  <si>
    <t>1.1.2</t>
  </si>
  <si>
    <t>1.1.1</t>
  </si>
  <si>
    <t>1.2.1</t>
  </si>
  <si>
    <t>1.2.2</t>
  </si>
  <si>
    <t>1.2.3</t>
  </si>
  <si>
    <t>1.1.3</t>
  </si>
  <si>
    <t>Blatt</t>
  </si>
  <si>
    <t>Inhalt</t>
  </si>
  <si>
    <t>Anzahl bzw.
Menge</t>
  </si>
  <si>
    <t>Vertriebskosten</t>
  </si>
  <si>
    <t>Übersicht Kalkulations- und Bewertungsschema</t>
  </si>
  <si>
    <t>Fplkm</t>
  </si>
  <si>
    <t>2</t>
  </si>
  <si>
    <t>Trassenkosten für Leer- und Überführungsfahrten</t>
  </si>
  <si>
    <t xml:space="preserve">Hinzufügungen, Streichungen, Abänderungen an den Vordrucken sind unzulässig. </t>
  </si>
  <si>
    <t>Summe Position 1.2</t>
  </si>
  <si>
    <t>Summe Position 1.1</t>
  </si>
  <si>
    <t>0.1</t>
  </si>
  <si>
    <t>Der Bieter ist gehalten, sämtliche bei der Durchführung des Betriebes gemäß Verdingungsunterlagen anfallenden Kosten vollständig im vorliegenden Kalkulationsschema abzubilden. Dazu sind alle Kosten vollständig den angegebenen Positionen zuzuordnen. Eine nachträgliche Vergütungsanpassung wegen vermeintlich nicht im Kalkulationsschema abgefragter Positionen ist ausgeschlossen.</t>
  </si>
  <si>
    <t>Kosten je Einheit
[EUR/Einheit]</t>
  </si>
  <si>
    <t>Gesamtkosten
[EUR/Jahr]</t>
  </si>
  <si>
    <t>Fahrleistungsbezogene Betriebskosten</t>
  </si>
  <si>
    <t>1.4</t>
  </si>
  <si>
    <t>Triebfahrzeugführer</t>
  </si>
  <si>
    <t>Marketingkosten</t>
  </si>
  <si>
    <t>Fzkm</t>
  </si>
  <si>
    <t>Fahrzeugreinigung</t>
  </si>
  <si>
    <t>1.1.4</t>
  </si>
  <si>
    <t>Energiekosten</t>
  </si>
  <si>
    <t>1.3.1</t>
  </si>
  <si>
    <t>1.3.2</t>
  </si>
  <si>
    <t>Personalabhängige Produktionskosten</t>
  </si>
  <si>
    <t>Zugbegleiter</t>
  </si>
  <si>
    <t>Summe Position 1.3</t>
  </si>
  <si>
    <t>Verwaltung</t>
  </si>
  <si>
    <t>Sonstige Kosten der Leistungserstellung</t>
  </si>
  <si>
    <t>Infrastrukturkosten [nachrichtlich]</t>
  </si>
  <si>
    <t>Fplkm Leer</t>
  </si>
  <si>
    <t>Fzkm Last</t>
  </si>
  <si>
    <t>Vertriebskosten mobile Terminals</t>
  </si>
  <si>
    <t>sonstige Vertriebskosten</t>
  </si>
  <si>
    <t>Stk.</t>
  </si>
  <si>
    <t>unternehmensinterne Umlagen</t>
  </si>
  <si>
    <t>1.4.1</t>
  </si>
  <si>
    <t>1.4.2</t>
  </si>
  <si>
    <t>1.4.3</t>
  </si>
  <si>
    <t>ggf. sonstiger Marketingaufwand</t>
  </si>
  <si>
    <t>ggf. sonstige Kosten der Leistungserstellung</t>
  </si>
  <si>
    <t>Leistungsumfang Fahrzeugkilometer Last</t>
  </si>
  <si>
    <t>Leistungsumfang Fahrzeugkilometer Leer</t>
  </si>
  <si>
    <t>Fzkm Leer</t>
  </si>
  <si>
    <t>Fahrzeugversicherung</t>
  </si>
  <si>
    <t>Finanzierungskosten</t>
  </si>
  <si>
    <t>Abschreibungen AHK</t>
  </si>
  <si>
    <t>Wagnis</t>
  </si>
  <si>
    <t>Gewinn</t>
  </si>
  <si>
    <t>Fahrgastrechte und Kundengarantien</t>
  </si>
  <si>
    <t>Standort</t>
  </si>
  <si>
    <t>vorgegebener Mindestwert</t>
  </si>
  <si>
    <t>Kosten je Fplkm
[EUR/Fplkm]</t>
  </si>
  <si>
    <t>Digitaler Vertrieb</t>
  </si>
  <si>
    <t>x</t>
  </si>
  <si>
    <t>Fixkosten stationäre Automaten</t>
  </si>
  <si>
    <t>Summe Position 1</t>
  </si>
  <si>
    <t>4</t>
  </si>
  <si>
    <t>5</t>
  </si>
  <si>
    <t>5.1</t>
  </si>
  <si>
    <t>5.1.1</t>
  </si>
  <si>
    <t>5.1.2</t>
  </si>
  <si>
    <t>5.1.3</t>
  </si>
  <si>
    <t>5.1.4</t>
  </si>
  <si>
    <t>5.2</t>
  </si>
  <si>
    <t>5.2.1</t>
  </si>
  <si>
    <t>5.2.2</t>
  </si>
  <si>
    <t>5.2.3</t>
  </si>
  <si>
    <t>Summe Position 5.2</t>
  </si>
  <si>
    <t>Summe Position 5.1</t>
  </si>
  <si>
    <t>Fahrzeuge</t>
  </si>
  <si>
    <t>Jahr</t>
  </si>
  <si>
    <t>Nur grün hinterlegte Felder sind vom Bieter auszufüllen.</t>
  </si>
  <si>
    <t>Verbundaufwand VMT</t>
  </si>
  <si>
    <t xml:space="preserve">personenbediente Verkaufsstellen mit eigenem Personal </t>
  </si>
  <si>
    <t>Vertrieb Fernverkehr pbV</t>
  </si>
  <si>
    <t>Leasingkosten</t>
  </si>
  <si>
    <t>Kosten der Vorhaltung und der Instandhaltung</t>
  </si>
  <si>
    <t>Kosten für die Vorhaltung von Fahrzeugen und Werkstätten</t>
  </si>
  <si>
    <t>Allgemeine Kosten der Instandhaltung</t>
  </si>
  <si>
    <t>Sachkosten für Wartung und Unterhaltung der Fahrzeuge</t>
  </si>
  <si>
    <t>Werkstatt-Nebenkosten</t>
  </si>
  <si>
    <t>Beseitigung von Unfall- u. Vandalismusschäden</t>
  </si>
  <si>
    <t>Kosten wartungsbedingter Überführungsfahrten</t>
  </si>
  <si>
    <t>Abschreibung und Kapitaldienst Werkstätten bzw. Leasingkosten Werkstätten</t>
  </si>
  <si>
    <t>Sonstige Kosten der Fahrzeugvorhaltung</t>
  </si>
  <si>
    <t>Sonstiges</t>
  </si>
  <si>
    <t>Abstellkosten, Rangieren</t>
  </si>
  <si>
    <t>Kosten der Geschäftsführung</t>
  </si>
  <si>
    <t>4.1</t>
  </si>
  <si>
    <t>4.1.1</t>
  </si>
  <si>
    <t>4.1.2</t>
  </si>
  <si>
    <t>Immobilien-Einrichtung, Sachmittelbeschaffung</t>
  </si>
  <si>
    <t>4.1.3</t>
  </si>
  <si>
    <t>Sonstige Kosten für Aufbau und Einrichtung der Werkstätten und Anlagen</t>
  </si>
  <si>
    <t>1.2.4</t>
  </si>
  <si>
    <t>1.2.5</t>
  </si>
  <si>
    <t>1.2.6</t>
  </si>
  <si>
    <t>1.2.7</t>
  </si>
  <si>
    <t>1.2.8</t>
  </si>
  <si>
    <t>2.1</t>
  </si>
  <si>
    <t>2.1.1</t>
  </si>
  <si>
    <t>2.1.2</t>
  </si>
  <si>
    <t>2.2</t>
  </si>
  <si>
    <t>3.1</t>
  </si>
  <si>
    <t>3.1.1</t>
  </si>
  <si>
    <t>3.1.2</t>
  </si>
  <si>
    <t>3.2</t>
  </si>
  <si>
    <t>4.2</t>
  </si>
  <si>
    <t>4.2.1</t>
  </si>
  <si>
    <t>4.2.3</t>
  </si>
  <si>
    <t>4.3</t>
  </si>
  <si>
    <t>4.3.1</t>
  </si>
  <si>
    <t>4.3.2</t>
  </si>
  <si>
    <t>4.3.3</t>
  </si>
  <si>
    <t>Verbundaufwand</t>
  </si>
  <si>
    <t>6</t>
  </si>
  <si>
    <t>7</t>
  </si>
  <si>
    <t xml:space="preserve">pbV über Kooperationspartner (Agentur) </t>
  </si>
  <si>
    <t>Kooperationspartner</t>
  </si>
  <si>
    <t>Kosten pro Jahr</t>
  </si>
  <si>
    <t>Ausfwahlfelder Blatt Vertrieb</t>
  </si>
  <si>
    <t>Format pbV</t>
  </si>
  <si>
    <t xml:space="preserve">Nutzung </t>
  </si>
  <si>
    <t>Weiternutzung</t>
  </si>
  <si>
    <t>Mitnutzung</t>
  </si>
  <si>
    <t>Neueinrichtung</t>
  </si>
  <si>
    <t>Los</t>
  </si>
  <si>
    <t>Betriebsstufe</t>
  </si>
  <si>
    <t>Los A</t>
  </si>
  <si>
    <t>Los B</t>
  </si>
  <si>
    <t>BS 1</t>
  </si>
  <si>
    <t>BS 2</t>
  </si>
  <si>
    <t>BS 1 + 2</t>
  </si>
  <si>
    <t>Anzahl</t>
  </si>
  <si>
    <t>Aufteilungs-faktor</t>
  </si>
  <si>
    <t>Fahrzeugtyp</t>
  </si>
  <si>
    <t>Fahrzeuganzahl / Baujahre</t>
  </si>
  <si>
    <t>Anzahl der Fahrzeuge</t>
  </si>
  <si>
    <t>Baujahr(e)</t>
  </si>
  <si>
    <t>Fahrzeugerwerb</t>
  </si>
  <si>
    <t>[€]</t>
  </si>
  <si>
    <t>Abschreibungsart</t>
  </si>
  <si>
    <t>Abschreibungsdauer</t>
  </si>
  <si>
    <t>Abschreibungsaufwand je Fahrzeug</t>
  </si>
  <si>
    <t>[€ / Jahr]</t>
  </si>
  <si>
    <t>(Kalk.) Zinssatz</t>
  </si>
  <si>
    <t>[%]</t>
  </si>
  <si>
    <t>Kapitalkosten je Fahrzeug</t>
  </si>
  <si>
    <t>Fahrzeugleasing /-anmietung</t>
  </si>
  <si>
    <t>Leasing-/Mietkosten je Fahrzeug</t>
  </si>
  <si>
    <t>Laufzeit des Leasing-/Mietvertrages</t>
  </si>
  <si>
    <t>[Jahre]</t>
  </si>
  <si>
    <t>eventuelle Einmal- / Schlußzahlungen je Fahrzeug bei Leasing-/Mietverträgen</t>
  </si>
  <si>
    <t>enthaltene Leistungen (z. B. Wartung und/oder Instandhaltung, Versicherungen):</t>
  </si>
  <si>
    <t>Energieverbrauch</t>
  </si>
  <si>
    <t>mittlere Fahrleistung Planfahrten je Fahrzeug</t>
  </si>
  <si>
    <t>[Fzgkm / Jahr]</t>
  </si>
  <si>
    <t>mittlere Fahrleistung Leerfahrten je Fahrzeug</t>
  </si>
  <si>
    <t>2.2.1</t>
  </si>
  <si>
    <t>2.2.2</t>
  </si>
  <si>
    <t>2.2.3</t>
  </si>
  <si>
    <t>Summe Position 2.1</t>
  </si>
  <si>
    <t>Summe Position 2.2</t>
  </si>
  <si>
    <t>Summe Position 3</t>
  </si>
  <si>
    <t>Summe Position 2</t>
  </si>
  <si>
    <t>Summe Position 4</t>
  </si>
  <si>
    <t>Summe Position 4.1</t>
  </si>
  <si>
    <t>Summe Position 4.2</t>
  </si>
  <si>
    <t>Summe Position 4.3</t>
  </si>
  <si>
    <t>Summe Position 5</t>
  </si>
  <si>
    <t>Aushilfskräfte</t>
  </si>
  <si>
    <t>Servicepersonal/ Reisendenlenker</t>
  </si>
  <si>
    <t>Sicherheitspersonale</t>
  </si>
  <si>
    <t>Kostensatz pro Stunde
 [€/h]</t>
  </si>
  <si>
    <t>Summe Wertungspreis</t>
  </si>
  <si>
    <t xml:space="preserve">Kalkulation der Vertriebskosten </t>
  </si>
  <si>
    <t>Bieter:</t>
  </si>
  <si>
    <t>E</t>
  </si>
  <si>
    <t>D</t>
  </si>
  <si>
    <t>C</t>
  </si>
  <si>
    <t>B</t>
  </si>
  <si>
    <t>A</t>
  </si>
  <si>
    <t>Kontrollrechnung:</t>
  </si>
  <si>
    <t>gewichteter jährlicher Preisgleitfaktor (Pgl, effektiv)</t>
  </si>
  <si>
    <t>Annahme jährliche Preissteigerung für Wertung (Pgl, Annahme)</t>
  </si>
  <si>
    <t>Anteil fortschreibungsfähige Kosten an der "Gesamtsumme der Kosten des EVU":</t>
  </si>
  <si>
    <t>Anteil der Einzelsummen an der "Gesamtsumme der Kosten des EVU" in Prozentpunkte</t>
  </si>
  <si>
    <t>hier:</t>
  </si>
  <si>
    <t>Kontrolle Gesamsumme Kosten</t>
  </si>
  <si>
    <t>Summe Position 1 bis 5 (gruppiert nach Index)</t>
  </si>
  <si>
    <t>S</t>
  </si>
  <si>
    <t>Kosten der Geschäftsbesorgung</t>
  </si>
  <si>
    <r>
      <t>Personalabhängige Produktionskosten</t>
    </r>
    <r>
      <rPr>
        <b/>
        <sz val="10"/>
        <rFont val="Arial"/>
        <family val="2"/>
      </rPr>
      <t/>
    </r>
  </si>
  <si>
    <t>Fortschreibung nach Preis-Index Personal</t>
  </si>
  <si>
    <t>Fortschreibung nach Preis-Index Energie</t>
  </si>
  <si>
    <t>keine Fortschreibung</t>
  </si>
  <si>
    <t>nur informativ</t>
  </si>
  <si>
    <t>Annahmen für die Preisgleitung im Rahmen der Angebotswertung</t>
  </si>
  <si>
    <t>Betriebsaufnahme</t>
  </si>
  <si>
    <t>Zeitlicher Vorlauf wegen Preisgleitung</t>
  </si>
  <si>
    <t xml:space="preserve">
jährlicher
Wertungspreis</t>
  </si>
  <si>
    <t>Ermittlung eines Wertungspreises</t>
  </si>
  <si>
    <t>Ort, Datum</t>
  </si>
  <si>
    <r>
      <t xml:space="preserve">und eines </t>
    </r>
    <r>
      <rPr>
        <b/>
        <sz val="11"/>
        <rFont val="Arial"/>
        <family val="2"/>
      </rPr>
      <t>Wertungspreises</t>
    </r>
    <r>
      <rPr>
        <sz val="11"/>
        <rFont val="Arial"/>
        <family val="2"/>
      </rPr>
      <t xml:space="preserve"> 
(= Jahresmittel der abgezinsten jährlichen Wertungspreise über die theoretische Vertragslaufzeit)</t>
    </r>
  </si>
  <si>
    <t>Hiermit gebe ich für den Bieter</t>
  </si>
  <si>
    <t>Personalkosten Verwaltung / Overhead</t>
  </si>
  <si>
    <t>Sachkosten Verwaltung</t>
  </si>
  <si>
    <t>Notfall- / Störmanagement</t>
  </si>
  <si>
    <t>Qualitätserfassung / Berichtswesen</t>
  </si>
  <si>
    <t>4.2.5</t>
  </si>
  <si>
    <t>4.2.2</t>
  </si>
  <si>
    <t>4.2.4</t>
  </si>
  <si>
    <t>4.2.6</t>
  </si>
  <si>
    <t>laufende Kosten für Personalakquise/-ausbildung und Prüfungen</t>
  </si>
  <si>
    <t>Beschwerdemanagement</t>
  </si>
  <si>
    <t>1.3.3</t>
  </si>
  <si>
    <t>Stationäre Fahrausweisautomaten</t>
  </si>
  <si>
    <t>Kosten Wartungsverträge Werkstätten</t>
  </si>
  <si>
    <t xml:space="preserve">Kosten Wartungsverträge </t>
  </si>
  <si>
    <t>Disponenten</t>
  </si>
  <si>
    <t>3.3</t>
  </si>
  <si>
    <t>Personal Kundenkontaktstelle und Kundenservice</t>
  </si>
  <si>
    <t>7.1</t>
  </si>
  <si>
    <t>7.2</t>
  </si>
  <si>
    <t>1.3.4</t>
  </si>
  <si>
    <t>1.4.4</t>
  </si>
  <si>
    <t>1.4.5</t>
  </si>
  <si>
    <t>3.4</t>
  </si>
  <si>
    <t>Vertrieb</t>
  </si>
  <si>
    <t>effektive Preisgleitung</t>
  </si>
  <si>
    <t>Unterschrift</t>
  </si>
  <si>
    <t>Wertung</t>
  </si>
  <si>
    <r>
      <t xml:space="preserve">Format
</t>
    </r>
    <r>
      <rPr>
        <sz val="9"/>
        <rFont val="Arial"/>
        <family val="2"/>
      </rPr>
      <t>[personenbediente Verkaufstelle mit eigenem Personal oder
pbV über Kooperationspartner]</t>
    </r>
  </si>
  <si>
    <r>
      <t xml:space="preserve">Nutzung
</t>
    </r>
    <r>
      <rPr>
        <sz val="9"/>
        <rFont val="Arial"/>
        <family val="2"/>
      </rPr>
      <t>[Weiternutzung, Mitnutzung, Neueinrichtung]</t>
    </r>
  </si>
  <si>
    <t>Kalkulations-prämisse</t>
  </si>
  <si>
    <r>
      <t xml:space="preserve">Nutzung
</t>
    </r>
    <r>
      <rPr>
        <sz val="9"/>
        <rFont val="Arial"/>
        <family val="2"/>
      </rPr>
      <t>[Weiternutzung, Neueinrichtung]</t>
    </r>
  </si>
  <si>
    <r>
      <t xml:space="preserve">Wertungspreis </t>
    </r>
    <r>
      <rPr>
        <sz val="9"/>
        <rFont val="Arial"/>
        <family val="2"/>
      </rPr>
      <t>(= Jahresmittel der abgezinsten jährlichen Wertungspreise über die theoretische Vertragslaufzeit)</t>
    </r>
  </si>
  <si>
    <r>
      <t>1)</t>
    </r>
    <r>
      <rPr>
        <sz val="9"/>
        <rFont val="Arial"/>
        <family val="2"/>
      </rPr>
      <t xml:space="preserve">  Wert orientiert sich an der erwarteten allgemeinem Geldentwertung; Jahreswert</t>
    </r>
  </si>
  <si>
    <t xml:space="preserve"> [Jahre]</t>
  </si>
  <si>
    <t>0,00 h</t>
  </si>
  <si>
    <t xml:space="preserve">EBO-Untersuchung (HU) </t>
  </si>
  <si>
    <t>Quelle: TLBV, Referat 37 | Schienenpersonennahverkehr</t>
  </si>
  <si>
    <t xml:space="preserve">Buchwert je Fahrzeug zu Beginn des ersten Einsatzjahres </t>
  </si>
  <si>
    <t>Kostenart</t>
  </si>
  <si>
    <t>fix</t>
  </si>
  <si>
    <t>varia-bel</t>
  </si>
  <si>
    <t>Jahresarbeitszeit/ VZP</t>
  </si>
  <si>
    <t>VZP</t>
  </si>
  <si>
    <t>sonstiges</t>
  </si>
  <si>
    <r>
      <t xml:space="preserve">
Jahr
</t>
    </r>
    <r>
      <rPr>
        <b/>
        <i/>
        <sz val="9"/>
        <rFont val="Arial"/>
        <family val="2"/>
      </rPr>
      <t xml:space="preserve">
 </t>
    </r>
  </si>
  <si>
    <t>WLAN (Anschaffung, Abschreibung der Hardware sowie deren Montage)</t>
  </si>
  <si>
    <t>WLAN (Kosten der WLAN-Betriebsführung, normiert auf den zugrundegelegten Datenverbrauch)</t>
  </si>
  <si>
    <t>4.1.4</t>
  </si>
  <si>
    <t>* bezogen auf den geplanten Fahrzeugeinsatz/-kombination</t>
  </si>
  <si>
    <t>Personaleinstellung und -ausbildung</t>
  </si>
  <si>
    <t>Vorlaufkosten*</t>
  </si>
  <si>
    <t>*</t>
  </si>
  <si>
    <t xml:space="preserve">Blatt 4: </t>
  </si>
  <si>
    <t>Öffnungszeiten</t>
  </si>
  <si>
    <t xml:space="preserve">
Kosten für zusätzliche Personale (Annahme 600 Std. pro Jahr)</t>
  </si>
  <si>
    <t>(Wert aus Blatt 3, Annahme Preisgleitung 3%)</t>
  </si>
  <si>
    <t>Sicherheitspersonal</t>
  </si>
  <si>
    <t xml:space="preserve">Personal Werkstatt und Instandhaltung </t>
  </si>
  <si>
    <t xml:space="preserve">Fortschreibung nach Preis-Index Instandhaltung </t>
  </si>
  <si>
    <t xml:space="preserve">Blatt 8: </t>
  </si>
  <si>
    <t>4.1.5</t>
  </si>
  <si>
    <t>4.1.6</t>
  </si>
  <si>
    <t>4.1.7</t>
  </si>
  <si>
    <t>nicht laufleistungsabhängige Kosten der Fahrzeuginstandhaltung (ohne Personalaufwand)</t>
  </si>
  <si>
    <t>laufleistungsbezogene Kosten für Instandhaltung (ohne Personalaufwand)</t>
  </si>
  <si>
    <t>Fahrzeugtyp 1</t>
  </si>
  <si>
    <t>Fahrzeugtyp 2</t>
  </si>
  <si>
    <t>Fahrzeugtyp 3</t>
  </si>
  <si>
    <t>Kostensatz für Ermittlung Wertungspreis 200 Stunden/Jahr</t>
  </si>
  <si>
    <t>Videobasiertes Vertriebsformat</t>
  </si>
  <si>
    <t>Personenbedienter Vertrieb (inkl. Videobasiertes Vertriebsformat)</t>
  </si>
  <si>
    <t>Betriebskosten stationäre Automaten</t>
  </si>
  <si>
    <t xml:space="preserve">Kosten je geöffneter Std. (Nachrichtlich ø über Vertragslaufzeit)
</t>
  </si>
  <si>
    <t>Fahrzeugtyp 4</t>
  </si>
  <si>
    <t>Fahrzeugtyp 5</t>
  </si>
  <si>
    <t>0.1.1</t>
  </si>
  <si>
    <t>0.1.2</t>
  </si>
  <si>
    <t>0.1.3</t>
  </si>
  <si>
    <t>0.1.4</t>
  </si>
  <si>
    <t>Gesamtkosten [EUR]</t>
  </si>
  <si>
    <t>Summe Position 0.1</t>
  </si>
  <si>
    <t>3.5</t>
  </si>
  <si>
    <t>Bestätigung</t>
  </si>
  <si>
    <t>Unternehmen und Name des Erklärenden</t>
  </si>
  <si>
    <t>1.1.5</t>
  </si>
  <si>
    <t>1.1.6</t>
  </si>
  <si>
    <t xml:space="preserve"> </t>
  </si>
  <si>
    <t xml:space="preserve">Versicherungen </t>
  </si>
  <si>
    <t>5.3</t>
  </si>
  <si>
    <t>Erlöse (ohne Fahrgeldeinnahmen)</t>
  </si>
  <si>
    <t>5.3.1</t>
  </si>
  <si>
    <t>sonstige Erlöse</t>
  </si>
  <si>
    <t>Summe Position 5.3</t>
  </si>
  <si>
    <t>Erlöse aus erhöhtem Beförderungsentgelt (EBE)</t>
  </si>
  <si>
    <t>lfd. Marketingaufwendungen (gemäß LB 5.4.3)</t>
  </si>
  <si>
    <t>Kalkulation der Stundensätze für die zusätzliche Gestellung von Personal gemäß Kapitel 4.11 der Leistungsbeschreibung</t>
  </si>
  <si>
    <t>Kosten für Sicherheitsleistung (gemäß § 10 VDV)</t>
  </si>
  <si>
    <t>Betriebsaufnahmebudget Marketing (gemäß LB 5.4.3)</t>
  </si>
  <si>
    <t>Vorlaufkosten</t>
  </si>
  <si>
    <t>Preis-fortschrei-bung</t>
  </si>
  <si>
    <t>Fahrgastinformation (gemäß LB. 5.1)</t>
  </si>
  <si>
    <t>Kostenrechnung</t>
  </si>
  <si>
    <t>Dieses Blatt ist für jeden Fahrzeugtyp selbständig auszufüllen.</t>
  </si>
  <si>
    <t xml:space="preserve">1.1 </t>
  </si>
  <si>
    <t xml:space="preserve">Allgemeine Kosten der Instandhaltung </t>
  </si>
  <si>
    <t>3.2 und 3.5</t>
  </si>
  <si>
    <t>Zugpersonal, Personal Werkstatt und Instandhaltung, Sicherheitspersonal</t>
  </si>
  <si>
    <t>3.1, 3.3 und 3.4</t>
  </si>
  <si>
    <t>Disponenten, Personal Kundenkontaktstelle und Kundenservice</t>
  </si>
  <si>
    <t xml:space="preserve">F </t>
  </si>
  <si>
    <t>(Unternehmensbezeichnung)</t>
  </si>
  <si>
    <t>(Übertrag aus Blatt 7 "Wertung")</t>
  </si>
  <si>
    <r>
      <t xml:space="preserve">
vorläufiger jährliches Entgelt </t>
    </r>
    <r>
      <rPr>
        <i/>
        <sz val="9"/>
        <rFont val="Arial"/>
        <family val="2"/>
      </rPr>
      <t xml:space="preserve">
(nicht abgezinst)</t>
    </r>
  </si>
  <si>
    <t>theoretische Vertragslaufzeit</t>
  </si>
  <si>
    <t>F</t>
  </si>
  <si>
    <t>Blatt 7:</t>
  </si>
  <si>
    <t xml:space="preserve">4.1.1 </t>
  </si>
  <si>
    <t>4.1.2 bis 4.1.7, 4.2 und 4.3</t>
  </si>
  <si>
    <t>Kosten der Geschäftsführung ohne Personalkosten Verwaltung / Overhead</t>
  </si>
  <si>
    <t>Leistungsumfang Fahrplankilometer TLBV</t>
  </si>
  <si>
    <t xml:space="preserve">Kundenkontaktstelle </t>
  </si>
  <si>
    <t>5.2.4</t>
  </si>
  <si>
    <t>TLBV</t>
  </si>
  <si>
    <t>1a</t>
  </si>
  <si>
    <t>1b</t>
  </si>
  <si>
    <t>Blatt 6a:</t>
  </si>
  <si>
    <t>6a</t>
  </si>
  <si>
    <t>6b</t>
  </si>
  <si>
    <t xml:space="preserve">ab.
Dieses Angebot umfasst insbesondere alle vorstehenden Blätter (0 - 7) dieses Kalkulationsschemas.
Ich erkenne deren Regelungen, u.a. zur Preisbildungssystematik über die gesamte Vertragslaufzeit, vollumfänglich und ohne Vorbehalte an und erkläre alle weiteren Bietereintragungen für verbindlich. </t>
  </si>
  <si>
    <t>(Wert aus Blatt 1a, ohne durchlaufende Posten)</t>
  </si>
  <si>
    <t>G</t>
  </si>
  <si>
    <t>H</t>
  </si>
  <si>
    <r>
      <rPr>
        <sz val="9"/>
        <rFont val="Arial"/>
        <family val="2"/>
      </rPr>
      <t>[h]</t>
    </r>
    <r>
      <rPr>
        <vertAlign val="subscript"/>
        <sz val="9"/>
        <rFont val="Arial"/>
        <family val="2"/>
      </rPr>
      <t xml:space="preserve"> </t>
    </r>
  </si>
  <si>
    <t xml:space="preserve">Blatt 1b: </t>
  </si>
  <si>
    <t xml:space="preserve">Blatt 1a: </t>
  </si>
  <si>
    <t>Kalkulation der Vorlaufkosten</t>
  </si>
  <si>
    <t>1.3.5</t>
  </si>
  <si>
    <t>aus Blatt 1b:</t>
  </si>
  <si>
    <t>aus Blatt 1a:</t>
  </si>
  <si>
    <t>Wettbewerbsprojekt Südthüringen-Unterfranken-Netz (SUN)</t>
  </si>
  <si>
    <t>Vorlaufkosten werden mit der ersten Abschlagszahlung im Dezember 2028 als Einmalbetrag erstattet</t>
  </si>
  <si>
    <t>Leistungsumfang Fahrplankilometer BEG</t>
  </si>
  <si>
    <t>Kalkulation der vertragsgegenständlichen SPNV-Leistungen Grundangebot</t>
  </si>
  <si>
    <t>davon Dieseltraktion</t>
  </si>
  <si>
    <t>davon Vorheizen</t>
  </si>
  <si>
    <t>Fixkosten Entwerter</t>
  </si>
  <si>
    <t>Betriebskosten Entwerter</t>
  </si>
  <si>
    <t>Zählung und Erhebung</t>
  </si>
  <si>
    <t>BEG</t>
  </si>
  <si>
    <t>0a</t>
  </si>
  <si>
    <t>0b</t>
  </si>
  <si>
    <t>Blatt 0b:</t>
  </si>
  <si>
    <t>Blatt 0a:</t>
  </si>
  <si>
    <t>Verbrauch an Dieselkraftstoff</t>
  </si>
  <si>
    <t>[Liter / Fzgkm]</t>
  </si>
  <si>
    <t>Kraftstoffverbrauch für Zugförderung Planfahrten je Fahrzeug ****</t>
  </si>
  <si>
    <t>[Liter/Jahr]</t>
  </si>
  <si>
    <t>Kraftstoffverbrauch für Zugförderung Leerfahrten je Fahrzeug ****</t>
  </si>
  <si>
    <t>Wertungsrelevante Ausstattungs- und Servicemerkmale</t>
  </si>
  <si>
    <t>Im Folgenden sind dazu die vom Bieter verbindlich angebotenen wertungsrelevanten Qualitätsmerkmale und deren Umfang angegeben (siehe grün unterlegten Felder).</t>
  </si>
  <si>
    <t>Ausstattungs- und Servicemerkmale</t>
  </si>
  <si>
    <t xml:space="preserve">
Betrag (jährlicher)</t>
  </si>
  <si>
    <t>Bezug</t>
  </si>
  <si>
    <t xml:space="preserve">
maximal anerkannt werden ...</t>
  </si>
  <si>
    <t>erfüllt
%-Anteil oder Anzahl eintragen
(oder ab (2) "ja" bei 100%-Anteil")</t>
  </si>
  <si>
    <t xml:space="preserve">
Wertungsvorteil (Jahreswert)</t>
  </si>
  <si>
    <t>gesamte Fahrzeugflotte</t>
  </si>
  <si>
    <t xml:space="preserve">mindestens 25 % der vis-à-vis-Sitzgruppen in der 2. Klasse sind mit festen Tischen in einer Größe von mindestens 400 mm x 400 mm ausgestattet  </t>
  </si>
  <si>
    <t>TSI PRM-konforme Innendisplays</t>
  </si>
  <si>
    <t>Summe Mehrqualitäten rechnerisch</t>
  </si>
  <si>
    <t>maximal anrechenbarer Wertungsvorteil aus Mehrqualitäten</t>
  </si>
  <si>
    <t>anzurechnender Wertungsvorteil aus Mehrqualitäten</t>
  </si>
  <si>
    <t xml:space="preserve">Blatt 5: </t>
  </si>
  <si>
    <t>Mehrqualität</t>
  </si>
  <si>
    <t xml:space="preserve">Universaltoilette (TSI PRM) </t>
  </si>
  <si>
    <t xml:space="preserve"> Mobilfunkrepeater in mindestens 50% der Fahrzeugbereiche, die von Fahrgästen genutzt werden</t>
  </si>
  <si>
    <r>
      <t>Im Rahmen der Angebotswertung wird für die in folgender Tabelle genannten Ausstattungs- und Servicemerkmale ein Wertungsvorteil angesetzt.</t>
    </r>
    <r>
      <rPr>
        <sz val="10"/>
        <color indexed="10"/>
        <rFont val="Arial"/>
        <family val="2"/>
      </rPr>
      <t xml:space="preserve"> </t>
    </r>
    <r>
      <rPr>
        <sz val="10"/>
        <rFont val="Arial"/>
        <family val="2"/>
      </rPr>
      <t>Die rechnerische Ermittlung des Wertungsvorteils ergibt sich aus der in der Tabelle dargestellten Systematik. Gewertet werden ausschließlich die Regel- und Reservefahrzeuge inklusive der Fahrzeuge für die Option</t>
    </r>
    <r>
      <rPr>
        <sz val="10"/>
        <color rgb="FFFF0000"/>
        <rFont val="Arial"/>
        <family val="2"/>
      </rPr>
      <t>.</t>
    </r>
    <r>
      <rPr>
        <sz val="10"/>
        <rFont val="Arial"/>
        <family val="2"/>
      </rPr>
      <t xml:space="preserve">
Die Vergabe des maximal möglichen Wertungsbonus setzt voraus, dass 100% der gesamten Fahrzeugflotte (Regel- und Reservefahrzeuge) mit vorgenanntem Mehrqualitätsmerkmal ausgestattet werden. Werden weniger Fahrzeuge damit ausgestattet, verringert sich der Wertungsbonus entsprechend.</t>
    </r>
  </si>
  <si>
    <t>mind. Sechs Sitzreihen in Reihenbestuhlung Sitzabstand größer gleich 800mm</t>
  </si>
  <si>
    <t>[Los A, O1]</t>
  </si>
  <si>
    <t>Blatt 6b:</t>
  </si>
  <si>
    <t xml:space="preserve">
Gesamtsumme Kosten des EVU Grundangebot Los A
</t>
  </si>
  <si>
    <t>Vorlaufkosten des EVU Grundangebot Los A</t>
  </si>
  <si>
    <t>(Wert aus Blatt 0a, keine Preisgleitung)</t>
  </si>
  <si>
    <t>(Wert aus Blatt 0b, keine Preisgleitung)</t>
  </si>
  <si>
    <t>I</t>
  </si>
  <si>
    <t>Wertungsvorteil für Mehrqualität</t>
  </si>
  <si>
    <t>(Wert aus Blatt 5)</t>
  </si>
  <si>
    <t>entsprechend Grundangebot</t>
  </si>
  <si>
    <t>Gesamtkosten TLBV
[EUR/Jahr]</t>
  </si>
  <si>
    <t>Summe Position 7</t>
  </si>
  <si>
    <t>7.3</t>
  </si>
  <si>
    <t>7.4</t>
  </si>
  <si>
    <t>7.5</t>
  </si>
  <si>
    <t>7.6</t>
  </si>
  <si>
    <t>7.7</t>
  </si>
  <si>
    <t>Kosten je Fplkm TLBV
[EUR/Fplkm]</t>
  </si>
  <si>
    <t>Gesamtkosten BEG
[EUR/Jahr]</t>
  </si>
  <si>
    <t>Kosten je Fplkm BEG
[EUR/Fplkm]</t>
  </si>
  <si>
    <t>7 Aufgabenträgerspezifische Kosten</t>
  </si>
  <si>
    <t>Summe der Gesamtkosten des EVU  (ohne aufgabenträgerspezifische Kosten)  (Summe Position 1 bis 5)</t>
  </si>
  <si>
    <t>8</t>
  </si>
  <si>
    <t>Summe der Gesamtkosten des EVU   ( Position 6 + Position 7)</t>
  </si>
  <si>
    <t>5.3.2</t>
  </si>
  <si>
    <t>7.8</t>
  </si>
  <si>
    <t>7.9</t>
  </si>
  <si>
    <t>7.10</t>
  </si>
  <si>
    <t>7.11</t>
  </si>
  <si>
    <t>7.12</t>
  </si>
  <si>
    <t>QMS Bayern Pauschale Qualitätsmesssystem</t>
  </si>
  <si>
    <t>QMS Bayern zusätzlicher Personalaufwand für Berichtswesen</t>
  </si>
  <si>
    <t>QMS Bayern zusätzlicher Sachaufwand</t>
  </si>
  <si>
    <t>QMS Bayern Bonus/Malus Anreizsystem</t>
  </si>
  <si>
    <t>Lohn-Std.</t>
  </si>
  <si>
    <t xml:space="preserve">Blatt 1c: </t>
  </si>
  <si>
    <t>Kalkulation der vertragsgegenständlichen SPNV-Leistungen Verlängerungsoption</t>
  </si>
  <si>
    <t>1c</t>
  </si>
  <si>
    <t>Blatt 2a:</t>
  </si>
  <si>
    <t>Blatt 2b:</t>
  </si>
  <si>
    <t>2a</t>
  </si>
  <si>
    <t>2b</t>
  </si>
  <si>
    <t>Aufgabenträgerspezifische Kosten</t>
  </si>
  <si>
    <t>Blatt 6c:</t>
  </si>
  <si>
    <t>6c</t>
  </si>
  <si>
    <t>aus Blatt 1c:</t>
  </si>
  <si>
    <t xml:space="preserve">
Gesamtsumme Kosten der Verlängerunsoption Los A
</t>
  </si>
  <si>
    <t>J</t>
  </si>
  <si>
    <r>
      <t xml:space="preserve">Summe über die theoretische Vertragslaufzeit </t>
    </r>
    <r>
      <rPr>
        <b/>
        <vertAlign val="superscript"/>
        <sz val="9"/>
        <rFont val="Arial"/>
        <family val="2"/>
      </rPr>
      <t xml:space="preserve"> </t>
    </r>
    <r>
      <rPr>
        <b/>
        <sz val="9"/>
        <rFont val="Arial"/>
        <family val="2"/>
      </rPr>
      <t>( = 01.01.2029 bis 31.12.2038 einschl.) inkl. Vorlaufkosten</t>
    </r>
  </si>
  <si>
    <t>(Wert aus Blatt 1b, ohne durchlaufende Posten) zu 50%</t>
  </si>
  <si>
    <t>9</t>
  </si>
  <si>
    <t>9.1</t>
  </si>
  <si>
    <t>9.1.1</t>
  </si>
  <si>
    <t>9.1.2</t>
  </si>
  <si>
    <t>9.2</t>
  </si>
  <si>
    <t>9.2.1</t>
  </si>
  <si>
    <t>9.2.2</t>
  </si>
  <si>
    <t>Summe Position 9.1</t>
  </si>
  <si>
    <t>Summe Position 9.2</t>
  </si>
  <si>
    <t xml:space="preserve">Summe Infrastrukturkosten (Postion 9)  </t>
  </si>
  <si>
    <t>Verbundaufwand NVM</t>
  </si>
  <si>
    <t>Verbundaufwand VGN</t>
  </si>
  <si>
    <t>Vorlaufkosten Option Rennsteig RB 49</t>
  </si>
  <si>
    <t>Vorlaufkosten Option Stundentakt RB 50</t>
  </si>
  <si>
    <t>Kostenrechnung Option Rennsteig RB 49</t>
  </si>
  <si>
    <t>Kalkulation der vertragsgegenständlichen SPNV-Leistungen Option Rennsteig RB 49</t>
  </si>
  <si>
    <t>Kostenrechnung Option Stundentakt RB 50</t>
  </si>
  <si>
    <t>Kalkulation der vertragsgegenständlichen SPNV-Leistungen Option Stundentakt RB 50</t>
  </si>
  <si>
    <t xml:space="preserve">Blatt 1d: </t>
  </si>
  <si>
    <t xml:space="preserve">Leistungsumfang </t>
  </si>
  <si>
    <t>Leistungsumfang</t>
  </si>
  <si>
    <t>Blatt 0c:</t>
  </si>
  <si>
    <t>0c</t>
  </si>
  <si>
    <t>1d</t>
  </si>
  <si>
    <t>Fahrzeuge Option Stundentakt RB 50</t>
  </si>
  <si>
    <t>Blatt 2c:</t>
  </si>
  <si>
    <t>2c</t>
  </si>
  <si>
    <t>Fahrzeuge Option Rennsteig RB 49</t>
  </si>
  <si>
    <t xml:space="preserve"> effektive Preisgleitung Option Stundentakt RB 50</t>
  </si>
  <si>
    <t xml:space="preserve"> effektive Preisgleitung Los B Verlängerungsoption</t>
  </si>
  <si>
    <t>Blatt 6d:</t>
  </si>
  <si>
    <t>6d</t>
  </si>
  <si>
    <t xml:space="preserve"> effektive Preisgleitung Option Rennsteig RB 49</t>
  </si>
  <si>
    <t>aus Blatt 1d:</t>
  </si>
  <si>
    <t>(Wert aus Blatt 1c, ohne durchlaufende Posten) zu 50%</t>
  </si>
  <si>
    <t xml:space="preserve">
Gesamtsumme Kosten des EVU Option Rennsteig RB 49
</t>
  </si>
  <si>
    <t xml:space="preserve">
Gesamtsumme Kosten des EVU Option Stundentakt RB 50
</t>
  </si>
  <si>
    <t>Vorlaufkosten des EVU Option Rennsteig RB 49</t>
  </si>
  <si>
    <t>Vorlaufkosten des EVU Option Stundentakt RB 50</t>
  </si>
  <si>
    <t>(Wert aus Blatt 0c, keine Preisgleitung)</t>
  </si>
  <si>
    <t>K</t>
  </si>
  <si>
    <t>L</t>
  </si>
  <si>
    <t>Kostenrechnung Option RS 5 Würzburg - Volkach-Astheim</t>
  </si>
  <si>
    <t>Kalkulation der vertragsgegenständlichen SPNV-Leistungen Option RS 5 Würzburg - Volkach-Astheim</t>
  </si>
  <si>
    <t>Vorlaufkosten Option RS 5 Würzburg - Volkach-Astheim</t>
  </si>
  <si>
    <t>Blatt 0d:</t>
  </si>
  <si>
    <t>Anlage LB–10.1c</t>
  </si>
  <si>
    <t>Kalkulationsschema Loskombination</t>
  </si>
  <si>
    <t>Südthüringen-Unterfranken-Netz (SUN) Loskombination</t>
  </si>
  <si>
    <t>Vorlaufkosten Loskombination</t>
  </si>
  <si>
    <t>Kostenrechnung Loskombination</t>
  </si>
  <si>
    <t>Kostenrechnung Verlängerungsoption Loskombination</t>
  </si>
  <si>
    <t xml:space="preserve">Blatt 1e: </t>
  </si>
  <si>
    <t>1e</t>
  </si>
  <si>
    <t>0d</t>
  </si>
  <si>
    <t>Fahrzeuge Loskombination</t>
  </si>
  <si>
    <t>Fahrzeuge Option RS 5 Würzburg - Volkach-Astheim</t>
  </si>
  <si>
    <t>Blatt 2d:</t>
  </si>
  <si>
    <t xml:space="preserve"> effektive Preisgleitung Loskombination</t>
  </si>
  <si>
    <t xml:space="preserve"> effektive Preisgleitung Option RS 5 Würzburg - Volkach-Astheim</t>
  </si>
  <si>
    <t>aus Blatt 1e:</t>
  </si>
  <si>
    <t>Blatt 6e:</t>
  </si>
  <si>
    <t>6e</t>
  </si>
  <si>
    <t>2d</t>
  </si>
  <si>
    <t>(Wert aus Blatt 1d, ohne durchlaufende Posten) zu 50%</t>
  </si>
  <si>
    <t>(Wert aus Blatt 1e, ohne durchlaufende Posten)</t>
  </si>
  <si>
    <t xml:space="preserve">
Gesamtsumme Kosten des EVU Option RS 5 Würzburg - Volkach-Astheim
</t>
  </si>
  <si>
    <t>(Wert aus Blatt 0d, keine Preisgleitung)</t>
  </si>
  <si>
    <t>Vorlaufkosten des EVU Option RS 5 Würzburg - Volkach-Astheim</t>
  </si>
  <si>
    <t>M</t>
  </si>
  <si>
    <r>
      <t xml:space="preserve">(Werte aus Spalte L, abgezinst </t>
    </r>
    <r>
      <rPr>
        <i/>
        <vertAlign val="superscript"/>
        <sz val="9"/>
        <rFont val="Arial"/>
        <family val="2"/>
      </rPr>
      <t>1)</t>
    </r>
    <r>
      <rPr>
        <i/>
        <sz val="9"/>
        <rFont val="Arial"/>
        <family val="2"/>
      </rPr>
      <t>)</t>
    </r>
  </si>
  <si>
    <t>(I) = (B) + (C) + (D) + (E) + (F) + (G) + (H) + (I) + (J) + (K) - (J)</t>
  </si>
  <si>
    <t>BI_03; BI_41</t>
  </si>
  <si>
    <r>
      <t xml:space="preserve">Kostenrechnung für ein Fahrplanjahr auf Basis des Normjahres gemäß Verkehrstageschlüssel; Alle Preise sind mit Preisstand des Jahres </t>
    </r>
    <r>
      <rPr>
        <i/>
        <strike/>
        <sz val="10"/>
        <color rgb="FF0070C0"/>
        <rFont val="Arial"/>
        <family val="2"/>
      </rPr>
      <t>2024</t>
    </r>
    <r>
      <rPr>
        <i/>
        <sz val="10"/>
        <color rgb="FF0070C0"/>
        <rFont val="Arial"/>
        <family val="2"/>
      </rPr>
      <t xml:space="preserve"> 2025 </t>
    </r>
    <r>
      <rPr>
        <i/>
        <vertAlign val="subscript"/>
        <sz val="10"/>
        <color rgb="FF0070C0"/>
        <rFont val="Arial"/>
        <family val="2"/>
      </rPr>
      <t>BI_27</t>
    </r>
    <r>
      <rPr>
        <i/>
        <sz val="10"/>
        <rFont val="Arial"/>
        <family val="2"/>
      </rPr>
      <t xml:space="preserve"> ohne Mehrwertsteuer anzubieten!</t>
    </r>
  </si>
  <si>
    <r>
      <t xml:space="preserve">Trassenkosten für Fahrplanfahrten, DB InfraGo, Preisstand TPS </t>
    </r>
    <r>
      <rPr>
        <b/>
        <strike/>
        <sz val="10"/>
        <color rgb="FF0070C0"/>
        <rFont val="Arial"/>
        <family val="2"/>
      </rPr>
      <t>2024</t>
    </r>
    <r>
      <rPr>
        <b/>
        <sz val="10"/>
        <color rgb="FF0070C0"/>
        <rFont val="Arial"/>
        <family val="2"/>
      </rPr>
      <t xml:space="preserve"> 2025 </t>
    </r>
    <r>
      <rPr>
        <b/>
        <vertAlign val="subscript"/>
        <sz val="10"/>
        <color rgb="FF0070C0"/>
        <rFont val="Arial"/>
        <family val="2"/>
      </rPr>
      <t>BI_27</t>
    </r>
  </si>
  <si>
    <r>
      <t>Stationskosten für Fahrplanfahrten, DB InfraGo, Preisstand SPS</t>
    </r>
    <r>
      <rPr>
        <b/>
        <strike/>
        <sz val="10"/>
        <rFont val="Arial"/>
        <family val="2"/>
      </rPr>
      <t xml:space="preserve"> </t>
    </r>
    <r>
      <rPr>
        <b/>
        <strike/>
        <sz val="10"/>
        <color rgb="FF0070C0"/>
        <rFont val="Arial"/>
        <family val="2"/>
      </rPr>
      <t>2024</t>
    </r>
    <r>
      <rPr>
        <b/>
        <sz val="10"/>
        <color rgb="FF0070C0"/>
        <rFont val="Arial"/>
        <family val="2"/>
      </rPr>
      <t xml:space="preserve"> 2025 </t>
    </r>
    <r>
      <rPr>
        <b/>
        <vertAlign val="subscript"/>
        <sz val="10"/>
        <color rgb="FF0070C0"/>
        <rFont val="Arial"/>
        <family val="2"/>
      </rPr>
      <t>BI_27</t>
    </r>
  </si>
  <si>
    <t>Wert in Zelle C10 angepasst BI_27</t>
  </si>
  <si>
    <r>
      <t>ein verbindliches Angebot für die  ausgeschriebene Dienstleistung Personenbeförderung per Bahn "</t>
    </r>
    <r>
      <rPr>
        <b/>
        <sz val="11"/>
        <rFont val="Arial"/>
        <family val="2"/>
      </rPr>
      <t>Südthüringen-Unterfranken-Netz</t>
    </r>
    <r>
      <rPr>
        <sz val="11"/>
        <rFont val="Arial"/>
        <family val="2"/>
      </rPr>
      <t xml:space="preserve">" Loskombination für das Vertragsjahr </t>
    </r>
    <r>
      <rPr>
        <strike/>
        <sz val="11"/>
        <color rgb="FF0070C0"/>
        <rFont val="Arial"/>
        <family val="2"/>
      </rPr>
      <t>2024</t>
    </r>
    <r>
      <rPr>
        <sz val="11"/>
        <color rgb="FF0070C0"/>
        <rFont val="Arial"/>
        <family val="2"/>
      </rPr>
      <t xml:space="preserve"> 2025 </t>
    </r>
    <r>
      <rPr>
        <vertAlign val="subscript"/>
        <sz val="11"/>
        <color rgb="FF0070C0"/>
        <rFont val="Arial"/>
        <family val="2"/>
      </rPr>
      <t>BI_27</t>
    </r>
    <r>
      <rPr>
        <vertAlign val="subscript"/>
        <sz val="11"/>
        <rFont val="Arial"/>
        <family val="2"/>
      </rPr>
      <t xml:space="preserve"> </t>
    </r>
    <r>
      <rPr>
        <sz val="11"/>
        <rFont val="Arial"/>
        <family val="2"/>
      </rPr>
      <t>nach Maßgabe des ausgeschriebenen Fahrplans in Höhe von</t>
    </r>
  </si>
  <si>
    <r>
      <t xml:space="preserve">(Übertrag aus Blatt 1a, 1b, 1c und 1d "Kostenrechnung" im Jahr </t>
    </r>
    <r>
      <rPr>
        <strike/>
        <sz val="10"/>
        <color rgb="FF0070C0"/>
        <rFont val="Arial"/>
        <family val="2"/>
      </rPr>
      <t xml:space="preserve">2024 </t>
    </r>
    <r>
      <rPr>
        <sz val="10"/>
        <color rgb="FF0070C0"/>
        <rFont val="Arial"/>
        <family val="2"/>
      </rPr>
      <t>2025</t>
    </r>
    <r>
      <rPr>
        <sz val="10"/>
        <rFont val="Arial"/>
        <family val="2"/>
      </rPr>
      <t>"</t>
    </r>
    <r>
      <rPr>
        <vertAlign val="subscript"/>
        <sz val="10"/>
        <color rgb="FF0070C0"/>
        <rFont val="Arial"/>
        <family val="2"/>
      </rPr>
      <t>BI_27</t>
    </r>
    <r>
      <rPr>
        <sz val="10"/>
        <rFont val="Arial"/>
        <family val="2"/>
      </rPr>
      <t>)</t>
    </r>
  </si>
  <si>
    <r>
      <t xml:space="preserve">Blatt 3: Zusätzliche Gestellung von </t>
    </r>
    <r>
      <rPr>
        <b/>
        <sz val="12"/>
        <color rgb="FF0070C0"/>
        <rFont val="Arial"/>
        <family val="2"/>
      </rPr>
      <t>Aushilfskräften,</t>
    </r>
    <r>
      <rPr>
        <b/>
        <sz val="12"/>
        <rFont val="Arial"/>
        <family val="2"/>
      </rPr>
      <t xml:space="preserve"> Servicepersonal / Reisendenlenkern und Sicherheitspersonal </t>
    </r>
    <r>
      <rPr>
        <b/>
        <vertAlign val="subscript"/>
        <sz val="12"/>
        <color rgb="FF0070C0"/>
        <rFont val="Arial"/>
        <family val="2"/>
      </rPr>
      <t>BI_53</t>
    </r>
  </si>
  <si>
    <r>
      <t xml:space="preserve">Kostenrechnung für die zusätzliche Gestellung von </t>
    </r>
    <r>
      <rPr>
        <i/>
        <sz val="10"/>
        <color rgb="FF0070C0"/>
        <rFont val="Arial"/>
        <family val="2"/>
      </rPr>
      <t xml:space="preserve">Aushilfskräften, Servicepersonal/ Reisendenlenkern und Sicherheitspersonal </t>
    </r>
    <r>
      <rPr>
        <i/>
        <strike/>
        <sz val="10"/>
        <color rgb="FF0070C0"/>
        <rFont val="Arial"/>
        <family val="2"/>
      </rPr>
      <t xml:space="preserve">Reisendenlenkern und Servicekräften </t>
    </r>
    <r>
      <rPr>
        <i/>
        <vertAlign val="subscript"/>
        <sz val="10"/>
        <color rgb="FF0070C0"/>
        <rFont val="Arial"/>
        <family val="2"/>
      </rPr>
      <t>BI_53</t>
    </r>
    <r>
      <rPr>
        <i/>
        <sz val="10"/>
        <rFont val="Arial"/>
        <family val="2"/>
      </rPr>
      <t xml:space="preserve">; Alle Preise sind pro Schichtstunde mit Preisstand des Jahres </t>
    </r>
    <r>
      <rPr>
        <i/>
        <strike/>
        <sz val="10"/>
        <color rgb="FF0070C0"/>
        <rFont val="Arial"/>
        <family val="2"/>
      </rPr>
      <t xml:space="preserve">2024 </t>
    </r>
    <r>
      <rPr>
        <i/>
        <sz val="10"/>
        <color rgb="FF0070C0"/>
        <rFont val="Arial"/>
        <family val="2"/>
      </rPr>
      <t xml:space="preserve">2025 </t>
    </r>
    <r>
      <rPr>
        <i/>
        <vertAlign val="subscript"/>
        <sz val="10"/>
        <color rgb="FF0070C0"/>
        <rFont val="Arial"/>
        <family val="2"/>
      </rPr>
      <t>BI_27</t>
    </r>
    <r>
      <rPr>
        <i/>
        <sz val="10"/>
        <rFont val="Arial"/>
        <family val="2"/>
      </rPr>
      <t xml:space="preserve"> ohne Mehrwertsteuer anzubieten!</t>
    </r>
  </si>
  <si>
    <r>
      <t xml:space="preserve">Zusätzliche Gestellung von </t>
    </r>
    <r>
      <rPr>
        <b/>
        <sz val="10"/>
        <color rgb="FF0070C0"/>
        <rFont val="Arial"/>
        <family val="2"/>
      </rPr>
      <t xml:space="preserve">Aushilfskräften, Servicepersonale/ Reisendenlenkern und Sicherheitspersonal </t>
    </r>
    <r>
      <rPr>
        <b/>
        <strike/>
        <sz val="10"/>
        <color rgb="FF0070C0"/>
        <rFont val="Arial"/>
        <family val="2"/>
      </rPr>
      <t>Reisendenlenkern und Servicekräften</t>
    </r>
    <r>
      <rPr>
        <b/>
        <sz val="10"/>
        <color rgb="FF0070C0"/>
        <rFont val="Arial"/>
        <family val="2"/>
      </rPr>
      <t xml:space="preserve"> </t>
    </r>
    <r>
      <rPr>
        <b/>
        <vertAlign val="subscript"/>
        <sz val="10"/>
        <color rgb="FF0070C0"/>
        <rFont val="Arial"/>
        <family val="2"/>
      </rPr>
      <t>BI_53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</si>
</sst>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64" formatCode="_-* #,##0.00\ _€_-;\-* #,##0.00\ _€_-;_-* &quot;-&quot;??\ _€_-;_-@_-"/>
    <numFmt numFmtId="165" formatCode="#,##0.000"/>
    <numFmt numFmtId="166" formatCode="#,##0.00\ &quot;€&quot;"/>
    <numFmt numFmtId="167" formatCode="\ @"/>
    <numFmt numFmtId="168" formatCode="_-* #,##0.00\ [$€]_-;\-* #,##0.00\ [$€]_-;_-* &quot;-&quot;??\ [$€]_-;_-@_-"/>
    <numFmt numFmtId="169" formatCode="#,##0.000&quot; €/Fplkm&quot;"/>
    <numFmt numFmtId="170" formatCode="_-* #,##0.00\ &quot;DM&quot;_-;\-* #,##0.00\ &quot;DM&quot;_-;_-* &quot;-&quot;??\ &quot;DM&quot;_-;_-@_-"/>
    <numFmt numFmtId="171" formatCode="#,##0.000_ ;\-#,##0.000\ "/>
    <numFmt numFmtId="172" formatCode="#,##0.00&quot; €/h&quot;"/>
    <numFmt numFmtId="173" formatCode="0.0%"/>
    <numFmt numFmtId="174" formatCode="0.00\ &quot;€/Fplkm&quot;"/>
    <numFmt numFmtId="175" formatCode="0\ &quot;Jahre&quot;"/>
    <numFmt numFmtId="176" formatCode="#,##0.00\ &quot;€/Jahr&quot;"/>
    <numFmt numFmtId="177" formatCode="#,##0\ &quot;Fzgkm / Jahr&quot;"/>
    <numFmt numFmtId="178" formatCode="#,##0\ &quot;€&quot;"/>
    <numFmt numFmtId="179" formatCode="&quot;(&quot;0&quot;)&quot;"/>
    <numFmt numFmtId="180" formatCode="&quot;(&quot;@&quot;)&quot;"/>
    <numFmt numFmtId="181" formatCode="0.00%&quot;  &quot;"/>
    <numFmt numFmtId="182" formatCode="#,##0.00\ &quot;€&quot;&quot; &quot;"/>
    <numFmt numFmtId="183" formatCode="#,##0\ &quot;€&quot;&quot;  &quot;"/>
    <numFmt numFmtId="184" formatCode="\ \ @"/>
    <numFmt numFmtId="185" formatCode="#,##0.0000\ &quot;€&quot;&quot; &quot;"/>
    <numFmt numFmtId="186" formatCode="0.0%&quot;        &quot;"/>
    <numFmt numFmtId="187" formatCode="0.0%&quot;   &quot;"/>
    <numFmt numFmtId="188" formatCode="#,##0\ &quot;kWh&quot;"/>
    <numFmt numFmtId="189" formatCode="#,##0.0"/>
    <numFmt numFmtId="190" formatCode="#,##0.000\ &quot;€&quot;"/>
    <numFmt numFmtId="191" formatCode="#,##0.00\ &quot;kWh/Fzgkm&quot;"/>
    <numFmt numFmtId="192" formatCode="#,##0\ &quot;kWh / Jahr&quot;"/>
    <numFmt numFmtId="193" formatCode="#,##0\ &quot;€&quot;\ \ "/>
  </numFmts>
  <fonts count="90" x14ac:knownFonts="1">
    <font>
      <sz val="10"/>
      <name val="Arial"/>
    </font>
    <font>
      <sz val="11"/>
      <color theme="1"/>
      <name val="Calibri"/>
      <family val="2"/>
      <scheme val="minor"/>
    </font>
    <font>
      <sz val="10"/>
      <name val="Arial"/>
      <family val="2"/>
    </font>
    <font>
      <b/>
      <sz val="10"/>
      <name val="Arial"/>
      <family val="2"/>
    </font>
    <font>
      <b/>
      <sz val="12"/>
      <name val="Arial"/>
      <family val="2"/>
    </font>
    <font>
      <sz val="10"/>
      <name val="Arial"/>
      <family val="2"/>
    </font>
    <font>
      <b/>
      <sz val="10"/>
      <color indexed="9"/>
      <name val="Arial"/>
      <family val="2"/>
    </font>
    <font>
      <sz val="8"/>
      <name val="Arial"/>
      <family val="2"/>
    </font>
    <font>
      <sz val="14"/>
      <name val="Arial"/>
      <family val="2"/>
    </font>
    <font>
      <b/>
      <sz val="14"/>
      <name val="Arial"/>
      <family val="2"/>
    </font>
    <font>
      <b/>
      <sz val="9"/>
      <name val="Arial"/>
      <family val="2"/>
    </font>
    <font>
      <sz val="9"/>
      <name val="Arial"/>
      <family val="2"/>
    </font>
    <font>
      <b/>
      <sz val="10"/>
      <color indexed="62"/>
      <name val="Arial"/>
      <family val="2"/>
    </font>
    <font>
      <b/>
      <sz val="8"/>
      <name val="Arial"/>
      <family val="2"/>
    </font>
    <font>
      <b/>
      <sz val="10"/>
      <color indexed="10"/>
      <name val="Arial"/>
      <family val="2"/>
    </font>
    <font>
      <i/>
      <sz val="10"/>
      <name val="Arial"/>
      <family val="2"/>
    </font>
    <font>
      <b/>
      <sz val="8"/>
      <color indexed="9"/>
      <name val="Arial"/>
      <family val="2"/>
    </font>
    <font>
      <sz val="10"/>
      <name val="Arial"/>
      <family val="2"/>
    </font>
    <font>
      <sz val="8"/>
      <color indexed="9"/>
      <name val="Arial"/>
      <family val="2"/>
    </font>
    <font>
      <i/>
      <sz val="8"/>
      <name val="Arial"/>
      <family val="2"/>
    </font>
    <font>
      <b/>
      <sz val="10"/>
      <color indexed="8"/>
      <name val="Arial"/>
      <family val="2"/>
    </font>
    <font>
      <b/>
      <i/>
      <sz val="8"/>
      <name val="Arial"/>
      <family val="2"/>
    </font>
    <font>
      <i/>
      <sz val="8"/>
      <color indexed="9"/>
      <name val="Arial"/>
      <family val="2"/>
    </font>
    <font>
      <b/>
      <sz val="9"/>
      <name val="Arial"/>
      <family val="2"/>
    </font>
    <font>
      <i/>
      <sz val="11"/>
      <name val="Arial"/>
      <family val="2"/>
    </font>
    <font>
      <sz val="9"/>
      <name val="Arial"/>
      <family val="2"/>
    </font>
    <font>
      <b/>
      <i/>
      <sz val="10"/>
      <name val="Arial"/>
      <family val="2"/>
    </font>
    <font>
      <b/>
      <sz val="9"/>
      <color indexed="62"/>
      <name val="Arial"/>
      <family val="2"/>
    </font>
    <font>
      <b/>
      <sz val="9"/>
      <color indexed="9"/>
      <name val="Arial"/>
      <family val="2"/>
    </font>
    <font>
      <sz val="9"/>
      <color indexed="8"/>
      <name val="Arial"/>
      <family val="2"/>
    </font>
    <font>
      <b/>
      <i/>
      <sz val="8"/>
      <color rgb="FFFF0000"/>
      <name val="Arial"/>
      <family val="2"/>
    </font>
    <font>
      <i/>
      <sz val="9"/>
      <name val="Arial"/>
      <family val="2"/>
    </font>
    <font>
      <sz val="9"/>
      <color rgb="FFFF0000"/>
      <name val="Arial"/>
      <family val="2"/>
    </font>
    <font>
      <sz val="10"/>
      <color rgb="FFFF0000"/>
      <name val="Arial"/>
      <family val="2"/>
    </font>
    <font>
      <sz val="10"/>
      <name val="Arial"/>
      <family val="2"/>
    </font>
    <font>
      <sz val="9"/>
      <color indexed="9"/>
      <name val="Arial"/>
      <family val="2"/>
    </font>
    <font>
      <sz val="10"/>
      <color indexed="9"/>
      <name val="Arial"/>
      <family val="2"/>
    </font>
    <font>
      <sz val="9"/>
      <color indexed="18"/>
      <name val="Arial"/>
      <family val="2"/>
    </font>
    <font>
      <b/>
      <i/>
      <sz val="9"/>
      <color rgb="FFFF0000"/>
      <name val="Arial"/>
      <family val="2"/>
    </font>
    <font>
      <sz val="6"/>
      <color rgb="FFFF0000"/>
      <name val="Arial"/>
      <family val="2"/>
    </font>
    <font>
      <b/>
      <sz val="11"/>
      <name val="Arial"/>
      <family val="2"/>
    </font>
    <font>
      <sz val="11"/>
      <name val="Arial"/>
      <family val="2"/>
    </font>
    <font>
      <b/>
      <sz val="10"/>
      <color rgb="FFFF0000"/>
      <name val="Arial"/>
      <family val="2"/>
    </font>
    <font>
      <b/>
      <sz val="8"/>
      <color rgb="FFFF0000"/>
      <name val="Arial"/>
      <family val="2"/>
    </font>
    <font>
      <vertAlign val="superscript"/>
      <sz val="10"/>
      <name val="Arial"/>
      <family val="2"/>
    </font>
    <font>
      <u/>
      <sz val="14"/>
      <name val="Arial"/>
      <family val="2"/>
    </font>
    <font>
      <u/>
      <sz val="10"/>
      <name val="Arial"/>
      <family val="2"/>
    </font>
    <font>
      <sz val="12"/>
      <name val="Arial"/>
      <family val="2"/>
    </font>
    <font>
      <sz val="9"/>
      <color indexed="10"/>
      <name val="Arial"/>
      <family val="2"/>
    </font>
    <font>
      <b/>
      <sz val="11"/>
      <color indexed="9"/>
      <name val="Arial"/>
      <family val="2"/>
    </font>
    <font>
      <i/>
      <sz val="11"/>
      <color indexed="9"/>
      <name val="Arial"/>
      <family val="2"/>
    </font>
    <font>
      <i/>
      <sz val="12"/>
      <name val="Arial"/>
      <family val="2"/>
    </font>
    <font>
      <b/>
      <i/>
      <sz val="9"/>
      <name val="Arial"/>
      <family val="2"/>
    </font>
    <font>
      <b/>
      <sz val="9"/>
      <color indexed="8"/>
      <name val="Arial"/>
      <family val="2"/>
    </font>
    <font>
      <vertAlign val="superscript"/>
      <sz val="9"/>
      <name val="Arial"/>
      <family val="2"/>
    </font>
    <font>
      <b/>
      <sz val="9"/>
      <name val="Symbol"/>
      <family val="1"/>
      <charset val="2"/>
    </font>
    <font>
      <sz val="9"/>
      <color indexed="23"/>
      <name val="Arial"/>
      <family val="2"/>
    </font>
    <font>
      <i/>
      <sz val="9"/>
      <color indexed="23"/>
      <name val="Arial"/>
      <family val="2"/>
    </font>
    <font>
      <b/>
      <sz val="9"/>
      <color indexed="10"/>
      <name val="Arial"/>
      <family val="2"/>
    </font>
    <font>
      <b/>
      <vertAlign val="superscript"/>
      <sz val="9"/>
      <name val="Arial"/>
      <family val="2"/>
    </font>
    <font>
      <i/>
      <vertAlign val="superscript"/>
      <sz val="9"/>
      <name val="Arial"/>
      <family val="2"/>
    </font>
    <font>
      <i/>
      <sz val="9"/>
      <color indexed="8"/>
      <name val="Arial"/>
      <family val="2"/>
    </font>
    <font>
      <sz val="11"/>
      <color theme="1"/>
      <name val="Arial"/>
      <family val="2"/>
    </font>
    <font>
      <b/>
      <sz val="20"/>
      <color theme="1"/>
      <name val="Arial"/>
      <family val="2"/>
    </font>
    <font>
      <sz val="20"/>
      <color theme="1"/>
      <name val="Arial"/>
      <family val="2"/>
    </font>
    <font>
      <sz val="12"/>
      <color theme="1"/>
      <name val="Arial"/>
      <family val="2"/>
    </font>
    <font>
      <b/>
      <sz val="11"/>
      <color rgb="FFFF0000"/>
      <name val="Arial"/>
      <family val="2"/>
    </font>
    <font>
      <sz val="9"/>
      <color rgb="FF0070C0"/>
      <name val="Arial"/>
      <family val="2"/>
    </font>
    <font>
      <sz val="8"/>
      <color rgb="FF0070C0"/>
      <name val="Arial"/>
      <family val="2"/>
    </font>
    <font>
      <sz val="10"/>
      <color rgb="FF0070C0"/>
      <name val="Arial"/>
      <family val="2"/>
    </font>
    <font>
      <vertAlign val="subscript"/>
      <sz val="10"/>
      <color rgb="FF0070C0"/>
      <name val="Arial"/>
      <family val="2"/>
    </font>
    <font>
      <strike/>
      <sz val="10"/>
      <color rgb="FF0070C0"/>
      <name val="Arial"/>
      <family val="2"/>
    </font>
    <font>
      <vertAlign val="subscript"/>
      <sz val="9"/>
      <name val="Arial"/>
      <family val="2"/>
    </font>
    <font>
      <sz val="10"/>
      <color indexed="10"/>
      <name val="Arial"/>
      <family val="2"/>
    </font>
    <font>
      <vertAlign val="superscript"/>
      <sz val="10"/>
      <color indexed="10"/>
      <name val="Arial"/>
      <family val="2"/>
    </font>
    <font>
      <i/>
      <sz val="10"/>
      <color rgb="FF0070C0"/>
      <name val="Arial"/>
      <family val="2"/>
    </font>
    <font>
      <i/>
      <vertAlign val="subscript"/>
      <sz val="10"/>
      <color rgb="FF0070C0"/>
      <name val="Arial"/>
      <family val="2"/>
    </font>
    <font>
      <i/>
      <strike/>
      <sz val="10"/>
      <color rgb="FF0070C0"/>
      <name val="Arial"/>
      <family val="2"/>
    </font>
    <font>
      <b/>
      <sz val="10"/>
      <color rgb="FF0070C0"/>
      <name val="Arial"/>
      <family val="2"/>
    </font>
    <font>
      <b/>
      <vertAlign val="subscript"/>
      <sz val="10"/>
      <color rgb="FF0070C0"/>
      <name val="Arial"/>
      <family val="2"/>
    </font>
    <font>
      <b/>
      <strike/>
      <sz val="10"/>
      <color rgb="FF0070C0"/>
      <name val="Arial"/>
      <family val="2"/>
    </font>
    <font>
      <b/>
      <strike/>
      <sz val="10"/>
      <name val="Arial"/>
      <family val="2"/>
    </font>
    <font>
      <b/>
      <sz val="9"/>
      <color rgb="FF0070C0"/>
      <name val="Arial"/>
      <family val="2"/>
    </font>
    <font>
      <vertAlign val="subscript"/>
      <sz val="9"/>
      <color rgb="FF0070C0"/>
      <name val="Arial"/>
      <family val="2"/>
    </font>
    <font>
      <sz val="11"/>
      <color rgb="FF0070C0"/>
      <name val="Arial"/>
      <family val="2"/>
    </font>
    <font>
      <vertAlign val="subscript"/>
      <sz val="11"/>
      <color rgb="FF0070C0"/>
      <name val="Arial"/>
      <family val="2"/>
    </font>
    <font>
      <vertAlign val="subscript"/>
      <sz val="11"/>
      <name val="Arial"/>
      <family val="2"/>
    </font>
    <font>
      <strike/>
      <sz val="11"/>
      <color rgb="FF0070C0"/>
      <name val="Arial"/>
      <family val="2"/>
    </font>
    <font>
      <b/>
      <sz val="12"/>
      <color rgb="FF0070C0"/>
      <name val="Arial"/>
      <family val="2"/>
    </font>
    <font>
      <b/>
      <vertAlign val="subscript"/>
      <sz val="12"/>
      <color rgb="FF0070C0"/>
      <name val="Arial"/>
      <family val="2"/>
    </font>
  </fonts>
  <fills count="23">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darkUp"/>
    </fill>
    <fill>
      <patternFill patternType="solid">
        <fgColor theme="0" tint="-0.14999847407452621"/>
        <bgColor indexed="64"/>
      </patternFill>
    </fill>
    <fill>
      <patternFill patternType="solid">
        <fgColor rgb="FFCCFFCC"/>
        <bgColor indexed="64"/>
      </patternFill>
    </fill>
    <fill>
      <patternFill patternType="solid">
        <fgColor indexed="65"/>
        <bgColor indexed="64"/>
      </patternFill>
    </fill>
    <fill>
      <patternFill patternType="solid">
        <fgColor theme="0"/>
        <bgColor indexed="64"/>
      </patternFill>
    </fill>
    <fill>
      <patternFill patternType="solid">
        <fgColor theme="1"/>
        <bgColor indexed="64"/>
      </patternFill>
    </fill>
    <fill>
      <patternFill patternType="solid">
        <fgColor indexed="51"/>
        <bgColor indexed="64"/>
      </patternFill>
    </fill>
    <fill>
      <patternFill patternType="solid">
        <fgColor indexed="47"/>
        <bgColor indexed="64"/>
      </patternFill>
    </fill>
    <fill>
      <patternFill patternType="lightUp"/>
    </fill>
    <fill>
      <patternFill patternType="solid">
        <fgColor indexed="26"/>
        <bgColor indexed="64"/>
      </patternFill>
    </fill>
    <fill>
      <patternFill patternType="solid">
        <fgColor rgb="FFFFFFCC"/>
        <bgColor indexed="64"/>
      </patternFill>
    </fill>
    <fill>
      <patternFill patternType="lightUp">
        <bgColor indexed="51"/>
      </patternFill>
    </fill>
    <fill>
      <patternFill patternType="lightUp">
        <bgColor indexed="26"/>
      </patternFill>
    </fill>
    <fill>
      <patternFill patternType="solid">
        <fgColor indexed="23"/>
        <bgColor indexed="64"/>
      </patternFill>
    </fill>
    <fill>
      <patternFill patternType="solid">
        <fgColor rgb="FFC0C0C0"/>
        <bgColor indexed="64"/>
      </patternFill>
    </fill>
    <fill>
      <patternFill patternType="solid">
        <fgColor rgb="FFFFFF99"/>
        <bgColor indexed="64"/>
      </patternFill>
    </fill>
  </fills>
  <borders count="9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diagonal/>
    </border>
    <border>
      <left style="hair">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medium">
        <color indexed="64"/>
      </top>
      <bottom/>
      <diagonal/>
    </border>
    <border>
      <left/>
      <right/>
      <top/>
      <bottom style="thick">
        <color theme="0"/>
      </bottom>
      <diagonal/>
    </border>
    <border>
      <left style="hair">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168"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4" fontId="34" fillId="0" borderId="0" applyFont="0" applyFill="0" applyBorder="0" applyAlignment="0" applyProtection="0"/>
    <xf numFmtId="0" fontId="2" fillId="0" borderId="0"/>
    <xf numFmtId="0" fontId="1" fillId="0" borderId="0"/>
    <xf numFmtId="164" fontId="2" fillId="0" borderId="0" applyFont="0" applyFill="0" applyBorder="0" applyAlignment="0" applyProtection="0"/>
  </cellStyleXfs>
  <cellXfs count="1076">
    <xf numFmtId="0" fontId="0" fillId="0" borderId="0" xfId="0"/>
    <xf numFmtId="167" fontId="0" fillId="0" borderId="0" xfId="0" applyNumberFormat="1" applyAlignment="1" applyProtection="1">
      <alignment horizontal="left" vertical="center" wrapText="1"/>
    </xf>
    <xf numFmtId="0" fontId="0" fillId="0" borderId="0" xfId="0" applyBorder="1" applyAlignment="1" applyProtection="1">
      <alignment vertical="center" wrapText="1"/>
    </xf>
    <xf numFmtId="0" fontId="0" fillId="0" borderId="0" xfId="0" applyAlignment="1" applyProtection="1">
      <alignment horizontal="center" vertical="center" wrapText="1"/>
    </xf>
    <xf numFmtId="0" fontId="9" fillId="0" borderId="0" xfId="0" applyNumberFormat="1" applyFont="1" applyAlignment="1" applyProtection="1">
      <alignment horizontal="left" vertical="center"/>
    </xf>
    <xf numFmtId="0" fontId="2" fillId="0" borderId="0" xfId="0" applyFont="1" applyBorder="1" applyAlignment="1" applyProtection="1">
      <alignment vertical="center" wrapText="1"/>
    </xf>
    <xf numFmtId="0" fontId="8" fillId="0" borderId="0" xfId="0" applyNumberFormat="1" applyFont="1" applyAlignment="1" applyProtection="1">
      <alignment horizontal="left" vertical="center"/>
    </xf>
    <xf numFmtId="0" fontId="23" fillId="0" borderId="0" xfId="0" applyNumberFormat="1" applyFont="1" applyAlignment="1" applyProtection="1">
      <alignment horizontal="left" vertical="center"/>
    </xf>
    <xf numFmtId="0" fontId="23" fillId="0" borderId="0"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19" fillId="0" borderId="0" xfId="0" applyNumberFormat="1" applyFont="1" applyAlignment="1" applyProtection="1">
      <alignment horizontal="left" vertical="center"/>
    </xf>
    <xf numFmtId="0" fontId="19" fillId="0" borderId="0" xfId="0" applyFont="1" applyBorder="1" applyAlignment="1" applyProtection="1">
      <alignment vertical="center" wrapText="1"/>
    </xf>
    <xf numFmtId="0" fontId="19" fillId="0" borderId="0" xfId="0" applyFont="1" applyAlignment="1" applyProtection="1">
      <alignment horizontal="center" vertical="center" wrapText="1"/>
    </xf>
    <xf numFmtId="0" fontId="22" fillId="0" borderId="0" xfId="0" applyFont="1" applyAlignment="1" applyProtection="1">
      <alignment horizontal="center" vertical="center" wrapText="1"/>
    </xf>
    <xf numFmtId="0" fontId="19" fillId="0" borderId="0" xfId="0" applyFont="1" applyBorder="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Alignment="1" applyProtection="1">
      <alignment vertical="center"/>
    </xf>
    <xf numFmtId="0" fontId="0" fillId="0" borderId="0" xfId="0" applyProtection="1"/>
    <xf numFmtId="0" fontId="21" fillId="0" borderId="0" xfId="0" applyFont="1" applyFill="1" applyBorder="1" applyAlignment="1" applyProtection="1">
      <alignment horizontal="center" vertical="center"/>
    </xf>
    <xf numFmtId="0" fontId="19" fillId="0" borderId="0" xfId="0" applyNumberFormat="1" applyFont="1" applyBorder="1" applyAlignment="1" applyProtection="1">
      <alignment horizontal="left" vertical="center"/>
    </xf>
    <xf numFmtId="0" fontId="19" fillId="0" borderId="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1" fillId="0" borderId="0" xfId="0" applyFont="1" applyAlignment="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9" fontId="6" fillId="0" borderId="0" xfId="2" applyFont="1" applyFill="1" applyBorder="1" applyAlignment="1" applyProtection="1">
      <alignment horizontal="center" vertical="center" wrapText="1"/>
    </xf>
    <xf numFmtId="0" fontId="26" fillId="0" borderId="0" xfId="0" applyFont="1" applyAlignment="1" applyProtection="1">
      <alignment vertical="center"/>
    </xf>
    <xf numFmtId="0" fontId="0" fillId="0" borderId="0" xfId="0" applyBorder="1" applyProtection="1"/>
    <xf numFmtId="0" fontId="18" fillId="0" borderId="0" xfId="0" applyFont="1" applyAlignment="1" applyProtection="1">
      <alignment horizontal="center" vertical="center" wrapText="1"/>
    </xf>
    <xf numFmtId="0" fontId="28" fillId="0" borderId="0" xfId="0" applyFont="1" applyFill="1" applyAlignment="1" applyProtection="1">
      <alignment horizontal="left" vertical="center"/>
    </xf>
    <xf numFmtId="169" fontId="25" fillId="0" borderId="0" xfId="0" applyNumberFormat="1" applyFont="1" applyBorder="1" applyAlignment="1" applyProtection="1">
      <alignment horizontal="right" vertical="center"/>
    </xf>
    <xf numFmtId="0" fontId="3" fillId="0" borderId="0" xfId="0" applyFont="1" applyFill="1" applyBorder="1" applyAlignment="1" applyProtection="1">
      <alignment horizontal="left" vertical="center"/>
    </xf>
    <xf numFmtId="167" fontId="3" fillId="0" borderId="4"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3" fillId="0" borderId="0" xfId="2" applyFont="1" applyFill="1" applyBorder="1" applyAlignment="1" applyProtection="1">
      <alignment horizontal="center" vertical="center" wrapText="1"/>
    </xf>
    <xf numFmtId="167" fontId="3" fillId="0" borderId="0" xfId="0" applyNumberFormat="1" applyFont="1" applyFill="1" applyBorder="1" applyAlignment="1" applyProtection="1">
      <alignment horizontal="left" vertical="center" wrapText="1"/>
    </xf>
    <xf numFmtId="169" fontId="25" fillId="0" borderId="0" xfId="0" applyNumberFormat="1" applyFont="1" applyBorder="1" applyAlignment="1" applyProtection="1">
      <alignment vertical="center"/>
    </xf>
    <xf numFmtId="167" fontId="0" fillId="0" borderId="0" xfId="0" applyNumberFormat="1" applyBorder="1" applyAlignment="1" applyProtection="1">
      <alignment horizontal="left" vertical="center" wrapText="1"/>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ill="1" applyAlignment="1" applyProtection="1">
      <alignment vertical="center"/>
    </xf>
    <xf numFmtId="0" fontId="0" fillId="0" borderId="0" xfId="0" applyBorder="1" applyAlignment="1" applyProtection="1">
      <alignment vertical="center"/>
    </xf>
    <xf numFmtId="169" fontId="0" fillId="0" borderId="0" xfId="0" applyNumberFormat="1" applyAlignment="1" applyProtection="1">
      <alignment vertical="center"/>
    </xf>
    <xf numFmtId="169" fontId="0" fillId="0" borderId="0" xfId="0" applyNumberFormat="1" applyFill="1" applyBorder="1" applyAlignment="1" applyProtection="1">
      <alignment vertical="center"/>
    </xf>
    <xf numFmtId="0" fontId="18" fillId="7" borderId="2" xfId="0" applyFont="1" applyFill="1" applyBorder="1" applyAlignment="1" applyProtection="1">
      <alignment horizontal="center" vertical="center" wrapText="1"/>
    </xf>
    <xf numFmtId="169" fontId="0" fillId="0" borderId="0" xfId="0" applyNumberFormat="1" applyFill="1" applyBorder="1" applyProtection="1"/>
    <xf numFmtId="169" fontId="19" fillId="0" borderId="0" xfId="0" applyNumberFormat="1" applyFont="1" applyFill="1" applyBorder="1" applyAlignment="1" applyProtection="1">
      <alignment vertical="center"/>
    </xf>
    <xf numFmtId="0" fontId="6" fillId="2" borderId="17" xfId="0" applyFont="1" applyFill="1" applyBorder="1" applyAlignment="1" applyProtection="1">
      <alignment horizontal="center" vertical="center"/>
    </xf>
    <xf numFmtId="169" fontId="2" fillId="0" borderId="0" xfId="0" applyNumberFormat="1" applyFont="1" applyFill="1" applyBorder="1" applyAlignment="1" applyProtection="1">
      <alignment vertical="center"/>
    </xf>
    <xf numFmtId="0" fontId="35" fillId="7" borderId="2"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169" fontId="38" fillId="0" borderId="0" xfId="0" applyNumberFormat="1" applyFont="1" applyFill="1" applyBorder="1" applyProtection="1"/>
    <xf numFmtId="0" fontId="11" fillId="0" borderId="0" xfId="0" applyFont="1" applyProtection="1"/>
    <xf numFmtId="165" fontId="11" fillId="4" borderId="2" xfId="1" applyNumberFormat="1" applyFont="1" applyFill="1" applyBorder="1" applyAlignment="1" applyProtection="1">
      <alignment horizontal="right" vertical="center" wrapText="1"/>
      <protection locked="0"/>
    </xf>
    <xf numFmtId="165" fontId="11" fillId="9" borderId="2" xfId="1" applyNumberFormat="1" applyFont="1" applyFill="1" applyBorder="1" applyAlignment="1" applyProtection="1">
      <alignment horizontal="right" vertical="center" wrapText="1"/>
      <protection locked="0"/>
    </xf>
    <xf numFmtId="0" fontId="11" fillId="9" borderId="2"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14" fontId="0" fillId="0" borderId="0" xfId="0" applyNumberFormat="1" applyFill="1" applyAlignment="1" applyProtection="1">
      <alignment vertical="center" wrapText="1"/>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19" fillId="0" borderId="0" xfId="0" applyFont="1" applyAlignment="1" applyProtection="1">
      <alignment horizontal="center" vertical="center"/>
    </xf>
    <xf numFmtId="0" fontId="0" fillId="0" borderId="0" xfId="0" applyBorder="1" applyAlignment="1" applyProtection="1">
      <alignment horizontal="center" vertical="center"/>
    </xf>
    <xf numFmtId="0" fontId="11" fillId="0" borderId="0" xfId="0" applyFont="1" applyAlignment="1" applyProtection="1">
      <alignment horizontal="center" vertical="center"/>
    </xf>
    <xf numFmtId="0" fontId="33" fillId="0" borderId="0" xfId="0" applyFont="1" applyAlignment="1" applyProtection="1">
      <alignment horizontal="left" vertical="center"/>
    </xf>
    <xf numFmtId="0" fontId="39" fillId="0" borderId="0" xfId="0" applyFont="1" applyAlignment="1" applyProtection="1">
      <alignment vertical="center"/>
    </xf>
    <xf numFmtId="0" fontId="2" fillId="0" borderId="0" xfId="0" applyFont="1"/>
    <xf numFmtId="0" fontId="3" fillId="0" borderId="0" xfId="0" applyFont="1"/>
    <xf numFmtId="0" fontId="33" fillId="0" borderId="0" xfId="0" applyFont="1" applyAlignment="1" applyProtection="1">
      <alignment vertical="center"/>
    </xf>
    <xf numFmtId="167"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xf>
    <xf numFmtId="9" fontId="42" fillId="0" borderId="0" xfId="2" applyFont="1" applyFill="1" applyBorder="1" applyAlignment="1" applyProtection="1">
      <alignment horizontal="center" vertical="center" wrapText="1"/>
    </xf>
    <xf numFmtId="169" fontId="32" fillId="0" borderId="0" xfId="0" applyNumberFormat="1" applyFont="1" applyBorder="1" applyAlignment="1" applyProtection="1">
      <alignment vertical="center"/>
    </xf>
    <xf numFmtId="0" fontId="33" fillId="0" borderId="0" xfId="0" applyFont="1" applyAlignment="1" applyProtection="1">
      <alignment horizontal="center" vertical="center"/>
    </xf>
    <xf numFmtId="0" fontId="42" fillId="0" borderId="0" xfId="0" applyFont="1" applyAlignment="1" applyProtection="1">
      <alignment horizontal="left" vertical="center"/>
    </xf>
    <xf numFmtId="0" fontId="2" fillId="0" borderId="0" xfId="5" applyProtection="1">
      <protection hidden="1"/>
    </xf>
    <xf numFmtId="0" fontId="7" fillId="0" borderId="0" xfId="5" applyFont="1" applyProtection="1">
      <protection hidden="1"/>
    </xf>
    <xf numFmtId="0" fontId="7" fillId="0" borderId="0" xfId="5" applyFont="1" applyAlignment="1" applyProtection="1">
      <alignment vertical="center"/>
      <protection hidden="1"/>
    </xf>
    <xf numFmtId="0" fontId="2" fillId="0" borderId="0" xfId="5" applyAlignment="1" applyProtection="1">
      <alignment vertical="center"/>
      <protection hidden="1"/>
    </xf>
    <xf numFmtId="0" fontId="2" fillId="0" borderId="0" xfId="5" applyAlignment="1" applyProtection="1">
      <alignment vertical="top" wrapText="1"/>
      <protection hidden="1"/>
    </xf>
    <xf numFmtId="0" fontId="19" fillId="0" borderId="0" xfId="5" applyFont="1" applyProtection="1">
      <protection hidden="1"/>
    </xf>
    <xf numFmtId="0" fontId="4" fillId="0" borderId="0" xfId="5" applyFont="1" applyProtection="1">
      <protection hidden="1"/>
    </xf>
    <xf numFmtId="0" fontId="4" fillId="0" borderId="0" xfId="5" applyFont="1" applyAlignment="1" applyProtection="1">
      <alignment horizontal="left"/>
      <protection hidden="1"/>
    </xf>
    <xf numFmtId="0" fontId="10" fillId="0" borderId="0" xfId="5" applyFont="1" applyAlignment="1" applyProtection="1">
      <alignment horizontal="left" vertical="center"/>
      <protection hidden="1"/>
    </xf>
    <xf numFmtId="0" fontId="2" fillId="0" borderId="0" xfId="5" applyAlignment="1" applyProtection="1">
      <alignment horizontal="center" vertical="top" wrapText="1"/>
      <protection hidden="1"/>
    </xf>
    <xf numFmtId="0" fontId="24" fillId="0" borderId="0" xfId="5" applyFont="1" applyAlignment="1" applyProtection="1">
      <alignment vertical="center"/>
      <protection hidden="1"/>
    </xf>
    <xf numFmtId="0" fontId="24" fillId="0" borderId="0" xfId="5" applyFont="1" applyAlignment="1" applyProtection="1">
      <alignment vertical="center" wrapText="1"/>
      <protection hidden="1"/>
    </xf>
    <xf numFmtId="0" fontId="2" fillId="0" borderId="0" xfId="5" applyAlignment="1" applyProtection="1">
      <alignment vertical="center" wrapText="1"/>
      <protection hidden="1"/>
    </xf>
    <xf numFmtId="0" fontId="45" fillId="0" borderId="0" xfId="5" applyFont="1" applyProtection="1">
      <protection hidden="1"/>
    </xf>
    <xf numFmtId="0" fontId="46" fillId="0" borderId="0" xfId="5" applyFont="1" applyAlignment="1" applyProtection="1">
      <alignment horizontal="right"/>
      <protection hidden="1"/>
    </xf>
    <xf numFmtId="0" fontId="8" fillId="0" borderId="0" xfId="5" applyFont="1" applyAlignment="1" applyProtection="1">
      <alignment horizontal="left"/>
      <protection hidden="1"/>
    </xf>
    <xf numFmtId="0" fontId="2" fillId="0" borderId="0" xfId="5" applyAlignment="1">
      <alignment vertical="center"/>
    </xf>
    <xf numFmtId="0" fontId="2" fillId="0" borderId="0" xfId="5" applyAlignment="1">
      <alignment horizontal="right" vertical="center"/>
    </xf>
    <xf numFmtId="0" fontId="2" fillId="0" borderId="0" xfId="5" quotePrefix="1" applyBorder="1" applyAlignment="1">
      <alignment vertical="center"/>
    </xf>
    <xf numFmtId="0" fontId="2" fillId="0" borderId="0" xfId="5" quotePrefix="1" applyAlignment="1">
      <alignment horizontal="right" vertical="center"/>
    </xf>
    <xf numFmtId="0" fontId="3" fillId="0" borderId="0" xfId="5" applyFont="1" applyAlignment="1">
      <alignment vertical="center"/>
    </xf>
    <xf numFmtId="9" fontId="2" fillId="0" borderId="0" xfId="2" applyFont="1" applyBorder="1" applyAlignment="1">
      <alignment horizontal="center" vertical="center"/>
    </xf>
    <xf numFmtId="0" fontId="2" fillId="0" borderId="0" xfId="5" applyFont="1" applyAlignment="1">
      <alignment vertical="center"/>
    </xf>
    <xf numFmtId="185" fontId="2" fillId="0" borderId="0" xfId="5" applyNumberFormat="1" applyAlignment="1">
      <alignment vertical="center"/>
    </xf>
    <xf numFmtId="0" fontId="19" fillId="0" borderId="0" xfId="5" applyFont="1"/>
    <xf numFmtId="0" fontId="4" fillId="0" borderId="0" xfId="5" applyFont="1"/>
    <xf numFmtId="0" fontId="4" fillId="0" borderId="0" xfId="5" applyFont="1" applyAlignment="1">
      <alignment horizontal="left"/>
    </xf>
    <xf numFmtId="0" fontId="4" fillId="0" borderId="0" xfId="5" applyFont="1" applyBorder="1" applyAlignment="1">
      <alignment horizontal="left"/>
    </xf>
    <xf numFmtId="0" fontId="4" fillId="0" borderId="0" xfId="5" applyFont="1" applyFill="1" applyBorder="1" applyAlignment="1">
      <alignment horizontal="left" vertical="center"/>
    </xf>
    <xf numFmtId="0" fontId="4" fillId="0" borderId="0" xfId="5" applyFont="1" applyBorder="1" applyAlignment="1">
      <alignment vertical="top" wrapText="1"/>
    </xf>
    <xf numFmtId="0" fontId="10" fillId="0" borderId="0" xfId="5" applyFont="1" applyAlignment="1">
      <alignment horizontal="left" vertical="center"/>
    </xf>
    <xf numFmtId="0" fontId="10" fillId="0" borderId="0" xfId="5" applyFont="1" applyFill="1" applyAlignment="1">
      <alignment horizontal="left" vertical="center"/>
    </xf>
    <xf numFmtId="49" fontId="10" fillId="0" borderId="0" xfId="5" applyNumberFormat="1" applyFont="1" applyAlignment="1">
      <alignment horizontal="left" vertical="center"/>
    </xf>
    <xf numFmtId="0" fontId="10" fillId="0" borderId="0" xfId="5" applyNumberFormat="1" applyFont="1" applyAlignment="1">
      <alignment horizontal="left" vertical="center"/>
    </xf>
    <xf numFmtId="0" fontId="2" fillId="0" borderId="0" xfId="5" applyNumberFormat="1" applyAlignment="1">
      <alignment vertical="center"/>
    </xf>
    <xf numFmtId="0" fontId="24" fillId="0" borderId="0" xfId="5" applyFont="1" applyAlignment="1">
      <alignment vertical="center"/>
    </xf>
    <xf numFmtId="0" fontId="2" fillId="0" borderId="0" xfId="5" applyAlignment="1">
      <alignment horizontal="center" vertical="center" wrapText="1"/>
    </xf>
    <xf numFmtId="0" fontId="2" fillId="0" borderId="0" xfId="5" applyBorder="1" applyAlignment="1">
      <alignment vertical="center" wrapText="1"/>
    </xf>
    <xf numFmtId="0" fontId="2" fillId="0" borderId="0" xfId="5" applyAlignment="1">
      <alignment vertical="center" wrapText="1"/>
    </xf>
    <xf numFmtId="0" fontId="2" fillId="0" borderId="0" xfId="5"/>
    <xf numFmtId="0" fontId="14" fillId="0" borderId="0" xfId="5" applyFont="1" applyAlignment="1">
      <alignment vertical="center"/>
    </xf>
    <xf numFmtId="0" fontId="11" fillId="0" borderId="0" xfId="5" applyNumberFormat="1" applyFont="1"/>
    <xf numFmtId="0" fontId="24" fillId="0" borderId="0" xfId="5" applyFont="1"/>
    <xf numFmtId="0" fontId="24" fillId="0" borderId="0" xfId="5" applyNumberFormat="1" applyFont="1"/>
    <xf numFmtId="0" fontId="9" fillId="0" borderId="0" xfId="5" applyNumberFormat="1" applyFont="1" applyAlignment="1">
      <alignment horizontal="left" vertical="center"/>
    </xf>
    <xf numFmtId="0" fontId="9" fillId="0" borderId="0" xfId="5" applyNumberFormat="1" applyFont="1" applyAlignment="1">
      <alignment horizontal="left"/>
    </xf>
    <xf numFmtId="0" fontId="3" fillId="0" borderId="0" xfId="0" applyFont="1" applyAlignment="1" applyProtection="1">
      <alignment horizontal="center" vertical="center"/>
    </xf>
    <xf numFmtId="0" fontId="42" fillId="0" borderId="0" xfId="0" applyFont="1" applyAlignment="1" applyProtection="1">
      <alignment horizontal="center" vertical="center"/>
    </xf>
    <xf numFmtId="0" fontId="51" fillId="0" borderId="0" xfId="0" applyFont="1" applyAlignment="1" applyProtection="1">
      <alignment vertical="center"/>
    </xf>
    <xf numFmtId="0" fontId="51" fillId="0" borderId="0" xfId="0" applyFont="1" applyAlignment="1" applyProtection="1">
      <alignment horizontal="center" vertical="center"/>
    </xf>
    <xf numFmtId="0" fontId="51" fillId="0" borderId="0" xfId="0" applyNumberFormat="1" applyFont="1" applyAlignment="1" applyProtection="1">
      <alignment vertical="center"/>
    </xf>
    <xf numFmtId="0" fontId="47" fillId="0" borderId="0" xfId="0" applyFont="1" applyBorder="1" applyAlignment="1" applyProtection="1">
      <alignment vertical="center" wrapText="1"/>
    </xf>
    <xf numFmtId="0" fontId="47" fillId="0" borderId="0" xfId="0" applyFont="1" applyAlignment="1" applyProtection="1">
      <alignment vertical="center" wrapText="1"/>
    </xf>
    <xf numFmtId="169" fontId="47" fillId="0" borderId="0" xfId="0" applyNumberFormat="1" applyFont="1" applyBorder="1" applyAlignment="1" applyProtection="1">
      <alignment vertical="center" wrapText="1"/>
    </xf>
    <xf numFmtId="0" fontId="47" fillId="0" borderId="0" xfId="0" applyFont="1" applyAlignment="1" applyProtection="1">
      <alignment vertical="center"/>
    </xf>
    <xf numFmtId="0" fontId="47" fillId="0" borderId="0" xfId="0" applyFont="1" applyFill="1" applyAlignment="1" applyProtection="1">
      <alignment horizontal="center" vertical="center"/>
    </xf>
    <xf numFmtId="167" fontId="6" fillId="0" borderId="0" xfId="0" applyNumberFormat="1" applyFont="1" applyFill="1" applyBorder="1" applyAlignment="1" applyProtection="1">
      <alignment horizontal="left" vertical="center" wrapText="1"/>
    </xf>
    <xf numFmtId="167" fontId="28" fillId="2" borderId="29" xfId="0" applyNumberFormat="1" applyFont="1" applyFill="1" applyBorder="1" applyAlignment="1" applyProtection="1">
      <alignment horizontal="left" vertical="center" wrapText="1"/>
    </xf>
    <xf numFmtId="0" fontId="28" fillId="2" borderId="17" xfId="0" applyFont="1" applyFill="1" applyBorder="1" applyAlignment="1" applyProtection="1">
      <alignment horizontal="left" vertical="center"/>
    </xf>
    <xf numFmtId="0" fontId="28" fillId="2" borderId="17" xfId="0" applyFont="1" applyFill="1" applyBorder="1" applyAlignment="1" applyProtection="1">
      <alignment horizontal="left" vertical="center" wrapText="1"/>
    </xf>
    <xf numFmtId="0" fontId="11" fillId="0" borderId="21" xfId="0" applyFont="1" applyFill="1" applyBorder="1" applyAlignment="1" applyProtection="1">
      <alignment horizontal="centerContinuous" vertical="center" wrapText="1"/>
    </xf>
    <xf numFmtId="174" fontId="10" fillId="0" borderId="21" xfId="0" applyNumberFormat="1" applyFont="1" applyFill="1" applyBorder="1" applyAlignment="1" applyProtection="1">
      <alignment horizontal="centerContinuous" vertical="center" wrapText="1"/>
    </xf>
    <xf numFmtId="167" fontId="10" fillId="8" borderId="29" xfId="0" applyNumberFormat="1" applyFont="1" applyFill="1" applyBorder="1" applyAlignment="1" applyProtection="1">
      <alignment horizontal="left" vertical="center" wrapText="1"/>
    </xf>
    <xf numFmtId="0" fontId="53" fillId="8" borderId="17" xfId="0" applyFont="1" applyFill="1" applyBorder="1" applyAlignment="1" applyProtection="1">
      <alignment horizontal="left" vertical="center"/>
    </xf>
    <xf numFmtId="49" fontId="10" fillId="8" borderId="9" xfId="0" applyNumberFormat="1" applyFont="1" applyFill="1" applyBorder="1" applyAlignment="1" applyProtection="1">
      <alignment horizontal="left" vertical="center"/>
    </xf>
    <xf numFmtId="49" fontId="11" fillId="0" borderId="50" xfId="0" applyNumberFormat="1" applyFont="1" applyBorder="1" applyAlignment="1" applyProtection="1">
      <alignment horizontal="left" vertical="center"/>
    </xf>
    <xf numFmtId="0" fontId="11" fillId="9" borderId="53" xfId="0" applyFont="1" applyFill="1" applyBorder="1" applyAlignment="1" applyProtection="1">
      <alignment horizontal="center" vertical="center"/>
      <protection locked="0"/>
    </xf>
    <xf numFmtId="0" fontId="11" fillId="9" borderId="54" xfId="0" applyFont="1" applyFill="1" applyBorder="1" applyAlignment="1" applyProtection="1">
      <alignment horizontal="center" vertical="center"/>
      <protection locked="0"/>
    </xf>
    <xf numFmtId="49" fontId="11" fillId="0" borderId="55" xfId="0" applyNumberFormat="1" applyFont="1" applyBorder="1" applyAlignment="1" applyProtection="1">
      <alignment horizontal="left" vertical="center"/>
    </xf>
    <xf numFmtId="0" fontId="11" fillId="9" borderId="58" xfId="0" applyFont="1" applyFill="1" applyBorder="1" applyAlignment="1" applyProtection="1">
      <alignment horizontal="center" vertical="center"/>
      <protection locked="0"/>
    </xf>
    <xf numFmtId="49" fontId="11" fillId="0" borderId="59" xfId="0" applyNumberFormat="1" applyFont="1" applyBorder="1" applyAlignment="1" applyProtection="1">
      <alignment horizontal="left" vertical="center"/>
    </xf>
    <xf numFmtId="0" fontId="11" fillId="9" borderId="62" xfId="0" applyFont="1" applyFill="1" applyBorder="1" applyAlignment="1" applyProtection="1">
      <alignment horizontal="center" vertical="center"/>
      <protection locked="0"/>
    </xf>
    <xf numFmtId="175" fontId="11" fillId="9" borderId="62" xfId="0" applyNumberFormat="1" applyFont="1" applyFill="1" applyBorder="1" applyAlignment="1" applyProtection="1">
      <alignment horizontal="center" vertical="center"/>
      <protection locked="0"/>
    </xf>
    <xf numFmtId="10" fontId="11" fillId="9" borderId="62" xfId="2" applyNumberFormat="1" applyFont="1" applyFill="1" applyBorder="1" applyAlignment="1" applyProtection="1">
      <alignment horizontal="center" vertical="center"/>
      <protection locked="0"/>
    </xf>
    <xf numFmtId="175" fontId="11" fillId="9" borderId="60" xfId="0" applyNumberFormat="1" applyFont="1" applyFill="1" applyBorder="1" applyAlignment="1" applyProtection="1">
      <alignment horizontal="center" vertical="center"/>
      <protection locked="0"/>
    </xf>
    <xf numFmtId="49" fontId="11" fillId="0" borderId="48" xfId="0" applyNumberFormat="1" applyFont="1" applyBorder="1" applyAlignment="1" applyProtection="1">
      <alignment horizontal="left" vertical="center"/>
    </xf>
    <xf numFmtId="0" fontId="11" fillId="0" borderId="63" xfId="0" applyFont="1" applyBorder="1" applyAlignment="1" applyProtection="1">
      <alignment horizontal="center" vertical="center"/>
    </xf>
    <xf numFmtId="0" fontId="11" fillId="0" borderId="61" xfId="0" applyFont="1" applyBorder="1" applyAlignment="1" applyProtection="1">
      <alignment horizontal="center" vertical="center"/>
    </xf>
    <xf numFmtId="0" fontId="11" fillId="0" borderId="57" xfId="0" applyFont="1" applyBorder="1" applyAlignment="1" applyProtection="1">
      <alignment horizontal="center" vertical="center"/>
    </xf>
    <xf numFmtId="167" fontId="28" fillId="2" borderId="29" xfId="0" applyNumberFormat="1"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wrapText="1"/>
    </xf>
    <xf numFmtId="172" fontId="11" fillId="9" borderId="2" xfId="0" applyNumberFormat="1" applyFont="1" applyFill="1" applyBorder="1" applyAlignment="1" applyProtection="1">
      <alignment horizontal="center" vertical="center"/>
      <protection locked="0"/>
    </xf>
    <xf numFmtId="166" fontId="11" fillId="0" borderId="2" xfId="0" applyNumberFormat="1"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1" fillId="0" borderId="0" xfId="0" applyFont="1" applyProtection="1"/>
    <xf numFmtId="0" fontId="28" fillId="2" borderId="10" xfId="0" applyFont="1" applyFill="1" applyBorder="1" applyAlignment="1" applyProtection="1">
      <alignment horizontal="left" vertical="center"/>
    </xf>
    <xf numFmtId="0" fontId="28" fillId="2" borderId="10" xfId="0" applyFont="1" applyFill="1" applyBorder="1" applyAlignment="1" applyProtection="1">
      <alignment horizontal="center" vertical="center" wrapText="1"/>
    </xf>
    <xf numFmtId="9" fontId="28" fillId="2" borderId="10" xfId="2"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xf>
    <xf numFmtId="0" fontId="10" fillId="0" borderId="2" xfId="0" applyFont="1" applyBorder="1" applyAlignment="1" applyProtection="1">
      <alignment vertical="center" wrapText="1"/>
    </xf>
    <xf numFmtId="0" fontId="11" fillId="0" borderId="0" xfId="0" applyFont="1" applyAlignment="1" applyProtection="1">
      <alignment wrapText="1"/>
    </xf>
    <xf numFmtId="0" fontId="11" fillId="9" borderId="2" xfId="0" applyFont="1" applyFill="1" applyBorder="1" applyProtection="1">
      <protection locked="0"/>
    </xf>
    <xf numFmtId="0" fontId="11" fillId="9" borderId="2" xfId="0" applyFont="1" applyFill="1" applyBorder="1" applyAlignment="1" applyProtection="1">
      <alignment wrapText="1"/>
      <protection locked="0"/>
    </xf>
    <xf numFmtId="10" fontId="11" fillId="9" borderId="2" xfId="2" applyNumberFormat="1" applyFont="1" applyFill="1" applyBorder="1" applyAlignment="1" applyProtection="1">
      <alignment wrapText="1"/>
      <protection locked="0"/>
    </xf>
    <xf numFmtId="0" fontId="51" fillId="0" borderId="0" xfId="5" applyNumberFormat="1" applyFont="1" applyAlignment="1">
      <alignment vertical="center"/>
    </xf>
    <xf numFmtId="0" fontId="15" fillId="0" borderId="0" xfId="5" applyNumberFormat="1" applyFont="1" applyAlignment="1">
      <alignment vertical="center"/>
    </xf>
    <xf numFmtId="0" fontId="4" fillId="0" borderId="0" xfId="5" applyNumberFormat="1" applyFont="1" applyAlignment="1">
      <alignment horizontal="left" vertical="center"/>
    </xf>
    <xf numFmtId="0" fontId="4" fillId="0" borderId="0" xfId="5" applyFont="1" applyAlignment="1">
      <alignment horizontal="left" vertical="center"/>
    </xf>
    <xf numFmtId="0" fontId="10" fillId="0" borderId="2" xfId="5" applyFont="1" applyBorder="1" applyAlignment="1">
      <alignment horizontal="left" vertical="center" wrapText="1"/>
    </xf>
    <xf numFmtId="49" fontId="10" fillId="0" borderId="2" xfId="5" applyNumberFormat="1" applyFont="1" applyBorder="1" applyAlignment="1">
      <alignment horizontal="center" vertical="center" wrapText="1"/>
    </xf>
    <xf numFmtId="0" fontId="28" fillId="2" borderId="2" xfId="5" applyFont="1" applyFill="1" applyBorder="1" applyAlignment="1">
      <alignment horizontal="left" vertical="center"/>
    </xf>
    <xf numFmtId="182" fontId="11" fillId="5" borderId="2" xfId="5" applyNumberFormat="1" applyFont="1" applyFill="1" applyBorder="1" applyAlignment="1">
      <alignment horizontal="right" vertical="center"/>
    </xf>
    <xf numFmtId="183" fontId="11" fillId="15" borderId="2" xfId="5" applyNumberFormat="1" applyFont="1" applyFill="1" applyBorder="1" applyAlignment="1">
      <alignment horizontal="right" vertical="center"/>
    </xf>
    <xf numFmtId="183" fontId="11" fillId="2" borderId="2" xfId="5" applyNumberFormat="1" applyFont="1" applyFill="1" applyBorder="1" applyAlignment="1">
      <alignment horizontal="right" vertical="center"/>
    </xf>
    <xf numFmtId="0" fontId="11" fillId="0" borderId="2" xfId="5" applyFont="1" applyFill="1" applyBorder="1" applyAlignment="1">
      <alignment horizontal="left" vertical="center"/>
    </xf>
    <xf numFmtId="181" fontId="11" fillId="0" borderId="2" xfId="2" applyNumberFormat="1" applyFont="1" applyBorder="1" applyAlignment="1">
      <alignment horizontal="right" vertical="center"/>
    </xf>
    <xf numFmtId="0" fontId="11" fillId="0" borderId="4" xfId="5" applyFont="1" applyBorder="1" applyAlignment="1">
      <alignment vertical="center"/>
    </xf>
    <xf numFmtId="0" fontId="56" fillId="0" borderId="69" xfId="5" applyFont="1" applyBorder="1" applyAlignment="1">
      <alignment vertical="center"/>
    </xf>
    <xf numFmtId="0" fontId="56" fillId="0" borderId="0" xfId="5" applyFont="1" applyBorder="1" applyAlignment="1">
      <alignment vertical="center"/>
    </xf>
    <xf numFmtId="3" fontId="56" fillId="0" borderId="0" xfId="5" applyNumberFormat="1" applyFont="1" applyBorder="1" applyAlignment="1">
      <alignment horizontal="center" vertical="center"/>
    </xf>
    <xf numFmtId="3" fontId="56" fillId="0" borderId="6" xfId="5" applyNumberFormat="1" applyFont="1" applyBorder="1" applyAlignment="1">
      <alignment horizontal="center" vertical="center"/>
    </xf>
    <xf numFmtId="0" fontId="11" fillId="0" borderId="0" xfId="5" applyFont="1" applyAlignment="1">
      <alignment vertical="center"/>
    </xf>
    <xf numFmtId="0" fontId="11" fillId="0" borderId="7" xfId="5" applyFont="1" applyBorder="1" applyAlignment="1">
      <alignment vertical="center"/>
    </xf>
    <xf numFmtId="0" fontId="56" fillId="0" borderId="77" xfId="5" applyFont="1" applyBorder="1" applyAlignment="1">
      <alignment vertical="center"/>
    </xf>
    <xf numFmtId="0" fontId="56" fillId="0" borderId="44" xfId="5" applyFont="1" applyBorder="1" applyAlignment="1">
      <alignment vertical="center"/>
    </xf>
    <xf numFmtId="10" fontId="56" fillId="0" borderId="1" xfId="2" applyNumberFormat="1" applyFont="1" applyBorder="1" applyAlignment="1">
      <alignment horizontal="center" vertical="center"/>
    </xf>
    <xf numFmtId="0" fontId="42" fillId="0" borderId="4" xfId="0" applyFont="1" applyFill="1" applyBorder="1" applyAlignment="1" applyProtection="1">
      <alignment vertical="center" wrapText="1"/>
    </xf>
    <xf numFmtId="166" fontId="11" fillId="9" borderId="2" xfId="0" applyNumberFormat="1" applyFont="1" applyFill="1" applyBorder="1" applyAlignment="1" applyProtection="1">
      <alignment horizontal="right" vertical="center" wrapText="1"/>
      <protection locked="0"/>
    </xf>
    <xf numFmtId="166" fontId="6" fillId="0" borderId="0" xfId="2" applyNumberFormat="1" applyFont="1" applyFill="1" applyBorder="1" applyAlignment="1" applyProtection="1">
      <alignment horizontal="center" vertical="center" wrapText="1"/>
    </xf>
    <xf numFmtId="166" fontId="3" fillId="0" borderId="0" xfId="2" applyNumberFormat="1" applyFont="1" applyFill="1" applyBorder="1" applyAlignment="1" applyProtection="1">
      <alignment horizontal="center" vertical="center" wrapText="1"/>
    </xf>
    <xf numFmtId="166" fontId="0" fillId="0" borderId="0" xfId="0" applyNumberFormat="1" applyProtection="1"/>
    <xf numFmtId="166" fontId="42" fillId="0" borderId="0" xfId="2" applyNumberFormat="1" applyFont="1" applyFill="1" applyBorder="1" applyAlignment="1" applyProtection="1">
      <alignment horizontal="center" vertical="center" wrapText="1"/>
    </xf>
    <xf numFmtId="0" fontId="9" fillId="0" borderId="0" xfId="0" applyNumberFormat="1" applyFont="1" applyBorder="1" applyAlignment="1" applyProtection="1">
      <alignment horizontal="left" vertical="center"/>
    </xf>
    <xf numFmtId="0" fontId="47" fillId="0" borderId="4" xfId="0" applyFont="1" applyBorder="1" applyAlignment="1" applyProtection="1">
      <alignment vertical="center" wrapText="1"/>
    </xf>
    <xf numFmtId="0" fontId="0" fillId="0" borderId="4" xfId="0" applyBorder="1" applyAlignment="1" applyProtection="1">
      <alignment vertical="center" wrapText="1"/>
    </xf>
    <xf numFmtId="0" fontId="61" fillId="0" borderId="2" xfId="0" applyFont="1" applyBorder="1" applyAlignment="1" applyProtection="1">
      <alignment vertical="center" wrapText="1"/>
    </xf>
    <xf numFmtId="0" fontId="1" fillId="0" borderId="0" xfId="6"/>
    <xf numFmtId="0" fontId="1" fillId="11" borderId="0" xfId="6" applyFill="1" applyBorder="1"/>
    <xf numFmtId="0" fontId="62" fillId="11" borderId="0" xfId="6" applyFont="1" applyFill="1" applyBorder="1"/>
    <xf numFmtId="0" fontId="62" fillId="11" borderId="0" xfId="6" applyFont="1" applyFill="1" applyBorder="1" applyAlignment="1">
      <alignment horizontal="right"/>
    </xf>
    <xf numFmtId="0" fontId="1" fillId="0" borderId="0" xfId="6" applyBorder="1"/>
    <xf numFmtId="0" fontId="63" fillId="11" borderId="0" xfId="6" applyFont="1" applyFill="1" applyBorder="1" applyAlignment="1">
      <alignment horizontal="left" vertical="center"/>
    </xf>
    <xf numFmtId="0" fontId="64" fillId="11" borderId="0" xfId="6" applyFont="1" applyFill="1" applyBorder="1" applyAlignment="1">
      <alignment horizontal="left" vertical="center"/>
    </xf>
    <xf numFmtId="0" fontId="65" fillId="11" borderId="0" xfId="6" applyFont="1" applyFill="1" applyBorder="1" applyAlignment="1">
      <alignment horizontal="left" vertical="center"/>
    </xf>
    <xf numFmtId="0" fontId="8" fillId="0" borderId="0" xfId="0" applyNumberFormat="1" applyFont="1" applyBorder="1" applyAlignment="1" applyProtection="1">
      <alignment horizontal="left" vertical="center"/>
    </xf>
    <xf numFmtId="167" fontId="3" fillId="8" borderId="2" xfId="0" applyNumberFormat="1" applyFont="1" applyFill="1" applyBorder="1" applyAlignment="1" applyProtection="1">
      <alignment horizontal="left" vertical="center" wrapText="1"/>
    </xf>
    <xf numFmtId="167" fontId="11" fillId="0" borderId="2" xfId="0" applyNumberFormat="1" applyFont="1" applyBorder="1" applyAlignment="1" applyProtection="1">
      <alignment horizontal="left" vertical="center" wrapText="1"/>
    </xf>
    <xf numFmtId="3" fontId="11" fillId="7" borderId="2" xfId="0" applyNumberFormat="1" applyFont="1" applyFill="1" applyBorder="1" applyAlignment="1" applyProtection="1">
      <alignment vertical="center" wrapText="1"/>
    </xf>
    <xf numFmtId="171" fontId="3" fillId="0" borderId="2" xfId="4" applyNumberFormat="1" applyFont="1" applyFill="1" applyBorder="1" applyAlignment="1" applyProtection="1">
      <alignment horizontal="right" vertical="center" wrapText="1" indent="1"/>
    </xf>
    <xf numFmtId="165" fontId="11" fillId="9" borderId="2" xfId="0" applyNumberFormat="1" applyFont="1" applyFill="1" applyBorder="1" applyAlignment="1" applyProtection="1">
      <alignment horizontal="right" vertical="center" wrapText="1" indent="1"/>
      <protection locked="0"/>
    </xf>
    <xf numFmtId="0" fontId="32" fillId="7" borderId="2" xfId="0" applyFont="1" applyFill="1" applyBorder="1" applyAlignment="1" applyProtection="1">
      <alignment horizontal="center" vertical="center" wrapText="1"/>
    </xf>
    <xf numFmtId="3" fontId="32" fillId="7" borderId="2" xfId="0" applyNumberFormat="1" applyFont="1" applyFill="1" applyBorder="1" applyAlignment="1" applyProtection="1">
      <alignment vertical="center" wrapText="1"/>
    </xf>
    <xf numFmtId="0" fontId="11" fillId="0" borderId="2" xfId="0" applyFont="1" applyBorder="1" applyAlignment="1" applyProtection="1">
      <alignment vertical="center" wrapText="1"/>
    </xf>
    <xf numFmtId="167" fontId="6" fillId="2" borderId="0" xfId="0" applyNumberFormat="1" applyFont="1" applyFill="1" applyBorder="1" applyAlignment="1" applyProtection="1">
      <alignment horizontal="left" vertical="center" wrapText="1"/>
    </xf>
    <xf numFmtId="167" fontId="6" fillId="6" borderId="0" xfId="0" applyNumberFormat="1" applyFont="1" applyFill="1" applyBorder="1" applyAlignment="1" applyProtection="1">
      <alignment horizontal="left" vertical="center" wrapText="1"/>
    </xf>
    <xf numFmtId="0" fontId="6" fillId="6" borderId="0" xfId="0" applyFont="1" applyFill="1" applyBorder="1" applyAlignment="1" applyProtection="1">
      <alignment horizontal="left" vertical="center"/>
    </xf>
    <xf numFmtId="0" fontId="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9" fontId="6" fillId="6" borderId="0" xfId="2"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9" fontId="6" fillId="2" borderId="0" xfId="2" applyFont="1" applyFill="1" applyBorder="1" applyAlignment="1" applyProtection="1">
      <alignment horizontal="center" vertical="center" wrapText="1"/>
    </xf>
    <xf numFmtId="0" fontId="0" fillId="12" borderId="0" xfId="0" applyFill="1" applyBorder="1" applyAlignment="1" applyProtection="1">
      <alignment vertical="center"/>
    </xf>
    <xf numFmtId="0" fontId="0" fillId="12" borderId="0" xfId="0" applyFill="1" applyBorder="1" applyAlignment="1" applyProtection="1">
      <alignment horizontal="center" vertical="center"/>
    </xf>
    <xf numFmtId="0" fontId="10" fillId="0" borderId="2" xfId="0" applyFont="1" applyBorder="1" applyAlignment="1" applyProtection="1">
      <alignment horizontal="left" vertical="center" wrapText="1"/>
    </xf>
    <xf numFmtId="166" fontId="11" fillId="4" borderId="2" xfId="0" applyNumberFormat="1" applyFont="1" applyFill="1" applyBorder="1" applyAlignment="1" applyProtection="1">
      <alignment horizontal="right" vertical="center" wrapText="1"/>
      <protection locked="0"/>
    </xf>
    <xf numFmtId="169" fontId="27" fillId="3" borderId="2" xfId="0" applyNumberFormat="1" applyFont="1" applyFill="1" applyBorder="1" applyAlignment="1" applyProtection="1">
      <alignment horizontal="right" vertical="center" wrapText="1"/>
    </xf>
    <xf numFmtId="167" fontId="17" fillId="0" borderId="2" xfId="0" applyNumberFormat="1" applyFont="1" applyBorder="1" applyAlignment="1" applyProtection="1">
      <alignment horizontal="left" vertical="center" wrapText="1"/>
    </xf>
    <xf numFmtId="166" fontId="3" fillId="0" borderId="2" xfId="0" applyNumberFormat="1" applyFont="1" applyFill="1" applyBorder="1" applyAlignment="1" applyProtection="1">
      <alignment horizontal="right" vertical="center" wrapText="1"/>
    </xf>
    <xf numFmtId="169" fontId="12" fillId="3" borderId="2" xfId="0" applyNumberFormat="1" applyFont="1" applyFill="1" applyBorder="1" applyAlignment="1" applyProtection="1">
      <alignment horizontal="right" vertical="center" wrapText="1"/>
    </xf>
    <xf numFmtId="49" fontId="17" fillId="0" borderId="0" xfId="0" applyNumberFormat="1" applyFont="1" applyBorder="1" applyAlignment="1" applyProtection="1">
      <alignment horizontal="left" vertical="center"/>
    </xf>
    <xf numFmtId="49" fontId="18" fillId="0" borderId="0" xfId="0" applyNumberFormat="1" applyFont="1" applyBorder="1" applyAlignment="1" applyProtection="1">
      <alignment horizontal="left" vertical="center"/>
    </xf>
    <xf numFmtId="166" fontId="17" fillId="0" borderId="0" xfId="0" applyNumberFormat="1" applyFont="1" applyBorder="1" applyAlignment="1" applyProtection="1">
      <alignment horizontal="right" vertical="center"/>
    </xf>
    <xf numFmtId="0" fontId="4" fillId="0" borderId="0" xfId="0" applyNumberFormat="1" applyFont="1" applyAlignment="1" applyProtection="1">
      <alignment horizontal="left" vertical="center"/>
    </xf>
    <xf numFmtId="167" fontId="6" fillId="0" borderId="15" xfId="0" applyNumberFormat="1" applyFont="1" applyFill="1" applyBorder="1" applyAlignment="1" applyProtection="1">
      <alignment horizontal="left" vertical="center" wrapText="1"/>
    </xf>
    <xf numFmtId="167" fontId="6" fillId="6" borderId="47" xfId="0" applyNumberFormat="1" applyFont="1" applyFill="1" applyBorder="1" applyAlignment="1" applyProtection="1">
      <alignment horizontal="left" vertical="center" wrapText="1"/>
    </xf>
    <xf numFmtId="166" fontId="6" fillId="6" borderId="0" xfId="2" applyNumberFormat="1" applyFont="1" applyFill="1" applyBorder="1" applyAlignment="1" applyProtection="1">
      <alignment horizontal="center" vertical="center" wrapText="1"/>
    </xf>
    <xf numFmtId="0" fontId="29" fillId="0" borderId="2" xfId="0" applyFont="1" applyBorder="1" applyAlignment="1" applyProtection="1">
      <alignment vertical="center" wrapText="1"/>
    </xf>
    <xf numFmtId="167" fontId="36" fillId="2" borderId="2" xfId="0" applyNumberFormat="1"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36" fillId="2" borderId="2" xfId="0" applyFont="1" applyFill="1" applyBorder="1" applyAlignment="1" applyProtection="1">
      <alignment vertical="center" wrapText="1"/>
    </xf>
    <xf numFmtId="0" fontId="36" fillId="2" borderId="2" xfId="0" applyFont="1" applyFill="1" applyBorder="1" applyAlignment="1" applyProtection="1">
      <alignment horizontal="center" vertical="center" wrapText="1"/>
    </xf>
    <xf numFmtId="3" fontId="6" fillId="2" borderId="2" xfId="0" applyNumberFormat="1" applyFont="1" applyFill="1" applyBorder="1" applyAlignment="1" applyProtection="1">
      <alignment horizontal="right" vertical="center" indent="1"/>
    </xf>
    <xf numFmtId="166" fontId="12" fillId="0" borderId="2" xfId="0" applyNumberFormat="1" applyFont="1" applyFill="1" applyBorder="1" applyAlignment="1" applyProtection="1">
      <alignment horizontal="right" vertical="center"/>
    </xf>
    <xf numFmtId="169" fontId="12" fillId="3" borderId="2" xfId="0" applyNumberFormat="1" applyFont="1" applyFill="1" applyBorder="1" applyAlignment="1" applyProtection="1">
      <alignment horizontal="right" vertical="center"/>
    </xf>
    <xf numFmtId="166" fontId="6" fillId="2" borderId="0" xfId="2" applyNumberFormat="1" applyFont="1" applyFill="1" applyBorder="1" applyAlignment="1" applyProtection="1">
      <alignment horizontal="center" vertical="center" wrapText="1"/>
    </xf>
    <xf numFmtId="3" fontId="11" fillId="4" borderId="2" xfId="0" applyNumberFormat="1" applyFont="1" applyFill="1" applyBorder="1" applyAlignment="1" applyProtection="1">
      <alignment horizontal="right" vertical="center" wrapText="1"/>
      <protection locked="0"/>
    </xf>
    <xf numFmtId="165" fontId="11" fillId="4" borderId="2" xfId="0" applyNumberFormat="1" applyFont="1" applyFill="1" applyBorder="1" applyAlignment="1" applyProtection="1">
      <alignment horizontal="right" vertical="center" wrapText="1"/>
      <protection locked="0"/>
    </xf>
    <xf numFmtId="166" fontId="11" fillId="0" borderId="2" xfId="0" applyNumberFormat="1" applyFont="1" applyFill="1" applyBorder="1" applyAlignment="1" applyProtection="1">
      <alignment horizontal="right" vertical="center" wrapText="1"/>
    </xf>
    <xf numFmtId="166" fontId="10" fillId="0" borderId="2" xfId="0" applyNumberFormat="1" applyFont="1" applyBorder="1" applyAlignment="1" applyProtection="1">
      <alignment horizontal="center" vertical="center" wrapText="1"/>
    </xf>
    <xf numFmtId="0" fontId="0" fillId="12" borderId="0" xfId="0" applyFill="1" applyBorder="1" applyProtection="1"/>
    <xf numFmtId="167" fontId="31" fillId="0" borderId="2" xfId="0" applyNumberFormat="1" applyFont="1" applyBorder="1" applyAlignment="1" applyProtection="1">
      <alignment horizontal="left" vertical="center" wrapText="1"/>
    </xf>
    <xf numFmtId="0" fontId="31" fillId="0" borderId="2" xfId="0" applyFont="1" applyFill="1" applyBorder="1" applyAlignment="1" applyProtection="1">
      <alignment horizontal="center" vertical="center" wrapText="1"/>
    </xf>
    <xf numFmtId="166" fontId="31" fillId="0" borderId="2" xfId="0" applyNumberFormat="1" applyFont="1" applyFill="1" applyBorder="1" applyAlignment="1" applyProtection="1">
      <alignment horizontal="right" vertical="center" wrapText="1"/>
    </xf>
    <xf numFmtId="167" fontId="11" fillId="0" borderId="2" xfId="0" applyNumberFormat="1" applyFont="1" applyBorder="1" applyAlignment="1" applyProtection="1">
      <alignment vertical="center" wrapText="1"/>
    </xf>
    <xf numFmtId="166" fontId="2" fillId="9" borderId="2" xfId="0" applyNumberFormat="1" applyFont="1" applyFill="1" applyBorder="1" applyAlignment="1" applyProtection="1">
      <alignment horizontal="right" vertical="center" wrapText="1"/>
      <protection locked="0"/>
    </xf>
    <xf numFmtId="0" fontId="7" fillId="9" borderId="2" xfId="0" applyFont="1" applyFill="1" applyBorder="1" applyAlignment="1" applyProtection="1">
      <alignment horizontal="center" vertical="center" wrapText="1"/>
      <protection locked="0"/>
    </xf>
    <xf numFmtId="3" fontId="11" fillId="9" borderId="2" xfId="0" applyNumberFormat="1" applyFont="1" applyFill="1" applyBorder="1" applyAlignment="1" applyProtection="1">
      <alignment horizontal="center" vertical="center" wrapText="1"/>
      <protection locked="0"/>
    </xf>
    <xf numFmtId="166" fontId="21" fillId="0" borderId="0" xfId="0" applyNumberFormat="1" applyFont="1" applyFill="1" applyBorder="1" applyAlignment="1" applyProtection="1">
      <alignment horizontal="center" vertical="center"/>
    </xf>
    <xf numFmtId="167" fontId="6" fillId="2" borderId="2" xfId="0" applyNumberFormat="1" applyFont="1" applyFill="1" applyBorder="1" applyAlignment="1" applyProtection="1">
      <alignment horizontal="left" vertical="center" wrapText="1"/>
    </xf>
    <xf numFmtId="166" fontId="6" fillId="2" borderId="2" xfId="2" applyNumberFormat="1" applyFont="1" applyFill="1" applyBorder="1" applyAlignment="1" applyProtection="1">
      <alignment horizontal="right" vertical="center" wrapText="1"/>
    </xf>
    <xf numFmtId="165" fontId="11" fillId="0" borderId="2" xfId="0" applyNumberFormat="1" applyFont="1" applyFill="1" applyBorder="1" applyAlignment="1" applyProtection="1">
      <alignment horizontal="right" vertical="center" wrapText="1"/>
    </xf>
    <xf numFmtId="0" fontId="11" fillId="10" borderId="2" xfId="0" applyFont="1" applyFill="1" applyBorder="1" applyAlignment="1" applyProtection="1">
      <alignment horizontal="center" vertical="center" wrapText="1"/>
    </xf>
    <xf numFmtId="165" fontId="11" fillId="9" borderId="2" xfId="0" applyNumberFormat="1" applyFont="1" applyFill="1" applyBorder="1" applyAlignment="1" applyProtection="1">
      <alignment vertical="center" wrapText="1"/>
      <protection locked="0"/>
    </xf>
    <xf numFmtId="167" fontId="6" fillId="2" borderId="3" xfId="0" applyNumberFormat="1" applyFont="1" applyFill="1" applyBorder="1" applyAlignment="1" applyProtection="1">
      <alignment horizontal="left" vertical="center" wrapText="1"/>
    </xf>
    <xf numFmtId="167" fontId="6" fillId="6" borderId="44" xfId="0" applyNumberFormat="1" applyFont="1" applyFill="1" applyBorder="1" applyAlignment="1" applyProtection="1">
      <alignment horizontal="left" vertical="center" wrapText="1"/>
    </xf>
    <xf numFmtId="0" fontId="39" fillId="0" borderId="0" xfId="0" applyFont="1" applyBorder="1" applyAlignment="1" applyProtection="1">
      <alignment horizontal="center" vertical="center"/>
    </xf>
    <xf numFmtId="169" fontId="0" fillId="0" borderId="0" xfId="0" applyNumberFormat="1" applyBorder="1" applyAlignment="1" applyProtection="1">
      <alignment vertical="center"/>
    </xf>
    <xf numFmtId="0" fontId="0" fillId="0" borderId="0" xfId="0" applyBorder="1" applyAlignment="1" applyProtection="1">
      <alignment horizontal="center" vertical="center" wrapText="1"/>
    </xf>
    <xf numFmtId="0" fontId="18" fillId="0" borderId="0" xfId="0" applyFont="1" applyBorder="1" applyAlignment="1" applyProtection="1">
      <alignment horizontal="center" vertical="center" wrapText="1"/>
    </xf>
    <xf numFmtId="0" fontId="11" fillId="0" borderId="2" xfId="5" applyFont="1" applyBorder="1" applyAlignment="1">
      <alignment vertical="center"/>
    </xf>
    <xf numFmtId="180" fontId="11" fillId="0" borderId="2" xfId="5" applyNumberFormat="1" applyFont="1" applyBorder="1" applyAlignment="1">
      <alignment horizontal="center" vertical="center"/>
    </xf>
    <xf numFmtId="180" fontId="11" fillId="0" borderId="2" xfId="5" applyNumberFormat="1" applyFont="1" applyBorder="1" applyAlignment="1" applyProtection="1">
      <alignment horizontal="center" vertical="center"/>
      <protection hidden="1"/>
    </xf>
    <xf numFmtId="184" fontId="28" fillId="2" borderId="2" xfId="5" applyNumberFormat="1" applyFont="1" applyFill="1" applyBorder="1" applyAlignment="1">
      <alignment horizontal="left" vertical="center" wrapText="1"/>
    </xf>
    <xf numFmtId="0" fontId="11" fillId="2" borderId="2" xfId="5" applyFont="1" applyFill="1" applyBorder="1" applyAlignment="1">
      <alignment horizontal="center" vertical="center"/>
    </xf>
    <xf numFmtId="0" fontId="11" fillId="2" borderId="2" xfId="5" applyFont="1" applyFill="1" applyBorder="1" applyAlignment="1">
      <alignment vertical="center"/>
    </xf>
    <xf numFmtId="184" fontId="11" fillId="0" borderId="2" xfId="5" applyNumberFormat="1" applyFont="1" applyBorder="1" applyAlignment="1">
      <alignment horizontal="left" vertical="center"/>
    </xf>
    <xf numFmtId="184" fontId="11" fillId="0" borderId="2" xfId="5" applyNumberFormat="1" applyFont="1" applyFill="1" applyBorder="1" applyAlignment="1">
      <alignment horizontal="left" vertical="center" wrapText="1"/>
    </xf>
    <xf numFmtId="0" fontId="55" fillId="5" borderId="2" xfId="5" applyFont="1" applyFill="1" applyBorder="1" applyAlignment="1">
      <alignment horizontal="center" vertical="center"/>
    </xf>
    <xf numFmtId="0" fontId="10" fillId="5" borderId="2" xfId="5" applyFont="1" applyFill="1" applyBorder="1" applyAlignment="1">
      <alignment vertical="center"/>
    </xf>
    <xf numFmtId="182" fontId="10" fillId="5" borderId="2" xfId="5" applyNumberFormat="1" applyFont="1" applyFill="1" applyBorder="1" applyAlignment="1">
      <alignment horizontal="right" vertical="center"/>
    </xf>
    <xf numFmtId="0" fontId="56" fillId="0" borderId="2" xfId="5" applyFont="1" applyBorder="1" applyAlignment="1">
      <alignment vertical="center"/>
    </xf>
    <xf numFmtId="0" fontId="31" fillId="0" borderId="2" xfId="5" applyFont="1" applyBorder="1" applyAlignment="1">
      <alignment horizontal="right" vertical="center"/>
    </xf>
    <xf numFmtId="0" fontId="57" fillId="0" borderId="2" xfId="5" applyFont="1" applyBorder="1" applyAlignment="1">
      <alignment horizontal="right" vertical="center"/>
    </xf>
    <xf numFmtId="0" fontId="11" fillId="0" borderId="2" xfId="5" applyFont="1" applyBorder="1" applyAlignment="1">
      <alignment vertical="center" wrapText="1"/>
    </xf>
    <xf numFmtId="181" fontId="10" fillId="14" borderId="2" xfId="5" applyNumberFormat="1" applyFont="1" applyFill="1" applyBorder="1" applyAlignment="1">
      <alignment horizontal="right" vertical="center"/>
    </xf>
    <xf numFmtId="181" fontId="10" fillId="14" borderId="2" xfId="2" applyNumberFormat="1" applyFont="1" applyFill="1" applyBorder="1" applyAlignment="1">
      <alignment horizontal="right" vertical="center"/>
    </xf>
    <xf numFmtId="0" fontId="2" fillId="0" borderId="2" xfId="5" applyBorder="1" applyAlignment="1">
      <alignment vertical="center"/>
    </xf>
    <xf numFmtId="179" fontId="7" fillId="0" borderId="2" xfId="5" applyNumberFormat="1" applyFont="1" applyBorder="1" applyAlignment="1">
      <alignment horizontal="center" vertical="center" wrapText="1"/>
    </xf>
    <xf numFmtId="179" fontId="7" fillId="0" borderId="2" xfId="5" applyNumberFormat="1" applyFont="1" applyBorder="1" applyAlignment="1">
      <alignment horizontal="center" vertical="center"/>
    </xf>
    <xf numFmtId="0" fontId="4" fillId="0" borderId="0" xfId="5" applyNumberFormat="1" applyFont="1" applyAlignment="1">
      <alignment vertical="center"/>
    </xf>
    <xf numFmtId="0" fontId="47" fillId="0" borderId="0" xfId="0" applyFont="1" applyAlignment="1" applyProtection="1">
      <alignment horizontal="center" vertical="center" wrapText="1"/>
    </xf>
    <xf numFmtId="14" fontId="47" fillId="0" borderId="0" xfId="0" applyNumberFormat="1" applyFont="1" applyFill="1" applyAlignment="1" applyProtection="1">
      <alignment vertical="center" wrapText="1"/>
    </xf>
    <xf numFmtId="49" fontId="11" fillId="0" borderId="10" xfId="0" applyNumberFormat="1" applyFont="1" applyBorder="1" applyAlignment="1" applyProtection="1">
      <alignment horizontal="left" vertical="center"/>
    </xf>
    <xf numFmtId="49" fontId="11" fillId="0" borderId="10" xfId="0" applyNumberFormat="1" applyFont="1" applyBorder="1" applyAlignment="1" applyProtection="1">
      <alignment horizontal="left"/>
    </xf>
    <xf numFmtId="0" fontId="67" fillId="11" borderId="0" xfId="6" applyFont="1" applyFill="1" applyBorder="1"/>
    <xf numFmtId="0" fontId="68" fillId="0" borderId="0" xfId="0" applyFont="1" applyAlignment="1" applyProtection="1">
      <alignment horizontal="left" vertical="center" indent="1"/>
    </xf>
    <xf numFmtId="0" fontId="29" fillId="9" borderId="2" xfId="0" applyFont="1" applyFill="1" applyBorder="1" applyAlignment="1" applyProtection="1">
      <alignment vertical="center" wrapText="1"/>
      <protection locked="0"/>
    </xf>
    <xf numFmtId="0" fontId="10" fillId="0" borderId="0" xfId="0" applyFont="1" applyBorder="1" applyAlignment="1" applyProtection="1">
      <alignment horizontal="center" vertical="center" wrapText="1"/>
    </xf>
    <xf numFmtId="0" fontId="3" fillId="21" borderId="2" xfId="0" applyFont="1" applyFill="1" applyBorder="1" applyAlignment="1" applyProtection="1">
      <alignment horizontal="left" vertical="center" wrapText="1"/>
    </xf>
    <xf numFmtId="0" fontId="3" fillId="21" borderId="2" xfId="0"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166" fontId="3" fillId="0" borderId="0" xfId="0" applyNumberFormat="1"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10" fillId="0" borderId="0" xfId="0" applyFont="1" applyAlignment="1" applyProtection="1">
      <alignment vertical="center"/>
    </xf>
    <xf numFmtId="0" fontId="11" fillId="0" borderId="2" xfId="0" applyFont="1" applyBorder="1" applyAlignment="1" applyProtection="1">
      <alignment horizontal="center" vertical="center"/>
    </xf>
    <xf numFmtId="0" fontId="2"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3" xfId="0" applyBorder="1" applyAlignment="1" applyProtection="1">
      <alignment horizontal="center" vertical="center"/>
    </xf>
    <xf numFmtId="0" fontId="2" fillId="0" borderId="3" xfId="0" applyFont="1" applyBorder="1" applyAlignment="1" applyProtection="1">
      <alignment horizontal="center" vertical="center"/>
    </xf>
    <xf numFmtId="3" fontId="3" fillId="0" borderId="0" xfId="0" applyNumberFormat="1" applyFont="1" applyBorder="1" applyAlignment="1" applyProtection="1">
      <alignment horizontal="right" vertical="center" wrapText="1"/>
    </xf>
    <xf numFmtId="171" fontId="3" fillId="0" borderId="0" xfId="4" applyNumberFormat="1" applyFont="1" applyFill="1" applyBorder="1" applyAlignment="1" applyProtection="1">
      <alignment horizontal="right" vertical="center" wrapText="1" indent="1"/>
    </xf>
    <xf numFmtId="0" fontId="3" fillId="21" borderId="2" xfId="0" applyFont="1" applyFill="1" applyBorder="1" applyAlignment="1" applyProtection="1">
      <alignment horizontal="center" vertical="center"/>
    </xf>
    <xf numFmtId="0" fontId="9" fillId="0" borderId="0" xfId="5" applyNumberFormat="1" applyFont="1" applyFill="1" applyAlignment="1">
      <alignment horizontal="left"/>
    </xf>
    <xf numFmtId="166" fontId="37" fillId="0" borderId="2" xfId="0" applyNumberFormat="1" applyFont="1" applyFill="1" applyBorder="1" applyAlignment="1" applyProtection="1">
      <alignment horizontal="right" vertical="center" wrapText="1"/>
    </xf>
    <xf numFmtId="0" fontId="11" fillId="0" borderId="2" xfId="5" applyFont="1" applyBorder="1" applyAlignment="1">
      <alignment vertical="center"/>
    </xf>
    <xf numFmtId="0" fontId="0" fillId="0" borderId="2" xfId="0" applyBorder="1" applyAlignment="1" applyProtection="1">
      <alignment vertical="center"/>
    </xf>
    <xf numFmtId="188" fontId="29" fillId="0" borderId="15" xfId="0" applyNumberFormat="1" applyFont="1" applyFill="1" applyBorder="1" applyAlignment="1" applyProtection="1">
      <alignment horizontal="right" vertical="center"/>
    </xf>
    <xf numFmtId="0" fontId="11" fillId="0" borderId="2" xfId="5" applyFont="1" applyBorder="1" applyAlignment="1">
      <alignment vertical="center"/>
    </xf>
    <xf numFmtId="0" fontId="8" fillId="0" borderId="4" xfId="0" applyFont="1" applyBorder="1" applyAlignment="1" applyProtection="1">
      <alignment vertical="center" wrapText="1"/>
    </xf>
    <xf numFmtId="166" fontId="31" fillId="0" borderId="2" xfId="5" applyNumberFormat="1" applyFont="1" applyBorder="1" applyAlignment="1">
      <alignment horizontal="right" vertical="center"/>
    </xf>
    <xf numFmtId="181" fontId="31" fillId="0" borderId="15" xfId="5" applyNumberFormat="1" applyFont="1" applyBorder="1" applyAlignment="1">
      <alignment horizontal="right" vertical="center"/>
    </xf>
    <xf numFmtId="181" fontId="31" fillId="0" borderId="3" xfId="2" applyNumberFormat="1" applyFont="1" applyBorder="1" applyAlignment="1">
      <alignment horizontal="right" vertical="center"/>
    </xf>
    <xf numFmtId="0" fontId="11" fillId="0" borderId="5" xfId="5" applyFont="1" applyBorder="1" applyAlignment="1">
      <alignment vertical="center"/>
    </xf>
    <xf numFmtId="166" fontId="57" fillId="0" borderId="2" xfId="5" applyNumberFormat="1" applyFont="1" applyBorder="1" applyAlignment="1">
      <alignment horizontal="center" vertical="center"/>
    </xf>
    <xf numFmtId="0" fontId="19" fillId="0" borderId="0" xfId="5" applyFont="1" applyAlignment="1">
      <alignment vertical="top"/>
    </xf>
    <xf numFmtId="166" fontId="66" fillId="22" borderId="0" xfId="5" applyNumberFormat="1" applyFont="1" applyFill="1" applyBorder="1" applyAlignment="1">
      <alignment horizontal="left" vertical="center"/>
    </xf>
    <xf numFmtId="166" fontId="9" fillId="22" borderId="0" xfId="5" applyNumberFormat="1" applyFont="1" applyFill="1" applyBorder="1" applyAlignment="1">
      <alignment horizontal="center" vertical="center"/>
    </xf>
    <xf numFmtId="166" fontId="30" fillId="22" borderId="76" xfId="5" applyNumberFormat="1" applyFont="1" applyFill="1" applyBorder="1" applyAlignment="1">
      <alignment horizontal="right" vertical="center"/>
    </xf>
    <xf numFmtId="0" fontId="69" fillId="0" borderId="0" xfId="0" applyFont="1" applyProtection="1"/>
    <xf numFmtId="0" fontId="70" fillId="0" borderId="0" xfId="0" applyFont="1" applyAlignment="1" applyProtection="1">
      <alignment vertical="center"/>
    </xf>
    <xf numFmtId="0" fontId="70" fillId="0" borderId="0" xfId="5" applyFont="1" applyAlignment="1">
      <alignment vertical="center"/>
    </xf>
    <xf numFmtId="0" fontId="69" fillId="0" borderId="0" xfId="5" applyFont="1" applyAlignment="1">
      <alignment vertical="center"/>
    </xf>
    <xf numFmtId="169" fontId="67" fillId="0" borderId="0" xfId="0" applyNumberFormat="1" applyFont="1" applyFill="1" applyBorder="1" applyProtection="1"/>
    <xf numFmtId="0" fontId="71" fillId="0" borderId="2" xfId="0" applyFont="1" applyFill="1" applyBorder="1" applyAlignment="1" applyProtection="1">
      <alignment horizontal="center" vertical="center"/>
    </xf>
    <xf numFmtId="0" fontId="71" fillId="0" borderId="3" xfId="0" applyFont="1" applyBorder="1" applyAlignment="1" applyProtection="1">
      <alignment horizontal="center" vertical="center"/>
    </xf>
    <xf numFmtId="0" fontId="7" fillId="0" borderId="0" xfId="0" applyFont="1" applyFill="1" applyBorder="1" applyAlignment="1" applyProtection="1">
      <alignment horizontal="left" vertical="center"/>
    </xf>
    <xf numFmtId="0" fontId="11" fillId="0" borderId="2" xfId="0" applyFont="1" applyBorder="1" applyAlignment="1" applyProtection="1">
      <alignment horizontal="left" vertical="center" wrapText="1"/>
    </xf>
    <xf numFmtId="0" fontId="40" fillId="0" borderId="0" xfId="0" applyFont="1" applyAlignment="1">
      <alignment horizontal="left" vertical="center" wrapText="1"/>
    </xf>
    <xf numFmtId="0" fontId="11" fillId="0" borderId="2" xfId="5" applyFont="1" applyBorder="1" applyAlignment="1">
      <alignment vertical="center"/>
    </xf>
    <xf numFmtId="0" fontId="11" fillId="7" borderId="15" xfId="0" applyFont="1" applyFill="1" applyBorder="1" applyAlignment="1" applyProtection="1">
      <alignment horizontal="center" vertical="center" wrapText="1"/>
    </xf>
    <xf numFmtId="3" fontId="11" fillId="7" borderId="3"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xf>
    <xf numFmtId="165" fontId="11" fillId="0" borderId="2" xfId="0" applyNumberFormat="1" applyFont="1" applyFill="1" applyBorder="1" applyAlignment="1" applyProtection="1">
      <alignment horizontal="right" vertical="center" wrapText="1" indent="1"/>
    </xf>
    <xf numFmtId="0" fontId="10" fillId="0" borderId="2" xfId="0" applyFont="1" applyBorder="1" applyAlignment="1">
      <alignment vertical="center" wrapText="1"/>
    </xf>
    <xf numFmtId="0" fontId="4" fillId="0" borderId="0" xfId="0" applyNumberFormat="1" applyFont="1" applyAlignment="1" applyProtection="1">
      <alignment vertical="center" wrapText="1"/>
    </xf>
    <xf numFmtId="0" fontId="9" fillId="0" borderId="0" xfId="0" applyNumberFormat="1" applyFont="1" applyAlignment="1" applyProtection="1">
      <alignment vertical="center" wrapText="1"/>
    </xf>
    <xf numFmtId="0" fontId="51" fillId="0" borderId="0" xfId="0" applyNumberFormat="1" applyFont="1" applyAlignment="1" applyProtection="1">
      <alignment vertical="center" wrapText="1"/>
    </xf>
    <xf numFmtId="190" fontId="11" fillId="4" borderId="2" xfId="0" applyNumberFormat="1" applyFont="1" applyFill="1" applyBorder="1" applyAlignment="1" applyProtection="1">
      <alignment horizontal="right" vertical="center" wrapText="1"/>
      <protection locked="0"/>
    </xf>
    <xf numFmtId="190" fontId="11" fillId="9" borderId="2" xfId="0" applyNumberFormat="1" applyFont="1" applyFill="1" applyBorder="1" applyAlignment="1" applyProtection="1">
      <alignment horizontal="right" vertical="center" wrapText="1"/>
      <protection locked="0"/>
    </xf>
    <xf numFmtId="0" fontId="11" fillId="9" borderId="14" xfId="0"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wrapText="1"/>
      <protection locked="0"/>
    </xf>
    <xf numFmtId="166" fontId="11" fillId="9" borderId="53" xfId="0" applyNumberFormat="1" applyFont="1" applyFill="1" applyBorder="1" applyAlignment="1" applyProtection="1">
      <alignment horizontal="center" vertical="center"/>
      <protection locked="0"/>
    </xf>
    <xf numFmtId="166" fontId="11" fillId="9" borderId="54" xfId="0" applyNumberFormat="1" applyFont="1" applyFill="1" applyBorder="1" applyAlignment="1" applyProtection="1">
      <alignment horizontal="center" vertical="center"/>
      <protection locked="0"/>
    </xf>
    <xf numFmtId="176" fontId="11" fillId="9" borderId="62" xfId="0" applyNumberFormat="1" applyFont="1" applyFill="1" applyBorder="1" applyAlignment="1" applyProtection="1">
      <alignment horizontal="center" vertical="center"/>
      <protection locked="0"/>
    </xf>
    <xf numFmtId="176" fontId="11" fillId="9" borderId="58" xfId="0" applyNumberFormat="1" applyFont="1" applyFill="1" applyBorder="1" applyAlignment="1" applyProtection="1">
      <alignment horizontal="center" vertical="center"/>
      <protection locked="0"/>
    </xf>
    <xf numFmtId="176" fontId="11" fillId="9" borderId="60" xfId="0" applyNumberFormat="1" applyFont="1" applyFill="1" applyBorder="1" applyAlignment="1" applyProtection="1">
      <alignment horizontal="center" vertical="center"/>
      <protection locked="0"/>
    </xf>
    <xf numFmtId="176" fontId="11" fillId="9" borderId="54" xfId="0" applyNumberFormat="1" applyFont="1" applyFill="1" applyBorder="1" applyAlignment="1" applyProtection="1">
      <alignment horizontal="center" vertical="center"/>
      <protection locked="0"/>
    </xf>
    <xf numFmtId="166" fontId="11" fillId="9" borderId="51" xfId="0" applyNumberFormat="1" applyFont="1" applyFill="1" applyBorder="1" applyAlignment="1" applyProtection="1">
      <alignment horizontal="center" vertical="center"/>
      <protection locked="0"/>
    </xf>
    <xf numFmtId="166" fontId="11" fillId="9" borderId="60" xfId="0" applyNumberFormat="1" applyFont="1" applyFill="1" applyBorder="1" applyAlignment="1" applyProtection="1">
      <alignment horizontal="center" vertical="center"/>
      <protection locked="0"/>
    </xf>
    <xf numFmtId="166" fontId="11" fillId="9" borderId="62" xfId="0" applyNumberFormat="1" applyFont="1" applyFill="1" applyBorder="1" applyAlignment="1" applyProtection="1">
      <alignment horizontal="center" vertical="center"/>
      <protection locked="0"/>
    </xf>
    <xf numFmtId="0" fontId="11" fillId="9" borderId="22" xfId="0" applyFont="1" applyFill="1" applyBorder="1" applyAlignment="1" applyProtection="1">
      <alignment horizontal="center" vertical="center"/>
      <protection locked="0"/>
    </xf>
    <xf numFmtId="0" fontId="11" fillId="9" borderId="46" xfId="0" applyFont="1" applyFill="1" applyBorder="1" applyAlignment="1" applyProtection="1">
      <alignment horizontal="center" vertical="center"/>
      <protection locked="0"/>
    </xf>
    <xf numFmtId="177" fontId="11" fillId="9" borderId="60" xfId="0" applyNumberFormat="1" applyFont="1" applyFill="1" applyBorder="1" applyAlignment="1" applyProtection="1">
      <alignment horizontal="center" vertical="center"/>
      <protection locked="0"/>
    </xf>
    <xf numFmtId="177" fontId="11" fillId="9" borderId="62" xfId="0" applyNumberFormat="1" applyFont="1" applyFill="1" applyBorder="1" applyAlignment="1" applyProtection="1">
      <alignment horizontal="center" vertical="center"/>
      <protection locked="0"/>
    </xf>
    <xf numFmtId="191" fontId="11" fillId="9" borderId="51" xfId="0" applyNumberFormat="1" applyFont="1" applyFill="1" applyBorder="1" applyAlignment="1" applyProtection="1">
      <alignment horizontal="center" vertical="center"/>
      <protection locked="0"/>
    </xf>
    <xf numFmtId="191" fontId="11" fillId="9" borderId="53" xfId="0" applyNumberFormat="1" applyFont="1" applyFill="1" applyBorder="1" applyAlignment="1" applyProtection="1">
      <alignment horizontal="center" vertical="center"/>
      <protection locked="0"/>
    </xf>
    <xf numFmtId="192" fontId="11" fillId="9" borderId="60" xfId="0" applyNumberFormat="1" applyFont="1" applyFill="1" applyBorder="1" applyAlignment="1" applyProtection="1">
      <alignment horizontal="center" vertical="center"/>
      <protection locked="0"/>
    </xf>
    <xf numFmtId="192" fontId="11" fillId="9" borderId="62" xfId="0" applyNumberFormat="1" applyFont="1" applyFill="1" applyBorder="1" applyAlignment="1" applyProtection="1">
      <alignment horizontal="center" vertical="center"/>
      <protection locked="0"/>
    </xf>
    <xf numFmtId="192" fontId="11" fillId="9" borderId="56" xfId="0" applyNumberFormat="1" applyFont="1" applyFill="1" applyBorder="1" applyAlignment="1" applyProtection="1">
      <alignment horizontal="center" vertical="center"/>
      <protection locked="0"/>
    </xf>
    <xf numFmtId="192" fontId="11" fillId="9" borderId="58" xfId="0" applyNumberFormat="1" applyFont="1" applyFill="1" applyBorder="1" applyAlignment="1" applyProtection="1">
      <alignment horizontal="center" vertical="center"/>
      <protection locked="0"/>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166" fontId="0" fillId="9" borderId="2" xfId="0" applyNumberFormat="1" applyFill="1" applyBorder="1" applyAlignment="1" applyProtection="1">
      <alignment horizontal="right" vertical="center"/>
      <protection locked="0"/>
    </xf>
    <xf numFmtId="166" fontId="2" fillId="9" borderId="2" xfId="0" applyNumberFormat="1" applyFont="1" applyFill="1" applyBorder="1" applyAlignment="1" applyProtection="1">
      <alignment horizontal="right" vertical="center"/>
      <protection locked="0"/>
    </xf>
    <xf numFmtId="0" fontId="39" fillId="0" borderId="0" xfId="0" applyFont="1" applyProtection="1"/>
    <xf numFmtId="0" fontId="4" fillId="0" borderId="0" xfId="0" applyFont="1" applyAlignment="1" applyProtection="1">
      <alignment horizontal="left" vertical="center" wrapText="1"/>
    </xf>
    <xf numFmtId="0" fontId="3" fillId="0" borderId="0" xfId="0" applyFont="1" applyAlignment="1" applyProtection="1">
      <alignment vertical="center" wrapText="1"/>
    </xf>
    <xf numFmtId="0" fontId="11" fillId="11" borderId="2" xfId="0" applyFont="1" applyFill="1" applyBorder="1" applyAlignment="1" applyProtection="1">
      <alignment horizontal="left" vertical="center"/>
    </xf>
    <xf numFmtId="0" fontId="10" fillId="0" borderId="5" xfId="0" applyFont="1" applyBorder="1" applyAlignment="1" applyProtection="1">
      <alignment vertical="center" wrapText="1"/>
    </xf>
    <xf numFmtId="166" fontId="10" fillId="0" borderId="2" xfId="0" applyNumberFormat="1" applyFont="1" applyBorder="1" applyAlignment="1" applyProtection="1">
      <alignment horizontal="center" vertical="center"/>
    </xf>
    <xf numFmtId="49" fontId="4" fillId="0" borderId="0" xfId="0" applyNumberFormat="1" applyFont="1" applyBorder="1" applyAlignment="1" applyProtection="1">
      <alignment horizontal="left"/>
    </xf>
    <xf numFmtId="0" fontId="47" fillId="0" borderId="0" xfId="0" applyFont="1" applyProtection="1"/>
    <xf numFmtId="0" fontId="0" fillId="0" borderId="0" xfId="0" applyAlignment="1" applyProtection="1">
      <alignment horizontal="left"/>
    </xf>
    <xf numFmtId="49" fontId="10" fillId="0" borderId="10" xfId="0" applyNumberFormat="1"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1" xfId="0" applyFont="1" applyFill="1" applyBorder="1" applyAlignment="1" applyProtection="1">
      <alignment horizontal="center" vertical="center" wrapText="1"/>
    </xf>
    <xf numFmtId="0" fontId="11" fillId="8" borderId="26" xfId="0" applyFont="1" applyFill="1" applyBorder="1" applyProtection="1"/>
    <xf numFmtId="0" fontId="11" fillId="0" borderId="0" xfId="0" applyFont="1" applyBorder="1" applyProtection="1"/>
    <xf numFmtId="0" fontId="10" fillId="0" borderId="0" xfId="0" applyFont="1" applyAlignment="1" applyProtection="1">
      <alignment horizontal="center" vertical="center"/>
    </xf>
    <xf numFmtId="0" fontId="10" fillId="8" borderId="17" xfId="0" applyFont="1" applyFill="1" applyBorder="1" applyAlignment="1" applyProtection="1">
      <alignment vertical="center"/>
    </xf>
    <xf numFmtId="0" fontId="10" fillId="8" borderId="26" xfId="0" applyFont="1" applyFill="1" applyBorder="1" applyProtection="1"/>
    <xf numFmtId="0" fontId="10" fillId="8" borderId="14" xfId="0" applyFont="1" applyFill="1" applyBorder="1" applyAlignment="1" applyProtection="1">
      <alignment horizontal="center" vertical="center" wrapText="1"/>
    </xf>
    <xf numFmtId="0" fontId="11" fillId="0" borderId="51" xfId="0" applyFont="1" applyBorder="1" applyAlignment="1" applyProtection="1">
      <alignment vertical="center" wrapText="1"/>
    </xf>
    <xf numFmtId="0" fontId="11" fillId="0" borderId="52" xfId="0" applyFont="1" applyBorder="1" applyAlignment="1" applyProtection="1">
      <alignment horizontal="center" vertical="center"/>
    </xf>
    <xf numFmtId="0" fontId="11" fillId="0" borderId="56"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11" fillId="0" borderId="60" xfId="0" applyFont="1" applyBorder="1" applyAlignment="1" applyProtection="1">
      <alignment vertical="center" wrapText="1"/>
    </xf>
    <xf numFmtId="0" fontId="11" fillId="0" borderId="49" xfId="0" applyFont="1" applyBorder="1" applyAlignment="1" applyProtection="1">
      <alignment vertical="center" wrapText="1"/>
    </xf>
    <xf numFmtId="0" fontId="11" fillId="0" borderId="49" xfId="0" applyFont="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22" xfId="0" applyFont="1" applyBorder="1" applyAlignment="1" applyProtection="1">
      <alignment vertical="center" wrapText="1"/>
    </xf>
    <xf numFmtId="0" fontId="11" fillId="0" borderId="64" xfId="0" applyFont="1" applyBorder="1" applyAlignment="1" applyProtection="1">
      <alignment horizontal="center" vertical="center"/>
    </xf>
    <xf numFmtId="0" fontId="11" fillId="0" borderId="49" xfId="0" applyFont="1" applyFill="1" applyBorder="1" applyAlignment="1" applyProtection="1">
      <alignment vertical="center"/>
    </xf>
    <xf numFmtId="49" fontId="11" fillId="0" borderId="0" xfId="0" applyNumberFormat="1" applyFont="1" applyBorder="1" applyAlignment="1" applyProtection="1">
      <alignment horizontal="left"/>
    </xf>
    <xf numFmtId="0" fontId="4" fillId="0" borderId="0" xfId="0" applyFont="1" applyBorder="1" applyAlignment="1" applyProtection="1">
      <alignment horizontal="left" vertical="center" wrapText="1"/>
    </xf>
    <xf numFmtId="0" fontId="0" fillId="0" borderId="2" xfId="0" applyBorder="1" applyProtection="1"/>
    <xf numFmtId="0" fontId="20" fillId="8" borderId="5" xfId="0" applyFont="1" applyFill="1" applyBorder="1" applyAlignment="1" applyProtection="1">
      <alignment vertical="center"/>
    </xf>
    <xf numFmtId="0" fontId="20" fillId="8" borderId="15" xfId="0" applyFont="1" applyFill="1" applyBorder="1" applyAlignment="1" applyProtection="1">
      <alignment vertical="center"/>
    </xf>
    <xf numFmtId="0" fontId="20" fillId="8" borderId="20" xfId="0" applyFont="1" applyFill="1" applyBorder="1" applyAlignment="1" applyProtection="1">
      <alignment vertical="center"/>
    </xf>
    <xf numFmtId="0" fontId="35" fillId="7" borderId="3" xfId="0" applyFont="1" applyFill="1" applyBorder="1" applyAlignment="1" applyProtection="1">
      <alignment horizontal="center" vertical="center" wrapText="1"/>
    </xf>
    <xf numFmtId="167" fontId="2" fillId="0" borderId="2" xfId="0" applyNumberFormat="1" applyFont="1" applyBorder="1" applyAlignment="1" applyProtection="1">
      <alignment horizontal="left" vertical="center" wrapText="1"/>
    </xf>
    <xf numFmtId="3" fontId="3" fillId="0" borderId="5" xfId="0" applyNumberFormat="1" applyFont="1" applyBorder="1" applyAlignment="1" applyProtection="1">
      <alignment vertical="center" wrapText="1"/>
    </xf>
    <xf numFmtId="3" fontId="3" fillId="0" borderId="15" xfId="0" applyNumberFormat="1" applyFont="1" applyBorder="1" applyAlignment="1" applyProtection="1">
      <alignment vertical="center" wrapText="1"/>
    </xf>
    <xf numFmtId="3" fontId="3" fillId="0" borderId="82" xfId="0" applyNumberFormat="1" applyFont="1" applyBorder="1" applyAlignment="1" applyProtection="1">
      <alignment vertical="center" wrapText="1"/>
    </xf>
    <xf numFmtId="3" fontId="3" fillId="0" borderId="3" xfId="0" applyNumberFormat="1" applyFont="1" applyBorder="1" applyAlignment="1" applyProtection="1">
      <alignment horizontal="right" vertical="center" indent="1"/>
    </xf>
    <xf numFmtId="166" fontId="3" fillId="0" borderId="2" xfId="0" applyNumberFormat="1" applyFont="1" applyBorder="1" applyAlignment="1" applyProtection="1">
      <alignment horizontal="right" vertical="center" wrapText="1"/>
    </xf>
    <xf numFmtId="49" fontId="9" fillId="0" borderId="0" xfId="0" applyNumberFormat="1" applyFont="1" applyAlignment="1" applyProtection="1">
      <alignment horizontal="left" vertical="center"/>
    </xf>
    <xf numFmtId="49" fontId="3" fillId="4" borderId="0" xfId="0" applyNumberFormat="1" applyFont="1" applyFill="1" applyBorder="1" applyAlignment="1" applyProtection="1">
      <alignment vertical="center"/>
    </xf>
    <xf numFmtId="0" fontId="0" fillId="0" borderId="0" xfId="0" applyFill="1" applyBorder="1" applyAlignment="1" applyProtection="1">
      <alignment vertical="center" wrapText="1"/>
    </xf>
    <xf numFmtId="49" fontId="3" fillId="0" borderId="0" xfId="0" applyNumberFormat="1" applyFont="1" applyFill="1" applyBorder="1" applyAlignment="1" applyProtection="1">
      <alignment vertical="center"/>
    </xf>
    <xf numFmtId="0" fontId="47" fillId="0" borderId="0" xfId="0" applyFont="1" applyFill="1" applyAlignment="1" applyProtection="1">
      <alignment vertical="center"/>
    </xf>
    <xf numFmtId="0" fontId="3" fillId="0" borderId="0" xfId="0" applyFont="1" applyAlignment="1" applyProtection="1">
      <alignment horizontal="left" vertical="center" wrapText="1"/>
    </xf>
    <xf numFmtId="0" fontId="0" fillId="0" borderId="0" xfId="0" applyFill="1" applyAlignment="1" applyProtection="1">
      <alignment horizontal="right" vertical="center" wrapText="1"/>
    </xf>
    <xf numFmtId="0" fontId="3" fillId="5"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0" fillId="0" borderId="12" xfId="0" applyFill="1" applyBorder="1" applyAlignment="1" applyProtection="1">
      <alignment vertical="center"/>
    </xf>
    <xf numFmtId="0" fontId="3" fillId="0" borderId="8" xfId="0" applyFont="1" applyFill="1" applyBorder="1" applyAlignment="1" applyProtection="1">
      <alignment horizontal="center" vertical="center"/>
    </xf>
    <xf numFmtId="0" fontId="2" fillId="0" borderId="4" xfId="0" applyFont="1" applyFill="1" applyBorder="1" applyAlignment="1" applyProtection="1">
      <alignment horizontal="left" vertical="center"/>
    </xf>
    <xf numFmtId="0" fontId="0" fillId="0" borderId="6" xfId="0" applyFill="1" applyBorder="1" applyAlignment="1" applyProtection="1">
      <alignment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vertical="center"/>
    </xf>
    <xf numFmtId="0" fontId="0" fillId="0" borderId="12" xfId="0" applyBorder="1" applyAlignment="1" applyProtection="1">
      <alignment vertical="center"/>
    </xf>
    <xf numFmtId="0" fontId="2" fillId="0" borderId="4" xfId="0" applyFont="1" applyBorder="1" applyAlignment="1" applyProtection="1">
      <alignment vertical="center"/>
    </xf>
    <xf numFmtId="0" fontId="0" fillId="0" borderId="6" xfId="0" applyBorder="1" applyAlignment="1" applyProtection="1">
      <alignment vertical="center"/>
    </xf>
    <xf numFmtId="0" fontId="2" fillId="0" borderId="4" xfId="0" applyFont="1" applyBorder="1" applyAlignment="1" applyProtection="1">
      <alignment horizontal="left" vertical="center"/>
    </xf>
    <xf numFmtId="0" fontId="3" fillId="0" borderId="38" xfId="0" applyFont="1" applyBorder="1" applyAlignment="1" applyProtection="1">
      <alignment horizontal="center" vertical="center"/>
    </xf>
    <xf numFmtId="0" fontId="2" fillId="0" borderId="6" xfId="0" applyFont="1" applyBorder="1" applyAlignment="1" applyProtection="1">
      <alignment vertical="center"/>
    </xf>
    <xf numFmtId="0" fontId="2" fillId="0" borderId="6" xfId="0" applyFont="1" applyBorder="1" applyAlignment="1" applyProtection="1">
      <alignment vertical="center" wrapText="1"/>
    </xf>
    <xf numFmtId="0" fontId="3" fillId="0" borderId="47" xfId="0" applyFont="1" applyBorder="1" applyAlignment="1" applyProtection="1">
      <alignment horizontal="left" vertical="center"/>
    </xf>
    <xf numFmtId="0" fontId="2" fillId="0" borderId="12" xfId="0" applyFont="1" applyBorder="1" applyAlignment="1" applyProtection="1">
      <alignment vertical="center"/>
    </xf>
    <xf numFmtId="0" fontId="3" fillId="0" borderId="8" xfId="0" applyFont="1" applyBorder="1" applyAlignment="1" applyProtection="1">
      <alignment horizontal="center" vertical="center"/>
    </xf>
    <xf numFmtId="0" fontId="2" fillId="0" borderId="0" xfId="0" applyFont="1" applyBorder="1" applyAlignment="1" applyProtection="1">
      <alignment horizontal="left"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1" xfId="0" applyFont="1" applyBorder="1" applyAlignment="1" applyProtection="1">
      <alignment vertical="center" wrapText="1"/>
    </xf>
    <xf numFmtId="0" fontId="3" fillId="0" borderId="0" xfId="0" applyFont="1" applyBorder="1" applyAlignment="1" applyProtection="1">
      <alignment horizontal="left" vertical="center"/>
    </xf>
    <xf numFmtId="0" fontId="2" fillId="0" borderId="44" xfId="0" applyFont="1" applyBorder="1" applyAlignment="1" applyProtection="1">
      <alignment horizontal="left" vertical="center"/>
    </xf>
    <xf numFmtId="0" fontId="2" fillId="0" borderId="0" xfId="5" applyNumberFormat="1" applyFill="1" applyAlignment="1" applyProtection="1">
      <alignment horizontal="left" vertical="center"/>
    </xf>
    <xf numFmtId="0" fontId="9" fillId="0" borderId="0" xfId="5" applyNumberFormat="1" applyFont="1" applyAlignment="1" applyProtection="1">
      <alignment horizontal="left" vertical="center"/>
    </xf>
    <xf numFmtId="0" fontId="2" fillId="0" borderId="0" xfId="5" applyAlignment="1" applyProtection="1">
      <alignment horizontal="center" vertical="center"/>
    </xf>
    <xf numFmtId="0" fontId="36" fillId="0" borderId="0" xfId="5" applyFont="1" applyAlignment="1" applyProtection="1">
      <alignment horizontal="center" vertical="center"/>
    </xf>
    <xf numFmtId="0" fontId="2" fillId="0" borderId="0" xfId="5" applyNumberFormat="1" applyAlignment="1" applyProtection="1">
      <alignment horizontal="left" vertical="center"/>
    </xf>
    <xf numFmtId="0" fontId="2" fillId="0" borderId="0" xfId="5" applyFont="1" applyAlignment="1" applyProtection="1">
      <alignment horizontal="center" vertical="center" wrapText="1"/>
    </xf>
    <xf numFmtId="0" fontId="11" fillId="0" borderId="0" xfId="5" applyFont="1" applyAlignment="1" applyProtection="1">
      <alignment horizontal="center" vertical="center" wrapText="1"/>
    </xf>
    <xf numFmtId="0" fontId="24" fillId="0" borderId="0" xfId="5" applyFont="1" applyAlignment="1" applyProtection="1">
      <alignment horizontal="center" vertical="center"/>
    </xf>
    <xf numFmtId="0" fontId="51" fillId="0" borderId="0" xfId="5" applyNumberFormat="1" applyFont="1" applyAlignment="1" applyProtection="1">
      <alignment horizontal="left" vertical="center"/>
    </xf>
    <xf numFmtId="0" fontId="24" fillId="0" borderId="0" xfId="5" applyFont="1" applyAlignment="1" applyProtection="1">
      <alignment horizontal="center" vertical="center" wrapText="1"/>
    </xf>
    <xf numFmtId="0" fontId="31" fillId="0" borderId="0" xfId="5" applyFont="1" applyAlignment="1" applyProtection="1">
      <alignment horizontal="center" vertical="center" wrapText="1"/>
    </xf>
    <xf numFmtId="0" fontId="50" fillId="0" borderId="0" xfId="5" applyFont="1" applyAlignment="1" applyProtection="1">
      <alignment horizontal="center" vertical="center"/>
    </xf>
    <xf numFmtId="0" fontId="11" fillId="0" borderId="0" xfId="5" applyNumberFormat="1" applyFont="1" applyAlignment="1" applyProtection="1">
      <alignment horizontal="left" vertical="center"/>
    </xf>
    <xf numFmtId="0" fontId="2" fillId="0" borderId="0" xfId="5" applyFill="1" applyAlignment="1" applyProtection="1">
      <alignment horizontal="center" vertical="center"/>
    </xf>
    <xf numFmtId="0" fontId="2" fillId="0" borderId="0" xfId="5" applyFont="1" applyFill="1" applyAlignment="1" applyProtection="1">
      <alignment horizontal="center" vertical="center" wrapText="1"/>
    </xf>
    <xf numFmtId="0" fontId="4" fillId="0" borderId="0" xfId="5" applyFont="1" applyAlignment="1" applyProtection="1">
      <alignment horizontal="left" vertical="center"/>
    </xf>
    <xf numFmtId="0" fontId="2" fillId="0" borderId="0" xfId="5" applyFont="1" applyAlignment="1" applyProtection="1">
      <alignment horizontal="left" vertical="center"/>
    </xf>
    <xf numFmtId="0" fontId="31" fillId="0" borderId="0" xfId="5" applyFont="1" applyAlignment="1" applyProtection="1">
      <alignment vertical="center"/>
    </xf>
    <xf numFmtId="180" fontId="11" fillId="0" borderId="9" xfId="5" applyNumberFormat="1" applyFont="1" applyBorder="1" applyAlignment="1" applyProtection="1">
      <alignment horizontal="center" vertical="center"/>
    </xf>
    <xf numFmtId="180" fontId="11" fillId="0" borderId="29" xfId="5" applyNumberFormat="1" applyFont="1" applyBorder="1" applyAlignment="1" applyProtection="1">
      <alignment horizontal="center" vertical="center"/>
    </xf>
    <xf numFmtId="180" fontId="11" fillId="0" borderId="26" xfId="5" applyNumberFormat="1" applyFont="1" applyBorder="1" applyAlignment="1" applyProtection="1">
      <alignment horizontal="center" vertical="center"/>
    </xf>
    <xf numFmtId="180" fontId="11" fillId="0" borderId="14" xfId="5" applyNumberFormat="1" applyFont="1" applyBorder="1" applyAlignment="1" applyProtection="1">
      <alignment horizontal="center" vertical="center"/>
    </xf>
    <xf numFmtId="180" fontId="11" fillId="11" borderId="16" xfId="5" applyNumberFormat="1" applyFont="1" applyFill="1" applyBorder="1" applyAlignment="1" applyProtection="1">
      <alignment horizontal="center" vertical="center"/>
    </xf>
    <xf numFmtId="180" fontId="11" fillId="11" borderId="18" xfId="5" applyNumberFormat="1" applyFont="1" applyFill="1" applyBorder="1" applyAlignment="1" applyProtection="1">
      <alignment horizontal="center" vertical="center"/>
    </xf>
    <xf numFmtId="0" fontId="19" fillId="0" borderId="0" xfId="5" applyFont="1" applyBorder="1" applyAlignment="1" applyProtection="1">
      <alignment vertical="center"/>
    </xf>
    <xf numFmtId="0" fontId="22" fillId="0" borderId="0" xfId="5" applyFont="1" applyBorder="1" applyAlignment="1" applyProtection="1">
      <alignment vertical="center"/>
    </xf>
    <xf numFmtId="0" fontId="19" fillId="0" borderId="0" xfId="5" applyFont="1" applyAlignment="1" applyProtection="1">
      <alignment vertical="center"/>
    </xf>
    <xf numFmtId="0" fontId="11" fillId="0" borderId="0" xfId="5" applyFont="1" applyAlignment="1" applyProtection="1">
      <alignment vertical="center"/>
    </xf>
    <xf numFmtId="179" fontId="11" fillId="0" borderId="75" xfId="5" applyNumberFormat="1" applyFont="1" applyBorder="1" applyAlignment="1" applyProtection="1">
      <alignment horizontal="center" vertical="center" wrapText="1"/>
    </xf>
    <xf numFmtId="0" fontId="10" fillId="0" borderId="0" xfId="5" applyFont="1" applyFill="1" applyBorder="1" applyAlignment="1" applyProtection="1">
      <alignment horizontal="center" vertical="center" wrapText="1"/>
    </xf>
    <xf numFmtId="0" fontId="10" fillId="0" borderId="34" xfId="5" applyFont="1" applyFill="1" applyBorder="1" applyAlignment="1" applyProtection="1">
      <alignment horizontal="center" vertical="top" wrapText="1"/>
    </xf>
    <xf numFmtId="0" fontId="10" fillId="0" borderId="6" xfId="5" applyFont="1" applyFill="1" applyBorder="1" applyAlignment="1" applyProtection="1">
      <alignment horizontal="center" vertical="center" wrapText="1"/>
    </xf>
    <xf numFmtId="0" fontId="10" fillId="0" borderId="11" xfId="5" applyFont="1" applyFill="1" applyBorder="1" applyAlignment="1" applyProtection="1">
      <alignment horizontal="center" vertical="top" wrapText="1"/>
    </xf>
    <xf numFmtId="0" fontId="10" fillId="0" borderId="68" xfId="5" applyFont="1" applyFill="1" applyBorder="1" applyAlignment="1" applyProtection="1">
      <alignment horizontal="center" vertical="top" wrapText="1"/>
    </xf>
    <xf numFmtId="0" fontId="10" fillId="0" borderId="23" xfId="5" applyFont="1" applyFill="1" applyBorder="1" applyAlignment="1" applyProtection="1">
      <alignment horizontal="center" vertical="top" wrapText="1"/>
    </xf>
    <xf numFmtId="0" fontId="11" fillId="0" borderId="0" xfId="5" applyFont="1" applyBorder="1" applyAlignment="1" applyProtection="1">
      <alignment vertical="center"/>
    </xf>
    <xf numFmtId="0" fontId="35" fillId="0" borderId="0" xfId="5" applyFont="1" applyBorder="1" applyAlignment="1" applyProtection="1">
      <alignment vertical="center"/>
    </xf>
    <xf numFmtId="0" fontId="2" fillId="0" borderId="0" xfId="5" applyAlignment="1" applyProtection="1">
      <alignment vertical="center"/>
    </xf>
    <xf numFmtId="179" fontId="11" fillId="0" borderId="35" xfId="5" applyNumberFormat="1" applyFont="1" applyBorder="1" applyAlignment="1" applyProtection="1">
      <alignment horizontal="center" vertical="center" wrapText="1"/>
    </xf>
    <xf numFmtId="0" fontId="31" fillId="0" borderId="0" xfId="5" applyFont="1" applyFill="1" applyBorder="1" applyAlignment="1" applyProtection="1">
      <alignment horizontal="right" vertical="center" wrapText="1"/>
    </xf>
    <xf numFmtId="10" fontId="31" fillId="0" borderId="34" xfId="2" applyNumberFormat="1" applyFont="1" applyFill="1" applyBorder="1" applyAlignment="1" applyProtection="1">
      <alignment horizontal="center" vertical="center" wrapText="1"/>
    </xf>
    <xf numFmtId="10" fontId="31" fillId="0" borderId="6" xfId="2" applyNumberFormat="1" applyFont="1" applyFill="1" applyBorder="1" applyAlignment="1" applyProtection="1">
      <alignment horizontal="center" vertical="center" wrapText="1"/>
    </xf>
    <xf numFmtId="10" fontId="31" fillId="0" borderId="11" xfId="2" applyNumberFormat="1" applyFont="1" applyFill="1" applyBorder="1" applyAlignment="1" applyProtection="1">
      <alignment horizontal="center" vertical="center" wrapText="1"/>
    </xf>
    <xf numFmtId="173" fontId="31" fillId="11" borderId="68" xfId="2" applyNumberFormat="1" applyFont="1" applyFill="1" applyBorder="1" applyAlignment="1" applyProtection="1">
      <alignment horizontal="center" vertical="center" wrapText="1"/>
    </xf>
    <xf numFmtId="173" fontId="31" fillId="11" borderId="42" xfId="2" applyNumberFormat="1" applyFont="1" applyFill="1" applyBorder="1" applyAlignment="1" applyProtection="1">
      <alignment horizontal="center" vertical="center" wrapText="1"/>
    </xf>
    <xf numFmtId="0" fontId="28" fillId="20" borderId="9" xfId="5" applyFont="1" applyFill="1" applyBorder="1" applyAlignment="1" applyProtection="1">
      <alignment horizontal="left" vertical="center"/>
    </xf>
    <xf numFmtId="10" fontId="28" fillId="20" borderId="29" xfId="2" applyNumberFormat="1" applyFont="1" applyFill="1" applyBorder="1" applyAlignment="1" applyProtection="1">
      <alignment horizontal="center" vertical="center"/>
    </xf>
    <xf numFmtId="10" fontId="28" fillId="20" borderId="26" xfId="2" applyNumberFormat="1" applyFont="1" applyFill="1" applyBorder="1" applyAlignment="1" applyProtection="1">
      <alignment horizontal="center" vertical="center"/>
    </xf>
    <xf numFmtId="10" fontId="28" fillId="20" borderId="14" xfId="2" applyNumberFormat="1" applyFont="1" applyFill="1" applyBorder="1" applyAlignment="1" applyProtection="1">
      <alignment horizontal="center" vertical="center"/>
    </xf>
    <xf numFmtId="10" fontId="10" fillId="20" borderId="16" xfId="2" applyNumberFormat="1" applyFont="1" applyFill="1" applyBorder="1" applyAlignment="1" applyProtection="1">
      <alignment horizontal="center" vertical="center"/>
    </xf>
    <xf numFmtId="173" fontId="28" fillId="20" borderId="18" xfId="2" applyNumberFormat="1" applyFont="1" applyFill="1" applyBorder="1" applyAlignment="1" applyProtection="1">
      <alignment horizontal="center" vertical="center"/>
    </xf>
    <xf numFmtId="0" fontId="11" fillId="0" borderId="35" xfId="5" applyFont="1" applyBorder="1" applyAlignment="1" applyProtection="1">
      <alignment vertical="center"/>
    </xf>
    <xf numFmtId="166" fontId="10" fillId="0" borderId="43" xfId="5" applyNumberFormat="1" applyFont="1" applyFill="1" applyBorder="1" applyAlignment="1" applyProtection="1">
      <alignment horizontal="right" vertical="center" indent="1"/>
    </xf>
    <xf numFmtId="166" fontId="10" fillId="0" borderId="1" xfId="5" applyNumberFormat="1" applyFont="1" applyFill="1" applyBorder="1" applyAlignment="1" applyProtection="1">
      <alignment horizontal="right" vertical="center" indent="1"/>
    </xf>
    <xf numFmtId="166" fontId="10" fillId="0" borderId="8" xfId="5" applyNumberFormat="1" applyFont="1" applyFill="1" applyBorder="1" applyAlignment="1" applyProtection="1">
      <alignment horizontal="right" vertical="center" indent="1"/>
    </xf>
    <xf numFmtId="178" fontId="10" fillId="15" borderId="41" xfId="5" applyNumberFormat="1" applyFont="1" applyFill="1" applyBorder="1" applyAlignment="1" applyProtection="1">
      <alignment horizontal="center" vertical="center"/>
    </xf>
    <xf numFmtId="178" fontId="10" fillId="15" borderId="19" xfId="5" applyNumberFormat="1" applyFont="1" applyFill="1" applyBorder="1" applyAlignment="1" applyProtection="1">
      <alignment horizontal="center" vertical="center"/>
    </xf>
    <xf numFmtId="0" fontId="7" fillId="16" borderId="48" xfId="5" applyFont="1" applyFill="1" applyBorder="1" applyAlignment="1" applyProtection="1">
      <alignment horizontal="center" vertical="center" wrapText="1"/>
    </xf>
    <xf numFmtId="187" fontId="10" fillId="16" borderId="36" xfId="2" applyNumberFormat="1" applyFont="1" applyFill="1" applyBorder="1" applyAlignment="1" applyProtection="1">
      <alignment horizontal="right" vertical="center"/>
    </xf>
    <xf numFmtId="187" fontId="10" fillId="16" borderId="37" xfId="2" applyNumberFormat="1" applyFont="1" applyFill="1" applyBorder="1" applyAlignment="1" applyProtection="1">
      <alignment horizontal="right" vertical="center"/>
    </xf>
    <xf numFmtId="178" fontId="10" fillId="19" borderId="79" xfId="5" applyNumberFormat="1" applyFont="1" applyFill="1" applyBorder="1" applyAlignment="1" applyProtection="1">
      <alignment horizontal="center" vertical="center"/>
    </xf>
    <xf numFmtId="173" fontId="10" fillId="18" borderId="81" xfId="2" applyNumberFormat="1" applyFont="1" applyFill="1" applyBorder="1" applyAlignment="1" applyProtection="1">
      <alignment horizontal="center" vertical="center"/>
    </xf>
    <xf numFmtId="0" fontId="11" fillId="0" borderId="44" xfId="5" applyFont="1" applyFill="1" applyBorder="1" applyAlignment="1" applyProtection="1">
      <alignment horizontal="right" vertical="center" wrapText="1"/>
    </xf>
    <xf numFmtId="10" fontId="10" fillId="0" borderId="44" xfId="2" applyNumberFormat="1" applyFont="1" applyFill="1" applyBorder="1" applyAlignment="1" applyProtection="1">
      <alignment horizontal="center" vertical="center"/>
    </xf>
    <xf numFmtId="0" fontId="11" fillId="0" borderId="19" xfId="5" applyFont="1" applyFill="1" applyBorder="1" applyAlignment="1" applyProtection="1">
      <alignment vertical="center"/>
    </xf>
    <xf numFmtId="173" fontId="40" fillId="0" borderId="0" xfId="2" applyNumberFormat="1" applyFont="1" applyFill="1" applyBorder="1" applyAlignment="1" applyProtection="1">
      <alignment horizontal="center" vertical="center"/>
    </xf>
    <xf numFmtId="0" fontId="28" fillId="2" borderId="80" xfId="5" applyFont="1" applyFill="1" applyBorder="1" applyAlignment="1" applyProtection="1">
      <alignment horizontal="left" vertical="center"/>
    </xf>
    <xf numFmtId="10" fontId="28" fillId="2" borderId="12" xfId="2" applyNumberFormat="1" applyFont="1" applyFill="1" applyBorder="1" applyAlignment="1" applyProtection="1">
      <alignment horizontal="center" vertical="center"/>
    </xf>
    <xf numFmtId="10" fontId="10" fillId="2" borderId="47" xfId="2" applyNumberFormat="1" applyFont="1" applyFill="1" applyBorder="1" applyAlignment="1" applyProtection="1">
      <alignment horizontal="center" vertical="center"/>
    </xf>
    <xf numFmtId="0" fontId="28" fillId="2" borderId="70" xfId="5" applyFont="1" applyFill="1" applyBorder="1" applyAlignment="1" applyProtection="1">
      <alignment vertical="center"/>
    </xf>
    <xf numFmtId="173" fontId="49" fillId="0" borderId="0" xfId="2" applyNumberFormat="1" applyFont="1" applyFill="1" applyBorder="1" applyAlignment="1" applyProtection="1">
      <alignment horizontal="center" vertical="center"/>
    </xf>
    <xf numFmtId="179" fontId="11" fillId="0" borderId="28" xfId="5" applyNumberFormat="1" applyFont="1" applyBorder="1" applyAlignment="1" applyProtection="1">
      <alignment horizontal="center" vertical="center" wrapText="1"/>
    </xf>
    <xf numFmtId="0" fontId="10" fillId="0" borderId="28" xfId="5" applyFont="1" applyFill="1" applyBorder="1" applyAlignment="1" applyProtection="1">
      <alignment horizontal="center" vertical="center"/>
    </xf>
    <xf numFmtId="166" fontId="10" fillId="0" borderId="85" xfId="5" applyNumberFormat="1" applyFont="1" applyFill="1" applyBorder="1" applyAlignment="1" applyProtection="1">
      <alignment horizontal="right" vertical="center" indent="1"/>
    </xf>
    <xf numFmtId="178" fontId="10" fillId="19" borderId="2" xfId="5" applyNumberFormat="1" applyFont="1" applyFill="1" applyBorder="1" applyAlignment="1" applyProtection="1">
      <alignment horizontal="center" vertical="center"/>
    </xf>
    <xf numFmtId="166" fontId="10" fillId="0" borderId="3" xfId="5" applyNumberFormat="1" applyFont="1" applyFill="1" applyBorder="1" applyAlignment="1" applyProtection="1">
      <alignment horizontal="right" vertical="center" indent="1"/>
    </xf>
    <xf numFmtId="166" fontId="10" fillId="0" borderId="45" xfId="5" applyNumberFormat="1" applyFont="1" applyFill="1" applyBorder="1" applyAlignment="1" applyProtection="1">
      <alignment horizontal="right" vertical="center" indent="1"/>
    </xf>
    <xf numFmtId="166" fontId="10" fillId="0" borderId="25" xfId="5" applyNumberFormat="1" applyFont="1" applyFill="1" applyBorder="1" applyAlignment="1" applyProtection="1">
      <alignment horizontal="right" vertical="center" indent="1"/>
    </xf>
    <xf numFmtId="166" fontId="10" fillId="0" borderId="39" xfId="5" applyNumberFormat="1" applyFont="1" applyFill="1" applyBorder="1" applyAlignment="1" applyProtection="1">
      <alignment horizontal="right" vertical="center" indent="1"/>
    </xf>
    <xf numFmtId="182" fontId="48" fillId="0" borderId="0" xfId="5" applyNumberFormat="1" applyFont="1" applyBorder="1" applyAlignment="1" applyProtection="1">
      <alignment vertical="center"/>
    </xf>
    <xf numFmtId="179" fontId="11" fillId="0" borderId="27" xfId="5" applyNumberFormat="1" applyFont="1" applyBorder="1" applyAlignment="1" applyProtection="1">
      <alignment horizontal="center" vertical="center"/>
    </xf>
    <xf numFmtId="0" fontId="7" fillId="16" borderId="86" xfId="5" applyFont="1" applyFill="1" applyBorder="1" applyAlignment="1" applyProtection="1">
      <alignment horizontal="center" vertical="center" wrapText="1"/>
    </xf>
    <xf numFmtId="187" fontId="10" fillId="16" borderId="3" xfId="2" applyNumberFormat="1" applyFont="1" applyFill="1" applyBorder="1" applyAlignment="1" applyProtection="1">
      <alignment horizontal="right" vertical="center"/>
    </xf>
    <xf numFmtId="187" fontId="10" fillId="16" borderId="12" xfId="2" applyNumberFormat="1" applyFont="1" applyFill="1" applyBorder="1" applyAlignment="1" applyProtection="1">
      <alignment horizontal="right" vertical="center"/>
    </xf>
    <xf numFmtId="178" fontId="10" fillId="19" borderId="25" xfId="5" applyNumberFormat="1" applyFont="1" applyFill="1" applyBorder="1" applyAlignment="1" applyProtection="1">
      <alignment horizontal="center" vertical="center"/>
    </xf>
    <xf numFmtId="186" fontId="10" fillId="13" borderId="20" xfId="2" applyNumberFormat="1" applyFont="1" applyFill="1" applyBorder="1" applyAlignment="1" applyProtection="1">
      <alignment horizontal="right" vertical="center"/>
    </xf>
    <xf numFmtId="0" fontId="10" fillId="0" borderId="27" xfId="5" applyFont="1" applyFill="1" applyBorder="1" applyAlignment="1" applyProtection="1">
      <alignment horizontal="center" vertical="center"/>
    </xf>
    <xf numFmtId="166" fontId="10" fillId="0" borderId="19" xfId="5" applyNumberFormat="1" applyFont="1" applyFill="1" applyBorder="1" applyAlignment="1" applyProtection="1">
      <alignment horizontal="right" vertical="center" indent="1"/>
    </xf>
    <xf numFmtId="0" fontId="7" fillId="16" borderId="70" xfId="5" applyFont="1" applyFill="1" applyBorder="1" applyAlignment="1" applyProtection="1">
      <alignment horizontal="center" vertical="center" wrapText="1"/>
    </xf>
    <xf numFmtId="178" fontId="10" fillId="19" borderId="83" xfId="5" applyNumberFormat="1" applyFont="1" applyFill="1" applyBorder="1" applyAlignment="1" applyProtection="1">
      <alignment horizontal="center" vertical="center"/>
    </xf>
    <xf numFmtId="186" fontId="10" fillId="13" borderId="84" xfId="2" applyNumberFormat="1" applyFont="1" applyFill="1" applyBorder="1" applyAlignment="1" applyProtection="1">
      <alignment horizontal="right" vertical="center"/>
    </xf>
    <xf numFmtId="179" fontId="11" fillId="0" borderId="28" xfId="5" applyNumberFormat="1" applyFont="1" applyBorder="1" applyAlignment="1" applyProtection="1">
      <alignment horizontal="center" vertical="center"/>
    </xf>
    <xf numFmtId="166" fontId="10" fillId="0" borderId="20" xfId="5" applyNumberFormat="1" applyFont="1" applyFill="1" applyBorder="1" applyAlignment="1" applyProtection="1">
      <alignment horizontal="right" vertical="center" indent="1"/>
    </xf>
    <xf numFmtId="0" fontId="7" fillId="16" borderId="27" xfId="5" applyFont="1" applyFill="1" applyBorder="1" applyAlignment="1" applyProtection="1">
      <alignment horizontal="center" vertical="center" wrapText="1"/>
    </xf>
    <xf numFmtId="0" fontId="2" fillId="0" borderId="0" xfId="5" applyBorder="1" applyAlignment="1" applyProtection="1">
      <alignment vertical="center"/>
    </xf>
    <xf numFmtId="187" fontId="10" fillId="16" borderId="2" xfId="2" applyNumberFormat="1" applyFont="1" applyFill="1" applyBorder="1" applyAlignment="1" applyProtection="1">
      <alignment horizontal="right" vertical="center"/>
    </xf>
    <xf numFmtId="0" fontId="11" fillId="0" borderId="0" xfId="5" applyFont="1" applyFill="1" applyBorder="1" applyAlignment="1" applyProtection="1">
      <alignment vertical="center"/>
    </xf>
    <xf numFmtId="0" fontId="11" fillId="0" borderId="44" xfId="5" applyFont="1" applyFill="1" applyBorder="1" applyAlignment="1" applyProtection="1">
      <alignment horizontal="center" vertical="center" wrapText="1"/>
    </xf>
    <xf numFmtId="187" fontId="10" fillId="0" borderId="44" xfId="2" applyNumberFormat="1" applyFont="1" applyFill="1" applyBorder="1" applyAlignment="1" applyProtection="1">
      <alignment horizontal="right" vertical="center"/>
    </xf>
    <xf numFmtId="178" fontId="10" fillId="0" borderId="44" xfId="5" applyNumberFormat="1" applyFont="1" applyFill="1" applyBorder="1" applyAlignment="1" applyProtection="1">
      <alignment horizontal="center" vertical="center"/>
    </xf>
    <xf numFmtId="186" fontId="10" fillId="0" borderId="44" xfId="2" applyNumberFormat="1" applyFont="1" applyFill="1" applyBorder="1" applyAlignment="1" applyProtection="1">
      <alignment horizontal="right" vertical="center"/>
    </xf>
    <xf numFmtId="0" fontId="35" fillId="0" borderId="0" xfId="5" applyFont="1" applyFill="1" applyBorder="1" applyAlignment="1" applyProtection="1">
      <alignment vertical="center"/>
    </xf>
    <xf numFmtId="0" fontId="2" fillId="0" borderId="0" xfId="5" applyFill="1" applyBorder="1" applyAlignment="1" applyProtection="1">
      <alignment vertical="center"/>
    </xf>
    <xf numFmtId="166" fontId="10" fillId="16" borderId="71" xfId="5" applyNumberFormat="1" applyFont="1" applyFill="1" applyBorder="1" applyAlignment="1" applyProtection="1">
      <alignment horizontal="right" vertical="center" indent="1"/>
    </xf>
    <xf numFmtId="0" fontId="67" fillId="0" borderId="0" xfId="5" applyFont="1" applyAlignment="1" applyProtection="1">
      <alignment horizontal="center" vertical="center"/>
    </xf>
    <xf numFmtId="0" fontId="10" fillId="16" borderId="40" xfId="5" applyFont="1" applyFill="1" applyBorder="1" applyAlignment="1" applyProtection="1">
      <alignment horizontal="left" vertical="center"/>
    </xf>
    <xf numFmtId="3" fontId="13" fillId="16" borderId="5" xfId="5" applyNumberFormat="1" applyFont="1" applyFill="1" applyBorder="1" applyAlignment="1" applyProtection="1">
      <alignment horizontal="center" vertical="center"/>
    </xf>
    <xf numFmtId="3" fontId="13" fillId="16" borderId="15" xfId="5" applyNumberFormat="1" applyFont="1" applyFill="1" applyBorder="1" applyAlignment="1" applyProtection="1">
      <alignment horizontal="center" vertical="center"/>
    </xf>
    <xf numFmtId="189" fontId="13" fillId="16" borderId="15" xfId="5" applyNumberFormat="1" applyFont="1" applyFill="1" applyBorder="1" applyAlignment="1" applyProtection="1">
      <alignment horizontal="center" vertical="center"/>
    </xf>
    <xf numFmtId="178" fontId="10" fillId="16" borderId="4" xfId="5" applyNumberFormat="1" applyFont="1" applyFill="1" applyBorder="1" applyAlignment="1" applyProtection="1">
      <alignment horizontal="center" vertical="center"/>
    </xf>
    <xf numFmtId="0" fontId="10" fillId="16" borderId="48" xfId="5" applyFont="1" applyFill="1" applyBorder="1" applyAlignment="1" applyProtection="1">
      <alignment horizontal="left" vertical="center"/>
    </xf>
    <xf numFmtId="3" fontId="10" fillId="16" borderId="49" xfId="5" applyNumberFormat="1" applyFont="1" applyFill="1" applyBorder="1" applyAlignment="1" applyProtection="1">
      <alignment horizontal="center" vertical="center"/>
    </xf>
    <xf numFmtId="178" fontId="10" fillId="16" borderId="22" xfId="5" applyNumberFormat="1" applyFont="1" applyFill="1" applyBorder="1" applyAlignment="1" applyProtection="1">
      <alignment horizontal="center" vertical="center"/>
    </xf>
    <xf numFmtId="0" fontId="10" fillId="0" borderId="0" xfId="5" applyFont="1" applyFill="1" applyBorder="1" applyAlignment="1" applyProtection="1">
      <alignment horizontal="left" vertical="center"/>
    </xf>
    <xf numFmtId="0" fontId="10" fillId="0" borderId="0" xfId="5" applyFont="1" applyFill="1" applyBorder="1" applyAlignment="1" applyProtection="1">
      <alignment horizontal="right" vertical="top" wrapText="1"/>
    </xf>
    <xf numFmtId="166" fontId="10" fillId="0" borderId="0" xfId="5" applyNumberFormat="1" applyFont="1" applyFill="1" applyBorder="1" applyAlignment="1" applyProtection="1">
      <alignment horizontal="center" vertical="center"/>
    </xf>
    <xf numFmtId="166" fontId="58" fillId="0" borderId="0" xfId="5" applyNumberFormat="1" applyFont="1" applyFill="1" applyBorder="1" applyAlignment="1" applyProtection="1">
      <alignment horizontal="center" vertical="center"/>
    </xf>
    <xf numFmtId="0" fontId="11" fillId="0" borderId="0" xfId="5" applyFont="1" applyProtection="1"/>
    <xf numFmtId="49" fontId="54" fillId="0" borderId="0" xfId="5" applyNumberFormat="1" applyFont="1" applyFill="1" applyBorder="1" applyAlignment="1" applyProtection="1">
      <alignment vertical="top"/>
    </xf>
    <xf numFmtId="0" fontId="11" fillId="0" borderId="0" xfId="5" applyFont="1" applyFill="1" applyBorder="1" applyAlignment="1" applyProtection="1">
      <alignment vertical="top" wrapText="1"/>
    </xf>
    <xf numFmtId="0" fontId="2" fillId="0" borderId="0" xfId="5" applyFill="1" applyBorder="1" applyAlignment="1" applyProtection="1">
      <alignment vertical="top" wrapText="1"/>
    </xf>
    <xf numFmtId="0" fontId="2" fillId="0" borderId="0" xfId="5" applyProtection="1"/>
    <xf numFmtId="0" fontId="36" fillId="0" borderId="0" xfId="5" applyFont="1" applyProtection="1"/>
    <xf numFmtId="0" fontId="44" fillId="0" borderId="0" xfId="5" applyFont="1" applyFill="1" applyAlignment="1" applyProtection="1">
      <alignment horizontal="left"/>
    </xf>
    <xf numFmtId="0" fontId="2" fillId="0" borderId="0" xfId="5" applyFont="1" applyProtection="1"/>
    <xf numFmtId="0" fontId="2" fillId="0" borderId="0" xfId="5" applyAlignment="1" applyProtection="1">
      <alignment horizont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3" fontId="11" fillId="9" borderId="2"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xf>
    <xf numFmtId="0" fontId="2" fillId="0" borderId="4" xfId="0" applyFont="1" applyFill="1" applyBorder="1" applyAlignment="1" applyProtection="1">
      <alignment vertical="center"/>
    </xf>
    <xf numFmtId="0" fontId="11" fillId="0" borderId="65" xfId="0" applyFont="1" applyBorder="1" applyAlignment="1">
      <alignment vertical="center" wrapText="1"/>
    </xf>
    <xf numFmtId="0" fontId="11" fillId="0" borderId="63" xfId="0" applyFont="1" applyBorder="1" applyAlignment="1">
      <alignment horizontal="center" vertical="center"/>
    </xf>
    <xf numFmtId="0" fontId="11" fillId="0" borderId="66" xfId="0" applyFont="1" applyBorder="1" applyAlignment="1">
      <alignment vertical="center" wrapText="1"/>
    </xf>
    <xf numFmtId="0" fontId="11" fillId="0" borderId="61" xfId="0" applyFont="1" applyBorder="1" applyAlignment="1">
      <alignment horizontal="center" vertical="center"/>
    </xf>
    <xf numFmtId="0" fontId="11" fillId="0" borderId="67" xfId="0" applyFont="1" applyBorder="1" applyAlignment="1">
      <alignment vertical="center" wrapText="1"/>
    </xf>
    <xf numFmtId="0" fontId="11" fillId="0" borderId="57" xfId="0" applyFont="1" applyBorder="1" applyAlignment="1">
      <alignment horizontal="center" vertical="center"/>
    </xf>
    <xf numFmtId="0" fontId="9" fillId="0" borderId="0" xfId="5" applyFont="1" applyAlignment="1" applyProtection="1">
      <alignment horizontal="left"/>
      <protection hidden="1"/>
    </xf>
    <xf numFmtId="0" fontId="9" fillId="0" borderId="0" xfId="5" applyFont="1" applyAlignment="1" applyProtection="1">
      <alignment horizontal="left" vertical="center"/>
      <protection hidden="1"/>
    </xf>
    <xf numFmtId="0" fontId="51" fillId="0" borderId="0" xfId="5" applyFont="1" applyAlignment="1" applyProtection="1">
      <alignment vertical="center"/>
      <protection hidden="1"/>
    </xf>
    <xf numFmtId="0" fontId="11" fillId="0" borderId="0" xfId="5" applyFont="1" applyProtection="1">
      <protection hidden="1"/>
    </xf>
    <xf numFmtId="0" fontId="3" fillId="0" borderId="0" xfId="0" applyFont="1" applyAlignment="1">
      <alignment horizontal="left" vertical="center" wrapText="1"/>
    </xf>
    <xf numFmtId="0" fontId="19" fillId="0" borderId="0" xfId="5" applyFont="1" applyAlignment="1" applyProtection="1">
      <alignment horizontal="center"/>
      <protection hidden="1"/>
    </xf>
    <xf numFmtId="0" fontId="3" fillId="0" borderId="0" xfId="5" applyFont="1" applyProtection="1">
      <protection hidden="1"/>
    </xf>
    <xf numFmtId="0" fontId="2" fillId="0" borderId="0" xfId="5" applyAlignment="1" applyProtection="1">
      <alignment horizontal="center"/>
      <protection hidden="1"/>
    </xf>
    <xf numFmtId="0" fontId="14" fillId="0" borderId="0" xfId="5" applyFont="1" applyProtection="1">
      <protection hidden="1"/>
    </xf>
    <xf numFmtId="49" fontId="2" fillId="0" borderId="0" xfId="5" applyNumberFormat="1" applyAlignment="1" applyProtection="1">
      <alignment vertical="top"/>
      <protection hidden="1"/>
    </xf>
    <xf numFmtId="180" fontId="11" fillId="0" borderId="42" xfId="5" applyNumberFormat="1" applyFont="1" applyBorder="1" applyAlignment="1" applyProtection="1">
      <alignment horizontal="center" vertical="center"/>
      <protection hidden="1"/>
    </xf>
    <xf numFmtId="180" fontId="11" fillId="0" borderId="26" xfId="5" applyNumberFormat="1" applyFont="1" applyBorder="1" applyAlignment="1">
      <alignment horizontal="center" vertical="center"/>
    </xf>
    <xf numFmtId="180" fontId="11" fillId="0" borderId="14" xfId="5" applyNumberFormat="1" applyFont="1" applyBorder="1" applyAlignment="1" applyProtection="1">
      <alignment horizontal="center" vertical="center"/>
      <protection hidden="1"/>
    </xf>
    <xf numFmtId="180" fontId="11" fillId="0" borderId="14" xfId="5" applyNumberFormat="1" applyFont="1" applyBorder="1" applyAlignment="1" applyProtection="1">
      <alignment horizontal="center" vertical="center" wrapText="1"/>
      <protection hidden="1"/>
    </xf>
    <xf numFmtId="180" fontId="11" fillId="0" borderId="16" xfId="5" applyNumberFormat="1" applyFont="1" applyBorder="1" applyAlignment="1" applyProtection="1">
      <alignment horizontal="center" vertical="center"/>
      <protection hidden="1"/>
    </xf>
    <xf numFmtId="179" fontId="11" fillId="0" borderId="87" xfId="5" applyNumberFormat="1" applyFont="1" applyBorder="1" applyAlignment="1" applyProtection="1">
      <alignment horizontal="center" vertical="center" wrapText="1"/>
      <protection hidden="1"/>
    </xf>
    <xf numFmtId="0" fontId="10" fillId="3" borderId="29" xfId="5" applyFont="1" applyFill="1" applyBorder="1" applyAlignment="1" applyProtection="1">
      <alignment horizontal="center" vertical="center" wrapText="1"/>
      <protection hidden="1"/>
    </xf>
    <xf numFmtId="0" fontId="10" fillId="3" borderId="26" xfId="5" applyFont="1" applyFill="1" applyBorder="1" applyAlignment="1" applyProtection="1">
      <alignment horizontal="center" vertical="top" wrapText="1"/>
      <protection hidden="1"/>
    </xf>
    <xf numFmtId="0" fontId="10" fillId="3" borderId="14" xfId="5" applyFont="1" applyFill="1" applyBorder="1" applyAlignment="1" applyProtection="1">
      <alignment horizontal="center" vertical="center" wrapText="1"/>
      <protection hidden="1"/>
    </xf>
    <xf numFmtId="0" fontId="10" fillId="3" borderId="14" xfId="5" applyFont="1" applyFill="1" applyBorder="1" applyAlignment="1" applyProtection="1">
      <alignment horizontal="left" vertical="top" wrapText="1" indent="1"/>
      <protection hidden="1"/>
    </xf>
    <xf numFmtId="0" fontId="10" fillId="3" borderId="14" xfId="5" applyFont="1" applyFill="1" applyBorder="1" applyAlignment="1" applyProtection="1">
      <alignment horizontal="center" vertical="top" wrapText="1"/>
      <protection hidden="1"/>
    </xf>
    <xf numFmtId="0" fontId="10" fillId="3" borderId="16" xfId="5" applyFont="1" applyFill="1" applyBorder="1" applyAlignment="1" applyProtection="1">
      <alignment horizontal="center" vertical="top" wrapText="1"/>
      <protection hidden="1"/>
    </xf>
    <xf numFmtId="179" fontId="11" fillId="0" borderId="28" xfId="5" applyNumberFormat="1" applyFont="1" applyBorder="1" applyAlignment="1" applyProtection="1">
      <alignment horizontal="center" vertical="center"/>
      <protection hidden="1"/>
    </xf>
    <xf numFmtId="0" fontId="11" fillId="0" borderId="88" xfId="5" applyFont="1" applyBorder="1" applyAlignment="1" applyProtection="1">
      <alignment horizontal="left" vertical="center" wrapText="1" indent="1"/>
      <protection hidden="1"/>
    </xf>
    <xf numFmtId="0" fontId="11" fillId="0" borderId="45" xfId="5" applyFont="1" applyBorder="1" applyAlignment="1" applyProtection="1">
      <alignment horizontal="left" vertical="center" wrapText="1" indent="1"/>
      <protection hidden="1"/>
    </xf>
    <xf numFmtId="193" fontId="11" fillId="0" borderId="45" xfId="5" applyNumberFormat="1" applyFont="1" applyBorder="1" applyAlignment="1" applyProtection="1">
      <alignment horizontal="right" vertical="center" wrapText="1" indent="1"/>
      <protection hidden="1"/>
    </xf>
    <xf numFmtId="173" fontId="10" fillId="4" borderId="89" xfId="2" applyNumberFormat="1" applyFont="1" applyFill="1" applyBorder="1" applyAlignment="1" applyProtection="1">
      <alignment horizontal="right" vertical="center" wrapText="1" indent="1"/>
      <protection locked="0"/>
    </xf>
    <xf numFmtId="178" fontId="10" fillId="0" borderId="90" xfId="3" applyNumberFormat="1" applyFont="1" applyFill="1" applyBorder="1" applyAlignment="1" applyProtection="1">
      <alignment horizontal="right" vertical="center" wrapText="1" indent="1"/>
      <protection hidden="1"/>
    </xf>
    <xf numFmtId="0" fontId="14" fillId="0" borderId="0" xfId="5" applyFont="1" applyAlignment="1" applyProtection="1">
      <alignment vertical="top" wrapText="1"/>
      <protection hidden="1"/>
    </xf>
    <xf numFmtId="179" fontId="11" fillId="0" borderId="27" xfId="5" applyNumberFormat="1" applyFont="1" applyBorder="1" applyAlignment="1" applyProtection="1">
      <alignment horizontal="center" vertical="center"/>
      <protection hidden="1"/>
    </xf>
    <xf numFmtId="0" fontId="11" fillId="0" borderId="2" xfId="5" applyFont="1" applyBorder="1" applyAlignment="1" applyProtection="1">
      <alignment horizontal="left" vertical="center" wrapText="1" indent="1"/>
      <protection hidden="1"/>
    </xf>
    <xf numFmtId="193" fontId="11" fillId="0" borderId="2" xfId="5" applyNumberFormat="1" applyFont="1" applyBorder="1" applyAlignment="1" applyProtection="1">
      <alignment horizontal="right" vertical="center" wrapText="1" indent="1"/>
      <protection hidden="1"/>
    </xf>
    <xf numFmtId="173" fontId="10" fillId="4" borderId="38" xfId="2" applyNumberFormat="1" applyFont="1" applyFill="1" applyBorder="1" applyAlignment="1" applyProtection="1">
      <alignment horizontal="right" vertical="center" wrapText="1" indent="1"/>
      <protection locked="0"/>
    </xf>
    <xf numFmtId="178" fontId="10" fillId="0" borderId="41" xfId="3" applyNumberFormat="1" applyFont="1" applyFill="1" applyBorder="1" applyAlignment="1" applyProtection="1">
      <alignment horizontal="right" vertical="center" wrapText="1" indent="1"/>
      <protection hidden="1"/>
    </xf>
    <xf numFmtId="0" fontId="73" fillId="0" borderId="0" xfId="5" applyFont="1" applyAlignment="1" applyProtection="1">
      <alignment vertical="center"/>
      <protection hidden="1"/>
    </xf>
    <xf numFmtId="0" fontId="11" fillId="0" borderId="37" xfId="5" applyFont="1" applyBorder="1" applyAlignment="1" applyProtection="1">
      <alignment horizontal="left" vertical="center" wrapText="1" indent="1"/>
      <protection hidden="1"/>
    </xf>
    <xf numFmtId="193" fontId="11" fillId="0" borderId="37" xfId="5" applyNumberFormat="1" applyFont="1" applyBorder="1" applyAlignment="1" applyProtection="1">
      <alignment horizontal="right" vertical="center" wrapText="1" indent="1"/>
      <protection hidden="1"/>
    </xf>
    <xf numFmtId="173" fontId="10" fillId="4" borderId="37" xfId="2" applyNumberFormat="1" applyFont="1" applyFill="1" applyBorder="1" applyAlignment="1" applyProtection="1">
      <alignment horizontal="right" vertical="center" wrapText="1" indent="1"/>
      <protection locked="0"/>
    </xf>
    <xf numFmtId="178" fontId="10" fillId="0" borderId="79" xfId="3" applyNumberFormat="1" applyFont="1" applyFill="1" applyBorder="1" applyAlignment="1" applyProtection="1">
      <alignment horizontal="right" vertical="center" wrapText="1" indent="1"/>
      <protection hidden="1"/>
    </xf>
    <xf numFmtId="178" fontId="11" fillId="0" borderId="90" xfId="3" applyNumberFormat="1" applyFont="1" applyFill="1" applyBorder="1" applyAlignment="1" applyProtection="1">
      <alignment horizontal="right" vertical="center" wrapText="1" indent="1"/>
      <protection hidden="1"/>
    </xf>
    <xf numFmtId="0" fontId="11" fillId="0" borderId="0" xfId="5" applyFont="1" applyAlignment="1" applyProtection="1">
      <alignment vertical="center"/>
      <protection hidden="1"/>
    </xf>
    <xf numFmtId="0" fontId="11" fillId="0" borderId="0" xfId="5" applyFont="1" applyAlignment="1" applyProtection="1">
      <alignment vertical="top" wrapText="1"/>
      <protection hidden="1"/>
    </xf>
    <xf numFmtId="0" fontId="2" fillId="0" borderId="0" xfId="5" applyAlignment="1" applyProtection="1">
      <alignment wrapText="1"/>
      <protection hidden="1"/>
    </xf>
    <xf numFmtId="0" fontId="54" fillId="0" borderId="0" xfId="5" applyFont="1" applyAlignment="1" applyProtection="1">
      <alignment horizontal="left" vertical="top"/>
      <protection hidden="1"/>
    </xf>
    <xf numFmtId="178" fontId="11" fillId="8" borderId="25" xfId="3" applyNumberFormat="1" applyFont="1" applyFill="1" applyBorder="1" applyAlignment="1" applyProtection="1">
      <alignment horizontal="right" vertical="center" wrapText="1" indent="1"/>
      <protection hidden="1"/>
    </xf>
    <xf numFmtId="9" fontId="2" fillId="0" borderId="0" xfId="5" applyNumberFormat="1" applyProtection="1">
      <protection hidden="1"/>
    </xf>
    <xf numFmtId="0" fontId="11" fillId="0" borderId="0" xfId="5" applyFont="1" applyAlignment="1" applyProtection="1">
      <alignment horizontal="left" vertical="top" wrapText="1"/>
      <protection hidden="1"/>
    </xf>
    <xf numFmtId="3" fontId="2" fillId="0" borderId="0" xfId="5" applyNumberFormat="1" applyProtection="1">
      <protection hidden="1"/>
    </xf>
    <xf numFmtId="0" fontId="74" fillId="0" borderId="0" xfId="5" applyFont="1" applyProtection="1">
      <protection hidden="1"/>
    </xf>
    <xf numFmtId="0" fontId="10" fillId="0" borderId="2" xfId="0" applyFont="1" applyBorder="1" applyAlignment="1" applyProtection="1">
      <alignment horizontal="center" vertical="center" wrapText="1"/>
    </xf>
    <xf numFmtId="0" fontId="11" fillId="0" borderId="5" xfId="0" applyFont="1" applyFill="1" applyBorder="1" applyAlignment="1" applyProtection="1">
      <alignment horizontal="left" vertical="center" wrapText="1"/>
    </xf>
    <xf numFmtId="0" fontId="11" fillId="0" borderId="24" xfId="5" applyFont="1" applyFill="1" applyBorder="1" applyAlignment="1" applyProtection="1">
      <alignment horizontal="left" vertical="center" wrapText="1" indent="1"/>
      <protection hidden="1"/>
    </xf>
    <xf numFmtId="0" fontId="11" fillId="0" borderId="36" xfId="5" applyFont="1" applyFill="1" applyBorder="1" applyAlignment="1" applyProtection="1">
      <alignment horizontal="left" vertical="center" wrapText="1" indent="1"/>
      <protection hidden="1"/>
    </xf>
    <xf numFmtId="178" fontId="32" fillId="0" borderId="45" xfId="5" applyNumberFormat="1" applyFont="1" applyBorder="1" applyAlignment="1" applyProtection="1">
      <alignment horizontal="right" vertical="center" wrapText="1" indent="1"/>
      <protection hidden="1"/>
    </xf>
    <xf numFmtId="178" fontId="32" fillId="0" borderId="2" xfId="5" applyNumberFormat="1" applyFont="1" applyBorder="1" applyAlignment="1" applyProtection="1">
      <alignment horizontal="right" vertical="center" wrapText="1" indent="1"/>
      <protection hidden="1"/>
    </xf>
    <xf numFmtId="178" fontId="32" fillId="0" borderId="37" xfId="5" applyNumberFormat="1" applyFont="1" applyBorder="1" applyAlignment="1" applyProtection="1">
      <alignment horizontal="right" vertical="center" wrapText="1" indent="1"/>
      <protection hidden="1"/>
    </xf>
    <xf numFmtId="180" fontId="11" fillId="0" borderId="17" xfId="5" applyNumberFormat="1" applyFont="1" applyBorder="1" applyAlignment="1" applyProtection="1">
      <alignment horizontal="center" vertical="center"/>
    </xf>
    <xf numFmtId="10" fontId="31" fillId="0" borderId="4" xfId="2" applyNumberFormat="1" applyFont="1" applyFill="1" applyBorder="1" applyAlignment="1" applyProtection="1">
      <alignment horizontal="center" vertical="center" wrapText="1"/>
    </xf>
    <xf numFmtId="10" fontId="28" fillId="20" borderId="17" xfId="2" applyNumberFormat="1" applyFont="1" applyFill="1" applyBorder="1" applyAlignment="1" applyProtection="1">
      <alignment horizontal="center" vertical="center"/>
    </xf>
    <xf numFmtId="166" fontId="10" fillId="0" borderId="7" xfId="5" applyNumberFormat="1" applyFont="1" applyFill="1" applyBorder="1" applyAlignment="1" applyProtection="1">
      <alignment horizontal="right" vertical="center" indent="1"/>
    </xf>
    <xf numFmtId="10" fontId="28" fillId="2" borderId="47" xfId="2" applyNumberFormat="1" applyFont="1" applyFill="1" applyBorder="1" applyAlignment="1" applyProtection="1">
      <alignment horizontal="center" vertical="center"/>
    </xf>
    <xf numFmtId="189" fontId="13" fillId="16" borderId="0" xfId="5" applyNumberFormat="1" applyFont="1" applyFill="1" applyBorder="1" applyAlignment="1" applyProtection="1">
      <alignment horizontal="center" vertical="center"/>
    </xf>
    <xf numFmtId="0" fontId="10" fillId="0" borderId="4" xfId="5" applyFont="1" applyFill="1" applyBorder="1" applyAlignment="1" applyProtection="1">
      <alignment horizontal="center" vertical="center" wrapText="1"/>
    </xf>
    <xf numFmtId="187" fontId="10" fillId="16" borderId="92" xfId="2" applyNumberFormat="1" applyFont="1" applyFill="1" applyBorder="1" applyAlignment="1" applyProtection="1">
      <alignment horizontal="center" vertical="center"/>
    </xf>
    <xf numFmtId="187" fontId="10" fillId="16" borderId="24" xfId="2" applyNumberFormat="1" applyFont="1" applyFill="1" applyBorder="1" applyAlignment="1" applyProtection="1">
      <alignment horizontal="right" vertical="center"/>
    </xf>
    <xf numFmtId="179" fontId="11" fillId="0" borderId="86" xfId="5" applyNumberFormat="1" applyFont="1" applyBorder="1" applyAlignment="1" applyProtection="1">
      <alignment horizontal="center" vertic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0" fontId="11" fillId="0" borderId="2" xfId="5" applyFont="1" applyBorder="1" applyAlignment="1">
      <alignment vertical="center"/>
    </xf>
    <xf numFmtId="0" fontId="11" fillId="0" borderId="5" xfId="0" applyFont="1" applyFill="1" applyBorder="1" applyAlignment="1" applyProtection="1">
      <alignment vertical="center" wrapText="1"/>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0" fillId="0" borderId="2" xfId="0" applyFont="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6" fillId="2" borderId="0" xfId="0" applyFont="1" applyFill="1" applyBorder="1" applyAlignment="1" applyProtection="1">
      <alignment horizontal="left" vertical="center"/>
    </xf>
    <xf numFmtId="0" fontId="2" fillId="0" borderId="0" xfId="0" applyFont="1" applyAlignment="1" applyProtection="1">
      <alignment vertical="center"/>
    </xf>
    <xf numFmtId="0" fontId="11" fillId="0" borderId="2" xfId="5" applyFont="1" applyBorder="1" applyAlignment="1">
      <alignment vertical="center"/>
    </xf>
    <xf numFmtId="166" fontId="11" fillId="0" borderId="2" xfId="0" applyNumberFormat="1" applyFont="1" applyFill="1" applyBorder="1" applyAlignment="1" applyProtection="1">
      <alignment horizontal="right" vertical="center" wrapText="1"/>
      <protection locked="0"/>
    </xf>
    <xf numFmtId="0" fontId="0" fillId="0" borderId="15" xfId="0" applyBorder="1" applyAlignment="1" applyProtection="1">
      <alignment vertical="center"/>
    </xf>
    <xf numFmtId="165" fontId="11" fillId="0" borderId="2" xfId="0" applyNumberFormat="1" applyFont="1" applyFill="1" applyBorder="1" applyAlignment="1" applyProtection="1">
      <alignment vertical="center" wrapText="1"/>
      <protection locked="0"/>
    </xf>
    <xf numFmtId="10" fontId="10" fillId="13" borderId="2" xfId="2" applyNumberFormat="1" applyFont="1" applyFill="1" applyBorder="1" applyAlignment="1">
      <alignment horizontal="right" vertical="center"/>
    </xf>
    <xf numFmtId="0" fontId="10" fillId="0" borderId="86" xfId="5" applyFont="1" applyFill="1" applyBorder="1" applyAlignment="1" applyProtection="1">
      <alignment horizontal="center" vertical="center"/>
    </xf>
    <xf numFmtId="178" fontId="10" fillId="19" borderId="24" xfId="5" applyNumberFormat="1" applyFont="1" applyFill="1" applyBorder="1" applyAlignment="1">
      <alignment horizontal="center" vertical="center"/>
    </xf>
    <xf numFmtId="178" fontId="10" fillId="19" borderId="2" xfId="5" applyNumberFormat="1" applyFont="1" applyFill="1" applyBorder="1" applyAlignment="1">
      <alignment horizontal="center" vertical="center"/>
    </xf>
    <xf numFmtId="166" fontId="10" fillId="0" borderId="2" xfId="5" applyNumberFormat="1" applyFont="1" applyFill="1" applyBorder="1" applyAlignment="1" applyProtection="1">
      <alignment horizontal="right" vertical="center" indent="1"/>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2" fillId="0" borderId="0" xfId="5"/>
    <xf numFmtId="0" fontId="11" fillId="0" borderId="2" xfId="5" applyFont="1" applyBorder="1" applyAlignment="1">
      <alignment vertical="center"/>
    </xf>
    <xf numFmtId="0" fontId="2" fillId="0" borderId="0" xfId="5" applyAlignment="1">
      <alignment horizontal="left"/>
    </xf>
    <xf numFmtId="0" fontId="11" fillId="0" borderId="2" xfId="0" applyFont="1" applyFill="1" applyBorder="1" applyAlignment="1" applyProtection="1">
      <alignment horizontal="center" vertical="center" wrapText="1"/>
      <protection locked="0"/>
    </xf>
    <xf numFmtId="178" fontId="10" fillId="19" borderId="3" xfId="5" applyNumberFormat="1" applyFont="1" applyFill="1" applyBorder="1" applyAlignment="1">
      <alignment horizontal="center" vertical="center"/>
    </xf>
    <xf numFmtId="187" fontId="10" fillId="16" borderId="93" xfId="2" applyNumberFormat="1" applyFont="1" applyFill="1" applyBorder="1" applyAlignment="1" applyProtection="1">
      <alignment horizontal="right" vertical="center"/>
    </xf>
    <xf numFmtId="178" fontId="10" fillId="19" borderId="3" xfId="5" applyNumberFormat="1" applyFont="1" applyFill="1" applyBorder="1" applyAlignment="1" applyProtection="1">
      <alignment horizontal="center" vertical="center"/>
    </xf>
    <xf numFmtId="178" fontId="10" fillId="19" borderId="12" xfId="5" applyNumberFormat="1" applyFont="1" applyFill="1" applyBorder="1" applyAlignment="1" applyProtection="1">
      <alignment horizontal="center" vertical="center"/>
    </xf>
    <xf numFmtId="0" fontId="9" fillId="0" borderId="0" xfId="5" applyFont="1" applyAlignment="1">
      <alignment horizontal="left" vertical="center"/>
    </xf>
    <xf numFmtId="0" fontId="2" fillId="0" borderId="0" xfId="5" applyAlignment="1">
      <alignment horizontal="center" vertical="center"/>
    </xf>
    <xf numFmtId="0" fontId="8" fillId="0" borderId="4" xfId="5" applyFont="1" applyBorder="1" applyAlignment="1">
      <alignment vertical="center" wrapText="1"/>
    </xf>
    <xf numFmtId="0" fontId="18" fillId="0" borderId="0" xfId="5" applyFont="1" applyAlignment="1">
      <alignment horizontal="center" vertical="center" wrapText="1"/>
    </xf>
    <xf numFmtId="14" fontId="2" fillId="0" borderId="0" xfId="5" applyNumberFormat="1" applyAlignment="1">
      <alignment vertical="center" wrapText="1"/>
    </xf>
    <xf numFmtId="0" fontId="51" fillId="0" borderId="0" xfId="5" applyFont="1" applyAlignment="1">
      <alignment vertical="center"/>
    </xf>
    <xf numFmtId="0" fontId="47" fillId="0" borderId="4" xfId="5" applyFont="1" applyBorder="1" applyAlignment="1">
      <alignment vertical="center" wrapText="1"/>
    </xf>
    <xf numFmtId="0" fontId="47" fillId="0" borderId="0" xfId="5" applyFont="1" applyAlignment="1">
      <alignment vertical="center" wrapText="1"/>
    </xf>
    <xf numFmtId="169" fontId="47" fillId="0" borderId="0" xfId="5" applyNumberFormat="1" applyFont="1" applyAlignment="1">
      <alignment vertical="center" wrapText="1"/>
    </xf>
    <xf numFmtId="0" fontId="47" fillId="0" borderId="0" xfId="5" applyFont="1" applyAlignment="1">
      <alignment vertical="center"/>
    </xf>
    <xf numFmtId="0" fontId="47" fillId="0" borderId="0" xfId="5" applyFont="1" applyAlignment="1">
      <alignment horizontal="center" vertical="center"/>
    </xf>
    <xf numFmtId="0" fontId="26" fillId="0" borderId="0" xfId="5" applyFont="1" applyAlignment="1">
      <alignment vertical="center"/>
    </xf>
    <xf numFmtId="0" fontId="8" fillId="0" borderId="0" xfId="5" applyFont="1" applyAlignment="1">
      <alignment horizontal="left" vertical="center"/>
    </xf>
    <xf numFmtId="169" fontId="2" fillId="0" borderId="0" xfId="5" applyNumberFormat="1" applyAlignment="1">
      <alignment vertical="center"/>
    </xf>
    <xf numFmtId="0" fontId="4" fillId="0" borderId="0" xfId="5" applyFont="1" applyAlignment="1">
      <alignment horizontal="left" vertical="center" wrapText="1"/>
    </xf>
    <xf numFmtId="0" fontId="51" fillId="0" borderId="0" xfId="5" applyFont="1" applyAlignment="1">
      <alignment horizontal="center" vertical="center"/>
    </xf>
    <xf numFmtId="0" fontId="19" fillId="0" borderId="0" xfId="5" applyFont="1" applyAlignment="1">
      <alignment horizontal="left" vertical="center"/>
    </xf>
    <xf numFmtId="0" fontId="19" fillId="0" borderId="0" xfId="5" applyFont="1" applyAlignment="1">
      <alignment vertical="center" wrapText="1"/>
    </xf>
    <xf numFmtId="0" fontId="19" fillId="0" borderId="0" xfId="5" applyFont="1" applyAlignment="1">
      <alignment horizontal="center" vertical="center" wrapText="1"/>
    </xf>
    <xf numFmtId="0" fontId="22" fillId="0" borderId="0" xfId="5" applyFont="1" applyAlignment="1">
      <alignment horizontal="center" vertical="center" wrapText="1"/>
    </xf>
    <xf numFmtId="0" fontId="19" fillId="0" borderId="0" xfId="5" applyFont="1" applyAlignment="1">
      <alignment vertical="center"/>
    </xf>
    <xf numFmtId="0" fontId="21" fillId="0" borderId="0" xfId="5" applyFont="1" applyAlignment="1">
      <alignment horizontal="center" vertical="center"/>
    </xf>
    <xf numFmtId="169" fontId="19" fillId="0" borderId="0" xfId="5" applyNumberFormat="1" applyFont="1" applyAlignment="1">
      <alignment vertical="center"/>
    </xf>
    <xf numFmtId="0" fontId="19" fillId="0" borderId="0" xfId="5" applyFont="1" applyAlignment="1">
      <alignment horizontal="center" vertical="center"/>
    </xf>
    <xf numFmtId="167" fontId="6" fillId="2" borderId="0" xfId="5" applyNumberFormat="1" applyFont="1" applyFill="1" applyAlignment="1">
      <alignment horizontal="left" vertical="center" wrapText="1"/>
    </xf>
    <xf numFmtId="167" fontId="6" fillId="6" borderId="0" xfId="5" applyNumberFormat="1" applyFont="1" applyFill="1" applyAlignment="1">
      <alignment horizontal="left" vertical="center" wrapText="1"/>
    </xf>
    <xf numFmtId="0" fontId="6" fillId="6" borderId="0" xfId="5" applyFont="1" applyFill="1" applyAlignment="1">
      <alignment horizontal="left" vertical="center"/>
    </xf>
    <xf numFmtId="0" fontId="6" fillId="6" borderId="0" xfId="5" applyFont="1" applyFill="1" applyAlignment="1">
      <alignment horizontal="center" vertical="center" wrapText="1"/>
    </xf>
    <xf numFmtId="0" fontId="16" fillId="6" borderId="0" xfId="5" applyFont="1" applyFill="1" applyAlignment="1">
      <alignment horizontal="center" vertical="center" wrapText="1"/>
    </xf>
    <xf numFmtId="169" fontId="2" fillId="0" borderId="0" xfId="5" applyNumberFormat="1"/>
    <xf numFmtId="0" fontId="11" fillId="7" borderId="2" xfId="5" applyFont="1" applyFill="1" applyBorder="1" applyAlignment="1">
      <alignment horizontal="center" vertical="center" wrapText="1"/>
    </xf>
    <xf numFmtId="0" fontId="11" fillId="0" borderId="2" xfId="5" applyFont="1" applyBorder="1" applyAlignment="1">
      <alignment horizontal="center" vertical="center" wrapText="1"/>
    </xf>
    <xf numFmtId="3" fontId="11" fillId="7" borderId="2" xfId="5" applyNumberFormat="1" applyFont="1" applyFill="1" applyBorder="1" applyAlignment="1">
      <alignment vertical="center" wrapText="1"/>
    </xf>
    <xf numFmtId="165" fontId="11" fillId="0" borderId="2" xfId="5" applyNumberFormat="1" applyFont="1" applyBorder="1" applyAlignment="1">
      <alignment horizontal="right" vertical="center" wrapText="1" indent="1"/>
    </xf>
    <xf numFmtId="0" fontId="11" fillId="0" borderId="0" xfId="5" applyFont="1"/>
    <xf numFmtId="0" fontId="11" fillId="0" borderId="0" xfId="5" applyFont="1" applyAlignment="1">
      <alignment horizontal="center" vertical="center"/>
    </xf>
    <xf numFmtId="0" fontId="11" fillId="7" borderId="15" xfId="5" applyFont="1" applyFill="1" applyBorder="1" applyAlignment="1">
      <alignment horizontal="center" vertical="center" wrapText="1"/>
    </xf>
    <xf numFmtId="3" fontId="11" fillId="7" borderId="3" xfId="5" applyNumberFormat="1" applyFont="1" applyFill="1" applyBorder="1" applyAlignment="1">
      <alignment vertical="center" wrapText="1"/>
    </xf>
    <xf numFmtId="169" fontId="67" fillId="0" borderId="0" xfId="5" applyNumberFormat="1" applyFont="1"/>
    <xf numFmtId="171" fontId="3" fillId="0" borderId="2" xfId="7" applyNumberFormat="1" applyFont="1" applyFill="1" applyBorder="1" applyAlignment="1" applyProtection="1">
      <alignment horizontal="right" vertical="center" wrapText="1" indent="1"/>
    </xf>
    <xf numFmtId="165" fontId="11" fillId="9" borderId="2" xfId="5" applyNumberFormat="1" applyFont="1" applyFill="1" applyBorder="1" applyAlignment="1" applyProtection="1">
      <alignment horizontal="right" vertical="center" wrapText="1" indent="1"/>
      <protection locked="0"/>
    </xf>
    <xf numFmtId="169" fontId="38" fillId="0" borderId="0" xfId="5" applyNumberFormat="1" applyFont="1"/>
    <xf numFmtId="0" fontId="32" fillId="7" borderId="2" xfId="5" applyFont="1" applyFill="1" applyBorder="1" applyAlignment="1">
      <alignment horizontal="center" vertical="center" wrapText="1"/>
    </xf>
    <xf numFmtId="3" fontId="32" fillId="7" borderId="2" xfId="5" applyNumberFormat="1" applyFont="1" applyFill="1" applyBorder="1" applyAlignment="1">
      <alignment vertical="center" wrapText="1"/>
    </xf>
    <xf numFmtId="3" fontId="3" fillId="0" borderId="0" xfId="5" applyNumberFormat="1" applyFont="1" applyAlignment="1">
      <alignment horizontal="right" vertical="center" wrapText="1"/>
    </xf>
    <xf numFmtId="171" fontId="3" fillId="0" borderId="0" xfId="7" applyNumberFormat="1" applyFont="1" applyFill="1" applyBorder="1" applyAlignment="1" applyProtection="1">
      <alignment horizontal="right" vertical="center" wrapText="1" indent="1"/>
    </xf>
    <xf numFmtId="0" fontId="7" fillId="0" borderId="0" xfId="5" applyFont="1" applyAlignment="1">
      <alignment horizontal="right" vertical="center" wrapText="1"/>
    </xf>
    <xf numFmtId="0" fontId="7" fillId="0" borderId="0" xfId="5" applyFont="1" applyAlignment="1">
      <alignment horizontal="left" vertical="center"/>
    </xf>
    <xf numFmtId="166" fontId="3" fillId="0" borderId="0" xfId="5" applyNumberFormat="1" applyFont="1" applyAlignment="1">
      <alignment horizontal="right" vertical="center" wrapText="1"/>
    </xf>
    <xf numFmtId="0" fontId="10" fillId="0" borderId="0" xfId="5" applyFont="1" applyAlignment="1">
      <alignment horizontal="center" vertical="center" wrapText="1"/>
    </xf>
    <xf numFmtId="0" fontId="10" fillId="0" borderId="2" xfId="5" applyFont="1" applyBorder="1" applyAlignment="1">
      <alignment horizontal="center" vertical="center" wrapText="1"/>
    </xf>
    <xf numFmtId="0" fontId="10" fillId="0" borderId="0" xfId="5" applyFont="1" applyAlignment="1">
      <alignment vertical="center"/>
    </xf>
    <xf numFmtId="0" fontId="10" fillId="0" borderId="2" xfId="5" applyFont="1" applyBorder="1" applyAlignment="1">
      <alignment vertical="center" wrapText="1"/>
    </xf>
    <xf numFmtId="0" fontId="6" fillId="2" borderId="0" xfId="5" applyFont="1" applyFill="1" applyAlignment="1">
      <alignment horizontal="left" vertical="center"/>
    </xf>
    <xf numFmtId="0" fontId="6" fillId="2" borderId="0" xfId="5" applyFont="1" applyFill="1" applyAlignment="1">
      <alignment horizontal="center" vertical="center" wrapText="1"/>
    </xf>
    <xf numFmtId="0" fontId="16" fillId="2" borderId="0" xfId="5" applyFont="1" applyFill="1" applyAlignment="1">
      <alignment horizontal="center" vertical="center" wrapText="1"/>
    </xf>
    <xf numFmtId="0" fontId="2" fillId="12" borderId="0" xfId="5" applyFill="1" applyAlignment="1">
      <alignment vertical="center"/>
    </xf>
    <xf numFmtId="0" fontId="2" fillId="12" borderId="0" xfId="5" applyFill="1" applyAlignment="1">
      <alignment horizontal="center" vertical="center"/>
    </xf>
    <xf numFmtId="167" fontId="3" fillId="8" borderId="2" xfId="5" applyNumberFormat="1" applyFont="1" applyFill="1" applyBorder="1" applyAlignment="1">
      <alignment horizontal="left" vertical="center" wrapText="1"/>
    </xf>
    <xf numFmtId="167" fontId="11" fillId="0" borderId="2" xfId="5" applyNumberFormat="1" applyFont="1" applyBorder="1" applyAlignment="1">
      <alignment horizontal="left" vertical="center" wrapText="1"/>
    </xf>
    <xf numFmtId="0" fontId="35" fillId="7" borderId="2" xfId="5" applyFont="1" applyFill="1" applyBorder="1" applyAlignment="1">
      <alignment horizontal="center" vertical="center" wrapText="1"/>
    </xf>
    <xf numFmtId="166" fontId="11" fillId="4" borderId="2" xfId="5" applyNumberFormat="1" applyFont="1" applyFill="1" applyBorder="1" applyAlignment="1" applyProtection="1">
      <alignment horizontal="right" vertical="center" wrapText="1"/>
      <protection locked="0"/>
    </xf>
    <xf numFmtId="169" fontId="27" fillId="3" borderId="2" xfId="5" applyNumberFormat="1" applyFont="1" applyFill="1" applyBorder="1" applyAlignment="1">
      <alignment horizontal="right" vertical="center" wrapText="1"/>
    </xf>
    <xf numFmtId="0" fontId="2" fillId="0" borderId="2" xfId="5" applyBorder="1" applyAlignment="1">
      <alignment horizontal="center" vertical="center"/>
    </xf>
    <xf numFmtId="0" fontId="11" fillId="0" borderId="2" xfId="5" applyFont="1" applyBorder="1" applyAlignment="1">
      <alignment horizontal="center" vertical="center"/>
    </xf>
    <xf numFmtId="0" fontId="2" fillId="0" borderId="2" xfId="5" applyBorder="1"/>
    <xf numFmtId="167" fontId="2" fillId="0" borderId="2" xfId="5" applyNumberFormat="1" applyBorder="1" applyAlignment="1">
      <alignment horizontal="left" vertical="center" wrapText="1"/>
    </xf>
    <xf numFmtId="166" fontId="3" fillId="0" borderId="2" xfId="5" applyNumberFormat="1" applyFont="1" applyBorder="1" applyAlignment="1">
      <alignment horizontal="right" vertical="center" wrapText="1"/>
    </xf>
    <xf numFmtId="169" fontId="12" fillId="3" borderId="2" xfId="5" applyNumberFormat="1" applyFont="1" applyFill="1" applyBorder="1" applyAlignment="1">
      <alignment horizontal="right" vertical="center" wrapText="1"/>
    </xf>
    <xf numFmtId="167" fontId="6" fillId="0" borderId="15" xfId="5" applyNumberFormat="1" applyFont="1" applyBorder="1" applyAlignment="1">
      <alignment horizontal="left" vertical="center" wrapText="1"/>
    </xf>
    <xf numFmtId="49" fontId="2" fillId="0" borderId="0" xfId="5" applyNumberFormat="1" applyAlignment="1">
      <alignment horizontal="left" vertical="center"/>
    </xf>
    <xf numFmtId="49" fontId="18" fillId="0" borderId="0" xfId="5" applyNumberFormat="1" applyFont="1" applyAlignment="1">
      <alignment horizontal="left" vertical="center"/>
    </xf>
    <xf numFmtId="166" fontId="2" fillId="0" borderId="0" xfId="5" applyNumberFormat="1" applyAlignment="1">
      <alignment horizontal="right" vertical="center"/>
    </xf>
    <xf numFmtId="169" fontId="11" fillId="0" borderId="0" xfId="5" applyNumberFormat="1" applyFont="1" applyAlignment="1">
      <alignment horizontal="right" vertical="center"/>
    </xf>
    <xf numFmtId="167" fontId="6" fillId="6" borderId="47" xfId="5" applyNumberFormat="1" applyFont="1" applyFill="1" applyBorder="1" applyAlignment="1">
      <alignment horizontal="left" vertical="center" wrapText="1"/>
    </xf>
    <xf numFmtId="0" fontId="42" fillId="0" borderId="0" xfId="5" applyFont="1" applyAlignment="1">
      <alignment horizontal="center" vertical="center"/>
    </xf>
    <xf numFmtId="166" fontId="11" fillId="9" borderId="2" xfId="5" applyNumberFormat="1" applyFont="1" applyFill="1" applyBorder="1" applyAlignment="1" applyProtection="1">
      <alignment horizontal="right" vertical="center" wrapText="1"/>
      <protection locked="0"/>
    </xf>
    <xf numFmtId="167" fontId="36" fillId="2" borderId="2" xfId="5" applyNumberFormat="1" applyFont="1" applyFill="1" applyBorder="1" applyAlignment="1">
      <alignment horizontal="left" vertical="center" wrapText="1"/>
    </xf>
    <xf numFmtId="0" fontId="6" fillId="2" borderId="2" xfId="5" applyFont="1" applyFill="1" applyBorder="1" applyAlignment="1">
      <alignment horizontal="right" vertical="center" wrapText="1"/>
    </xf>
    <xf numFmtId="0" fontId="36" fillId="2" borderId="2" xfId="5" applyFont="1" applyFill="1" applyBorder="1" applyAlignment="1">
      <alignment vertical="center" wrapText="1"/>
    </xf>
    <xf numFmtId="0" fontId="36" fillId="2" borderId="2" xfId="5" applyFont="1" applyFill="1" applyBorder="1" applyAlignment="1">
      <alignment horizontal="center" vertical="center" wrapText="1"/>
    </xf>
    <xf numFmtId="3" fontId="6" fillId="2" borderId="2" xfId="5" applyNumberFormat="1" applyFont="1" applyFill="1" applyBorder="1" applyAlignment="1">
      <alignment horizontal="right" vertical="center" indent="1"/>
    </xf>
    <xf numFmtId="166" fontId="12" fillId="0" borderId="2" xfId="5" applyNumberFormat="1" applyFont="1" applyBorder="1" applyAlignment="1">
      <alignment horizontal="right" vertical="center"/>
    </xf>
    <xf numFmtId="169" fontId="12" fillId="3" borderId="2" xfId="5" applyNumberFormat="1" applyFont="1" applyFill="1" applyBorder="1" applyAlignment="1">
      <alignment horizontal="right" vertical="center"/>
    </xf>
    <xf numFmtId="166" fontId="21" fillId="0" borderId="0" xfId="5" applyNumberFormat="1" applyFont="1" applyAlignment="1">
      <alignment horizontal="center" vertical="center"/>
    </xf>
    <xf numFmtId="166" fontId="10" fillId="0" borderId="2" xfId="5" applyNumberFormat="1" applyFont="1" applyBorder="1" applyAlignment="1">
      <alignment horizontal="center" vertical="center" wrapText="1"/>
    </xf>
    <xf numFmtId="167" fontId="6" fillId="6" borderId="44" xfId="5" applyNumberFormat="1" applyFont="1" applyFill="1" applyBorder="1" applyAlignment="1">
      <alignment horizontal="left" vertical="center" wrapText="1"/>
    </xf>
    <xf numFmtId="0" fontId="29" fillId="0" borderId="5" xfId="5" applyFont="1" applyBorder="1" applyAlignment="1">
      <alignment horizontal="left" vertical="center" wrapText="1"/>
    </xf>
    <xf numFmtId="0" fontId="29" fillId="0" borderId="15" xfId="5" applyFont="1" applyBorder="1" applyAlignment="1">
      <alignment horizontal="left" vertical="center" wrapText="1"/>
    </xf>
    <xf numFmtId="188" fontId="29" fillId="0" borderId="15" xfId="5" applyNumberFormat="1" applyFont="1" applyBorder="1" applyAlignment="1">
      <alignment horizontal="right" vertical="center"/>
    </xf>
    <xf numFmtId="166" fontId="11" fillId="0" borderId="2" xfId="5" applyNumberFormat="1" applyFont="1" applyBorder="1" applyAlignment="1">
      <alignment horizontal="right" vertical="center" wrapText="1"/>
    </xf>
    <xf numFmtId="0" fontId="2" fillId="0" borderId="5" xfId="5" applyBorder="1" applyAlignment="1">
      <alignment horizontal="center" vertical="center"/>
    </xf>
    <xf numFmtId="0" fontId="6" fillId="0" borderId="0" xfId="5" applyFont="1" applyAlignment="1">
      <alignment horizontal="left" vertical="center"/>
    </xf>
    <xf numFmtId="0" fontId="6" fillId="0" borderId="0" xfId="5" applyFont="1" applyAlignment="1">
      <alignment horizontal="center" vertical="center" wrapText="1"/>
    </xf>
    <xf numFmtId="0" fontId="16" fillId="0" borderId="0" xfId="5" applyFont="1" applyAlignment="1">
      <alignment horizontal="center" vertical="center" wrapText="1"/>
    </xf>
    <xf numFmtId="169" fontId="11" fillId="0" borderId="0" xfId="5" applyNumberFormat="1" applyFont="1" applyAlignment="1">
      <alignment vertical="center"/>
    </xf>
    <xf numFmtId="3" fontId="11" fillId="4" borderId="2" xfId="5" applyNumberFormat="1" applyFont="1" applyFill="1" applyBorder="1" applyAlignment="1" applyProtection="1">
      <alignment horizontal="right" vertical="center" wrapText="1"/>
      <protection locked="0"/>
    </xf>
    <xf numFmtId="165" fontId="11" fillId="4" borderId="2" xfId="5" applyNumberFormat="1" applyFont="1" applyFill="1" applyBorder="1" applyAlignment="1" applyProtection="1">
      <alignment horizontal="right" vertical="center" wrapText="1"/>
      <protection locked="0"/>
    </xf>
    <xf numFmtId="0" fontId="71" fillId="0" borderId="2" xfId="5" applyFont="1" applyBorder="1" applyAlignment="1">
      <alignment horizontal="center" vertical="center"/>
    </xf>
    <xf numFmtId="0" fontId="33" fillId="0" borderId="0" xfId="5" applyFont="1" applyAlignment="1">
      <alignment horizontal="left" vertical="center"/>
    </xf>
    <xf numFmtId="0" fontId="3" fillId="0" borderId="0" xfId="5" applyFont="1" applyAlignment="1">
      <alignment horizontal="center" vertical="center"/>
    </xf>
    <xf numFmtId="167" fontId="6" fillId="0" borderId="0" xfId="5" applyNumberFormat="1" applyFont="1" applyAlignment="1">
      <alignment horizontal="left" vertical="center" wrapText="1"/>
    </xf>
    <xf numFmtId="0" fontId="42" fillId="0" borderId="0" xfId="5" applyFont="1" applyAlignment="1">
      <alignment horizontal="left" vertical="center"/>
    </xf>
    <xf numFmtId="167" fontId="31" fillId="0" borderId="2" xfId="5" applyNumberFormat="1" applyFont="1" applyBorder="1" applyAlignment="1">
      <alignment horizontal="left" vertical="center" wrapText="1"/>
    </xf>
    <xf numFmtId="0" fontId="61" fillId="0" borderId="2" xfId="5" applyFont="1" applyBorder="1" applyAlignment="1">
      <alignment vertical="center" wrapText="1"/>
    </xf>
    <xf numFmtId="0" fontId="29" fillId="9" borderId="2" xfId="5" applyFont="1" applyFill="1" applyBorder="1" applyAlignment="1" applyProtection="1">
      <alignment vertical="center" wrapText="1"/>
      <protection locked="0"/>
    </xf>
    <xf numFmtId="0" fontId="31" fillId="0" borderId="2" xfId="5" applyFont="1" applyBorder="1" applyAlignment="1">
      <alignment horizontal="center" vertical="center" wrapText="1"/>
    </xf>
    <xf numFmtId="190" fontId="11" fillId="4" borderId="2" xfId="5" applyNumberFormat="1" applyFont="1" applyFill="1" applyBorder="1" applyAlignment="1" applyProtection="1">
      <alignment horizontal="right" vertical="center" wrapText="1"/>
      <protection locked="0"/>
    </xf>
    <xf numFmtId="0" fontId="2" fillId="0" borderId="3" xfId="5" applyBorder="1" applyAlignment="1">
      <alignment horizontal="center" vertical="center"/>
    </xf>
    <xf numFmtId="0" fontId="68" fillId="0" borderId="0" xfId="5" applyFont="1" applyAlignment="1">
      <alignment horizontal="left" vertical="center" indent="1"/>
    </xf>
    <xf numFmtId="0" fontId="29" fillId="0" borderId="2" xfId="5" applyFont="1" applyBorder="1" applyAlignment="1">
      <alignment vertical="center" wrapText="1"/>
    </xf>
    <xf numFmtId="0" fontId="71" fillId="0" borderId="3" xfId="5" applyFont="1" applyBorder="1" applyAlignment="1">
      <alignment horizontal="center" vertical="center"/>
    </xf>
    <xf numFmtId="0" fontId="11" fillId="0" borderId="5" xfId="5" applyFont="1" applyBorder="1" applyAlignment="1">
      <alignment horizontal="left" vertical="center" wrapText="1"/>
    </xf>
    <xf numFmtId="0" fontId="11" fillId="0" borderId="2" xfId="5" applyFont="1" applyBorder="1" applyAlignment="1">
      <alignment horizontal="left" vertical="center" wrapText="1"/>
    </xf>
    <xf numFmtId="190" fontId="11" fillId="9" borderId="2" xfId="5" applyNumberFormat="1" applyFont="1" applyFill="1" applyBorder="1" applyAlignment="1" applyProtection="1">
      <alignment horizontal="right" vertical="center" wrapText="1"/>
      <protection locked="0"/>
    </xf>
    <xf numFmtId="0" fontId="69" fillId="0" borderId="0" xfId="5" applyFont="1"/>
    <xf numFmtId="167" fontId="3" fillId="0" borderId="4" xfId="5" applyNumberFormat="1" applyFont="1" applyBorder="1" applyAlignment="1">
      <alignment horizontal="left" vertical="center" wrapText="1"/>
    </xf>
    <xf numFmtId="0" fontId="3" fillId="0" borderId="0" xfId="5" applyFont="1" applyAlignment="1">
      <alignment horizontal="left" vertical="center"/>
    </xf>
    <xf numFmtId="0" fontId="3" fillId="0" borderId="0" xfId="5" applyFont="1" applyAlignment="1">
      <alignment horizontal="center" vertical="center" wrapText="1"/>
    </xf>
    <xf numFmtId="0" fontId="13" fillId="0" borderId="0" xfId="5" applyFont="1" applyAlignment="1">
      <alignment horizontal="center" vertical="center" wrapText="1"/>
    </xf>
    <xf numFmtId="167" fontId="11" fillId="0" borderId="2" xfId="5" applyNumberFormat="1" applyFont="1" applyBorder="1" applyAlignment="1">
      <alignment vertical="center" wrapText="1"/>
    </xf>
    <xf numFmtId="166" fontId="31" fillId="0" borderId="2" xfId="5" applyNumberFormat="1" applyFont="1" applyBorder="1" applyAlignment="1">
      <alignment horizontal="right" vertical="center" wrapText="1"/>
    </xf>
    <xf numFmtId="0" fontId="18" fillId="7" borderId="2" xfId="5" applyFont="1" applyFill="1" applyBorder="1" applyAlignment="1">
      <alignment horizontal="center" vertical="center" wrapText="1"/>
    </xf>
    <xf numFmtId="166" fontId="2" fillId="9" borderId="2" xfId="5" applyNumberFormat="1" applyFill="1" applyBorder="1" applyAlignment="1" applyProtection="1">
      <alignment horizontal="right" vertical="center" wrapText="1"/>
      <protection locked="0"/>
    </xf>
    <xf numFmtId="166" fontId="2" fillId="0" borderId="0" xfId="5" applyNumberFormat="1"/>
    <xf numFmtId="166" fontId="37" fillId="0" borderId="2" xfId="5" applyNumberFormat="1" applyFont="1" applyBorder="1" applyAlignment="1">
      <alignment horizontal="right" vertical="center" wrapText="1"/>
    </xf>
    <xf numFmtId="0" fontId="39" fillId="0" borderId="0" xfId="5" applyFont="1" applyAlignment="1">
      <alignment vertical="center"/>
    </xf>
    <xf numFmtId="0" fontId="7" fillId="9" borderId="2" xfId="5" applyFont="1" applyFill="1" applyBorder="1" applyAlignment="1" applyProtection="1">
      <alignment horizontal="center" vertical="center" wrapText="1"/>
      <protection locked="0"/>
    </xf>
    <xf numFmtId="3" fontId="11" fillId="9" borderId="2" xfId="5" applyNumberFormat="1" applyFont="1" applyFill="1" applyBorder="1" applyAlignment="1" applyProtection="1">
      <alignment horizontal="center" vertical="center" wrapText="1"/>
      <protection locked="0"/>
    </xf>
    <xf numFmtId="0" fontId="11" fillId="0" borderId="15" xfId="5" applyFont="1" applyBorder="1" applyAlignment="1">
      <alignment horizontal="left" vertical="center" wrapText="1"/>
    </xf>
    <xf numFmtId="0" fontId="11" fillId="0" borderId="3" xfId="5" applyFont="1" applyBorder="1" applyAlignment="1">
      <alignment horizontal="left" vertical="center" wrapText="1"/>
    </xf>
    <xf numFmtId="0" fontId="20" fillId="8" borderId="5" xfId="5" applyFont="1" applyFill="1" applyBorder="1" applyAlignment="1">
      <alignment vertical="center"/>
    </xf>
    <xf numFmtId="0" fontId="20" fillId="8" borderId="15" xfId="5" applyFont="1" applyFill="1" applyBorder="1" applyAlignment="1">
      <alignment vertical="center"/>
    </xf>
    <xf numFmtId="0" fontId="20" fillId="8" borderId="20" xfId="5" applyFont="1" applyFill="1" applyBorder="1" applyAlignment="1">
      <alignment vertical="center"/>
    </xf>
    <xf numFmtId="0" fontId="35" fillId="7" borderId="3" xfId="5" applyFont="1" applyFill="1" applyBorder="1" applyAlignment="1">
      <alignment horizontal="center" vertical="center" wrapText="1"/>
    </xf>
    <xf numFmtId="3" fontId="3" fillId="0" borderId="5" xfId="5" applyNumberFormat="1" applyFont="1" applyBorder="1" applyAlignment="1">
      <alignment vertical="center" wrapText="1"/>
    </xf>
    <xf numFmtId="3" fontId="3" fillId="0" borderId="15" xfId="5" applyNumberFormat="1" applyFont="1" applyBorder="1" applyAlignment="1">
      <alignment vertical="center" wrapText="1"/>
    </xf>
    <xf numFmtId="0" fontId="2" fillId="0" borderId="15" xfId="5" applyBorder="1" applyAlignment="1">
      <alignment vertical="center"/>
    </xf>
    <xf numFmtId="3" fontId="3" fillId="0" borderId="3" xfId="5" applyNumberFormat="1" applyFont="1" applyBorder="1" applyAlignment="1">
      <alignment horizontal="right" vertical="center" indent="1"/>
    </xf>
    <xf numFmtId="167" fontId="6" fillId="2" borderId="3" xfId="5" applyNumberFormat="1" applyFont="1" applyFill="1" applyBorder="1" applyAlignment="1">
      <alignment horizontal="left" vertical="center" wrapText="1"/>
    </xf>
    <xf numFmtId="0" fontId="10" fillId="0" borderId="5" xfId="5" applyFont="1" applyBorder="1" applyAlignment="1">
      <alignment vertical="center" wrapText="1"/>
    </xf>
    <xf numFmtId="167" fontId="3" fillId="0" borderId="0" xfId="5" applyNumberFormat="1" applyFont="1" applyAlignment="1">
      <alignment horizontal="left" vertical="center" wrapText="1"/>
    </xf>
    <xf numFmtId="0" fontId="11" fillId="0" borderId="5" xfId="5" applyFont="1" applyBorder="1" applyAlignment="1">
      <alignment vertical="center" wrapText="1"/>
    </xf>
    <xf numFmtId="0" fontId="11" fillId="9" borderId="2" xfId="5" applyFont="1" applyFill="1" applyBorder="1" applyAlignment="1" applyProtection="1">
      <alignment horizontal="center" vertical="center" wrapText="1"/>
      <protection locked="0"/>
    </xf>
    <xf numFmtId="166" fontId="11" fillId="0" borderId="2" xfId="5" applyNumberFormat="1" applyFont="1" applyBorder="1" applyAlignment="1" applyProtection="1">
      <alignment horizontal="right" vertical="center" wrapText="1"/>
      <protection locked="0"/>
    </xf>
    <xf numFmtId="167" fontId="42" fillId="0" borderId="0" xfId="5" applyNumberFormat="1" applyFont="1" applyAlignment="1">
      <alignment horizontal="left" vertical="center" wrapText="1"/>
    </xf>
    <xf numFmtId="0" fontId="42" fillId="0" borderId="0" xfId="5" applyFont="1" applyAlignment="1">
      <alignment horizontal="center" vertical="center" wrapText="1"/>
    </xf>
    <xf numFmtId="0" fontId="43" fillId="0" borderId="0" xfId="5" applyFont="1" applyAlignment="1">
      <alignment horizontal="center" vertical="center" wrapText="1"/>
    </xf>
    <xf numFmtId="169" fontId="32" fillId="0" borderId="0" xfId="5" applyNumberFormat="1" applyFont="1" applyAlignment="1">
      <alignment vertical="center"/>
    </xf>
    <xf numFmtId="0" fontId="33" fillId="0" borderId="0" xfId="5" applyFont="1" applyAlignment="1">
      <alignment vertical="center"/>
    </xf>
    <xf numFmtId="0" fontId="33" fillId="0" borderId="0" xfId="5" applyFont="1" applyAlignment="1">
      <alignment horizontal="center" vertical="center"/>
    </xf>
    <xf numFmtId="0" fontId="2" fillId="12" borderId="0" xfId="5" applyFill="1"/>
    <xf numFmtId="165" fontId="11" fillId="0" borderId="2" xfId="5" applyNumberFormat="1" applyFont="1" applyBorder="1" applyAlignment="1">
      <alignment horizontal="right" vertical="center" wrapText="1"/>
    </xf>
    <xf numFmtId="0" fontId="11" fillId="10" borderId="2" xfId="5" applyFont="1" applyFill="1" applyBorder="1" applyAlignment="1">
      <alignment horizontal="center" vertical="center" wrapText="1"/>
    </xf>
    <xf numFmtId="165" fontId="11" fillId="0" borderId="2" xfId="5" applyNumberFormat="1" applyFont="1" applyBorder="1" applyAlignment="1" applyProtection="1">
      <alignment vertical="center" wrapText="1"/>
      <protection locked="0"/>
    </xf>
    <xf numFmtId="0" fontId="11" fillId="0" borderId="5" xfId="5" applyFont="1" applyBorder="1" applyAlignment="1">
      <alignment horizontal="left" vertical="center"/>
    </xf>
    <xf numFmtId="0" fontId="11" fillId="0" borderId="15" xfId="5" applyFont="1" applyBorder="1" applyAlignment="1">
      <alignment horizontal="left" vertical="center"/>
    </xf>
    <xf numFmtId="165" fontId="11" fillId="9" borderId="2" xfId="5" applyNumberFormat="1" applyFont="1" applyFill="1" applyBorder="1" applyAlignment="1" applyProtection="1">
      <alignment vertical="center" wrapText="1"/>
      <protection locked="0"/>
    </xf>
    <xf numFmtId="0" fontId="11" fillId="0" borderId="3" xfId="5" applyFont="1" applyBorder="1" applyAlignment="1">
      <alignment horizontal="left" vertical="center"/>
    </xf>
    <xf numFmtId="167" fontId="6" fillId="2" borderId="2" xfId="5" applyNumberFormat="1" applyFont="1" applyFill="1" applyBorder="1" applyAlignment="1">
      <alignment horizontal="left" vertical="center" wrapText="1"/>
    </xf>
    <xf numFmtId="0" fontId="39" fillId="0" borderId="0" xfId="5" applyFont="1" applyAlignment="1">
      <alignment horizontal="center" vertical="center"/>
    </xf>
    <xf numFmtId="167" fontId="2" fillId="0" borderId="0" xfId="5" applyNumberFormat="1" applyAlignment="1">
      <alignment horizontal="left" vertical="center" wrapText="1"/>
    </xf>
    <xf numFmtId="0" fontId="2" fillId="0" borderId="4" xfId="5" applyBorder="1" applyAlignment="1">
      <alignment vertical="center" wrapText="1"/>
    </xf>
    <xf numFmtId="0" fontId="9" fillId="0" borderId="0" xfId="5" applyFont="1" applyAlignment="1">
      <alignment vertical="center" wrapText="1"/>
    </xf>
    <xf numFmtId="0" fontId="4" fillId="0" borderId="0" xfId="5" applyFont="1" applyAlignment="1">
      <alignment vertical="center" wrapText="1"/>
    </xf>
    <xf numFmtId="0" fontId="47" fillId="0" borderId="0" xfId="5" applyFont="1" applyAlignment="1">
      <alignment horizontal="center" vertical="center" wrapText="1"/>
    </xf>
    <xf numFmtId="14" fontId="47" fillId="0" borderId="0" xfId="5" applyNumberFormat="1" applyFont="1" applyAlignment="1">
      <alignment vertical="center" wrapText="1"/>
    </xf>
    <xf numFmtId="0" fontId="51" fillId="0" borderId="0" xfId="5" applyFont="1" applyAlignment="1">
      <alignment vertical="center" wrapText="1"/>
    </xf>
    <xf numFmtId="0" fontId="39" fillId="0" borderId="0" xfId="5" applyFont="1"/>
    <xf numFmtId="0" fontId="4" fillId="0" borderId="0" xfId="5" applyFont="1" applyAlignment="1">
      <alignment vertical="center"/>
    </xf>
    <xf numFmtId="0" fontId="3" fillId="0" borderId="0" xfId="5" applyFont="1" applyAlignment="1">
      <alignment vertical="center" wrapText="1"/>
    </xf>
    <xf numFmtId="0" fontId="3" fillId="21" borderId="2" xfId="5" applyFont="1" applyFill="1" applyBorder="1" applyAlignment="1">
      <alignment horizontal="left" vertical="center" wrapText="1"/>
    </xf>
    <xf numFmtId="0" fontId="3" fillId="21" borderId="2" xfId="5" applyFont="1" applyFill="1" applyBorder="1" applyAlignment="1">
      <alignment horizontal="center" vertical="center" wrapText="1"/>
    </xf>
    <xf numFmtId="0" fontId="3" fillId="21" borderId="2" xfId="5" applyFont="1" applyFill="1" applyBorder="1" applyAlignment="1">
      <alignment horizontal="center" vertical="center"/>
    </xf>
    <xf numFmtId="166" fontId="2" fillId="9" borderId="2" xfId="5" applyNumberFormat="1" applyFill="1" applyBorder="1" applyAlignment="1" applyProtection="1">
      <alignment horizontal="right" vertical="center"/>
      <protection locked="0"/>
    </xf>
    <xf numFmtId="178" fontId="2" fillId="0" borderId="0" xfId="5" applyNumberFormat="1" applyProtection="1">
      <protection hidden="1"/>
    </xf>
    <xf numFmtId="165" fontId="67" fillId="0" borderId="2" xfId="0" applyNumberFormat="1" applyFont="1" applyFill="1" applyBorder="1" applyAlignment="1" applyProtection="1">
      <alignment horizontal="right" vertical="center" wrapText="1" indent="1"/>
    </xf>
    <xf numFmtId="0" fontId="82" fillId="0" borderId="78" xfId="5" applyFont="1" applyFill="1" applyBorder="1" applyAlignment="1" applyProtection="1">
      <alignment horizontal="center" vertical="center"/>
    </xf>
    <xf numFmtId="0" fontId="83" fillId="0" borderId="0" xfId="5" applyFont="1" applyBorder="1" applyAlignment="1" applyProtection="1">
      <alignment vertical="center"/>
    </xf>
    <xf numFmtId="0" fontId="3" fillId="0" borderId="0" xfId="0" applyFont="1" applyAlignment="1" applyProtection="1">
      <alignment horizontal="left" vertical="center" wrapText="1"/>
    </xf>
    <xf numFmtId="0" fontId="0" fillId="0" borderId="0" xfId="0" applyAlignment="1" applyProtection="1">
      <alignment vertical="center" wrapText="1"/>
    </xf>
    <xf numFmtId="0" fontId="3" fillId="5" borderId="5" xfId="0" applyFont="1" applyFill="1" applyBorder="1" applyAlignment="1" applyProtection="1">
      <alignment vertical="center"/>
    </xf>
    <xf numFmtId="0" fontId="0" fillId="0" borderId="3" xfId="0" applyBorder="1" applyAlignment="1" applyProtection="1">
      <alignment vertical="center"/>
    </xf>
    <xf numFmtId="0" fontId="4" fillId="9" borderId="0" xfId="0" applyFont="1" applyFill="1" applyAlignment="1" applyProtection="1">
      <alignment horizontal="left" vertical="center" wrapText="1"/>
      <protection locked="0"/>
    </xf>
    <xf numFmtId="0" fontId="3" fillId="0" borderId="2" xfId="0" applyFont="1" applyFill="1" applyBorder="1" applyAlignment="1" applyProtection="1">
      <alignment horizontal="right" vertical="center" wrapText="1"/>
    </xf>
    <xf numFmtId="0" fontId="7" fillId="0" borderId="47" xfId="0" applyFont="1" applyFill="1" applyBorder="1" applyAlignment="1" applyProtection="1">
      <alignment horizontal="left" vertical="center"/>
    </xf>
    <xf numFmtId="0" fontId="4" fillId="0" borderId="0" xfId="0" applyFont="1" applyAlignment="1" applyProtection="1">
      <alignment horizontal="left" vertical="center" wrapText="1"/>
    </xf>
    <xf numFmtId="0" fontId="3" fillId="21" borderId="5" xfId="0" applyFont="1" applyFill="1" applyBorder="1" applyAlignment="1" applyProtection="1">
      <alignment horizontal="left" vertical="center" wrapText="1"/>
    </xf>
    <xf numFmtId="0" fontId="3" fillId="21" borderId="15" xfId="0" applyFont="1" applyFill="1" applyBorder="1" applyAlignment="1" applyProtection="1">
      <alignment horizontal="left" vertical="center" wrapText="1"/>
    </xf>
    <xf numFmtId="0" fontId="3" fillId="21" borderId="3" xfId="0" applyFont="1" applyFill="1" applyBorder="1" applyAlignment="1" applyProtection="1">
      <alignment horizontal="left" vertical="center" wrapText="1"/>
    </xf>
    <xf numFmtId="49" fontId="3" fillId="4" borderId="2" xfId="0" applyNumberFormat="1" applyFont="1" applyFill="1" applyBorder="1" applyAlignment="1" applyProtection="1">
      <alignment horizontal="left" vertical="center" wrapText="1"/>
    </xf>
    <xf numFmtId="0" fontId="11" fillId="0" borderId="2" xfId="0" applyFont="1" applyBorder="1" applyAlignment="1" applyProtection="1">
      <alignment horizontal="left" vertical="center"/>
    </xf>
    <xf numFmtId="0" fontId="11" fillId="0" borderId="2" xfId="0" applyFont="1" applyBorder="1" applyAlignment="1" applyProtection="1">
      <alignment horizontal="left" vertical="center" wrapText="1"/>
    </xf>
    <xf numFmtId="0" fontId="11" fillId="0" borderId="2" xfId="5" applyFont="1" applyBorder="1" applyAlignment="1">
      <alignment horizontal="left" vertical="center" wrapText="1"/>
    </xf>
    <xf numFmtId="0" fontId="11" fillId="0" borderId="2" xfId="5" applyFont="1" applyBorder="1" applyAlignment="1">
      <alignment horizontal="left" vertical="center"/>
    </xf>
    <xf numFmtId="0" fontId="3" fillId="0" borderId="2" xfId="5" applyFont="1" applyBorder="1" applyAlignment="1">
      <alignment horizontal="right" vertical="center" wrapText="1"/>
    </xf>
    <xf numFmtId="0" fontId="7" fillId="0" borderId="47" xfId="5" applyFont="1" applyBorder="1" applyAlignment="1">
      <alignment horizontal="left" vertical="center"/>
    </xf>
    <xf numFmtId="49" fontId="3" fillId="4" borderId="2" xfId="5" applyNumberFormat="1" applyFont="1" applyFill="1" applyBorder="1" applyAlignment="1">
      <alignment horizontal="left" vertical="center" wrapText="1"/>
    </xf>
    <xf numFmtId="0" fontId="4" fillId="0" borderId="0" xfId="5" applyFont="1" applyAlignment="1">
      <alignment horizontal="left" vertical="center" wrapText="1"/>
    </xf>
    <xf numFmtId="0" fontId="3" fillId="21" borderId="5" xfId="5" applyFont="1" applyFill="1" applyBorder="1" applyAlignment="1">
      <alignment horizontal="left" vertical="center" wrapText="1"/>
    </xf>
    <xf numFmtId="0" fontId="3" fillId="21" borderId="15" xfId="5" applyFont="1" applyFill="1" applyBorder="1" applyAlignment="1">
      <alignment horizontal="left" vertical="center" wrapText="1"/>
    </xf>
    <xf numFmtId="0" fontId="3" fillId="21" borderId="3" xfId="5" applyFont="1" applyFill="1" applyBorder="1" applyAlignment="1">
      <alignment horizontal="left" vertical="center" wrapText="1"/>
    </xf>
    <xf numFmtId="0" fontId="0" fillId="0" borderId="0" xfId="0" applyAlignment="1" applyProtection="1">
      <alignment horizontal="center"/>
    </xf>
    <xf numFmtId="0" fontId="15" fillId="0" borderId="0" xfId="0" applyNumberFormat="1" applyFont="1" applyAlignment="1" applyProtection="1">
      <alignment horizontal="left" vertical="center" wrapText="1"/>
    </xf>
    <xf numFmtId="0" fontId="6" fillId="2" borderId="2" xfId="0" applyFont="1" applyFill="1" applyBorder="1" applyAlignment="1" applyProtection="1">
      <alignment horizontal="right" vertical="center"/>
    </xf>
    <xf numFmtId="0" fontId="6" fillId="2" borderId="2" xfId="0" applyFont="1" applyFill="1" applyBorder="1" applyAlignment="1" applyProtection="1">
      <alignment horizontal="left" vertical="center"/>
    </xf>
    <xf numFmtId="165" fontId="11" fillId="0" borderId="2" xfId="1" applyNumberFormat="1"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3" fontId="3" fillId="0" borderId="5" xfId="0" applyNumberFormat="1" applyFont="1" applyBorder="1" applyAlignment="1" applyProtection="1">
      <alignment horizontal="right" vertical="center" wrapText="1"/>
    </xf>
    <xf numFmtId="3" fontId="3" fillId="0" borderId="15" xfId="0" applyNumberFormat="1" applyFont="1" applyBorder="1" applyAlignment="1" applyProtection="1">
      <alignment horizontal="right" vertical="center" wrapText="1"/>
    </xf>
    <xf numFmtId="3" fontId="3" fillId="0" borderId="3" xfId="0" applyNumberFormat="1" applyFont="1" applyBorder="1" applyAlignment="1" applyProtection="1">
      <alignment horizontal="right" vertical="center" wrapText="1"/>
    </xf>
    <xf numFmtId="0" fontId="3" fillId="8" borderId="5" xfId="0" applyFont="1" applyFill="1" applyBorder="1" applyAlignment="1" applyProtection="1">
      <alignment horizontal="left" vertical="center"/>
    </xf>
    <xf numFmtId="0" fontId="3" fillId="8" borderId="15" xfId="0" applyFont="1" applyFill="1" applyBorder="1" applyAlignment="1" applyProtection="1">
      <alignment horizontal="left" vertical="center"/>
    </xf>
    <xf numFmtId="0" fontId="3" fillId="8" borderId="3" xfId="0" applyFont="1" applyFill="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0" fillId="0" borderId="2"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20" fillId="8" borderId="5" xfId="0" applyFont="1" applyFill="1" applyBorder="1" applyAlignment="1" applyProtection="1">
      <alignment horizontal="left" vertical="center"/>
    </xf>
    <xf numFmtId="0" fontId="20" fillId="8" borderId="15" xfId="0" applyFont="1" applyFill="1" applyBorder="1" applyAlignment="1" applyProtection="1">
      <alignment horizontal="left" vertical="center"/>
    </xf>
    <xf numFmtId="0" fontId="20" fillId="8" borderId="3" xfId="0" applyFont="1" applyFill="1" applyBorder="1" applyAlignment="1" applyProtection="1">
      <alignment horizontal="left" vertical="center"/>
    </xf>
    <xf numFmtId="167" fontId="3" fillId="8" borderId="5" xfId="0" applyNumberFormat="1" applyFont="1" applyFill="1" applyBorder="1" applyAlignment="1" applyProtection="1">
      <alignment horizontal="left" vertical="center" wrapText="1"/>
    </xf>
    <xf numFmtId="167" fontId="3" fillId="8" borderId="15" xfId="0" applyNumberFormat="1" applyFont="1" applyFill="1" applyBorder="1" applyAlignment="1" applyProtection="1">
      <alignment horizontal="left" vertical="center" wrapText="1"/>
    </xf>
    <xf numFmtId="167" fontId="3" fillId="8" borderId="3" xfId="0" applyNumberFormat="1" applyFont="1" applyFill="1" applyBorder="1" applyAlignment="1" applyProtection="1">
      <alignment horizontal="left" vertical="center" wrapText="1"/>
    </xf>
    <xf numFmtId="3" fontId="6" fillId="2" borderId="5" xfId="0" applyNumberFormat="1" applyFont="1" applyFill="1" applyBorder="1" applyAlignment="1" applyProtection="1">
      <alignment horizontal="right" vertical="center" indent="1"/>
    </xf>
    <xf numFmtId="3" fontId="6" fillId="2" borderId="15" xfId="0" applyNumberFormat="1" applyFont="1" applyFill="1" applyBorder="1" applyAlignment="1" applyProtection="1">
      <alignment horizontal="right" vertical="center" indent="1"/>
    </xf>
    <xf numFmtId="0" fontId="20" fillId="8" borderId="5" xfId="0" applyFont="1" applyFill="1" applyBorder="1" applyAlignment="1" applyProtection="1">
      <alignment horizontal="center" vertical="center"/>
    </xf>
    <xf numFmtId="0" fontId="20" fillId="8" borderId="15" xfId="0" applyFont="1" applyFill="1" applyBorder="1" applyAlignment="1" applyProtection="1">
      <alignment horizontal="center" vertical="center"/>
    </xf>
    <xf numFmtId="0" fontId="20" fillId="8" borderId="3" xfId="0" applyFont="1" applyFill="1" applyBorder="1" applyAlignment="1" applyProtection="1">
      <alignment horizontal="center" vertical="center"/>
    </xf>
    <xf numFmtId="0" fontId="10" fillId="0" borderId="5"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5" fillId="0" borderId="0" xfId="0" applyFont="1" applyBorder="1" applyAlignment="1" applyProtection="1">
      <alignment horizontal="left" vertical="center"/>
    </xf>
    <xf numFmtId="0" fontId="10" fillId="0" borderId="2"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14" fillId="0" borderId="31" xfId="0" applyNumberFormat="1" applyFont="1" applyBorder="1" applyAlignment="1" applyProtection="1">
      <alignment horizontal="left" vertical="center" wrapText="1"/>
    </xf>
    <xf numFmtId="0" fontId="14" fillId="0" borderId="32" xfId="0" applyNumberFormat="1" applyFont="1" applyBorder="1" applyAlignment="1" applyProtection="1">
      <alignment horizontal="left" vertical="center" wrapText="1"/>
    </xf>
    <xf numFmtId="0" fontId="14" fillId="0" borderId="33" xfId="0" applyNumberFormat="1" applyFont="1" applyBorder="1" applyAlignment="1" applyProtection="1">
      <alignment horizontal="left" vertical="center" wrapText="1"/>
    </xf>
    <xf numFmtId="0" fontId="6" fillId="2" borderId="0" xfId="0" applyFont="1" applyFill="1" applyBorder="1" applyAlignment="1" applyProtection="1">
      <alignment horizontal="left" vertical="center"/>
    </xf>
    <xf numFmtId="0" fontId="14" fillId="0" borderId="31" xfId="5" applyFont="1" applyBorder="1" applyAlignment="1">
      <alignment horizontal="left" vertical="center" wrapText="1"/>
    </xf>
    <xf numFmtId="0" fontId="14" fillId="0" borderId="32" xfId="5" applyFont="1" applyBorder="1" applyAlignment="1">
      <alignment horizontal="left" vertical="center" wrapText="1"/>
    </xf>
    <xf numFmtId="0" fontId="14" fillId="0" borderId="33" xfId="5" applyFont="1" applyBorder="1" applyAlignment="1">
      <alignment horizontal="left" vertical="center" wrapText="1"/>
    </xf>
    <xf numFmtId="0" fontId="6" fillId="2" borderId="0" xfId="5" applyFont="1" applyFill="1" applyAlignment="1">
      <alignment horizontal="left" vertical="center"/>
    </xf>
    <xf numFmtId="0" fontId="20" fillId="8" borderId="5" xfId="5" applyFont="1" applyFill="1" applyBorder="1" applyAlignment="1">
      <alignment horizontal="center" vertical="center"/>
    </xf>
    <xf numFmtId="0" fontId="20" fillId="8" borderId="15" xfId="5" applyFont="1" applyFill="1" applyBorder="1" applyAlignment="1">
      <alignment horizontal="center" vertical="center"/>
    </xf>
    <xf numFmtId="0" fontId="20" fillId="8" borderId="3" xfId="5" applyFont="1" applyFill="1" applyBorder="1" applyAlignment="1">
      <alignment horizontal="center" vertical="center"/>
    </xf>
    <xf numFmtId="3" fontId="3" fillId="0" borderId="5" xfId="5" applyNumberFormat="1" applyFont="1" applyBorder="1" applyAlignment="1">
      <alignment horizontal="right" vertical="center" wrapText="1"/>
    </xf>
    <xf numFmtId="3" fontId="3" fillId="0" borderId="15" xfId="5" applyNumberFormat="1" applyFont="1" applyBorder="1" applyAlignment="1">
      <alignment horizontal="right" vertical="center" wrapText="1"/>
    </xf>
    <xf numFmtId="3" fontId="3" fillId="0" borderId="3" xfId="5" applyNumberFormat="1" applyFont="1" applyBorder="1" applyAlignment="1">
      <alignment horizontal="right" vertical="center" wrapText="1"/>
    </xf>
    <xf numFmtId="0" fontId="10" fillId="0" borderId="2" xfId="5" applyFont="1" applyBorder="1" applyAlignment="1">
      <alignment horizontal="center" vertical="center" wrapText="1"/>
    </xf>
    <xf numFmtId="0" fontId="10" fillId="0" borderId="2" xfId="5" applyFont="1" applyBorder="1" applyAlignment="1">
      <alignment horizontal="left" vertical="center"/>
    </xf>
    <xf numFmtId="0" fontId="20" fillId="8" borderId="5" xfId="5" applyFont="1" applyFill="1" applyBorder="1" applyAlignment="1">
      <alignment horizontal="left" vertical="center"/>
    </xf>
    <xf numFmtId="0" fontId="20" fillId="8" borderId="15" xfId="5" applyFont="1" applyFill="1" applyBorder="1" applyAlignment="1">
      <alignment horizontal="left" vertical="center"/>
    </xf>
    <xf numFmtId="0" fontId="20" fillId="8" borderId="3" xfId="5" applyFont="1" applyFill="1" applyBorder="1" applyAlignment="1">
      <alignment horizontal="left" vertical="center"/>
    </xf>
    <xf numFmtId="0" fontId="11" fillId="0" borderId="5" xfId="5" applyFont="1" applyBorder="1" applyAlignment="1">
      <alignment horizontal="left" vertical="center" wrapText="1"/>
    </xf>
    <xf numFmtId="0" fontId="11" fillId="0" borderId="15" xfId="5" applyFont="1" applyBorder="1" applyAlignment="1">
      <alignment horizontal="left" vertical="center" wrapText="1"/>
    </xf>
    <xf numFmtId="0" fontId="11" fillId="0" borderId="3" xfId="5" applyFont="1" applyBorder="1" applyAlignment="1">
      <alignment horizontal="left" vertical="center" wrapText="1"/>
    </xf>
    <xf numFmtId="0" fontId="29" fillId="0" borderId="5" xfId="5" applyFont="1" applyBorder="1" applyAlignment="1">
      <alignment horizontal="left" vertical="center" wrapText="1"/>
    </xf>
    <xf numFmtId="0" fontId="29" fillId="0" borderId="15" xfId="5" applyFont="1" applyBorder="1" applyAlignment="1">
      <alignment horizontal="left" vertical="center" wrapText="1"/>
    </xf>
    <xf numFmtId="0" fontId="29" fillId="0" borderId="3" xfId="5" applyFont="1" applyBorder="1" applyAlignment="1">
      <alignment horizontal="left" vertical="center" wrapText="1"/>
    </xf>
    <xf numFmtId="0" fontId="10" fillId="0" borderId="5" xfId="5" applyFont="1" applyBorder="1" applyAlignment="1">
      <alignment horizontal="left" vertical="center" wrapText="1"/>
    </xf>
    <xf numFmtId="0" fontId="10" fillId="0" borderId="15" xfId="5" applyFont="1" applyBorder="1" applyAlignment="1">
      <alignment horizontal="left" vertical="center" wrapText="1"/>
    </xf>
    <xf numFmtId="0" fontId="10" fillId="0" borderId="3" xfId="5" applyFont="1" applyBorder="1" applyAlignment="1">
      <alignment horizontal="left" vertical="center" wrapText="1"/>
    </xf>
    <xf numFmtId="0" fontId="3" fillId="8" borderId="5" xfId="5" applyFont="1" applyFill="1" applyBorder="1" applyAlignment="1">
      <alignment horizontal="left" vertical="center"/>
    </xf>
    <xf numFmtId="0" fontId="3" fillId="8" borderId="15" xfId="5" applyFont="1" applyFill="1" applyBorder="1" applyAlignment="1">
      <alignment horizontal="left" vertical="center"/>
    </xf>
    <xf numFmtId="0" fontId="3" fillId="8" borderId="3" xfId="5" applyFont="1" applyFill="1" applyBorder="1" applyAlignment="1">
      <alignment horizontal="left" vertical="center"/>
    </xf>
    <xf numFmtId="0" fontId="11" fillId="0" borderId="5" xfId="5" applyFont="1" applyBorder="1" applyAlignment="1">
      <alignment horizontal="left" vertical="center"/>
    </xf>
    <xf numFmtId="0" fontId="11" fillId="0" borderId="15" xfId="5" applyFont="1" applyBorder="1" applyAlignment="1">
      <alignment horizontal="left" vertical="center"/>
    </xf>
    <xf numFmtId="0" fontId="11" fillId="0" borderId="3" xfId="5" applyFont="1" applyBorder="1" applyAlignment="1">
      <alignment horizontal="left" vertical="center"/>
    </xf>
    <xf numFmtId="0" fontId="11" fillId="0" borderId="5" xfId="5" applyFont="1" applyBorder="1" applyAlignment="1">
      <alignment horizontal="center" vertical="center" wrapText="1"/>
    </xf>
    <xf numFmtId="0" fontId="11" fillId="0" borderId="15" xfId="5" applyFont="1" applyBorder="1" applyAlignment="1">
      <alignment horizontal="center" vertical="center" wrapText="1"/>
    </xf>
    <xf numFmtId="0" fontId="11" fillId="0" borderId="3" xfId="5" applyFont="1" applyBorder="1" applyAlignment="1">
      <alignment horizontal="center" vertical="center" wrapText="1"/>
    </xf>
    <xf numFmtId="0" fontId="6" fillId="2" borderId="2" xfId="5" applyFont="1" applyFill="1" applyBorder="1" applyAlignment="1">
      <alignment horizontal="left" vertical="center"/>
    </xf>
    <xf numFmtId="167" fontId="3" fillId="8" borderId="5" xfId="5" applyNumberFormat="1" applyFont="1" applyFill="1" applyBorder="1" applyAlignment="1">
      <alignment horizontal="left" vertical="center" wrapText="1"/>
    </xf>
    <xf numFmtId="167" fontId="3" fillId="8" borderId="15" xfId="5" applyNumberFormat="1" applyFont="1" applyFill="1" applyBorder="1" applyAlignment="1">
      <alignment horizontal="left" vertical="center" wrapText="1"/>
    </xf>
    <xf numFmtId="167" fontId="3" fillId="8" borderId="3" xfId="5" applyNumberFormat="1" applyFont="1" applyFill="1" applyBorder="1" applyAlignment="1">
      <alignment horizontal="left" vertical="center" wrapText="1"/>
    </xf>
    <xf numFmtId="0" fontId="6" fillId="2" borderId="2" xfId="5" applyFont="1" applyFill="1" applyBorder="1" applyAlignment="1">
      <alignment horizontal="right" vertical="center"/>
    </xf>
    <xf numFmtId="0" fontId="15" fillId="0" borderId="0" xfId="5" applyFont="1" applyAlignment="1">
      <alignment horizontal="left" vertical="center"/>
    </xf>
    <xf numFmtId="3" fontId="6" fillId="2" borderId="5" xfId="5" applyNumberFormat="1" applyFont="1" applyFill="1" applyBorder="1" applyAlignment="1">
      <alignment horizontal="right" vertical="center" indent="1"/>
    </xf>
    <xf numFmtId="3" fontId="6" fillId="2" borderId="15" xfId="5" applyNumberFormat="1" applyFont="1" applyFill="1" applyBorder="1" applyAlignment="1">
      <alignment horizontal="right" vertical="center" indent="1"/>
    </xf>
    <xf numFmtId="0" fontId="2" fillId="0" borderId="0" xfId="5" applyAlignment="1">
      <alignment horizontal="center"/>
    </xf>
    <xf numFmtId="0" fontId="51" fillId="0" borderId="0" xfId="0" applyNumberFormat="1" applyFont="1" applyAlignment="1" applyProtection="1">
      <alignment horizontal="left" vertical="center" wrapText="1"/>
    </xf>
    <xf numFmtId="0" fontId="4" fillId="0" borderId="0" xfId="0" applyNumberFormat="1" applyFont="1" applyAlignment="1" applyProtection="1">
      <alignment horizontal="left" vertical="center" wrapText="1"/>
    </xf>
    <xf numFmtId="49" fontId="3" fillId="4" borderId="5" xfId="0" applyNumberFormat="1"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0" fillId="0" borderId="0" xfId="0" applyFill="1" applyAlignment="1" applyProtection="1">
      <alignment horizontal="center" vertical="center" wrapText="1"/>
    </xf>
    <xf numFmtId="0" fontId="31" fillId="0" borderId="0" xfId="0" applyNumberFormat="1" applyFont="1" applyAlignment="1" applyProtection="1">
      <alignment horizontal="left" vertical="center" wrapText="1"/>
    </xf>
    <xf numFmtId="0" fontId="40" fillId="0" borderId="0" xfId="0" applyFont="1" applyAlignment="1">
      <alignment horizontal="left" vertical="center" wrapText="1"/>
    </xf>
    <xf numFmtId="0" fontId="11" fillId="8" borderId="24" xfId="5" applyFont="1" applyFill="1" applyBorder="1" applyAlignment="1" applyProtection="1">
      <alignment horizontal="right" vertical="center" wrapText="1" indent="1"/>
      <protection hidden="1"/>
    </xf>
    <xf numFmtId="0" fontId="11" fillId="8" borderId="2" xfId="5" applyFont="1" applyFill="1" applyBorder="1" applyAlignment="1" applyProtection="1">
      <alignment horizontal="right" vertical="center" wrapText="1" indent="1"/>
      <protection hidden="1"/>
    </xf>
    <xf numFmtId="0" fontId="10" fillId="0" borderId="36" xfId="5" applyFont="1" applyBorder="1" applyAlignment="1" applyProtection="1">
      <alignment horizontal="right" vertical="center" wrapText="1" indent="1"/>
      <protection hidden="1"/>
    </xf>
    <xf numFmtId="0" fontId="10" fillId="0" borderId="37" xfId="5" applyFont="1" applyBorder="1" applyAlignment="1" applyProtection="1">
      <alignment horizontal="right" vertical="center" wrapText="1" indent="1"/>
      <protection hidden="1"/>
    </xf>
    <xf numFmtId="49" fontId="3" fillId="4" borderId="5" xfId="0" applyNumberFormat="1"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left" vertical="center" wrapText="1"/>
    </xf>
    <xf numFmtId="0" fontId="2" fillId="0" borderId="0" xfId="5" applyAlignment="1" applyProtection="1">
      <alignment vertical="top" wrapText="1"/>
      <protection hidden="1"/>
    </xf>
    <xf numFmtId="0" fontId="2" fillId="0" borderId="0" xfId="5"/>
    <xf numFmtId="0" fontId="11" fillId="0" borderId="91" xfId="5" applyFont="1" applyBorder="1" applyAlignment="1" applyProtection="1">
      <alignment horizontal="right" vertical="center" wrapText="1" indent="1"/>
      <protection hidden="1"/>
    </xf>
    <xf numFmtId="0" fontId="11" fillId="0" borderId="45" xfId="5" applyFont="1" applyBorder="1" applyAlignment="1" applyProtection="1">
      <alignment horizontal="right" vertical="center" wrapText="1" indent="1"/>
      <protection hidden="1"/>
    </xf>
    <xf numFmtId="0" fontId="10" fillId="14" borderId="2" xfId="5" applyFont="1" applyFill="1" applyBorder="1" applyAlignment="1">
      <alignment vertical="center"/>
    </xf>
    <xf numFmtId="0" fontId="11" fillId="0" borderId="2" xfId="5" applyFont="1" applyBorder="1" applyAlignment="1">
      <alignment vertical="center"/>
    </xf>
    <xf numFmtId="0" fontId="11" fillId="13" borderId="2" xfId="5" applyFont="1" applyFill="1" applyBorder="1" applyAlignment="1">
      <alignment vertical="center"/>
    </xf>
    <xf numFmtId="0" fontId="3" fillId="0" borderId="0" xfId="5" applyFont="1" applyFill="1" applyAlignment="1" applyProtection="1">
      <alignment horizontal="center" vertical="center" wrapText="1"/>
    </xf>
    <xf numFmtId="166" fontId="58" fillId="16" borderId="70" xfId="5" applyNumberFormat="1" applyFont="1" applyFill="1" applyBorder="1" applyAlignment="1" applyProtection="1">
      <alignment horizontal="right" vertical="center" indent="1"/>
    </xf>
    <xf numFmtId="166" fontId="11" fillId="0" borderId="30" xfId="5" applyNumberFormat="1" applyFont="1" applyBorder="1" applyAlignment="1" applyProtection="1">
      <alignment horizontal="right" vertical="center" indent="1"/>
    </xf>
    <xf numFmtId="0" fontId="10" fillId="16" borderId="74" xfId="5" applyFont="1" applyFill="1" applyBorder="1" applyAlignment="1" applyProtection="1">
      <alignment horizontal="right" vertical="center"/>
    </xf>
    <xf numFmtId="0" fontId="11" fillId="0" borderId="73" xfId="5" applyFont="1" applyBorder="1" applyAlignment="1" applyProtection="1">
      <alignment horizontal="right"/>
    </xf>
    <xf numFmtId="0" fontId="11" fillId="0" borderId="72" xfId="5" applyFont="1" applyBorder="1" applyAlignment="1" applyProtection="1">
      <alignment horizontal="right"/>
    </xf>
    <xf numFmtId="179" fontId="11" fillId="0" borderId="70" xfId="5" applyNumberFormat="1" applyFont="1" applyBorder="1" applyAlignment="1" applyProtection="1">
      <alignment horizontal="center" vertical="center"/>
    </xf>
    <xf numFmtId="0" fontId="11" fillId="0" borderId="30" xfId="5" applyFont="1" applyBorder="1" applyAlignment="1" applyProtection="1">
      <alignment vertical="center"/>
    </xf>
    <xf numFmtId="0" fontId="7" fillId="0" borderId="47" xfId="5" applyFont="1" applyBorder="1" applyAlignment="1"/>
    <xf numFmtId="0" fontId="7" fillId="0" borderId="47" xfId="5" applyFont="1" applyBorder="1" applyAlignment="1">
      <alignment vertical="top" wrapText="1"/>
    </xf>
    <xf numFmtId="0" fontId="2" fillId="0" borderId="44" xfId="5" applyBorder="1" applyAlignment="1" applyProtection="1">
      <protection locked="0"/>
    </xf>
    <xf numFmtId="0" fontId="2" fillId="0" borderId="44" xfId="5" applyFont="1" applyBorder="1" applyAlignment="1" applyProtection="1"/>
    <xf numFmtId="0" fontId="2" fillId="0" borderId="44" xfId="5" applyBorder="1" applyAlignment="1" applyProtection="1"/>
    <xf numFmtId="0" fontId="9" fillId="0" borderId="0" xfId="5" applyFont="1" applyAlignment="1">
      <alignment horizontal="left" vertical="center" wrapText="1" indent="1"/>
    </xf>
    <xf numFmtId="0" fontId="41" fillId="17" borderId="76" xfId="5" applyFont="1" applyFill="1" applyBorder="1" applyAlignment="1">
      <alignment horizontal="left" vertical="center" wrapText="1"/>
    </xf>
    <xf numFmtId="166" fontId="9" fillId="22" borderId="0" xfId="5" applyNumberFormat="1" applyFont="1" applyFill="1" applyBorder="1" applyAlignment="1">
      <alignment horizontal="center" vertical="center"/>
    </xf>
    <xf numFmtId="0" fontId="41" fillId="0" borderId="0" xfId="5" applyNumberFormat="1" applyFont="1" applyAlignment="1">
      <alignment horizontal="justify" vertical="top" wrapText="1"/>
    </xf>
    <xf numFmtId="0" fontId="41" fillId="0" borderId="0" xfId="5" applyFont="1" applyAlignment="1">
      <alignment horizontal="justify" vertical="top" wrapText="1"/>
    </xf>
    <xf numFmtId="0" fontId="2" fillId="0" borderId="0" xfId="5" applyFont="1" applyAlignment="1">
      <alignment horizontal="left"/>
    </xf>
    <xf numFmtId="0" fontId="2" fillId="0" borderId="0" xfId="5" applyAlignment="1">
      <alignment horizontal="left"/>
    </xf>
    <xf numFmtId="166" fontId="9" fillId="0" borderId="0" xfId="5" applyNumberFormat="1" applyFont="1" applyAlignment="1">
      <alignment horizontal="center" vertical="center"/>
    </xf>
    <xf numFmtId="0" fontId="41" fillId="0" borderId="0" xfId="5" applyFont="1" applyFill="1" applyAlignment="1">
      <alignment horizontal="left" vertical="center" wrapText="1"/>
    </xf>
    <xf numFmtId="0" fontId="3" fillId="0" borderId="13" xfId="0" applyFont="1" applyBorder="1" applyAlignment="1" applyProtection="1">
      <alignment horizontal="left" vertical="center" wrapText="1"/>
    </xf>
    <xf numFmtId="0" fontId="3" fillId="0" borderId="12" xfId="0" applyFont="1" applyBorder="1" applyAlignment="1" applyProtection="1">
      <alignment horizontal="left" vertical="center" wrapText="1"/>
    </xf>
  </cellXfs>
  <cellStyles count="8">
    <cellStyle name="Euro" xfId="1" xr:uid="{00000000-0005-0000-0000-000000000000}"/>
    <cellStyle name="Komma" xfId="4" builtinId="3"/>
    <cellStyle name="Komma 2" xfId="7" xr:uid="{B3A97F75-E365-4418-A136-4650F6322D78}"/>
    <cellStyle name="Prozent" xfId="2" builtinId="5"/>
    <cellStyle name="Standard" xfId="0" builtinId="0"/>
    <cellStyle name="Standard 2" xfId="5" xr:uid="{00000000-0005-0000-0000-000004000000}"/>
    <cellStyle name="Standard 3" xfId="6" xr:uid="{00000000-0005-0000-0000-000005000000}"/>
    <cellStyle name="Währung 2" xfId="3" xr:uid="{00000000-0005-0000-0000-000006000000}"/>
  </cellStyles>
  <dxfs count="60">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C0C0C0"/>
      <rgbColor rgb="00DDDDDD"/>
      <rgbColor rgb="00EAEAEA"/>
      <rgbColor rgb="00993366"/>
      <rgbColor rgb="00333399"/>
      <rgbColor rgb="00333333"/>
    </indexedColors>
    <mruColors>
      <color rgb="FFCCFFCC"/>
      <color rgb="FFFFFF99"/>
      <color rgb="FFFFFFCC"/>
      <color rgb="FFC0C0C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5</xdr:row>
      <xdr:rowOff>0</xdr:rowOff>
    </xdr:from>
    <xdr:to>
      <xdr:col>15</xdr:col>
      <xdr:colOff>0</xdr:colOff>
      <xdr:row>5</xdr:row>
      <xdr:rowOff>0</xdr:rowOff>
    </xdr:to>
    <xdr:cxnSp macro="">
      <xdr:nvCxnSpPr>
        <xdr:cNvPr id="2" name="AutoShape 1">
          <a:extLst>
            <a:ext uri="{FF2B5EF4-FFF2-40B4-BE49-F238E27FC236}">
              <a16:creationId xmlns:a16="http://schemas.microsoft.com/office/drawing/2014/main" id="{00000000-0008-0000-0F00-000002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26</xdr:row>
      <xdr:rowOff>0</xdr:rowOff>
    </xdr:from>
    <xdr:to>
      <xdr:col>15</xdr:col>
      <xdr:colOff>0</xdr:colOff>
      <xdr:row>26</xdr:row>
      <xdr:rowOff>0</xdr:rowOff>
    </xdr:to>
    <xdr:cxnSp macro="">
      <xdr:nvCxnSpPr>
        <xdr:cNvPr id="5" name="AutoShape 4">
          <a:extLst>
            <a:ext uri="{FF2B5EF4-FFF2-40B4-BE49-F238E27FC236}">
              <a16:creationId xmlns:a16="http://schemas.microsoft.com/office/drawing/2014/main" id="{00000000-0008-0000-0F00-000005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5</xdr:row>
      <xdr:rowOff>0</xdr:rowOff>
    </xdr:from>
    <xdr:to>
      <xdr:col>15</xdr:col>
      <xdr:colOff>0</xdr:colOff>
      <xdr:row>5</xdr:row>
      <xdr:rowOff>0</xdr:rowOff>
    </xdr:to>
    <xdr:cxnSp macro="">
      <xdr:nvCxnSpPr>
        <xdr:cNvPr id="8" name="AutoShape 7">
          <a:extLst>
            <a:ext uri="{FF2B5EF4-FFF2-40B4-BE49-F238E27FC236}">
              <a16:creationId xmlns:a16="http://schemas.microsoft.com/office/drawing/2014/main" id="{00000000-0008-0000-0F00-000008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26</xdr:row>
      <xdr:rowOff>0</xdr:rowOff>
    </xdr:from>
    <xdr:to>
      <xdr:col>15</xdr:col>
      <xdr:colOff>0</xdr:colOff>
      <xdr:row>26</xdr:row>
      <xdr:rowOff>0</xdr:rowOff>
    </xdr:to>
    <xdr:cxnSp macro="">
      <xdr:nvCxnSpPr>
        <xdr:cNvPr id="11" name="AutoShape 10">
          <a:extLst>
            <a:ext uri="{FF2B5EF4-FFF2-40B4-BE49-F238E27FC236}">
              <a16:creationId xmlns:a16="http://schemas.microsoft.com/office/drawing/2014/main" id="{00000000-0008-0000-0F00-00000B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6</xdr:row>
      <xdr:rowOff>0</xdr:rowOff>
    </xdr:from>
    <xdr:to>
      <xdr:col>15</xdr:col>
      <xdr:colOff>0</xdr:colOff>
      <xdr:row>6</xdr:row>
      <xdr:rowOff>0</xdr:rowOff>
    </xdr:to>
    <xdr:cxnSp macro="">
      <xdr:nvCxnSpPr>
        <xdr:cNvPr id="12" name="AutoShape 13">
          <a:extLst>
            <a:ext uri="{FF2B5EF4-FFF2-40B4-BE49-F238E27FC236}">
              <a16:creationId xmlns:a16="http://schemas.microsoft.com/office/drawing/2014/main" id="{00000000-0008-0000-0F00-00000C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13</xdr:row>
      <xdr:rowOff>0</xdr:rowOff>
    </xdr:from>
    <xdr:to>
      <xdr:col>15</xdr:col>
      <xdr:colOff>0</xdr:colOff>
      <xdr:row>13</xdr:row>
      <xdr:rowOff>9525</xdr:rowOff>
    </xdr:to>
    <xdr:cxnSp macro="">
      <xdr:nvCxnSpPr>
        <xdr:cNvPr id="13" name="AutoShape 14">
          <a:extLst>
            <a:ext uri="{FF2B5EF4-FFF2-40B4-BE49-F238E27FC236}">
              <a16:creationId xmlns:a16="http://schemas.microsoft.com/office/drawing/2014/main" id="{00000000-0008-0000-0F00-00000D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40</xdr:row>
      <xdr:rowOff>0</xdr:rowOff>
    </xdr:from>
    <xdr:to>
      <xdr:col>15</xdr:col>
      <xdr:colOff>0</xdr:colOff>
      <xdr:row>40</xdr:row>
      <xdr:rowOff>0</xdr:rowOff>
    </xdr:to>
    <xdr:cxnSp macro="">
      <xdr:nvCxnSpPr>
        <xdr:cNvPr id="14" name="AutoShape 15">
          <a:extLst>
            <a:ext uri="{FF2B5EF4-FFF2-40B4-BE49-F238E27FC236}">
              <a16:creationId xmlns:a16="http://schemas.microsoft.com/office/drawing/2014/main" id="{00000000-0008-0000-0F00-00000E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13</xdr:row>
      <xdr:rowOff>0</xdr:rowOff>
    </xdr:from>
    <xdr:to>
      <xdr:col>15</xdr:col>
      <xdr:colOff>0</xdr:colOff>
      <xdr:row>13</xdr:row>
      <xdr:rowOff>9525</xdr:rowOff>
    </xdr:to>
    <xdr:cxnSp macro="">
      <xdr:nvCxnSpPr>
        <xdr:cNvPr id="16" name="AutoShape 17">
          <a:extLst>
            <a:ext uri="{FF2B5EF4-FFF2-40B4-BE49-F238E27FC236}">
              <a16:creationId xmlns:a16="http://schemas.microsoft.com/office/drawing/2014/main" id="{00000000-0008-0000-0F00-000010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40</xdr:row>
      <xdr:rowOff>0</xdr:rowOff>
    </xdr:from>
    <xdr:to>
      <xdr:col>15</xdr:col>
      <xdr:colOff>0</xdr:colOff>
      <xdr:row>40</xdr:row>
      <xdr:rowOff>0</xdr:rowOff>
    </xdr:to>
    <xdr:cxnSp macro="">
      <xdr:nvCxnSpPr>
        <xdr:cNvPr id="17" name="AutoShape 18">
          <a:extLst>
            <a:ext uri="{FF2B5EF4-FFF2-40B4-BE49-F238E27FC236}">
              <a16:creationId xmlns:a16="http://schemas.microsoft.com/office/drawing/2014/main" id="{00000000-0008-0000-0F00-000011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6</xdr:row>
      <xdr:rowOff>0</xdr:rowOff>
    </xdr:from>
    <xdr:to>
      <xdr:col>15</xdr:col>
      <xdr:colOff>0</xdr:colOff>
      <xdr:row>6</xdr:row>
      <xdr:rowOff>0</xdr:rowOff>
    </xdr:to>
    <xdr:cxnSp macro="">
      <xdr:nvCxnSpPr>
        <xdr:cNvPr id="18" name="AutoShape 19">
          <a:extLst>
            <a:ext uri="{FF2B5EF4-FFF2-40B4-BE49-F238E27FC236}">
              <a16:creationId xmlns:a16="http://schemas.microsoft.com/office/drawing/2014/main" id="{00000000-0008-0000-0F00-000012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13</xdr:row>
      <xdr:rowOff>0</xdr:rowOff>
    </xdr:from>
    <xdr:to>
      <xdr:col>15</xdr:col>
      <xdr:colOff>9525</xdr:colOff>
      <xdr:row>13</xdr:row>
      <xdr:rowOff>9525</xdr:rowOff>
    </xdr:to>
    <xdr:cxnSp macro="">
      <xdr:nvCxnSpPr>
        <xdr:cNvPr id="19" name="AutoShape 20">
          <a:extLst>
            <a:ext uri="{FF2B5EF4-FFF2-40B4-BE49-F238E27FC236}">
              <a16:creationId xmlns:a16="http://schemas.microsoft.com/office/drawing/2014/main" id="{00000000-0008-0000-0F00-000013000000}"/>
            </a:ext>
          </a:extLst>
        </xdr:cNvPr>
        <xdr:cNvCxnSpPr>
          <a:cxnSpLocks noChangeShapeType="1"/>
        </xdr:cNvCxnSpPr>
      </xdr:nvCxnSpPr>
      <xdr:spPr bwMode="auto">
        <a:xfrm>
          <a:off x="5334000" y="27527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40</xdr:row>
      <xdr:rowOff>0</xdr:rowOff>
    </xdr:from>
    <xdr:to>
      <xdr:col>15</xdr:col>
      <xdr:colOff>9525</xdr:colOff>
      <xdr:row>40</xdr:row>
      <xdr:rowOff>0</xdr:rowOff>
    </xdr:to>
    <xdr:cxnSp macro="">
      <xdr:nvCxnSpPr>
        <xdr:cNvPr id="20" name="AutoShape 21">
          <a:extLst>
            <a:ext uri="{FF2B5EF4-FFF2-40B4-BE49-F238E27FC236}">
              <a16:creationId xmlns:a16="http://schemas.microsoft.com/office/drawing/2014/main" id="{00000000-0008-0000-0F00-000014000000}"/>
            </a:ext>
          </a:extLst>
        </xdr:cNvPr>
        <xdr:cNvCxnSpPr>
          <a:cxnSpLocks noChangeShapeType="1"/>
        </xdr:cNvCxnSpPr>
      </xdr:nvCxnSpPr>
      <xdr:spPr bwMode="auto">
        <a:xfrm>
          <a:off x="5334000" y="7124700"/>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1323975</xdr:colOff>
      <xdr:row>14</xdr:row>
      <xdr:rowOff>9525</xdr:rowOff>
    </xdr:from>
    <xdr:to>
      <xdr:col>15</xdr:col>
      <xdr:colOff>1323975</xdr:colOff>
      <xdr:row>14</xdr:row>
      <xdr:rowOff>304800</xdr:rowOff>
    </xdr:to>
    <xdr:sp macro="" textlink="">
      <xdr:nvSpPr>
        <xdr:cNvPr id="23" name="Line 35">
          <a:extLst>
            <a:ext uri="{FF2B5EF4-FFF2-40B4-BE49-F238E27FC236}">
              <a16:creationId xmlns:a16="http://schemas.microsoft.com/office/drawing/2014/main" id="{00000000-0008-0000-0F00-000017000000}"/>
            </a:ext>
          </a:extLst>
        </xdr:cNvPr>
        <xdr:cNvSpPr>
          <a:spLocks noChangeShapeType="1"/>
        </xdr:cNvSpPr>
      </xdr:nvSpPr>
      <xdr:spPr bwMode="auto">
        <a:xfrm>
          <a:off x="6096000" y="29241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16</xdr:row>
      <xdr:rowOff>9525</xdr:rowOff>
    </xdr:from>
    <xdr:to>
      <xdr:col>15</xdr:col>
      <xdr:colOff>1323975</xdr:colOff>
      <xdr:row>17</xdr:row>
      <xdr:rowOff>0</xdr:rowOff>
    </xdr:to>
    <xdr:sp macro="" textlink="">
      <xdr:nvSpPr>
        <xdr:cNvPr id="24" name="Line 36">
          <a:extLst>
            <a:ext uri="{FF2B5EF4-FFF2-40B4-BE49-F238E27FC236}">
              <a16:creationId xmlns:a16="http://schemas.microsoft.com/office/drawing/2014/main" id="{00000000-0008-0000-0F00-000018000000}"/>
            </a:ext>
          </a:extLst>
        </xdr:cNvPr>
        <xdr:cNvSpPr>
          <a:spLocks noChangeShapeType="1"/>
        </xdr:cNvSpPr>
      </xdr:nvSpPr>
      <xdr:spPr bwMode="auto">
        <a:xfrm>
          <a:off x="6096000" y="32480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18</xdr:row>
      <xdr:rowOff>9525</xdr:rowOff>
    </xdr:from>
    <xdr:to>
      <xdr:col>15</xdr:col>
      <xdr:colOff>1323975</xdr:colOff>
      <xdr:row>18</xdr:row>
      <xdr:rowOff>304800</xdr:rowOff>
    </xdr:to>
    <xdr:sp macro="" textlink="">
      <xdr:nvSpPr>
        <xdr:cNvPr id="25" name="Line 37">
          <a:extLst>
            <a:ext uri="{FF2B5EF4-FFF2-40B4-BE49-F238E27FC236}">
              <a16:creationId xmlns:a16="http://schemas.microsoft.com/office/drawing/2014/main" id="{00000000-0008-0000-0F00-000019000000}"/>
            </a:ext>
          </a:extLst>
        </xdr:cNvPr>
        <xdr:cNvSpPr>
          <a:spLocks noChangeShapeType="1"/>
        </xdr:cNvSpPr>
      </xdr:nvSpPr>
      <xdr:spPr bwMode="auto">
        <a:xfrm>
          <a:off x="6096000" y="35718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20</xdr:row>
      <xdr:rowOff>19050</xdr:rowOff>
    </xdr:from>
    <xdr:to>
      <xdr:col>15</xdr:col>
      <xdr:colOff>1323975</xdr:colOff>
      <xdr:row>21</xdr:row>
      <xdr:rowOff>0</xdr:rowOff>
    </xdr:to>
    <xdr:sp macro="" textlink="">
      <xdr:nvSpPr>
        <xdr:cNvPr id="26" name="Line 38">
          <a:extLst>
            <a:ext uri="{FF2B5EF4-FFF2-40B4-BE49-F238E27FC236}">
              <a16:creationId xmlns:a16="http://schemas.microsoft.com/office/drawing/2014/main" id="{00000000-0008-0000-0F00-00001A000000}"/>
            </a:ext>
          </a:extLst>
        </xdr:cNvPr>
        <xdr:cNvSpPr>
          <a:spLocks noChangeShapeType="1"/>
        </xdr:cNvSpPr>
      </xdr:nvSpPr>
      <xdr:spPr bwMode="auto">
        <a:xfrm>
          <a:off x="6096000" y="39052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22</xdr:row>
      <xdr:rowOff>0</xdr:rowOff>
    </xdr:from>
    <xdr:to>
      <xdr:col>15</xdr:col>
      <xdr:colOff>1323975</xdr:colOff>
      <xdr:row>23</xdr:row>
      <xdr:rowOff>9525</xdr:rowOff>
    </xdr:to>
    <xdr:sp macro="" textlink="">
      <xdr:nvSpPr>
        <xdr:cNvPr id="27" name="Line 39">
          <a:extLst>
            <a:ext uri="{FF2B5EF4-FFF2-40B4-BE49-F238E27FC236}">
              <a16:creationId xmlns:a16="http://schemas.microsoft.com/office/drawing/2014/main" id="{00000000-0008-0000-0F00-00001B000000}"/>
            </a:ext>
          </a:extLst>
        </xdr:cNvPr>
        <xdr:cNvSpPr>
          <a:spLocks noChangeShapeType="1"/>
        </xdr:cNvSpPr>
      </xdr:nvSpPr>
      <xdr:spPr bwMode="auto">
        <a:xfrm>
          <a:off x="6096000" y="4210050"/>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24</xdr:row>
      <xdr:rowOff>19050</xdr:rowOff>
    </xdr:from>
    <xdr:to>
      <xdr:col>15</xdr:col>
      <xdr:colOff>1323975</xdr:colOff>
      <xdr:row>25</xdr:row>
      <xdr:rowOff>0</xdr:rowOff>
    </xdr:to>
    <xdr:sp macro="" textlink="">
      <xdr:nvSpPr>
        <xdr:cNvPr id="28" name="Line 40">
          <a:extLst>
            <a:ext uri="{FF2B5EF4-FFF2-40B4-BE49-F238E27FC236}">
              <a16:creationId xmlns:a16="http://schemas.microsoft.com/office/drawing/2014/main" id="{00000000-0008-0000-0F00-00001C000000}"/>
            </a:ext>
          </a:extLst>
        </xdr:cNvPr>
        <xdr:cNvSpPr>
          <a:spLocks noChangeShapeType="1"/>
        </xdr:cNvSpPr>
      </xdr:nvSpPr>
      <xdr:spPr bwMode="auto">
        <a:xfrm>
          <a:off x="6096000" y="45529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26</xdr:row>
      <xdr:rowOff>9525</xdr:rowOff>
    </xdr:from>
    <xdr:to>
      <xdr:col>15</xdr:col>
      <xdr:colOff>1323975</xdr:colOff>
      <xdr:row>26</xdr:row>
      <xdr:rowOff>304800</xdr:rowOff>
    </xdr:to>
    <xdr:sp macro="" textlink="">
      <xdr:nvSpPr>
        <xdr:cNvPr id="29" name="Line 41">
          <a:extLst>
            <a:ext uri="{FF2B5EF4-FFF2-40B4-BE49-F238E27FC236}">
              <a16:creationId xmlns:a16="http://schemas.microsoft.com/office/drawing/2014/main" id="{00000000-0008-0000-0F00-00001D000000}"/>
            </a:ext>
          </a:extLst>
        </xdr:cNvPr>
        <xdr:cNvSpPr>
          <a:spLocks noChangeShapeType="1"/>
        </xdr:cNvSpPr>
      </xdr:nvSpPr>
      <xdr:spPr bwMode="auto">
        <a:xfrm>
          <a:off x="6096000" y="48672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11</xdr:row>
      <xdr:rowOff>0</xdr:rowOff>
    </xdr:from>
    <xdr:to>
      <xdr:col>15</xdr:col>
      <xdr:colOff>0</xdr:colOff>
      <xdr:row>11</xdr:row>
      <xdr:rowOff>0</xdr:rowOff>
    </xdr:to>
    <xdr:cxnSp macro="">
      <xdr:nvCxnSpPr>
        <xdr:cNvPr id="31" name="AutoShape 53">
          <a:extLst>
            <a:ext uri="{FF2B5EF4-FFF2-40B4-BE49-F238E27FC236}">
              <a16:creationId xmlns:a16="http://schemas.microsoft.com/office/drawing/2014/main" id="{00000000-0008-0000-0F00-00001F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32" name="AutoShape 54">
          <a:extLst>
            <a:ext uri="{FF2B5EF4-FFF2-40B4-BE49-F238E27FC236}">
              <a16:creationId xmlns:a16="http://schemas.microsoft.com/office/drawing/2014/main" id="{00000000-0008-0000-0F00-000020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9525</xdr:colOff>
      <xdr:row>11</xdr:row>
      <xdr:rowOff>0</xdr:rowOff>
    </xdr:to>
    <xdr:cxnSp macro="">
      <xdr:nvCxnSpPr>
        <xdr:cNvPr id="33" name="AutoShape 55">
          <a:extLst>
            <a:ext uri="{FF2B5EF4-FFF2-40B4-BE49-F238E27FC236}">
              <a16:creationId xmlns:a16="http://schemas.microsoft.com/office/drawing/2014/main" id="{00000000-0008-0000-0F00-000021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34" name="AutoShape 56">
          <a:extLst>
            <a:ext uri="{FF2B5EF4-FFF2-40B4-BE49-F238E27FC236}">
              <a16:creationId xmlns:a16="http://schemas.microsoft.com/office/drawing/2014/main" id="{00000000-0008-0000-0F00-00002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35" name="AutoShape 57">
          <a:extLst>
            <a:ext uri="{FF2B5EF4-FFF2-40B4-BE49-F238E27FC236}">
              <a16:creationId xmlns:a16="http://schemas.microsoft.com/office/drawing/2014/main" id="{00000000-0008-0000-0F00-00002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9525</xdr:colOff>
      <xdr:row>11</xdr:row>
      <xdr:rowOff>0</xdr:rowOff>
    </xdr:to>
    <xdr:cxnSp macro="">
      <xdr:nvCxnSpPr>
        <xdr:cNvPr id="36" name="AutoShape 58">
          <a:extLst>
            <a:ext uri="{FF2B5EF4-FFF2-40B4-BE49-F238E27FC236}">
              <a16:creationId xmlns:a16="http://schemas.microsoft.com/office/drawing/2014/main" id="{00000000-0008-0000-0F00-00002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0</xdr:colOff>
      <xdr:row>9</xdr:row>
      <xdr:rowOff>0</xdr:rowOff>
    </xdr:to>
    <xdr:cxnSp macro="">
      <xdr:nvCxnSpPr>
        <xdr:cNvPr id="37" name="AutoShape 59">
          <a:extLst>
            <a:ext uri="{FF2B5EF4-FFF2-40B4-BE49-F238E27FC236}">
              <a16:creationId xmlns:a16="http://schemas.microsoft.com/office/drawing/2014/main" id="{00000000-0008-0000-0F00-000025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0</xdr:colOff>
      <xdr:row>9</xdr:row>
      <xdr:rowOff>0</xdr:rowOff>
    </xdr:to>
    <xdr:cxnSp macro="">
      <xdr:nvCxnSpPr>
        <xdr:cNvPr id="38" name="AutoShape 60">
          <a:extLst>
            <a:ext uri="{FF2B5EF4-FFF2-40B4-BE49-F238E27FC236}">
              <a16:creationId xmlns:a16="http://schemas.microsoft.com/office/drawing/2014/main" id="{00000000-0008-0000-0F00-000026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9525</xdr:colOff>
      <xdr:row>9</xdr:row>
      <xdr:rowOff>0</xdr:rowOff>
    </xdr:to>
    <xdr:cxnSp macro="">
      <xdr:nvCxnSpPr>
        <xdr:cNvPr id="39" name="AutoShape 61">
          <a:extLst>
            <a:ext uri="{FF2B5EF4-FFF2-40B4-BE49-F238E27FC236}">
              <a16:creationId xmlns:a16="http://schemas.microsoft.com/office/drawing/2014/main" id="{00000000-0008-0000-0F00-000027000000}"/>
            </a:ext>
          </a:extLst>
        </xdr:cNvPr>
        <xdr:cNvCxnSpPr>
          <a:cxnSpLocks noChangeShapeType="1"/>
        </xdr:cNvCxnSpPr>
      </xdr:nvCxnSpPr>
      <xdr:spPr bwMode="auto">
        <a:xfrm>
          <a:off x="5334000" y="210502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1333500</xdr:colOff>
      <xdr:row>28</xdr:row>
      <xdr:rowOff>9525</xdr:rowOff>
    </xdr:from>
    <xdr:to>
      <xdr:col>15</xdr:col>
      <xdr:colOff>1333500</xdr:colOff>
      <xdr:row>28</xdr:row>
      <xdr:rowOff>304800</xdr:rowOff>
    </xdr:to>
    <xdr:sp macro="" textlink="">
      <xdr:nvSpPr>
        <xdr:cNvPr id="41" name="Line 63">
          <a:extLst>
            <a:ext uri="{FF2B5EF4-FFF2-40B4-BE49-F238E27FC236}">
              <a16:creationId xmlns:a16="http://schemas.microsoft.com/office/drawing/2014/main" id="{00000000-0008-0000-0F00-000029000000}"/>
            </a:ext>
          </a:extLst>
        </xdr:cNvPr>
        <xdr:cNvSpPr>
          <a:spLocks noChangeShapeType="1"/>
        </xdr:cNvSpPr>
      </xdr:nvSpPr>
      <xdr:spPr bwMode="auto">
        <a:xfrm>
          <a:off x="6096000" y="51911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7</xdr:row>
      <xdr:rowOff>0</xdr:rowOff>
    </xdr:from>
    <xdr:to>
      <xdr:col>15</xdr:col>
      <xdr:colOff>0</xdr:colOff>
      <xdr:row>7</xdr:row>
      <xdr:rowOff>0</xdr:rowOff>
    </xdr:to>
    <xdr:cxnSp macro="">
      <xdr:nvCxnSpPr>
        <xdr:cNvPr id="42" name="AutoShape 65">
          <a:extLst>
            <a:ext uri="{FF2B5EF4-FFF2-40B4-BE49-F238E27FC236}">
              <a16:creationId xmlns:a16="http://schemas.microsoft.com/office/drawing/2014/main" id="{00000000-0008-0000-0F00-00002A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7</xdr:row>
      <xdr:rowOff>0</xdr:rowOff>
    </xdr:from>
    <xdr:to>
      <xdr:col>15</xdr:col>
      <xdr:colOff>0</xdr:colOff>
      <xdr:row>7</xdr:row>
      <xdr:rowOff>0</xdr:rowOff>
    </xdr:to>
    <xdr:cxnSp macro="">
      <xdr:nvCxnSpPr>
        <xdr:cNvPr id="43" name="AutoShape 66">
          <a:extLst>
            <a:ext uri="{FF2B5EF4-FFF2-40B4-BE49-F238E27FC236}">
              <a16:creationId xmlns:a16="http://schemas.microsoft.com/office/drawing/2014/main" id="{00000000-0008-0000-0F00-00002B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35</xdr:row>
      <xdr:rowOff>0</xdr:rowOff>
    </xdr:from>
    <xdr:to>
      <xdr:col>15</xdr:col>
      <xdr:colOff>0</xdr:colOff>
      <xdr:row>35</xdr:row>
      <xdr:rowOff>0</xdr:rowOff>
    </xdr:to>
    <xdr:cxnSp macro="">
      <xdr:nvCxnSpPr>
        <xdr:cNvPr id="44" name="AutoShape 75">
          <a:extLst>
            <a:ext uri="{FF2B5EF4-FFF2-40B4-BE49-F238E27FC236}">
              <a16:creationId xmlns:a16="http://schemas.microsoft.com/office/drawing/2014/main" id="{00000000-0008-0000-0F00-00002C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35</xdr:row>
      <xdr:rowOff>0</xdr:rowOff>
    </xdr:from>
    <xdr:to>
      <xdr:col>15</xdr:col>
      <xdr:colOff>0</xdr:colOff>
      <xdr:row>35</xdr:row>
      <xdr:rowOff>0</xdr:rowOff>
    </xdr:to>
    <xdr:cxnSp macro="">
      <xdr:nvCxnSpPr>
        <xdr:cNvPr id="45" name="AutoShape 76">
          <a:extLst>
            <a:ext uri="{FF2B5EF4-FFF2-40B4-BE49-F238E27FC236}">
              <a16:creationId xmlns:a16="http://schemas.microsoft.com/office/drawing/2014/main" id="{00000000-0008-0000-0F00-00002D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35</xdr:row>
      <xdr:rowOff>0</xdr:rowOff>
    </xdr:from>
    <xdr:to>
      <xdr:col>15</xdr:col>
      <xdr:colOff>9525</xdr:colOff>
      <xdr:row>35</xdr:row>
      <xdr:rowOff>0</xdr:rowOff>
    </xdr:to>
    <xdr:cxnSp macro="">
      <xdr:nvCxnSpPr>
        <xdr:cNvPr id="46" name="AutoShape 77">
          <a:extLst>
            <a:ext uri="{FF2B5EF4-FFF2-40B4-BE49-F238E27FC236}">
              <a16:creationId xmlns:a16="http://schemas.microsoft.com/office/drawing/2014/main" id="{00000000-0008-0000-0F00-00002E000000}"/>
            </a:ext>
          </a:extLst>
        </xdr:cNvPr>
        <xdr:cNvCxnSpPr>
          <a:cxnSpLocks noChangeShapeType="1"/>
        </xdr:cNvCxnSpPr>
      </xdr:nvCxnSpPr>
      <xdr:spPr bwMode="auto">
        <a:xfrm>
          <a:off x="5334000" y="63150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0</xdr:colOff>
      <xdr:row>9</xdr:row>
      <xdr:rowOff>9525</xdr:rowOff>
    </xdr:to>
    <xdr:cxnSp macro="">
      <xdr:nvCxnSpPr>
        <xdr:cNvPr id="47" name="AutoShape 80">
          <a:extLst>
            <a:ext uri="{FF2B5EF4-FFF2-40B4-BE49-F238E27FC236}">
              <a16:creationId xmlns:a16="http://schemas.microsoft.com/office/drawing/2014/main" id="{00000000-0008-0000-0F00-00002F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0</xdr:colOff>
      <xdr:row>9</xdr:row>
      <xdr:rowOff>9525</xdr:rowOff>
    </xdr:to>
    <xdr:cxnSp macro="">
      <xdr:nvCxnSpPr>
        <xdr:cNvPr id="48" name="AutoShape 81">
          <a:extLst>
            <a:ext uri="{FF2B5EF4-FFF2-40B4-BE49-F238E27FC236}">
              <a16:creationId xmlns:a16="http://schemas.microsoft.com/office/drawing/2014/main" id="{00000000-0008-0000-0F00-000030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9</xdr:row>
      <xdr:rowOff>0</xdr:rowOff>
    </xdr:from>
    <xdr:to>
      <xdr:col>15</xdr:col>
      <xdr:colOff>9525</xdr:colOff>
      <xdr:row>9</xdr:row>
      <xdr:rowOff>9525</xdr:rowOff>
    </xdr:to>
    <xdr:cxnSp macro="">
      <xdr:nvCxnSpPr>
        <xdr:cNvPr id="49" name="AutoShape 82">
          <a:extLst>
            <a:ext uri="{FF2B5EF4-FFF2-40B4-BE49-F238E27FC236}">
              <a16:creationId xmlns:a16="http://schemas.microsoft.com/office/drawing/2014/main" id="{00000000-0008-0000-0F00-000031000000}"/>
            </a:ext>
          </a:extLst>
        </xdr:cNvPr>
        <xdr:cNvCxnSpPr>
          <a:cxnSpLocks noChangeShapeType="1"/>
        </xdr:cNvCxnSpPr>
      </xdr:nvCxnSpPr>
      <xdr:spPr bwMode="auto">
        <a:xfrm>
          <a:off x="5334000" y="21050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50" name="AutoShape 56">
          <a:extLst>
            <a:ext uri="{FF2B5EF4-FFF2-40B4-BE49-F238E27FC236}">
              <a16:creationId xmlns:a16="http://schemas.microsoft.com/office/drawing/2014/main" id="{00000000-0008-0000-0F00-00003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0</xdr:colOff>
      <xdr:row>11</xdr:row>
      <xdr:rowOff>0</xdr:rowOff>
    </xdr:to>
    <xdr:cxnSp macro="">
      <xdr:nvCxnSpPr>
        <xdr:cNvPr id="51" name="AutoShape 57">
          <a:extLst>
            <a:ext uri="{FF2B5EF4-FFF2-40B4-BE49-F238E27FC236}">
              <a16:creationId xmlns:a16="http://schemas.microsoft.com/office/drawing/2014/main" id="{00000000-0008-0000-0F00-00003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11</xdr:row>
      <xdr:rowOff>0</xdr:rowOff>
    </xdr:from>
    <xdr:to>
      <xdr:col>15</xdr:col>
      <xdr:colOff>9525</xdr:colOff>
      <xdr:row>11</xdr:row>
      <xdr:rowOff>0</xdr:rowOff>
    </xdr:to>
    <xdr:cxnSp macro="">
      <xdr:nvCxnSpPr>
        <xdr:cNvPr id="52" name="AutoShape 58">
          <a:extLst>
            <a:ext uri="{FF2B5EF4-FFF2-40B4-BE49-F238E27FC236}">
              <a16:creationId xmlns:a16="http://schemas.microsoft.com/office/drawing/2014/main" id="{00000000-0008-0000-0F00-00003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1323975</xdr:colOff>
      <xdr:row>34</xdr:row>
      <xdr:rowOff>9525</xdr:rowOff>
    </xdr:from>
    <xdr:to>
      <xdr:col>15</xdr:col>
      <xdr:colOff>1323975</xdr:colOff>
      <xdr:row>34</xdr:row>
      <xdr:rowOff>304800</xdr:rowOff>
    </xdr:to>
    <xdr:sp macro="" textlink="">
      <xdr:nvSpPr>
        <xdr:cNvPr id="68" name="Line 62">
          <a:extLst>
            <a:ext uri="{FF2B5EF4-FFF2-40B4-BE49-F238E27FC236}">
              <a16:creationId xmlns:a16="http://schemas.microsoft.com/office/drawing/2014/main" id="{00000000-0008-0000-0F00-000044000000}"/>
            </a:ext>
          </a:extLst>
        </xdr:cNvPr>
        <xdr:cNvSpPr>
          <a:spLocks noChangeShapeType="1"/>
        </xdr:cNvSpPr>
      </xdr:nvSpPr>
      <xdr:spPr bwMode="auto">
        <a:xfrm>
          <a:off x="14995151" y="12313584"/>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20</xdr:row>
      <xdr:rowOff>0</xdr:rowOff>
    </xdr:from>
    <xdr:to>
      <xdr:col>15</xdr:col>
      <xdr:colOff>1323975</xdr:colOff>
      <xdr:row>21</xdr:row>
      <xdr:rowOff>9525</xdr:rowOff>
    </xdr:to>
    <xdr:sp macro="" textlink="">
      <xdr:nvSpPr>
        <xdr:cNvPr id="77" name="Line 39">
          <a:extLst>
            <a:ext uri="{FF2B5EF4-FFF2-40B4-BE49-F238E27FC236}">
              <a16:creationId xmlns:a16="http://schemas.microsoft.com/office/drawing/2014/main" id="{00000000-0008-0000-0F00-00004D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18</xdr:row>
      <xdr:rowOff>0</xdr:rowOff>
    </xdr:from>
    <xdr:to>
      <xdr:col>15</xdr:col>
      <xdr:colOff>1323975</xdr:colOff>
      <xdr:row>19</xdr:row>
      <xdr:rowOff>9525</xdr:rowOff>
    </xdr:to>
    <xdr:sp macro="" textlink="">
      <xdr:nvSpPr>
        <xdr:cNvPr id="78" name="Line 39">
          <a:extLst>
            <a:ext uri="{FF2B5EF4-FFF2-40B4-BE49-F238E27FC236}">
              <a16:creationId xmlns:a16="http://schemas.microsoft.com/office/drawing/2014/main" id="{00000000-0008-0000-0F00-00004E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16</xdr:row>
      <xdr:rowOff>0</xdr:rowOff>
    </xdr:from>
    <xdr:to>
      <xdr:col>15</xdr:col>
      <xdr:colOff>1323975</xdr:colOff>
      <xdr:row>17</xdr:row>
      <xdr:rowOff>9525</xdr:rowOff>
    </xdr:to>
    <xdr:sp macro="" textlink="">
      <xdr:nvSpPr>
        <xdr:cNvPr id="79" name="Line 39">
          <a:extLst>
            <a:ext uri="{FF2B5EF4-FFF2-40B4-BE49-F238E27FC236}">
              <a16:creationId xmlns:a16="http://schemas.microsoft.com/office/drawing/2014/main" id="{00000000-0008-0000-0F00-00004F000000}"/>
            </a:ext>
          </a:extLst>
        </xdr:cNvPr>
        <xdr:cNvSpPr>
          <a:spLocks noChangeShapeType="1"/>
        </xdr:cNvSpPr>
      </xdr:nvSpPr>
      <xdr:spPr bwMode="auto">
        <a:xfrm>
          <a:off x="14995151" y="6656294"/>
          <a:ext cx="0" cy="3232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30</xdr:row>
      <xdr:rowOff>9525</xdr:rowOff>
    </xdr:from>
    <xdr:to>
      <xdr:col>15</xdr:col>
      <xdr:colOff>1323975</xdr:colOff>
      <xdr:row>30</xdr:row>
      <xdr:rowOff>304800</xdr:rowOff>
    </xdr:to>
    <xdr:sp macro="" textlink="">
      <xdr:nvSpPr>
        <xdr:cNvPr id="53" name="Line 62">
          <a:extLst>
            <a:ext uri="{FF2B5EF4-FFF2-40B4-BE49-F238E27FC236}">
              <a16:creationId xmlns:a16="http://schemas.microsoft.com/office/drawing/2014/main" id="{137ADD3D-CB98-4038-87BD-0BA425469CF9}"/>
            </a:ext>
          </a:extLst>
        </xdr:cNvPr>
        <xdr:cNvSpPr>
          <a:spLocks noChangeShapeType="1"/>
        </xdr:cNvSpPr>
      </xdr:nvSpPr>
      <xdr:spPr bwMode="auto">
        <a:xfrm>
          <a:off x="16520680" y="10054070"/>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1323975</xdr:colOff>
      <xdr:row>32</xdr:row>
      <xdr:rowOff>9525</xdr:rowOff>
    </xdr:from>
    <xdr:to>
      <xdr:col>15</xdr:col>
      <xdr:colOff>1323975</xdr:colOff>
      <xdr:row>32</xdr:row>
      <xdr:rowOff>304800</xdr:rowOff>
    </xdr:to>
    <xdr:sp macro="" textlink="">
      <xdr:nvSpPr>
        <xdr:cNvPr id="54" name="Line 62">
          <a:extLst>
            <a:ext uri="{FF2B5EF4-FFF2-40B4-BE49-F238E27FC236}">
              <a16:creationId xmlns:a16="http://schemas.microsoft.com/office/drawing/2014/main" id="{FB53FEC0-26DD-421C-B509-ACB32C866DBC}"/>
            </a:ext>
          </a:extLst>
        </xdr:cNvPr>
        <xdr:cNvSpPr>
          <a:spLocks noChangeShapeType="1"/>
        </xdr:cNvSpPr>
      </xdr:nvSpPr>
      <xdr:spPr bwMode="auto">
        <a:xfrm>
          <a:off x="16520680" y="1067752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2037/Vergaben/2024_OTN/Ausschreibung/06_VU/ANLAGEN/LB-8.1%20Kalkulationsschema%20Los%20A_2206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B-10.1a%20Kalkulationsschema%20Los%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eistungsvolumen"/>
      <sheetName val="0_Übersicht"/>
      <sheetName val="1a Kostenrechnung Los A BS 1"/>
      <sheetName val="1b Kostenrechnung Los A BS 2"/>
      <sheetName val="1c Kostenrechnung O1"/>
      <sheetName val="2a Erlöse Los A BS 1"/>
      <sheetName val="2b Erlöse Los A BS 2"/>
      <sheetName val="2c Erlöse O1"/>
      <sheetName val="3a Fahrzeuge"/>
      <sheetName val="3b Fahrzeuge"/>
      <sheetName val="3c Fahrzeuge"/>
      <sheetName val="4_zusätzlichePersonale"/>
      <sheetName val="5 Vertrieb"/>
      <sheetName val="6a Mehrqualität_BS 1"/>
      <sheetName val="6b Mehrqualität_BS 2"/>
      <sheetName val="7a effektive Preisgleitung_BS 1"/>
      <sheetName val="7b effektive Preisgleitung_BS 2"/>
      <sheetName val="7c effektive Preisgleitung_O1"/>
      <sheetName val="8 Wertung"/>
      <sheetName val="9 Unterschrift"/>
      <sheetName val="Backup"/>
    </sheetNames>
    <sheetDataSet>
      <sheetData sheetId="0"/>
      <sheetData sheetId="1"/>
      <sheetData sheetId="2">
        <row r="5">
          <cell r="B5" t="str">
            <v>Nur grün hinterlegte Felder sind vom Bieter auszufüllen.</v>
          </cell>
        </row>
      </sheetData>
      <sheetData sheetId="3">
        <row r="18">
          <cell r="H18">
            <v>3903552.2359999996</v>
          </cell>
        </row>
      </sheetData>
      <sheetData sheetId="4"/>
      <sheetData sheetId="5">
        <row r="18">
          <cell r="H18">
            <v>350390.97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Übersicht"/>
      <sheetName val="0a Vorlaufkosten Los A"/>
      <sheetName val="0b Vorlaufkosten O1"/>
      <sheetName val="1a Kostenrechnung Los A "/>
      <sheetName val="1b Kostenrechnung O1"/>
      <sheetName val="1c Kostenrechnung VO"/>
      <sheetName val="2a Fahrzeuge"/>
      <sheetName val="2b Fahrzeuge "/>
      <sheetName val="3 zusätzliche Personale"/>
      <sheetName val="4 Vertrieb"/>
      <sheetName val="5 Mehrqualität"/>
      <sheetName val="6a effektivePreisgleitung LosA "/>
      <sheetName val="6b effektivePreisgleitung O1"/>
      <sheetName val="6c effektivePreisgleitung VO"/>
      <sheetName val="7 Wertung"/>
      <sheetName val="8 Bestätigung"/>
      <sheetName val="Backup"/>
    </sheetNames>
    <sheetDataSet>
      <sheetData sheetId="0"/>
      <sheetData sheetId="1">
        <row r="5">
          <cell r="B5" t="str">
            <v>Nur grün hinterlegte Felder sind vom Bieter auszufüllen.</v>
          </cell>
        </row>
        <row r="7">
          <cell r="B7" t="str">
            <v>Bieter:</v>
          </cell>
          <cell r="C7"/>
        </row>
      </sheetData>
      <sheetData sheetId="2"/>
      <sheetData sheetId="3"/>
      <sheetData sheetId="4">
        <row r="15">
          <cell r="G15">
            <v>2601931.872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pageSetUpPr fitToPage="1"/>
  </sheetPr>
  <dimension ref="A1:H28"/>
  <sheetViews>
    <sheetView zoomScaleNormal="100" workbookViewId="0">
      <selection activeCell="C4" sqref="C4"/>
    </sheetView>
  </sheetViews>
  <sheetFormatPr baseColWidth="10" defaultColWidth="0" defaultRowHeight="15" zeroHeight="1" x14ac:dyDescent="0.25"/>
  <cols>
    <col min="1" max="6" width="11.42578125" style="207" customWidth="1"/>
    <col min="7" max="7" width="31.42578125" style="207" customWidth="1"/>
    <col min="8" max="8" width="1.5703125" style="207" customWidth="1"/>
    <col min="9" max="16384" width="11.42578125" style="207" hidden="1"/>
  </cols>
  <sheetData>
    <row r="1" spans="1:8" s="211" customFormat="1" x14ac:dyDescent="0.25">
      <c r="A1" s="208"/>
      <c r="B1" s="208"/>
      <c r="C1" s="208"/>
      <c r="D1" s="208"/>
      <c r="E1" s="208"/>
      <c r="F1" s="208"/>
      <c r="G1" s="208"/>
      <c r="H1" s="208"/>
    </row>
    <row r="2" spans="1:8" s="211" customFormat="1" x14ac:dyDescent="0.25">
      <c r="A2" s="208"/>
      <c r="B2" s="208"/>
      <c r="C2" s="208"/>
      <c r="D2" s="208"/>
      <c r="E2" s="208"/>
      <c r="F2" s="208"/>
      <c r="G2" s="208"/>
      <c r="H2" s="208"/>
    </row>
    <row r="3" spans="1:8" s="211" customFormat="1" x14ac:dyDescent="0.25">
      <c r="A3" s="208"/>
      <c r="B3" s="208"/>
      <c r="C3" s="208"/>
      <c r="D3" s="208"/>
      <c r="E3" s="208"/>
      <c r="F3" s="209"/>
      <c r="G3" s="210" t="s">
        <v>362</v>
      </c>
      <c r="H3" s="208"/>
    </row>
    <row r="4" spans="1:8" s="211" customFormat="1" ht="270" customHeight="1" x14ac:dyDescent="0.25">
      <c r="A4" s="208"/>
      <c r="B4" s="208"/>
      <c r="C4" s="208"/>
      <c r="D4" s="208"/>
      <c r="E4" s="208"/>
      <c r="F4" s="208"/>
      <c r="G4" s="208"/>
      <c r="H4" s="208"/>
    </row>
    <row r="5" spans="1:8" s="211" customFormat="1" ht="26.25" x14ac:dyDescent="0.25">
      <c r="A5" s="212" t="s">
        <v>497</v>
      </c>
      <c r="B5" s="208"/>
      <c r="C5" s="208"/>
      <c r="D5" s="208"/>
      <c r="E5" s="208"/>
      <c r="F5" s="208"/>
      <c r="G5" s="208"/>
      <c r="H5" s="208"/>
    </row>
    <row r="6" spans="1:8" s="211" customFormat="1" ht="25.5" x14ac:dyDescent="0.25">
      <c r="A6" s="213"/>
      <c r="B6" s="208"/>
      <c r="C6" s="208"/>
      <c r="D6" s="208"/>
      <c r="E6" s="208"/>
      <c r="F6" s="208"/>
      <c r="G6" s="208"/>
      <c r="H6" s="208"/>
    </row>
    <row r="7" spans="1:8" s="211" customFormat="1" x14ac:dyDescent="0.25">
      <c r="A7" s="214" t="s">
        <v>498</v>
      </c>
      <c r="B7" s="208"/>
      <c r="C7" s="208"/>
      <c r="D7" s="208"/>
      <c r="E7" s="208"/>
      <c r="F7" s="208"/>
      <c r="G7" s="208"/>
      <c r="H7" s="208"/>
    </row>
    <row r="8" spans="1:8" s="211" customFormat="1" x14ac:dyDescent="0.25">
      <c r="A8" s="214"/>
      <c r="B8" s="208"/>
      <c r="C8" s="208"/>
      <c r="D8" s="208"/>
      <c r="E8" s="208"/>
      <c r="F8" s="208"/>
      <c r="G8" s="208"/>
      <c r="H8" s="208"/>
    </row>
    <row r="9" spans="1:8" s="211" customFormat="1" x14ac:dyDescent="0.25">
      <c r="A9" s="214" t="s">
        <v>259</v>
      </c>
      <c r="B9" s="208"/>
      <c r="C9" s="208"/>
      <c r="D9" s="208"/>
      <c r="E9" s="208"/>
      <c r="F9" s="208"/>
      <c r="G9" s="208"/>
      <c r="H9" s="208"/>
    </row>
    <row r="10" spans="1:8" s="211" customFormat="1" x14ac:dyDescent="0.25">
      <c r="A10" s="208"/>
      <c r="B10" s="208"/>
      <c r="C10" s="208"/>
      <c r="D10" s="208"/>
      <c r="E10" s="208"/>
      <c r="F10" s="208"/>
      <c r="G10" s="208"/>
      <c r="H10" s="208"/>
    </row>
    <row r="11" spans="1:8" s="211" customFormat="1" x14ac:dyDescent="0.25">
      <c r="A11" s="208"/>
      <c r="B11" s="208"/>
      <c r="C11" s="208"/>
      <c r="D11" s="208"/>
      <c r="E11" s="208"/>
      <c r="F11" s="208"/>
      <c r="G11" s="208"/>
      <c r="H11" s="208"/>
    </row>
    <row r="12" spans="1:8" s="211" customFormat="1" x14ac:dyDescent="0.25">
      <c r="A12" s="208"/>
      <c r="B12" s="208"/>
      <c r="C12" s="208"/>
      <c r="D12" s="208"/>
      <c r="E12" s="208"/>
      <c r="F12" s="208"/>
      <c r="G12" s="208"/>
      <c r="H12" s="208"/>
    </row>
    <row r="13" spans="1:8" s="211" customFormat="1" x14ac:dyDescent="0.25">
      <c r="A13" s="306"/>
      <c r="B13" s="208"/>
      <c r="C13" s="208"/>
      <c r="D13" s="208"/>
      <c r="E13" s="208"/>
      <c r="F13" s="208"/>
      <c r="G13" s="208"/>
      <c r="H13" s="208"/>
    </row>
    <row r="14" spans="1:8" s="211" customFormat="1" x14ac:dyDescent="0.25">
      <c r="A14" s="208"/>
      <c r="B14" s="208"/>
      <c r="C14" s="208"/>
      <c r="D14" s="208"/>
      <c r="E14" s="208"/>
      <c r="F14" s="208"/>
      <c r="G14" s="208"/>
      <c r="H14" s="208"/>
    </row>
    <row r="15" spans="1:8" s="211" customFormat="1" x14ac:dyDescent="0.25">
      <c r="A15" s="208"/>
      <c r="B15" s="208"/>
      <c r="C15" s="208"/>
      <c r="D15" s="208"/>
      <c r="E15" s="208"/>
      <c r="F15" s="208"/>
      <c r="G15" s="208"/>
      <c r="H15" s="208"/>
    </row>
    <row r="16" spans="1:8" s="211" customFormat="1" x14ac:dyDescent="0.25">
      <c r="A16" s="208"/>
      <c r="B16" s="208"/>
      <c r="C16" s="208"/>
      <c r="D16" s="208"/>
      <c r="E16" s="208"/>
      <c r="F16" s="208"/>
      <c r="G16" s="208"/>
      <c r="H16" s="208"/>
    </row>
    <row r="17" spans="1:8" s="211" customFormat="1" x14ac:dyDescent="0.25">
      <c r="A17" s="208"/>
      <c r="B17" s="208"/>
      <c r="C17" s="208"/>
      <c r="D17" s="208"/>
      <c r="E17" s="208"/>
      <c r="F17" s="208"/>
      <c r="G17" s="208"/>
      <c r="H17" s="208"/>
    </row>
    <row r="18" spans="1:8" s="211" customFormat="1" x14ac:dyDescent="0.25">
      <c r="A18" s="208"/>
      <c r="B18" s="208"/>
      <c r="C18" s="208"/>
      <c r="D18" s="208"/>
      <c r="E18" s="208"/>
      <c r="F18" s="208"/>
      <c r="G18" s="208"/>
      <c r="H18" s="208"/>
    </row>
    <row r="19" spans="1:8" s="211" customFormat="1" x14ac:dyDescent="0.25">
      <c r="A19" s="208"/>
      <c r="B19" s="208"/>
      <c r="C19" s="208"/>
      <c r="D19" s="208"/>
      <c r="E19" s="208"/>
      <c r="F19" s="208"/>
      <c r="G19" s="208"/>
      <c r="H19" s="208"/>
    </row>
    <row r="20" spans="1:8" s="211" customFormat="1" x14ac:dyDescent="0.25">
      <c r="A20" s="208"/>
      <c r="B20" s="208"/>
      <c r="C20" s="208"/>
      <c r="D20" s="208"/>
      <c r="E20" s="208"/>
      <c r="F20" s="208"/>
      <c r="G20" s="208"/>
      <c r="H20" s="208"/>
    </row>
    <row r="21" spans="1:8" s="211" customFormat="1" x14ac:dyDescent="0.25">
      <c r="A21" s="208"/>
      <c r="B21" s="208"/>
      <c r="C21" s="208"/>
      <c r="D21" s="208"/>
      <c r="E21" s="208"/>
      <c r="F21" s="208"/>
      <c r="G21" s="208"/>
      <c r="H21" s="208"/>
    </row>
    <row r="22" spans="1:8" s="211" customFormat="1" x14ac:dyDescent="0.25">
      <c r="A22" s="208"/>
      <c r="B22" s="208"/>
      <c r="C22" s="208"/>
      <c r="D22" s="208"/>
      <c r="E22" s="208"/>
      <c r="F22" s="208"/>
      <c r="G22" s="208"/>
      <c r="H22" s="208"/>
    </row>
    <row r="23" spans="1:8" s="211" customFormat="1" x14ac:dyDescent="0.25">
      <c r="A23" s="208"/>
      <c r="B23" s="208"/>
      <c r="C23" s="208"/>
      <c r="D23" s="208"/>
      <c r="E23" s="208"/>
      <c r="F23" s="208"/>
      <c r="G23" s="208"/>
      <c r="H23" s="208"/>
    </row>
    <row r="24" spans="1:8" s="211" customFormat="1" x14ac:dyDescent="0.25">
      <c r="A24" s="208"/>
      <c r="B24" s="208"/>
      <c r="C24" s="208"/>
      <c r="D24" s="208"/>
      <c r="E24" s="208"/>
      <c r="F24" s="208"/>
      <c r="G24" s="208"/>
      <c r="H24" s="208"/>
    </row>
    <row r="25" spans="1:8" s="211" customFormat="1" x14ac:dyDescent="0.25">
      <c r="A25" s="208"/>
      <c r="B25" s="208"/>
      <c r="C25" s="208"/>
      <c r="D25" s="208"/>
      <c r="E25" s="208"/>
      <c r="F25" s="208"/>
      <c r="G25" s="208"/>
      <c r="H25" s="208"/>
    </row>
    <row r="26" spans="1:8" s="211" customFormat="1" x14ac:dyDescent="0.25">
      <c r="A26" s="208"/>
      <c r="B26" s="208"/>
      <c r="C26" s="208"/>
      <c r="D26" s="208"/>
      <c r="E26" s="208"/>
      <c r="F26" s="208"/>
      <c r="G26" s="208"/>
      <c r="H26" s="208"/>
    </row>
    <row r="27" spans="1:8" s="211" customFormat="1" x14ac:dyDescent="0.25">
      <c r="A27" s="208"/>
      <c r="B27" s="208"/>
      <c r="C27" s="208"/>
      <c r="D27" s="208"/>
      <c r="E27" s="208"/>
      <c r="F27" s="208"/>
      <c r="G27" s="208"/>
      <c r="H27" s="208"/>
    </row>
    <row r="28" spans="1:8" s="211" customFormat="1" ht="31.5" customHeight="1" x14ac:dyDescent="0.25">
      <c r="A28" s="208"/>
      <c r="B28" s="208"/>
      <c r="C28" s="208"/>
      <c r="D28" s="208"/>
      <c r="E28" s="208"/>
      <c r="F28" s="208"/>
      <c r="G28" s="208"/>
      <c r="H28" s="208"/>
    </row>
  </sheetData>
  <sheetProtection algorithmName="SHA-512" hashValue="qlTJj06qibukK2jJX3HLOuYp9kjlBlByd8QheSShNIkFW6Jt0RcGmFZPhHDvSRhymAZ0u/dEMrnMFFe8AZFFsg==" saltValue="42qEa05rZ2uJmFM3VMz+/A==" spinCount="100000" sheet="1" objects="1" scenarios="1"/>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6FB8F-535F-4A47-B27D-3FF95C50FF8E}">
  <sheetPr codeName="Tabelle14"/>
  <dimension ref="A1:P1951"/>
  <sheetViews>
    <sheetView showGridLines="0" zoomScaleNormal="100" zoomScaleSheetLayoutView="100" zoomScalePageLayoutView="115" workbookViewId="0">
      <selection activeCell="M15" sqref="M15"/>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469</v>
      </c>
      <c r="B1" s="203" t="s">
        <v>467</v>
      </c>
      <c r="C1" s="203"/>
      <c r="D1" s="203"/>
      <c r="F1" s="4"/>
      <c r="G1" s="61"/>
      <c r="I1" s="61"/>
    </row>
    <row r="2" spans="1:12" ht="18" x14ac:dyDescent="0.2">
      <c r="A2" s="4" t="str">
        <f>Übersicht!B2</f>
        <v>Südthüringen-Unterfranken-Netz (SUN) Loskombination</v>
      </c>
      <c r="B2" s="331"/>
      <c r="C2" s="5"/>
      <c r="D2" s="5"/>
      <c r="G2" s="62"/>
      <c r="H2" s="62"/>
      <c r="I2" s="62"/>
    </row>
    <row r="3" spans="1:12" s="135" customFormat="1" ht="15" customHeight="1" x14ac:dyDescent="0.2">
      <c r="A3" s="131" t="s">
        <v>468</v>
      </c>
      <c r="B3" s="204"/>
      <c r="C3" s="132"/>
      <c r="D3" s="132"/>
      <c r="E3" s="133"/>
      <c r="F3" s="132"/>
      <c r="G3" s="132"/>
      <c r="H3" s="132"/>
      <c r="I3" s="134"/>
      <c r="K3" s="136"/>
      <c r="L3" s="136"/>
    </row>
    <row r="4" spans="1:12" s="29" customFormat="1" ht="12.75" customHeight="1" x14ac:dyDescent="0.2">
      <c r="A4" s="940" t="s">
        <v>524</v>
      </c>
      <c r="B4" s="940"/>
      <c r="C4" s="940"/>
      <c r="D4" s="940"/>
      <c r="E4" s="940"/>
      <c r="F4" s="940"/>
      <c r="G4" s="940"/>
      <c r="H4" s="940"/>
      <c r="I4" s="940"/>
      <c r="J4" s="940"/>
      <c r="K4" s="940"/>
      <c r="L4" s="940"/>
    </row>
    <row r="5" spans="1:12" ht="15" customHeight="1" x14ac:dyDescent="0.2">
      <c r="A5" s="215"/>
      <c r="B5" s="2"/>
    </row>
    <row r="6" spans="1:12" s="10" customFormat="1" ht="15" customHeight="1" x14ac:dyDescent="0.2">
      <c r="A6" s="927" t="str">
        <f>Übersicht!B5</f>
        <v>Nur grün hinterlegte Felder sind vom Bieter auszufüllen.</v>
      </c>
      <c r="B6" s="927"/>
      <c r="C6" s="927"/>
      <c r="D6" s="927"/>
      <c r="E6" s="927"/>
      <c r="F6" s="927"/>
      <c r="G6" s="927"/>
      <c r="H6" s="927"/>
      <c r="I6" s="927"/>
      <c r="J6" s="927"/>
      <c r="K6" s="927"/>
      <c r="L6" s="927"/>
    </row>
    <row r="7" spans="1:12" s="129" customFormat="1" ht="24.75" customHeight="1" thickBot="1" x14ac:dyDescent="0.25">
      <c r="A7" s="433" t="str">
        <f>Übersicht!B7</f>
        <v>Bieter:</v>
      </c>
      <c r="B7" s="923">
        <f>Übersicht!C7</f>
        <v>0</v>
      </c>
      <c r="C7" s="923"/>
      <c r="D7" s="923"/>
      <c r="E7" s="923"/>
      <c r="F7" s="923"/>
      <c r="G7" s="923"/>
      <c r="H7" s="923"/>
      <c r="I7" s="923"/>
      <c r="K7" s="130"/>
      <c r="L7" s="130"/>
    </row>
    <row r="8" spans="1:12" s="19" customFormat="1" ht="43.5" customHeight="1" thickBot="1" x14ac:dyDescent="0.25">
      <c r="A8" s="983" t="s">
        <v>28</v>
      </c>
      <c r="B8" s="984"/>
      <c r="C8" s="984"/>
      <c r="D8" s="984"/>
      <c r="E8" s="984"/>
      <c r="F8" s="984"/>
      <c r="G8" s="984"/>
      <c r="H8" s="984"/>
      <c r="I8" s="984"/>
      <c r="J8" s="984"/>
      <c r="K8" s="984"/>
      <c r="L8" s="98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986" t="s">
        <v>470</v>
      </c>
      <c r="C10" s="986"/>
      <c r="D10" s="986"/>
      <c r="E10" s="986"/>
      <c r="F10" s="986"/>
      <c r="G10" s="986"/>
      <c r="H10" s="986"/>
      <c r="I10" s="986"/>
      <c r="J10" s="986"/>
      <c r="K10" s="986"/>
      <c r="L10" s="98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969"/>
      <c r="B12" s="970"/>
      <c r="C12" s="970"/>
      <c r="D12" s="970"/>
      <c r="E12" s="970"/>
      <c r="F12" s="970"/>
      <c r="G12" s="971"/>
      <c r="H12" s="49"/>
      <c r="J12" s="42"/>
      <c r="K12" s="42"/>
    </row>
    <row r="13" spans="1:12" s="57" customFormat="1" ht="18" customHeight="1" x14ac:dyDescent="0.2">
      <c r="A13" s="929" t="s">
        <v>342</v>
      </c>
      <c r="B13" s="929"/>
      <c r="C13" s="929"/>
      <c r="D13" s="54"/>
      <c r="E13" s="55" t="s">
        <v>21</v>
      </c>
      <c r="F13" s="218"/>
      <c r="G13" s="355">
        <v>0</v>
      </c>
      <c r="H13" s="342"/>
      <c r="J13" s="67"/>
      <c r="K13" s="67"/>
    </row>
    <row r="14" spans="1:12" s="57" customFormat="1" ht="18" customHeight="1" x14ac:dyDescent="0.2">
      <c r="A14" s="929" t="s">
        <v>364</v>
      </c>
      <c r="B14" s="929"/>
      <c r="C14" s="929"/>
      <c r="D14" s="352"/>
      <c r="E14" s="55" t="s">
        <v>21</v>
      </c>
      <c r="F14" s="353"/>
      <c r="G14" s="355">
        <v>176482.92600000001</v>
      </c>
      <c r="H14" s="345"/>
      <c r="J14" s="67"/>
      <c r="K14" s="67"/>
    </row>
    <row r="15" spans="1:12" s="19" customFormat="1" ht="18" customHeight="1" x14ac:dyDescent="0.2">
      <c r="A15" s="945"/>
      <c r="B15" s="946"/>
      <c r="C15" s="946"/>
      <c r="D15" s="946"/>
      <c r="E15" s="946"/>
      <c r="F15" s="947"/>
      <c r="G15" s="219">
        <f>SUM(G14)</f>
        <v>176482.92600000001</v>
      </c>
      <c r="H15" s="49"/>
      <c r="J15" s="42"/>
      <c r="K15" s="42"/>
    </row>
    <row r="16" spans="1:12" s="19" customFormat="1" ht="18" customHeight="1" x14ac:dyDescent="0.2">
      <c r="A16" s="969"/>
      <c r="B16" s="970"/>
      <c r="C16" s="970"/>
      <c r="D16" s="970"/>
      <c r="E16" s="970"/>
      <c r="F16" s="970"/>
      <c r="G16" s="971"/>
      <c r="H16" s="49"/>
      <c r="J16" s="42"/>
      <c r="K16" s="42"/>
    </row>
    <row r="17" spans="1:16" s="57" customFormat="1" ht="18" customHeight="1" x14ac:dyDescent="0.2">
      <c r="A17" s="944" t="s">
        <v>58</v>
      </c>
      <c r="B17" s="944"/>
      <c r="C17" s="944"/>
      <c r="D17" s="54"/>
      <c r="E17" s="55" t="s">
        <v>48</v>
      </c>
      <c r="F17" s="218"/>
      <c r="G17" s="220"/>
      <c r="H17" s="56"/>
      <c r="J17" s="67"/>
      <c r="K17" s="67"/>
    </row>
    <row r="18" spans="1:16" s="57" customFormat="1" ht="18" customHeight="1" x14ac:dyDescent="0.2">
      <c r="A18" s="944" t="s">
        <v>59</v>
      </c>
      <c r="B18" s="944"/>
      <c r="C18" s="944"/>
      <c r="D18" s="221"/>
      <c r="E18" s="55" t="s">
        <v>60</v>
      </c>
      <c r="F18" s="222"/>
      <c r="G18" s="220"/>
      <c r="H18" s="56"/>
      <c r="J18" s="67"/>
      <c r="K18" s="67"/>
    </row>
    <row r="19" spans="1:16" s="19" customFormat="1" ht="18" customHeight="1" x14ac:dyDescent="0.2">
      <c r="A19" s="945"/>
      <c r="B19" s="946"/>
      <c r="C19" s="946"/>
      <c r="D19" s="946"/>
      <c r="E19" s="946"/>
      <c r="F19" s="94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957" t="s">
        <v>261</v>
      </c>
      <c r="L22" s="957"/>
    </row>
    <row r="23" spans="1:16" s="24" customFormat="1" ht="41.25" customHeight="1" x14ac:dyDescent="0.2">
      <c r="A23" s="312" t="s">
        <v>2</v>
      </c>
      <c r="B23" s="979" t="s">
        <v>3</v>
      </c>
      <c r="C23" s="979"/>
      <c r="D23" s="979"/>
      <c r="E23" s="703" t="s">
        <v>18</v>
      </c>
      <c r="F23" s="703" t="s">
        <v>1</v>
      </c>
      <c r="G23" s="703" t="s">
        <v>29</v>
      </c>
      <c r="H23" s="703" t="s">
        <v>30</v>
      </c>
      <c r="I23" s="703" t="s">
        <v>69</v>
      </c>
      <c r="J23" s="315"/>
      <c r="K23" s="703" t="s">
        <v>262</v>
      </c>
      <c r="L23" s="703" t="s">
        <v>263</v>
      </c>
      <c r="N23" s="170" t="s">
        <v>322</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716" t="s">
        <v>94</v>
      </c>
      <c r="C25" s="716"/>
      <c r="D25" s="716"/>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961" t="s">
        <v>95</v>
      </c>
      <c r="C27" s="962"/>
      <c r="D27" s="962"/>
      <c r="E27" s="962"/>
      <c r="F27" s="962"/>
      <c r="G27" s="962"/>
      <c r="H27" s="962"/>
      <c r="I27" s="963"/>
      <c r="M27" s="19"/>
      <c r="N27" s="19"/>
      <c r="O27" s="19"/>
      <c r="P27" s="19"/>
    </row>
    <row r="28" spans="1:16" s="24" customFormat="1" ht="18" customHeight="1" x14ac:dyDescent="0.2">
      <c r="A28" s="217" t="s">
        <v>11</v>
      </c>
      <c r="B28" s="951" t="s">
        <v>63</v>
      </c>
      <c r="C28" s="952"/>
      <c r="D28" s="953"/>
      <c r="E28" s="54"/>
      <c r="F28" s="53"/>
      <c r="G28" s="218"/>
      <c r="H28" s="236"/>
      <c r="I28" s="237">
        <f>IF($G$15=0,0,ROUND(H28/FplkmBS1,3))</f>
        <v>0</v>
      </c>
      <c r="K28" s="317" t="s">
        <v>71</v>
      </c>
      <c r="L28" s="316"/>
      <c r="M28" s="19"/>
      <c r="N28" s="434"/>
      <c r="O28" s="19"/>
      <c r="P28" s="19"/>
    </row>
    <row r="29" spans="1:16" s="24" customFormat="1" ht="18" customHeight="1" x14ac:dyDescent="0.2">
      <c r="A29" s="217" t="s">
        <v>10</v>
      </c>
      <c r="B29" s="951" t="s">
        <v>62</v>
      </c>
      <c r="C29" s="952"/>
      <c r="D29" s="953"/>
      <c r="E29" s="54"/>
      <c r="F29" s="53"/>
      <c r="G29" s="218"/>
      <c r="H29" s="236"/>
      <c r="I29" s="237">
        <f>IF($G$15=0,0,ROUND(H29/FplkmBS1,3))</f>
        <v>0</v>
      </c>
      <c r="K29" s="317" t="s">
        <v>71</v>
      </c>
      <c r="L29" s="316"/>
      <c r="M29" s="19"/>
      <c r="N29" s="434"/>
      <c r="O29" s="19"/>
      <c r="P29" s="19"/>
    </row>
    <row r="30" spans="1:16" s="24" customFormat="1" ht="18" customHeight="1" x14ac:dyDescent="0.2">
      <c r="A30" s="217" t="s">
        <v>15</v>
      </c>
      <c r="B30" s="951" t="s">
        <v>93</v>
      </c>
      <c r="C30" s="952"/>
      <c r="D30" s="953"/>
      <c r="E30" s="54"/>
      <c r="F30" s="53"/>
      <c r="G30" s="218"/>
      <c r="H30" s="236"/>
      <c r="I30" s="237">
        <f>IF($G$15=0,0,ROUND(H30/FplkmBS1,3))</f>
        <v>0</v>
      </c>
      <c r="K30" s="317" t="s">
        <v>71</v>
      </c>
      <c r="L30" s="316"/>
      <c r="M30" s="19"/>
      <c r="N30" s="434"/>
      <c r="O30" s="19"/>
      <c r="P30" s="19"/>
    </row>
    <row r="31" spans="1:16" s="24" customFormat="1" ht="18" customHeight="1" x14ac:dyDescent="0.2">
      <c r="A31" s="217" t="s">
        <v>37</v>
      </c>
      <c r="B31" s="951" t="s">
        <v>61</v>
      </c>
      <c r="C31" s="952"/>
      <c r="D31" s="953"/>
      <c r="E31" s="54"/>
      <c r="F31" s="53"/>
      <c r="G31" s="218"/>
      <c r="H31" s="236"/>
      <c r="I31" s="237">
        <f>IF($G$15=0,0,ROUND(H31/FplkmBS1,3))</f>
        <v>0</v>
      </c>
      <c r="K31" s="317" t="s">
        <v>71</v>
      </c>
      <c r="L31" s="316"/>
      <c r="M31" s="19"/>
      <c r="N31" s="434"/>
      <c r="O31" s="19"/>
      <c r="P31" s="19"/>
    </row>
    <row r="32" spans="1:16" s="24" customFormat="1" ht="18" customHeight="1" x14ac:dyDescent="0.2">
      <c r="A32" s="217" t="s">
        <v>307</v>
      </c>
      <c r="B32" s="929" t="s">
        <v>101</v>
      </c>
      <c r="C32" s="929"/>
      <c r="D32" s="929"/>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954" t="s">
        <v>111</v>
      </c>
      <c r="C33" s="955"/>
      <c r="D33" s="956"/>
      <c r="E33" s="54"/>
      <c r="F33" s="53"/>
      <c r="G33" s="218"/>
      <c r="H33" s="236"/>
      <c r="I33" s="237">
        <f t="shared" si="0"/>
        <v>0</v>
      </c>
      <c r="K33" s="317" t="s">
        <v>71</v>
      </c>
      <c r="L33" s="316"/>
      <c r="M33" s="19"/>
      <c r="N33" s="434"/>
      <c r="O33" s="19"/>
      <c r="P33" s="19"/>
    </row>
    <row r="34" spans="1:16" ht="18" customHeight="1" x14ac:dyDescent="0.2">
      <c r="A34" s="238"/>
      <c r="B34" s="945" t="s">
        <v>26</v>
      </c>
      <c r="C34" s="946"/>
      <c r="D34" s="946"/>
      <c r="E34" s="946"/>
      <c r="F34" s="946"/>
      <c r="G34" s="94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961" t="s">
        <v>96</v>
      </c>
      <c r="C36" s="962"/>
      <c r="D36" s="962"/>
      <c r="E36" s="962"/>
      <c r="F36" s="962"/>
      <c r="G36" s="962"/>
      <c r="H36" s="962"/>
      <c r="I36" s="963"/>
    </row>
    <row r="37" spans="1:16" s="24" customFormat="1" ht="18" customHeight="1" x14ac:dyDescent="0.2">
      <c r="A37" s="217" t="s">
        <v>12</v>
      </c>
      <c r="B37" s="944" t="s">
        <v>97</v>
      </c>
      <c r="C37" s="944"/>
      <c r="D37" s="944"/>
      <c r="E37" s="54"/>
      <c r="F37" s="53"/>
      <c r="G37" s="218"/>
      <c r="H37" s="236"/>
      <c r="I37" s="237">
        <f t="shared" ref="I37:I45" si="1">IF($G$15=0,0,ROUND(H37/FplkmBS1,3))</f>
        <v>0</v>
      </c>
      <c r="K37" s="317" t="s">
        <v>71</v>
      </c>
      <c r="L37" s="316"/>
      <c r="N37" s="317" t="s">
        <v>71</v>
      </c>
    </row>
    <row r="38" spans="1:16" s="24" customFormat="1" ht="18" customHeight="1" x14ac:dyDescent="0.2">
      <c r="A38" s="217" t="s">
        <v>13</v>
      </c>
      <c r="B38" s="951" t="s">
        <v>98</v>
      </c>
      <c r="C38" s="952"/>
      <c r="D38" s="953"/>
      <c r="E38" s="54"/>
      <c r="F38" s="53"/>
      <c r="G38" s="218"/>
      <c r="H38" s="236"/>
      <c r="I38" s="237">
        <f t="shared" si="1"/>
        <v>0</v>
      </c>
      <c r="K38" s="317" t="s">
        <v>71</v>
      </c>
      <c r="L38" s="316"/>
      <c r="N38" s="317" t="s">
        <v>71</v>
      </c>
    </row>
    <row r="39" spans="1:16" s="24" customFormat="1" ht="18" customHeight="1" x14ac:dyDescent="0.2">
      <c r="A39" s="217" t="s">
        <v>14</v>
      </c>
      <c r="B39" s="951" t="s">
        <v>258</v>
      </c>
      <c r="C39" s="952"/>
      <c r="D39" s="953"/>
      <c r="E39" s="54"/>
      <c r="F39" s="53"/>
      <c r="G39" s="218"/>
      <c r="H39" s="236"/>
      <c r="I39" s="237">
        <f t="shared" si="1"/>
        <v>0</v>
      </c>
      <c r="K39" s="317" t="s">
        <v>71</v>
      </c>
      <c r="L39" s="316"/>
      <c r="N39" s="317" t="s">
        <v>71</v>
      </c>
    </row>
    <row r="40" spans="1:16" s="24" customFormat="1" ht="18" customHeight="1" x14ac:dyDescent="0.2">
      <c r="A40" s="217" t="s">
        <v>112</v>
      </c>
      <c r="B40" s="944" t="s">
        <v>99</v>
      </c>
      <c r="C40" s="944"/>
      <c r="D40" s="944"/>
      <c r="E40" s="54"/>
      <c r="F40" s="53"/>
      <c r="G40" s="218"/>
      <c r="H40" s="236"/>
      <c r="I40" s="237">
        <f t="shared" si="1"/>
        <v>0</v>
      </c>
      <c r="K40" s="317" t="s">
        <v>71</v>
      </c>
      <c r="L40" s="316"/>
      <c r="N40" s="317" t="s">
        <v>71</v>
      </c>
    </row>
    <row r="41" spans="1:16" s="24" customFormat="1" ht="18" customHeight="1" x14ac:dyDescent="0.2">
      <c r="A41" s="217" t="s">
        <v>113</v>
      </c>
      <c r="B41" s="951" t="s">
        <v>235</v>
      </c>
      <c r="C41" s="952"/>
      <c r="D41" s="953"/>
      <c r="E41" s="54"/>
      <c r="F41" s="53"/>
      <c r="G41" s="218"/>
      <c r="H41" s="236"/>
      <c r="I41" s="237">
        <f t="shared" si="1"/>
        <v>0</v>
      </c>
      <c r="K41" s="317" t="s">
        <v>71</v>
      </c>
      <c r="L41" s="316"/>
      <c r="N41" s="317" t="s">
        <v>71</v>
      </c>
    </row>
    <row r="42" spans="1:16" s="24" customFormat="1" ht="18" customHeight="1" x14ac:dyDescent="0.2">
      <c r="A42" s="217" t="s">
        <v>114</v>
      </c>
      <c r="B42" s="954" t="s">
        <v>236</v>
      </c>
      <c r="C42" s="955"/>
      <c r="D42" s="956"/>
      <c r="E42" s="54"/>
      <c r="F42" s="53"/>
      <c r="G42" s="218"/>
      <c r="H42" s="236"/>
      <c r="I42" s="237">
        <f t="shared" si="1"/>
        <v>0</v>
      </c>
      <c r="K42" s="317" t="s">
        <v>71</v>
      </c>
      <c r="L42" s="316"/>
      <c r="N42" s="317" t="s">
        <v>71</v>
      </c>
    </row>
    <row r="43" spans="1:16" s="24" customFormat="1" ht="18" customHeight="1" x14ac:dyDescent="0.2">
      <c r="A43" s="217" t="s">
        <v>115</v>
      </c>
      <c r="B43" s="975" t="s">
        <v>100</v>
      </c>
      <c r="C43" s="976"/>
      <c r="D43" s="977"/>
      <c r="E43" s="54"/>
      <c r="F43" s="53"/>
      <c r="G43" s="218"/>
      <c r="H43" s="236"/>
      <c r="I43" s="237">
        <f t="shared" si="1"/>
        <v>0</v>
      </c>
      <c r="K43" s="317" t="s">
        <v>71</v>
      </c>
      <c r="L43" s="316"/>
      <c r="N43" s="317" t="s">
        <v>71</v>
      </c>
    </row>
    <row r="44" spans="1:16" s="24" customFormat="1" ht="18" customHeight="1" x14ac:dyDescent="0.2">
      <c r="A44" s="217" t="s">
        <v>116</v>
      </c>
      <c r="B44" s="929" t="s">
        <v>286</v>
      </c>
      <c r="C44" s="929"/>
      <c r="D44" s="929"/>
      <c r="E44" s="54"/>
      <c r="F44" s="53"/>
      <c r="G44" s="218"/>
      <c r="H44" s="236"/>
      <c r="I44" s="237">
        <f t="shared" si="1"/>
        <v>0</v>
      </c>
      <c r="K44" s="317" t="s">
        <v>71</v>
      </c>
      <c r="L44" s="316"/>
      <c r="N44" s="317" t="s">
        <v>71</v>
      </c>
    </row>
    <row r="45" spans="1:16" ht="18" customHeight="1" x14ac:dyDescent="0.2">
      <c r="A45" s="238"/>
      <c r="B45" s="945" t="s">
        <v>25</v>
      </c>
      <c r="C45" s="946"/>
      <c r="D45" s="946"/>
      <c r="E45" s="946"/>
      <c r="F45" s="946"/>
      <c r="G45" s="94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948" t="s">
        <v>102</v>
      </c>
      <c r="C47" s="949"/>
      <c r="D47" s="949"/>
      <c r="E47" s="949"/>
      <c r="F47" s="949"/>
      <c r="G47" s="949"/>
      <c r="H47" s="949"/>
      <c r="I47" s="950"/>
      <c r="K47" s="128"/>
    </row>
    <row r="48" spans="1:16" ht="18" customHeight="1" x14ac:dyDescent="0.2">
      <c r="A48" s="217" t="s">
        <v>39</v>
      </c>
      <c r="B48" s="954" t="s">
        <v>104</v>
      </c>
      <c r="C48" s="955"/>
      <c r="D48" s="956"/>
      <c r="E48" s="53"/>
      <c r="F48" s="53"/>
      <c r="G48" s="53"/>
      <c r="H48" s="198"/>
      <c r="I48" s="237">
        <f t="shared" ref="I48:I51" si="2">IF($G$15=0,0,ROUND(H48/FplkmBS1,3))</f>
        <v>0</v>
      </c>
      <c r="K48" s="317" t="s">
        <v>71</v>
      </c>
      <c r="L48" s="318"/>
      <c r="N48" s="328"/>
    </row>
    <row r="49" spans="1:14" ht="18" customHeight="1" x14ac:dyDescent="0.2">
      <c r="A49" s="217" t="s">
        <v>40</v>
      </c>
      <c r="B49" s="975" t="s">
        <v>268</v>
      </c>
      <c r="C49" s="976"/>
      <c r="D49" s="977"/>
      <c r="E49" s="53"/>
      <c r="F49" s="53"/>
      <c r="G49" s="53"/>
      <c r="H49" s="198"/>
      <c r="I49" s="237">
        <f t="shared" si="2"/>
        <v>0</v>
      </c>
      <c r="K49" s="317" t="s">
        <v>71</v>
      </c>
      <c r="L49" s="317"/>
      <c r="N49" s="328"/>
    </row>
    <row r="50" spans="1:14" ht="18" customHeight="1" x14ac:dyDescent="0.2">
      <c r="A50" s="217" t="s">
        <v>233</v>
      </c>
      <c r="B50" s="980" t="s">
        <v>103</v>
      </c>
      <c r="C50" s="981"/>
      <c r="D50" s="982"/>
      <c r="E50" s="53"/>
      <c r="F50" s="53"/>
      <c r="G50" s="53"/>
      <c r="H50" s="198"/>
      <c r="I50" s="237">
        <f t="shared" si="2"/>
        <v>0</v>
      </c>
      <c r="K50" s="317" t="s">
        <v>71</v>
      </c>
      <c r="L50" s="317"/>
      <c r="N50" s="328"/>
    </row>
    <row r="51" spans="1:14" ht="18" customHeight="1" x14ac:dyDescent="0.2">
      <c r="A51" s="238"/>
      <c r="B51" s="945" t="s">
        <v>43</v>
      </c>
      <c r="C51" s="946"/>
      <c r="D51" s="946"/>
      <c r="E51" s="946"/>
      <c r="F51" s="946"/>
      <c r="G51" s="94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957" t="s">
        <v>261</v>
      </c>
      <c r="L53" s="957"/>
    </row>
    <row r="54" spans="1:14" s="24" customFormat="1" ht="42" customHeight="1" x14ac:dyDescent="0.2">
      <c r="A54" s="235" t="s">
        <v>2</v>
      </c>
      <c r="B54" s="972" t="s">
        <v>3</v>
      </c>
      <c r="C54" s="973"/>
      <c r="D54" s="974"/>
      <c r="E54" s="703" t="s">
        <v>18</v>
      </c>
      <c r="F54" s="703" t="s">
        <v>1</v>
      </c>
      <c r="G54" s="703" t="s">
        <v>29</v>
      </c>
      <c r="H54" s="260" t="s">
        <v>30</v>
      </c>
      <c r="I54" s="703" t="s">
        <v>69</v>
      </c>
      <c r="K54" s="703" t="s">
        <v>262</v>
      </c>
      <c r="L54" s="703" t="s">
        <v>263</v>
      </c>
      <c r="N54" s="170" t="s">
        <v>322</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716" t="s">
        <v>31</v>
      </c>
      <c r="C56" s="716"/>
      <c r="D56" s="716"/>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948" t="s">
        <v>38</v>
      </c>
      <c r="C58" s="949"/>
      <c r="D58" s="949"/>
      <c r="E58" s="949"/>
      <c r="F58" s="949"/>
      <c r="G58" s="949"/>
      <c r="H58" s="949"/>
      <c r="I58" s="950"/>
    </row>
    <row r="59" spans="1:14" ht="18" customHeight="1" x14ac:dyDescent="0.2">
      <c r="A59" s="217" t="s">
        <v>118</v>
      </c>
      <c r="B59" s="711" t="s">
        <v>366</v>
      </c>
      <c r="C59" s="712"/>
      <c r="D59" s="329"/>
      <c r="E59" s="198"/>
      <c r="F59" s="55" t="s">
        <v>35</v>
      </c>
      <c r="G59" s="198"/>
      <c r="H59" s="259">
        <f>ROUND(E59*G59,2)</f>
        <v>0</v>
      </c>
      <c r="I59" s="237">
        <f>IFERROR(H59/FplkmBS1,0)</f>
        <v>0</v>
      </c>
      <c r="K59" s="319"/>
      <c r="L59" s="317" t="s">
        <v>71</v>
      </c>
      <c r="N59" s="317" t="s">
        <v>71</v>
      </c>
    </row>
    <row r="60" spans="1:14" ht="18" customHeight="1" x14ac:dyDescent="0.2">
      <c r="A60" s="217" t="s">
        <v>119</v>
      </c>
      <c r="B60" s="711" t="s">
        <v>367</v>
      </c>
      <c r="C60" s="712"/>
      <c r="D60" s="329"/>
      <c r="E60" s="53"/>
      <c r="F60" s="53"/>
      <c r="G60" s="53"/>
      <c r="H60" s="198"/>
      <c r="I60" s="237">
        <f>IFERROR(H60/FplkmBS1,0)</f>
        <v>0</v>
      </c>
      <c r="K60" s="319"/>
      <c r="L60" s="317" t="s">
        <v>71</v>
      </c>
      <c r="N60" s="317" t="s">
        <v>71</v>
      </c>
    </row>
    <row r="61" spans="1:14" ht="18" customHeight="1" x14ac:dyDescent="0.2">
      <c r="A61" s="238"/>
      <c r="B61" s="945" t="s">
        <v>179</v>
      </c>
      <c r="C61" s="946"/>
      <c r="D61" s="946"/>
      <c r="E61" s="946"/>
      <c r="F61" s="946"/>
      <c r="G61" s="94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948" t="s">
        <v>31</v>
      </c>
      <c r="C63" s="949"/>
      <c r="D63" s="949"/>
      <c r="E63" s="949"/>
      <c r="F63" s="949"/>
      <c r="G63" s="949"/>
      <c r="H63" s="949"/>
      <c r="I63" s="950"/>
    </row>
    <row r="64" spans="1:14" ht="18" customHeight="1" x14ac:dyDescent="0.2">
      <c r="A64" s="217" t="s">
        <v>176</v>
      </c>
      <c r="B64" s="929" t="s">
        <v>287</v>
      </c>
      <c r="C64" s="929"/>
      <c r="D64" s="929"/>
      <c r="E64" s="257"/>
      <c r="F64" s="55" t="s">
        <v>35</v>
      </c>
      <c r="G64" s="258"/>
      <c r="H64" s="259">
        <f>ROUND(E64*G64,2)</f>
        <v>0</v>
      </c>
      <c r="I64" s="237">
        <f>IF($G$15=0,0,ROUND(H64/FplkmBS1,3))</f>
        <v>0</v>
      </c>
      <c r="K64" s="318"/>
      <c r="L64" s="317" t="s">
        <v>71</v>
      </c>
      <c r="N64" s="317" t="s">
        <v>71</v>
      </c>
    </row>
    <row r="65" spans="1:15" ht="18" customHeight="1" x14ac:dyDescent="0.2">
      <c r="A65" s="217" t="s">
        <v>177</v>
      </c>
      <c r="B65" s="954" t="s">
        <v>36</v>
      </c>
      <c r="C65" s="955"/>
      <c r="D65" s="956"/>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929" t="s">
        <v>23</v>
      </c>
      <c r="C66" s="929"/>
      <c r="D66" s="929"/>
      <c r="E66" s="257"/>
      <c r="F66" s="55" t="s">
        <v>47</v>
      </c>
      <c r="G66" s="258"/>
      <c r="H66" s="259">
        <f>ROUND(E66*G66,2)</f>
        <v>0</v>
      </c>
      <c r="I66" s="237">
        <f>IF($G$15=0,0,ROUND(H66/FplkmBS1,3))</f>
        <v>0</v>
      </c>
      <c r="K66" s="354" t="s">
        <v>71</v>
      </c>
      <c r="L66" s="346"/>
      <c r="M66" s="342"/>
      <c r="N66" s="317" t="s">
        <v>71</v>
      </c>
    </row>
    <row r="67" spans="1:15" ht="18" customHeight="1" x14ac:dyDescent="0.2">
      <c r="A67" s="238"/>
      <c r="B67" s="945" t="s">
        <v>180</v>
      </c>
      <c r="C67" s="946"/>
      <c r="D67" s="946"/>
      <c r="E67" s="946"/>
      <c r="F67" s="946"/>
      <c r="G67" s="947"/>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716" t="s">
        <v>41</v>
      </c>
      <c r="C71" s="716"/>
      <c r="D71" s="716"/>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948" t="s">
        <v>41</v>
      </c>
      <c r="C73" s="949"/>
      <c r="D73" s="949"/>
      <c r="E73" s="949"/>
      <c r="F73" s="949"/>
      <c r="G73" s="949"/>
      <c r="H73" s="949"/>
      <c r="I73" s="950"/>
      <c r="K73" s="80"/>
    </row>
    <row r="74" spans="1:15" ht="18" customHeight="1" x14ac:dyDescent="0.2">
      <c r="A74" s="217" t="s">
        <v>121</v>
      </c>
      <c r="B74" s="223" t="s">
        <v>4</v>
      </c>
      <c r="C74" s="958"/>
      <c r="D74" s="959"/>
      <c r="E74" s="959"/>
      <c r="F74" s="959"/>
      <c r="G74" s="960"/>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708" t="s">
        <v>279</v>
      </c>
      <c r="C79" s="53"/>
      <c r="D79" s="53"/>
      <c r="E79" s="58"/>
      <c r="F79" s="55" t="s">
        <v>355</v>
      </c>
      <c r="G79" s="360"/>
      <c r="H79" s="259">
        <f t="shared" si="3"/>
        <v>0</v>
      </c>
      <c r="I79" s="237">
        <f>IF($G$15=0,0,ROUND(H79/FplkmBS1,3))</f>
        <v>0</v>
      </c>
      <c r="K79" s="317"/>
      <c r="L79" s="321" t="s">
        <v>71</v>
      </c>
      <c r="M79" s="307"/>
      <c r="N79" s="317" t="s">
        <v>71</v>
      </c>
    </row>
    <row r="80" spans="1:15" ht="24.75" customHeight="1" x14ac:dyDescent="0.2">
      <c r="A80" s="217" t="s">
        <v>304</v>
      </c>
      <c r="B80" s="704"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945" t="s">
        <v>181</v>
      </c>
      <c r="C81" s="946"/>
      <c r="D81" s="946"/>
      <c r="E81" s="946"/>
      <c r="F81" s="946"/>
      <c r="G81" s="947"/>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957" t="s">
        <v>261</v>
      </c>
      <c r="L83" s="957"/>
    </row>
    <row r="84" spans="1:15" ht="36" customHeight="1" x14ac:dyDescent="0.2">
      <c r="A84" s="235" t="s">
        <v>2</v>
      </c>
      <c r="B84" s="972" t="s">
        <v>3</v>
      </c>
      <c r="C84" s="973"/>
      <c r="D84" s="974"/>
      <c r="E84" s="703" t="s">
        <v>18</v>
      </c>
      <c r="F84" s="703" t="s">
        <v>1</v>
      </c>
      <c r="G84" s="703" t="s">
        <v>29</v>
      </c>
      <c r="H84" s="260" t="s">
        <v>30</v>
      </c>
      <c r="I84" s="703" t="s">
        <v>69</v>
      </c>
      <c r="K84" s="703" t="s">
        <v>262</v>
      </c>
      <c r="L84" s="703" t="s">
        <v>263</v>
      </c>
      <c r="N84" s="170" t="s">
        <v>322</v>
      </c>
    </row>
    <row r="85" spans="1:15" ht="9.9499999999999993" customHeight="1" x14ac:dyDescent="0.2">
      <c r="A85" s="35"/>
      <c r="B85" s="34"/>
      <c r="C85" s="34"/>
      <c r="D85" s="34"/>
      <c r="E85" s="36"/>
      <c r="F85" s="37"/>
      <c r="G85" s="38"/>
      <c r="H85" s="200"/>
      <c r="I85" s="40"/>
    </row>
    <row r="86" spans="1:15" ht="18" customHeight="1" x14ac:dyDescent="0.2">
      <c r="A86" s="224" t="s">
        <v>74</v>
      </c>
      <c r="B86" s="716" t="s">
        <v>105</v>
      </c>
      <c r="C86" s="716"/>
      <c r="D86" s="716"/>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948" t="s">
        <v>44</v>
      </c>
      <c r="C88" s="949"/>
      <c r="D88" s="949"/>
      <c r="E88" s="949"/>
      <c r="F88" s="949"/>
      <c r="G88" s="949"/>
      <c r="H88" s="949"/>
      <c r="I88" s="950"/>
    </row>
    <row r="89" spans="1:15" ht="18" customHeight="1" x14ac:dyDescent="0.2">
      <c r="A89" s="265" t="s">
        <v>107</v>
      </c>
      <c r="B89" s="702"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954" t="s">
        <v>224</v>
      </c>
      <c r="C90" s="955"/>
      <c r="D90" s="956"/>
      <c r="E90" s="48"/>
      <c r="F90" s="48"/>
      <c r="G90" s="48"/>
      <c r="H90" s="266"/>
      <c r="I90" s="237">
        <f t="shared" si="5"/>
        <v>0</v>
      </c>
      <c r="K90" s="318" t="s">
        <v>71</v>
      </c>
      <c r="L90" s="318"/>
      <c r="N90" s="328"/>
    </row>
    <row r="91" spans="1:15" ht="18" customHeight="1" x14ac:dyDescent="0.2">
      <c r="A91" s="265" t="s">
        <v>110</v>
      </c>
      <c r="B91" s="954" t="s">
        <v>225</v>
      </c>
      <c r="C91" s="955"/>
      <c r="D91" s="956"/>
      <c r="E91" s="48"/>
      <c r="F91" s="48"/>
      <c r="G91" s="48"/>
      <c r="H91" s="266"/>
      <c r="I91" s="237">
        <f t="shared" si="5"/>
        <v>0</v>
      </c>
      <c r="K91" s="318" t="s">
        <v>71</v>
      </c>
      <c r="L91" s="318"/>
      <c r="N91" s="328"/>
    </row>
    <row r="92" spans="1:15" ht="18" customHeight="1" x14ac:dyDescent="0.2">
      <c r="A92" s="265" t="s">
        <v>270</v>
      </c>
      <c r="B92" s="954" t="s">
        <v>226</v>
      </c>
      <c r="C92" s="955"/>
      <c r="D92" s="956"/>
      <c r="E92" s="48"/>
      <c r="F92" s="48"/>
      <c r="G92" s="48"/>
      <c r="H92" s="266"/>
      <c r="I92" s="237">
        <f t="shared" si="5"/>
        <v>0</v>
      </c>
      <c r="K92" s="318" t="s">
        <v>71</v>
      </c>
      <c r="L92" s="318"/>
      <c r="N92" s="328"/>
    </row>
    <row r="93" spans="1:15" ht="18" customHeight="1" x14ac:dyDescent="0.2">
      <c r="A93" s="265" t="s">
        <v>283</v>
      </c>
      <c r="B93" s="929" t="s">
        <v>310</v>
      </c>
      <c r="C93" s="929"/>
      <c r="D93" s="929"/>
      <c r="E93" s="48"/>
      <c r="F93" s="48"/>
      <c r="G93" s="48"/>
      <c r="H93" s="266"/>
      <c r="I93" s="237">
        <f t="shared" si="5"/>
        <v>0</v>
      </c>
      <c r="K93" s="318" t="s">
        <v>71</v>
      </c>
      <c r="L93" s="318"/>
      <c r="N93" s="328"/>
    </row>
    <row r="94" spans="1:15" ht="18" customHeight="1" x14ac:dyDescent="0.2">
      <c r="A94" s="265" t="s">
        <v>284</v>
      </c>
      <c r="B94" s="954" t="s">
        <v>52</v>
      </c>
      <c r="C94" s="955"/>
      <c r="D94" s="956"/>
      <c r="E94" s="48"/>
      <c r="F94" s="48"/>
      <c r="G94" s="48"/>
      <c r="H94" s="266"/>
      <c r="I94" s="237">
        <f t="shared" si="5"/>
        <v>0</v>
      </c>
      <c r="K94" s="318" t="s">
        <v>71</v>
      </c>
      <c r="L94" s="318"/>
      <c r="N94" s="328"/>
    </row>
    <row r="95" spans="1:15" ht="18" customHeight="1" x14ac:dyDescent="0.2">
      <c r="A95" s="265" t="s">
        <v>285</v>
      </c>
      <c r="B95" s="929" t="s">
        <v>231</v>
      </c>
      <c r="C95" s="929"/>
      <c r="D95" s="929"/>
      <c r="E95" s="48"/>
      <c r="F95" s="48"/>
      <c r="G95" s="48"/>
      <c r="H95" s="266"/>
      <c r="I95" s="237">
        <f t="shared" si="5"/>
        <v>0</v>
      </c>
      <c r="K95" s="318" t="s">
        <v>71</v>
      </c>
      <c r="L95" s="318"/>
      <c r="N95" s="328"/>
    </row>
    <row r="96" spans="1:15" ht="18" customHeight="1" x14ac:dyDescent="0.2">
      <c r="A96" s="238"/>
      <c r="B96" s="945" t="s">
        <v>184</v>
      </c>
      <c r="C96" s="946"/>
      <c r="D96" s="946"/>
      <c r="E96" s="946"/>
      <c r="F96" s="946"/>
      <c r="G96" s="94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948" t="s">
        <v>34</v>
      </c>
      <c r="C98" s="949"/>
      <c r="D98" s="949"/>
      <c r="E98" s="949"/>
      <c r="F98" s="949"/>
      <c r="G98" s="949"/>
      <c r="H98" s="949"/>
      <c r="I98" s="950"/>
    </row>
    <row r="99" spans="1:15" ht="18" customHeight="1" x14ac:dyDescent="0.2">
      <c r="A99" s="265" t="s">
        <v>126</v>
      </c>
      <c r="B99" s="944" t="s">
        <v>317</v>
      </c>
      <c r="C99" s="944"/>
      <c r="D99" s="944"/>
      <c r="E99" s="943" t="s">
        <v>68</v>
      </c>
      <c r="F99" s="943"/>
      <c r="G99" s="943"/>
      <c r="H99" s="326">
        <v>0</v>
      </c>
      <c r="I99" s="237">
        <f t="shared" ref="I99:I105" si="6">IF($G$15=0,0,ROUND(H99/FplkmBS1,3))</f>
        <v>0</v>
      </c>
      <c r="K99" s="318" t="s">
        <v>71</v>
      </c>
      <c r="L99" s="320"/>
      <c r="N99" s="328"/>
      <c r="O99" s="342"/>
    </row>
    <row r="100" spans="1:15" ht="18" customHeight="1" x14ac:dyDescent="0.2">
      <c r="A100" s="265" t="s">
        <v>228</v>
      </c>
      <c r="B100" s="951" t="s">
        <v>232</v>
      </c>
      <c r="C100" s="952"/>
      <c r="D100" s="953"/>
      <c r="E100" s="53"/>
      <c r="F100" s="53"/>
      <c r="G100" s="53"/>
      <c r="H100" s="198"/>
      <c r="I100" s="237">
        <f t="shared" si="6"/>
        <v>0</v>
      </c>
      <c r="K100" s="318" t="s">
        <v>71</v>
      </c>
      <c r="L100" s="320"/>
      <c r="N100" s="328"/>
    </row>
    <row r="101" spans="1:15" ht="18" customHeight="1" x14ac:dyDescent="0.2">
      <c r="A101" s="265" t="s">
        <v>127</v>
      </c>
      <c r="B101" s="951" t="s">
        <v>66</v>
      </c>
      <c r="C101" s="952"/>
      <c r="D101" s="953"/>
      <c r="E101" s="53"/>
      <c r="F101" s="53"/>
      <c r="G101" s="53"/>
      <c r="H101" s="198"/>
      <c r="I101" s="237">
        <f t="shared" si="6"/>
        <v>0</v>
      </c>
      <c r="K101" s="318" t="s">
        <v>71</v>
      </c>
      <c r="L101" s="320"/>
      <c r="M101" s="69"/>
      <c r="N101" s="328"/>
    </row>
    <row r="102" spans="1:15" ht="21" customHeight="1" x14ac:dyDescent="0.2">
      <c r="A102" s="265" t="s">
        <v>229</v>
      </c>
      <c r="B102" s="951" t="s">
        <v>269</v>
      </c>
      <c r="C102" s="952"/>
      <c r="D102" s="953"/>
      <c r="E102" s="53"/>
      <c r="F102" s="53"/>
      <c r="G102" s="53"/>
      <c r="H102" s="198"/>
      <c r="I102" s="237">
        <f t="shared" si="6"/>
        <v>0</v>
      </c>
      <c r="K102" s="318" t="s">
        <v>71</v>
      </c>
      <c r="L102" s="320"/>
      <c r="M102" s="69"/>
      <c r="N102" s="328"/>
    </row>
    <row r="103" spans="1:15" ht="18" customHeight="1" x14ac:dyDescent="0.2">
      <c r="A103" s="265" t="s">
        <v>227</v>
      </c>
      <c r="B103" s="951" t="s">
        <v>323</v>
      </c>
      <c r="C103" s="952"/>
      <c r="D103" s="953"/>
      <c r="E103" s="53"/>
      <c r="F103" s="53"/>
      <c r="G103" s="53"/>
      <c r="H103" s="198"/>
      <c r="I103" s="237">
        <f t="shared" si="6"/>
        <v>0</v>
      </c>
      <c r="K103" s="318" t="s">
        <v>71</v>
      </c>
      <c r="L103" s="320"/>
      <c r="M103" s="69"/>
      <c r="N103" s="328"/>
    </row>
    <row r="104" spans="1:15" ht="18" customHeight="1" x14ac:dyDescent="0.2">
      <c r="A104" s="265" t="s">
        <v>230</v>
      </c>
      <c r="B104" s="951" t="s">
        <v>56</v>
      </c>
      <c r="C104" s="952"/>
      <c r="D104" s="953"/>
      <c r="E104" s="53"/>
      <c r="F104" s="53"/>
      <c r="G104" s="53"/>
      <c r="H104" s="198"/>
      <c r="I104" s="237">
        <f t="shared" si="6"/>
        <v>0</v>
      </c>
      <c r="K104" s="318" t="s">
        <v>71</v>
      </c>
      <c r="L104" s="320"/>
      <c r="M104" s="69"/>
      <c r="N104" s="328"/>
    </row>
    <row r="105" spans="1:15" ht="18" customHeight="1" x14ac:dyDescent="0.2">
      <c r="A105" s="238"/>
      <c r="B105" s="945" t="s">
        <v>185</v>
      </c>
      <c r="C105" s="946"/>
      <c r="D105" s="946"/>
      <c r="E105" s="946"/>
      <c r="F105" s="946"/>
      <c r="G105" s="947"/>
      <c r="H105" s="239">
        <f>ROUND(SUM(H99:H104),2)</f>
        <v>0</v>
      </c>
      <c r="I105" s="240">
        <f t="shared" si="6"/>
        <v>0</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948" t="s">
        <v>45</v>
      </c>
      <c r="C107" s="949"/>
      <c r="D107" s="949"/>
      <c r="E107" s="949"/>
      <c r="F107" s="949"/>
      <c r="G107" s="949"/>
      <c r="H107" s="949"/>
      <c r="I107" s="950"/>
    </row>
    <row r="108" spans="1:15" ht="18" customHeight="1" x14ac:dyDescent="0.2">
      <c r="A108" s="265" t="s">
        <v>129</v>
      </c>
      <c r="B108" s="951" t="s">
        <v>64</v>
      </c>
      <c r="C108" s="952"/>
      <c r="D108" s="953"/>
      <c r="E108" s="48"/>
      <c r="F108" s="48"/>
      <c r="G108" s="48"/>
      <c r="H108" s="266"/>
      <c r="I108" s="237">
        <f>IF($G$15=0,0,ROUND(H108/FplkmBS1,3))</f>
        <v>0</v>
      </c>
      <c r="K108" s="318"/>
      <c r="L108" s="318" t="s">
        <v>71</v>
      </c>
      <c r="N108" s="328"/>
    </row>
    <row r="109" spans="1:15" ht="18" customHeight="1" x14ac:dyDescent="0.2">
      <c r="A109" s="265" t="s">
        <v>130</v>
      </c>
      <c r="B109" s="951" t="s">
        <v>65</v>
      </c>
      <c r="C109" s="952"/>
      <c r="D109" s="953"/>
      <c r="E109" s="48"/>
      <c r="F109" s="48"/>
      <c r="G109" s="48"/>
      <c r="H109" s="266"/>
      <c r="I109" s="237">
        <f>IF($G$15=0,0,ROUND(H109/FplkmBS1,3))</f>
        <v>0</v>
      </c>
      <c r="K109" s="318"/>
      <c r="L109" s="318" t="s">
        <v>71</v>
      </c>
      <c r="N109" s="328"/>
    </row>
    <row r="110" spans="1:15" ht="18" customHeight="1" x14ac:dyDescent="0.2">
      <c r="A110" s="265" t="s">
        <v>131</v>
      </c>
      <c r="B110" s="929" t="s">
        <v>57</v>
      </c>
      <c r="C110" s="929"/>
      <c r="D110" s="929"/>
      <c r="E110" s="48"/>
      <c r="F110" s="48"/>
      <c r="G110" s="48"/>
      <c r="H110" s="266"/>
      <c r="I110" s="237">
        <f>IF($G$15=0,0,ROUND(H110/FplkmBS1,3))</f>
        <v>0</v>
      </c>
      <c r="K110" s="318" t="s">
        <v>71</v>
      </c>
      <c r="L110" s="318"/>
      <c r="N110" s="328"/>
    </row>
    <row r="111" spans="1:15" ht="20.100000000000001" customHeight="1" x14ac:dyDescent="0.2">
      <c r="A111" s="238"/>
      <c r="B111" s="945" t="s">
        <v>186</v>
      </c>
      <c r="C111" s="946"/>
      <c r="D111" s="946"/>
      <c r="E111" s="946"/>
      <c r="F111" s="946"/>
      <c r="G111" s="947"/>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0</v>
      </c>
      <c r="I112" s="255">
        <f>IF(FplkmBS1=0,0,ROUND(H112/FplkmBS1,3))</f>
        <v>0</v>
      </c>
    </row>
    <row r="113" spans="1:14" ht="15" customHeight="1" x14ac:dyDescent="0.2">
      <c r="A113" s="137"/>
      <c r="B113" s="25"/>
      <c r="C113" s="25"/>
      <c r="D113" s="25"/>
      <c r="E113" s="26"/>
      <c r="F113" s="27"/>
      <c r="G113" s="28"/>
      <c r="H113" s="199"/>
      <c r="I113" s="40"/>
      <c r="K113" s="957" t="s">
        <v>261</v>
      </c>
      <c r="L113" s="957"/>
    </row>
    <row r="114" spans="1:14" ht="36" customHeight="1" x14ac:dyDescent="0.2">
      <c r="A114" s="235" t="s">
        <v>2</v>
      </c>
      <c r="B114" s="972" t="s">
        <v>3</v>
      </c>
      <c r="C114" s="973"/>
      <c r="D114" s="974"/>
      <c r="E114" s="703" t="s">
        <v>18</v>
      </c>
      <c r="F114" s="703" t="s">
        <v>1</v>
      </c>
      <c r="G114" s="703" t="s">
        <v>29</v>
      </c>
      <c r="H114" s="260" t="s">
        <v>30</v>
      </c>
      <c r="I114" s="703" t="s">
        <v>69</v>
      </c>
      <c r="K114" s="703" t="s">
        <v>262</v>
      </c>
      <c r="L114" s="703" t="s">
        <v>263</v>
      </c>
      <c r="N114" s="170" t="s">
        <v>322</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716" t="s">
        <v>19</v>
      </c>
      <c r="C116" s="716"/>
      <c r="D116" s="716"/>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948" t="s">
        <v>19</v>
      </c>
      <c r="C118" s="949"/>
      <c r="D118" s="949"/>
      <c r="E118" s="949"/>
      <c r="F118" s="949"/>
      <c r="G118" s="949"/>
      <c r="H118" s="949"/>
      <c r="I118" s="950"/>
    </row>
    <row r="119" spans="1:14" ht="18" customHeight="1" x14ac:dyDescent="0.2">
      <c r="A119" s="265" t="s">
        <v>77</v>
      </c>
      <c r="B119" s="954" t="s">
        <v>49</v>
      </c>
      <c r="C119" s="955"/>
      <c r="D119" s="95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951" t="s">
        <v>70</v>
      </c>
      <c r="C120" s="952"/>
      <c r="D120" s="953"/>
      <c r="E120" s="53"/>
      <c r="F120" s="53"/>
      <c r="G120" s="53"/>
      <c r="H120" s="198"/>
      <c r="I120" s="237">
        <f t="shared" si="7"/>
        <v>0</v>
      </c>
      <c r="K120" s="318" t="s">
        <v>71</v>
      </c>
      <c r="L120" s="318"/>
      <c r="N120" s="328"/>
    </row>
    <row r="121" spans="1:14" ht="18" customHeight="1" x14ac:dyDescent="0.2">
      <c r="A121" s="265" t="s">
        <v>79</v>
      </c>
      <c r="B121" s="951" t="s">
        <v>370</v>
      </c>
      <c r="C121" s="952"/>
      <c r="D121" s="953"/>
      <c r="E121" s="53"/>
      <c r="F121" s="53"/>
      <c r="G121" s="53"/>
      <c r="H121" s="198"/>
      <c r="I121" s="237">
        <f t="shared" ref="I121" si="8">IF($G$15=0,0,ROUND(H121/FplkmBS1,3))</f>
        <v>0</v>
      </c>
      <c r="J121" s="717"/>
      <c r="K121" s="318" t="s">
        <v>71</v>
      </c>
      <c r="L121" s="318"/>
      <c r="N121" s="328"/>
    </row>
    <row r="122" spans="1:14" ht="18" customHeight="1" x14ac:dyDescent="0.2">
      <c r="A122" s="265" t="s">
        <v>80</v>
      </c>
      <c r="B122" s="951" t="s">
        <v>50</v>
      </c>
      <c r="C122" s="952"/>
      <c r="D122" s="953"/>
      <c r="E122" s="53"/>
      <c r="F122" s="53"/>
      <c r="G122" s="53"/>
      <c r="H122" s="198"/>
      <c r="I122" s="237">
        <f t="shared" si="7"/>
        <v>0</v>
      </c>
      <c r="K122" s="318" t="s">
        <v>71</v>
      </c>
      <c r="L122" s="318"/>
      <c r="N122" s="328"/>
    </row>
    <row r="123" spans="1:14" ht="18" customHeight="1" x14ac:dyDescent="0.2">
      <c r="A123" s="238"/>
      <c r="B123" s="945" t="s">
        <v>86</v>
      </c>
      <c r="C123" s="946"/>
      <c r="D123" s="946"/>
      <c r="E123" s="946"/>
      <c r="F123" s="946"/>
      <c r="G123" s="94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948" t="s">
        <v>132</v>
      </c>
      <c r="C125" s="949"/>
      <c r="D125" s="949"/>
      <c r="E125" s="949"/>
      <c r="F125" s="949"/>
      <c r="G125" s="949"/>
      <c r="H125" s="949"/>
      <c r="I125" s="950"/>
    </row>
    <row r="126" spans="1:14" ht="18" customHeight="1" x14ac:dyDescent="0.2">
      <c r="A126" s="265" t="s">
        <v>82</v>
      </c>
      <c r="B126" s="951" t="s">
        <v>90</v>
      </c>
      <c r="C126" s="952"/>
      <c r="D126" s="953"/>
      <c r="E126" s="53"/>
      <c r="F126" s="53"/>
      <c r="G126" s="53"/>
      <c r="H126" s="198"/>
      <c r="I126" s="237">
        <f t="shared" ref="I126:I130" si="9">IF($G$15=0,0,ROUND(H126/FplkmBS1,3))</f>
        <v>0</v>
      </c>
      <c r="K126" s="318" t="s">
        <v>71</v>
      </c>
      <c r="L126" s="318"/>
      <c r="N126" s="328"/>
    </row>
    <row r="127" spans="1:14" ht="18" customHeight="1" x14ac:dyDescent="0.2">
      <c r="A127" s="265" t="s">
        <v>83</v>
      </c>
      <c r="B127" s="705" t="s">
        <v>461</v>
      </c>
      <c r="C127" s="706"/>
      <c r="D127" s="707"/>
      <c r="E127" s="53"/>
      <c r="F127" s="53"/>
      <c r="G127" s="53"/>
      <c r="H127" s="198"/>
      <c r="I127" s="237">
        <f t="shared" si="9"/>
        <v>0</v>
      </c>
      <c r="K127" s="318" t="s">
        <v>71</v>
      </c>
      <c r="L127" s="318"/>
      <c r="M127" s="69"/>
      <c r="N127" s="328"/>
    </row>
    <row r="128" spans="1:14" ht="18" customHeight="1" x14ac:dyDescent="0.2">
      <c r="A128" s="265" t="s">
        <v>84</v>
      </c>
      <c r="B128" s="705" t="s">
        <v>462</v>
      </c>
      <c r="C128" s="706"/>
      <c r="D128" s="707"/>
      <c r="E128" s="53"/>
      <c r="F128" s="53"/>
      <c r="G128" s="53"/>
      <c r="H128" s="198"/>
      <c r="I128" s="237">
        <f t="shared" si="9"/>
        <v>0</v>
      </c>
      <c r="K128" s="317" t="s">
        <v>71</v>
      </c>
      <c r="L128" s="318"/>
      <c r="M128" s="69"/>
      <c r="N128" s="328"/>
    </row>
    <row r="129" spans="1:14" ht="18" customHeight="1" x14ac:dyDescent="0.2">
      <c r="A129" s="265" t="s">
        <v>344</v>
      </c>
      <c r="B129" s="951" t="s">
        <v>266</v>
      </c>
      <c r="C129" s="952"/>
      <c r="D129" s="953"/>
      <c r="E129" s="53"/>
      <c r="F129" s="53"/>
      <c r="G129" s="53"/>
      <c r="H129" s="198"/>
      <c r="I129" s="237">
        <f t="shared" si="9"/>
        <v>0</v>
      </c>
      <c r="K129" s="318" t="s">
        <v>71</v>
      </c>
      <c r="L129" s="318"/>
      <c r="M129" s="69"/>
      <c r="N129" s="328"/>
    </row>
    <row r="130" spans="1:14" ht="18" customHeight="1" x14ac:dyDescent="0.2">
      <c r="A130" s="238"/>
      <c r="B130" s="945" t="s">
        <v>85</v>
      </c>
      <c r="C130" s="946"/>
      <c r="D130" s="946"/>
      <c r="E130" s="946"/>
      <c r="F130" s="946"/>
      <c r="G130" s="94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708" t="s">
        <v>316</v>
      </c>
      <c r="C133" s="709"/>
      <c r="D133" s="710"/>
      <c r="E133" s="438"/>
      <c r="F133" s="53"/>
      <c r="G133" s="53"/>
      <c r="H133" s="198"/>
      <c r="I133" s="237">
        <f>IF($G$15=0,0,ROUND(H133/FplkmBS1,3))</f>
        <v>0</v>
      </c>
      <c r="K133" s="346"/>
      <c r="L133" s="354" t="s">
        <v>71</v>
      </c>
      <c r="M133" s="342"/>
      <c r="N133" s="328"/>
    </row>
    <row r="134" spans="1:14" ht="18" customHeight="1" x14ac:dyDescent="0.2">
      <c r="A134" s="265" t="s">
        <v>425</v>
      </c>
      <c r="B134" s="954" t="s">
        <v>314</v>
      </c>
      <c r="C134" s="955"/>
      <c r="D134" s="956"/>
      <c r="E134" s="438"/>
      <c r="F134" s="53"/>
      <c r="G134" s="53"/>
      <c r="H134" s="198"/>
      <c r="I134" s="237">
        <f>IF($G$15=0,0,ROUND(H134/FplkmBS1,3))</f>
        <v>0</v>
      </c>
      <c r="K134" s="346"/>
      <c r="L134" s="354" t="s">
        <v>71</v>
      </c>
      <c r="M134" s="342"/>
      <c r="N134" s="328"/>
    </row>
    <row r="135" spans="1:14" ht="18" customHeight="1" x14ac:dyDescent="0.2">
      <c r="A135" s="439"/>
      <c r="B135" s="440"/>
      <c r="C135" s="441"/>
      <c r="D135" s="720"/>
      <c r="E135" s="441"/>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942" t="s">
        <v>422</v>
      </c>
      <c r="C138" s="942"/>
      <c r="D138" s="942"/>
      <c r="E138" s="942"/>
      <c r="F138" s="942"/>
      <c r="G138" s="942"/>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957" t="s">
        <v>261</v>
      </c>
      <c r="L140" s="957"/>
    </row>
    <row r="141" spans="1:14" ht="36" x14ac:dyDescent="0.2">
      <c r="A141" s="235" t="s">
        <v>2</v>
      </c>
      <c r="B141" s="405" t="s">
        <v>3</v>
      </c>
      <c r="C141" s="703" t="s">
        <v>18</v>
      </c>
      <c r="D141" s="703" t="s">
        <v>1</v>
      </c>
      <c r="E141" s="703" t="s">
        <v>29</v>
      </c>
      <c r="F141" s="260" t="s">
        <v>411</v>
      </c>
      <c r="G141" s="260" t="s">
        <v>419</v>
      </c>
      <c r="H141" s="703" t="s">
        <v>418</v>
      </c>
      <c r="I141" s="703" t="s">
        <v>420</v>
      </c>
      <c r="K141" s="703" t="s">
        <v>262</v>
      </c>
      <c r="L141" s="703" t="s">
        <v>263</v>
      </c>
      <c r="N141" s="170" t="s">
        <v>322</v>
      </c>
    </row>
    <row r="142" spans="1:14" x14ac:dyDescent="0.2">
      <c r="A142" s="39"/>
      <c r="B142" s="34"/>
      <c r="C142" s="34"/>
      <c r="D142" s="36"/>
      <c r="E142" s="37"/>
      <c r="F142" s="38"/>
      <c r="G142" s="38"/>
      <c r="H142" s="40"/>
      <c r="I142" s="40"/>
    </row>
    <row r="143" spans="1:14" ht="20.25" customHeight="1" x14ac:dyDescent="0.2">
      <c r="A143" s="964" t="s">
        <v>421</v>
      </c>
      <c r="B143" s="965"/>
      <c r="C143" s="965"/>
      <c r="D143" s="965"/>
      <c r="E143" s="965"/>
      <c r="F143" s="965"/>
      <c r="G143" s="965"/>
      <c r="H143" s="965"/>
      <c r="I143" s="966"/>
    </row>
    <row r="144" spans="1:14" ht="20.25" customHeight="1" x14ac:dyDescent="0.2">
      <c r="A144" s="265" t="s">
        <v>240</v>
      </c>
      <c r="B144" s="700" t="s">
        <v>72</v>
      </c>
      <c r="C144" s="60"/>
      <c r="D144" s="55" t="s">
        <v>51</v>
      </c>
      <c r="E144" s="607"/>
      <c r="F144" s="53"/>
      <c r="G144" s="198"/>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53"/>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413</v>
      </c>
      <c r="B146" s="700" t="s">
        <v>368</v>
      </c>
      <c r="C146" s="60"/>
      <c r="D146" s="55" t="s">
        <v>51</v>
      </c>
      <c r="E146" s="607"/>
      <c r="F146" s="53"/>
      <c r="G146" s="198"/>
      <c r="H146" s="237">
        <f t="shared" si="10"/>
        <v>0</v>
      </c>
      <c r="I146" s="237">
        <f t="shared" si="11"/>
        <v>0</v>
      </c>
      <c r="K146" s="318" t="s">
        <v>71</v>
      </c>
      <c r="L146" s="318"/>
      <c r="N146" s="328"/>
    </row>
    <row r="147" spans="1:14" ht="21" customHeight="1" x14ac:dyDescent="0.2">
      <c r="A147" s="265" t="s">
        <v>414</v>
      </c>
      <c r="B147" s="705" t="s">
        <v>369</v>
      </c>
      <c r="C147" s="60"/>
      <c r="D147" s="55" t="s">
        <v>51</v>
      </c>
      <c r="E147" s="607"/>
      <c r="F147" s="53"/>
      <c r="G147" s="198"/>
      <c r="H147" s="237">
        <f t="shared" si="10"/>
        <v>0</v>
      </c>
      <c r="I147" s="237">
        <f t="shared" si="11"/>
        <v>0</v>
      </c>
      <c r="K147" s="318" t="s">
        <v>71</v>
      </c>
      <c r="L147" s="318"/>
      <c r="N147" s="328"/>
    </row>
    <row r="148" spans="1:14" ht="22.5" customHeight="1" x14ac:dyDescent="0.2">
      <c r="A148" s="265" t="s">
        <v>415</v>
      </c>
      <c r="B148" s="700" t="s">
        <v>343</v>
      </c>
      <c r="C148" s="53"/>
      <c r="D148" s="53"/>
      <c r="E148" s="53"/>
      <c r="F148" s="53"/>
      <c r="G148" s="198"/>
      <c r="H148" s="237">
        <f t="shared" si="10"/>
        <v>0</v>
      </c>
      <c r="I148" s="237">
        <f t="shared" si="11"/>
        <v>0</v>
      </c>
      <c r="K148" s="354" t="s">
        <v>71</v>
      </c>
      <c r="L148" s="354"/>
      <c r="M148" s="342"/>
      <c r="N148" s="328"/>
    </row>
    <row r="149" spans="1:14" ht="24" customHeight="1" x14ac:dyDescent="0.2">
      <c r="A149" s="265" t="s">
        <v>416</v>
      </c>
      <c r="B149" s="700" t="s">
        <v>135</v>
      </c>
      <c r="C149" s="53"/>
      <c r="D149" s="53"/>
      <c r="E149" s="53"/>
      <c r="F149" s="53"/>
      <c r="G149" s="198"/>
      <c r="H149" s="237">
        <f t="shared" si="10"/>
        <v>0</v>
      </c>
      <c r="I149" s="237">
        <f t="shared" si="11"/>
        <v>0</v>
      </c>
      <c r="K149" s="354" t="s">
        <v>71</v>
      </c>
      <c r="L149" s="354"/>
      <c r="M149" s="342"/>
      <c r="N149" s="328"/>
    </row>
    <row r="150" spans="1:14" ht="21" customHeight="1" x14ac:dyDescent="0.2">
      <c r="A150" s="265" t="s">
        <v>417</v>
      </c>
      <c r="B150" s="700" t="s">
        <v>92</v>
      </c>
      <c r="C150" s="53"/>
      <c r="D150" s="53"/>
      <c r="E150" s="53"/>
      <c r="F150" s="53"/>
      <c r="G150" s="198"/>
      <c r="H150" s="237">
        <f t="shared" si="10"/>
        <v>0</v>
      </c>
      <c r="I150" s="237">
        <f t="shared" si="11"/>
        <v>0</v>
      </c>
      <c r="K150" s="354" t="s">
        <v>71</v>
      </c>
      <c r="L150" s="354"/>
      <c r="M150" s="342"/>
      <c r="N150" s="328"/>
    </row>
    <row r="151" spans="1:14" ht="21" customHeight="1" x14ac:dyDescent="0.2">
      <c r="A151" s="265" t="s">
        <v>426</v>
      </c>
      <c r="B151" s="700" t="s">
        <v>292</v>
      </c>
      <c r="C151" s="53"/>
      <c r="D151" s="53"/>
      <c r="E151" s="53"/>
      <c r="F151" s="53"/>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427</v>
      </c>
      <c r="B152" s="700" t="s">
        <v>431</v>
      </c>
      <c r="C152" s="53"/>
      <c r="D152" s="53"/>
      <c r="E152" s="53"/>
      <c r="F152" s="53"/>
      <c r="G152" s="198"/>
      <c r="H152" s="237">
        <f t="shared" si="12"/>
        <v>0</v>
      </c>
      <c r="I152" s="237">
        <f t="shared" si="13"/>
        <v>0</v>
      </c>
      <c r="K152" s="354" t="s">
        <v>71</v>
      </c>
      <c r="L152" s="354"/>
      <c r="M152" s="342"/>
      <c r="N152" s="328"/>
    </row>
    <row r="153" spans="1:14" ht="27" customHeight="1" x14ac:dyDescent="0.2">
      <c r="A153" s="265" t="s">
        <v>428</v>
      </c>
      <c r="B153" s="700" t="s">
        <v>432</v>
      </c>
      <c r="C153" s="60"/>
      <c r="D153" s="55" t="s">
        <v>435</v>
      </c>
      <c r="E153" s="607"/>
      <c r="F153" s="53"/>
      <c r="G153" s="719">
        <f>ROUND(C153*E153,2)</f>
        <v>0</v>
      </c>
      <c r="H153" s="237">
        <f t="shared" si="12"/>
        <v>0</v>
      </c>
      <c r="I153" s="237">
        <f t="shared" si="13"/>
        <v>0</v>
      </c>
      <c r="K153" s="354" t="s">
        <v>71</v>
      </c>
      <c r="L153" s="354"/>
      <c r="M153" s="342"/>
      <c r="N153" s="328"/>
    </row>
    <row r="154" spans="1:14" ht="21" customHeight="1" x14ac:dyDescent="0.2">
      <c r="A154" s="265" t="s">
        <v>429</v>
      </c>
      <c r="B154" s="700" t="s">
        <v>433</v>
      </c>
      <c r="C154" s="53"/>
      <c r="D154" s="53"/>
      <c r="E154" s="53"/>
      <c r="F154" s="53"/>
      <c r="G154" s="198"/>
      <c r="H154" s="237">
        <f t="shared" si="12"/>
        <v>0</v>
      </c>
      <c r="I154" s="237">
        <f t="shared" si="13"/>
        <v>0</v>
      </c>
      <c r="K154" s="354" t="s">
        <v>71</v>
      </c>
      <c r="L154" s="354"/>
      <c r="M154" s="342"/>
      <c r="N154" s="328"/>
    </row>
    <row r="155" spans="1:14" ht="21.75" customHeight="1" x14ac:dyDescent="0.2">
      <c r="A155" s="265" t="s">
        <v>430</v>
      </c>
      <c r="B155" s="700" t="s">
        <v>434</v>
      </c>
      <c r="C155" s="53"/>
      <c r="D155" s="53"/>
      <c r="E155" s="53"/>
      <c r="F155" s="53"/>
      <c r="G155" s="198"/>
      <c r="H155" s="237">
        <f t="shared" si="12"/>
        <v>0</v>
      </c>
      <c r="I155" s="237">
        <f t="shared" si="13"/>
        <v>0</v>
      </c>
      <c r="K155" s="354" t="s">
        <v>71</v>
      </c>
      <c r="L155" s="354"/>
      <c r="N155" s="328"/>
    </row>
    <row r="156" spans="1:14" ht="18.75" customHeight="1" x14ac:dyDescent="0.2">
      <c r="A156" s="967" t="s">
        <v>412</v>
      </c>
      <c r="B156" s="968"/>
      <c r="C156" s="968"/>
      <c r="D156" s="968"/>
      <c r="E156" s="96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423</v>
      </c>
      <c r="B158" s="942" t="s">
        <v>424</v>
      </c>
      <c r="C158" s="942"/>
      <c r="D158" s="942"/>
      <c r="E158" s="942"/>
      <c r="F158" s="942"/>
      <c r="G158" s="942"/>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972" t="s">
        <v>3</v>
      </c>
      <c r="C160" s="973"/>
      <c r="D160" s="974"/>
      <c r="E160" s="703" t="s">
        <v>18</v>
      </c>
      <c r="F160" s="703" t="s">
        <v>1</v>
      </c>
      <c r="G160" s="703" t="s">
        <v>29</v>
      </c>
      <c r="H160" s="260" t="s">
        <v>30</v>
      </c>
      <c r="I160" s="703"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451</v>
      </c>
      <c r="B162" s="716" t="s">
        <v>46</v>
      </c>
      <c r="C162" s="716"/>
      <c r="D162" s="716"/>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452</v>
      </c>
      <c r="B164" s="948" t="s">
        <v>525</v>
      </c>
      <c r="C164" s="949"/>
      <c r="D164" s="949"/>
      <c r="E164" s="949"/>
      <c r="F164" s="949"/>
      <c r="G164" s="949"/>
      <c r="H164" s="949"/>
      <c r="I164" s="950"/>
      <c r="K164" s="42"/>
      <c r="L164" s="42"/>
      <c r="M164" s="939"/>
      <c r="N164" s="939"/>
    </row>
    <row r="165" spans="1:14" s="19" customFormat="1" ht="19.5" customHeight="1" x14ac:dyDescent="0.2">
      <c r="A165" s="217" t="s">
        <v>453</v>
      </c>
      <c r="B165" s="975" t="s">
        <v>345</v>
      </c>
      <c r="C165" s="976"/>
      <c r="D165" s="977"/>
      <c r="E165" s="272">
        <f>G13</f>
        <v>0</v>
      </c>
      <c r="F165" s="273" t="s">
        <v>21</v>
      </c>
      <c r="G165" s="721">
        <v>0</v>
      </c>
      <c r="H165" s="259">
        <f>ROUND(E165*G165,2)</f>
        <v>0</v>
      </c>
      <c r="I165" s="237">
        <f t="shared" ref="I165:I166" si="14">IF($G$15=0,0,ROUND(H165/FplkmBS1,3))</f>
        <v>0</v>
      </c>
      <c r="K165" s="42"/>
      <c r="L165" s="42"/>
      <c r="M165" s="939"/>
      <c r="N165" s="939"/>
    </row>
    <row r="166" spans="1:14" s="19" customFormat="1" ht="18" customHeight="1" x14ac:dyDescent="0.2">
      <c r="A166" s="217" t="s">
        <v>454</v>
      </c>
      <c r="B166" s="713" t="s">
        <v>371</v>
      </c>
      <c r="C166" s="714"/>
      <c r="D166" s="714"/>
      <c r="E166" s="272">
        <f>G14</f>
        <v>176482.92600000001</v>
      </c>
      <c r="F166" s="273" t="s">
        <v>21</v>
      </c>
      <c r="G166" s="274"/>
      <c r="H166" s="259">
        <f>ROUND(E166*G166,2)</f>
        <v>0</v>
      </c>
      <c r="I166" s="237">
        <f t="shared" si="14"/>
        <v>0</v>
      </c>
      <c r="K166" s="42"/>
      <c r="L166" s="42"/>
      <c r="M166" s="939"/>
      <c r="N166" s="939"/>
    </row>
    <row r="167" spans="1:14" s="19" customFormat="1" ht="18" customHeight="1" x14ac:dyDescent="0.2">
      <c r="A167" s="238"/>
      <c r="B167" s="945" t="s">
        <v>458</v>
      </c>
      <c r="C167" s="946"/>
      <c r="D167" s="946"/>
      <c r="E167" s="946"/>
      <c r="F167" s="946"/>
      <c r="G167" s="947"/>
      <c r="H167" s="239">
        <f>ROUND(SUM(H165:H166),2)</f>
        <v>0</v>
      </c>
      <c r="I167" s="240">
        <f>IF($G$15=0,0,ROUND(H167/FplkmBS1,3))</f>
        <v>0</v>
      </c>
      <c r="K167" s="42"/>
      <c r="L167" s="42"/>
      <c r="M167" s="939"/>
      <c r="N167" s="939"/>
    </row>
    <row r="168" spans="1:14" s="19" customFormat="1" ht="18" customHeight="1" x14ac:dyDescent="0.2">
      <c r="A168" s="30"/>
      <c r="B168" s="30"/>
      <c r="C168" s="30"/>
      <c r="D168" s="30"/>
      <c r="H168" s="201"/>
      <c r="K168" s="42"/>
      <c r="L168" s="42"/>
      <c r="M168" s="939"/>
      <c r="N168" s="939"/>
    </row>
    <row r="169" spans="1:14" s="19" customFormat="1" ht="18" customHeight="1" x14ac:dyDescent="0.2">
      <c r="A169" s="216" t="s">
        <v>455</v>
      </c>
      <c r="B169" s="948" t="s">
        <v>526</v>
      </c>
      <c r="C169" s="949"/>
      <c r="D169" s="949"/>
      <c r="E169" s="949"/>
      <c r="F169" s="949"/>
      <c r="G169" s="949"/>
      <c r="H169" s="949"/>
      <c r="I169" s="950"/>
      <c r="K169" s="42"/>
      <c r="L169" s="42"/>
      <c r="M169" s="939"/>
      <c r="N169" s="939"/>
    </row>
    <row r="170" spans="1:14" s="19" customFormat="1" ht="18.75" customHeight="1" x14ac:dyDescent="0.2">
      <c r="A170" s="217" t="s">
        <v>456</v>
      </c>
      <c r="B170" s="975" t="str">
        <f>B165</f>
        <v>TLBV</v>
      </c>
      <c r="C170" s="976"/>
      <c r="D170" s="976"/>
      <c r="E170" s="976"/>
      <c r="F170" s="976"/>
      <c r="G170" s="977"/>
      <c r="H170" s="719">
        <v>0</v>
      </c>
      <c r="I170" s="237">
        <f>IF($G$15=0,0,ROUND(H170/FplkmBS1,3))</f>
        <v>0</v>
      </c>
      <c r="K170" s="42"/>
      <c r="L170" s="42"/>
      <c r="M170" s="939"/>
      <c r="N170" s="939"/>
    </row>
    <row r="171" spans="1:14" s="19" customFormat="1" ht="18" customHeight="1" x14ac:dyDescent="0.2">
      <c r="A171" s="217" t="s">
        <v>457</v>
      </c>
      <c r="B171" s="713" t="s">
        <v>371</v>
      </c>
      <c r="C171" s="714"/>
      <c r="D171" s="714"/>
      <c r="E171" s="714"/>
      <c r="F171" s="714"/>
      <c r="G171" s="715"/>
      <c r="H171" s="198"/>
      <c r="I171" s="237">
        <f>IF($G$15=0,0,ROUND(H171/FplkmBS1,3))</f>
        <v>0</v>
      </c>
      <c r="K171" s="42"/>
      <c r="L171" s="42"/>
      <c r="M171" s="939"/>
      <c r="N171" s="939"/>
    </row>
    <row r="172" spans="1:14" s="19" customFormat="1" ht="20.100000000000001" customHeight="1" x14ac:dyDescent="0.2">
      <c r="A172" s="238"/>
      <c r="B172" s="945" t="s">
        <v>459</v>
      </c>
      <c r="C172" s="946"/>
      <c r="D172" s="946"/>
      <c r="E172" s="946"/>
      <c r="F172" s="946"/>
      <c r="G172" s="94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941" t="s">
        <v>460</v>
      </c>
      <c r="C174" s="941"/>
      <c r="D174" s="941"/>
      <c r="E174" s="941"/>
      <c r="F174" s="941"/>
      <c r="G174" s="94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978"/>
      <c r="B176" s="978"/>
      <c r="C176" s="978"/>
      <c r="D176" s="978"/>
      <c r="E176" s="978"/>
      <c r="F176" s="978"/>
      <c r="G176" s="978"/>
      <c r="H176" s="97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qSHGyKqr9AhWQI+uDjVh72eakbhFJ7d4b8xjjACglyJN7qWtmrjv8PWlx7Gt2LiUnH3twQ85Oi2NIL2Tw/Ncg==" saltValue="11AmSLnDdIbgt8fp5UUaeA==" spinCount="100000" sheet="1" objects="1" scenarios="1"/>
  <protectedRanges>
    <protectedRange sqref="G17:G18 H120:H122 G165:G166 H133:H134 H37:H44 H48:H50 H28:H33 E64:E66 G64:G66 D75:E80 G75:G80 D89:E89 G89 H90:H95 H100:H104 H108:H110 G119 H60 G59 E59 H170:H171 C144:C147 E119 E144:F147 F148:G155 H126:H129" name="Bereich1"/>
  </protectedRanges>
  <mergeCells count="102">
    <mergeCell ref="A4:L4"/>
    <mergeCell ref="A6:L6"/>
    <mergeCell ref="B7:I7"/>
    <mergeCell ref="A8:L8"/>
    <mergeCell ref="B10:L10"/>
    <mergeCell ref="A12:G12"/>
    <mergeCell ref="A19:F19"/>
    <mergeCell ref="K22:L22"/>
    <mergeCell ref="B23:D23"/>
    <mergeCell ref="B27:I27"/>
    <mergeCell ref="B28:D28"/>
    <mergeCell ref="B29:D29"/>
    <mergeCell ref="A13:C13"/>
    <mergeCell ref="A14:C14"/>
    <mergeCell ref="A15:F15"/>
    <mergeCell ref="A16:G16"/>
    <mergeCell ref="A17:C17"/>
    <mergeCell ref="A18:C18"/>
    <mergeCell ref="B37:D37"/>
    <mergeCell ref="B38:D38"/>
    <mergeCell ref="B39:D39"/>
    <mergeCell ref="B40:D40"/>
    <mergeCell ref="B41:D41"/>
    <mergeCell ref="B42:D42"/>
    <mergeCell ref="B30:D30"/>
    <mergeCell ref="B31:D31"/>
    <mergeCell ref="B32:D32"/>
    <mergeCell ref="B33:D33"/>
    <mergeCell ref="B34:G34"/>
    <mergeCell ref="B36:I36"/>
    <mergeCell ref="B50:D50"/>
    <mergeCell ref="B51:G51"/>
    <mergeCell ref="K53:L53"/>
    <mergeCell ref="B54:D54"/>
    <mergeCell ref="B58:I58"/>
    <mergeCell ref="B61:G61"/>
    <mergeCell ref="B43:D43"/>
    <mergeCell ref="B44:D44"/>
    <mergeCell ref="B45:G45"/>
    <mergeCell ref="B47:I47"/>
    <mergeCell ref="B48:D48"/>
    <mergeCell ref="B49:D49"/>
    <mergeCell ref="C74:G74"/>
    <mergeCell ref="B81:G81"/>
    <mergeCell ref="K83:L83"/>
    <mergeCell ref="B84:D84"/>
    <mergeCell ref="B88:I88"/>
    <mergeCell ref="B90:D90"/>
    <mergeCell ref="B63:I63"/>
    <mergeCell ref="B64:D64"/>
    <mergeCell ref="B65:D65"/>
    <mergeCell ref="B66:D66"/>
    <mergeCell ref="B67:G67"/>
    <mergeCell ref="B73:I73"/>
    <mergeCell ref="B98:I98"/>
    <mergeCell ref="B99:D99"/>
    <mergeCell ref="E99:G99"/>
    <mergeCell ref="B100:D100"/>
    <mergeCell ref="B101:D101"/>
    <mergeCell ref="B102:D102"/>
    <mergeCell ref="B91:D91"/>
    <mergeCell ref="B92:D92"/>
    <mergeCell ref="B93:D93"/>
    <mergeCell ref="B94:D94"/>
    <mergeCell ref="B95:D95"/>
    <mergeCell ref="B96:G9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72:G172"/>
    <mergeCell ref="B174:G174"/>
    <mergeCell ref="A176:H176"/>
    <mergeCell ref="A156:E156"/>
    <mergeCell ref="B158:G158"/>
    <mergeCell ref="B160:D160"/>
    <mergeCell ref="B164:I164"/>
    <mergeCell ref="M164:N171"/>
    <mergeCell ref="B165:D165"/>
    <mergeCell ref="B167:G167"/>
    <mergeCell ref="B169:I169"/>
    <mergeCell ref="B170:G170"/>
  </mergeCells>
  <conditionalFormatting sqref="H28:H33">
    <cfRule type="cellIs" dxfId="23" priority="11" stopIfTrue="1" operator="equal">
      <formula>""""""</formula>
    </cfRule>
    <cfRule type="cellIs" dxfId="22" priority="12" stopIfTrue="1" operator="notEqual">
      <formula>""""""</formula>
    </cfRule>
  </conditionalFormatting>
  <conditionalFormatting sqref="E76:E78 E80">
    <cfRule type="cellIs" dxfId="21" priority="9" stopIfTrue="1" operator="equal">
      <formula>0</formula>
    </cfRule>
    <cfRule type="cellIs" dxfId="20" priority="10" stopIfTrue="1" operator="notEqual">
      <formula>0</formula>
    </cfRule>
  </conditionalFormatting>
  <conditionalFormatting sqref="H99">
    <cfRule type="cellIs" dxfId="19" priority="7" stopIfTrue="1" operator="equal">
      <formula>""""""</formula>
    </cfRule>
    <cfRule type="cellIs" dxfId="18" priority="8" stopIfTrue="1" operator="notEqual">
      <formula>""""""</formula>
    </cfRule>
  </conditionalFormatting>
  <conditionalFormatting sqref="H119">
    <cfRule type="cellIs" dxfId="17" priority="5" stopIfTrue="1" operator="equal">
      <formula>""""""</formula>
    </cfRule>
    <cfRule type="cellIs" dxfId="16" priority="6" stopIfTrue="1" operator="notEqual">
      <formula>""""""</formula>
    </cfRule>
  </conditionalFormatting>
  <conditionalFormatting sqref="H37:H44">
    <cfRule type="cellIs" dxfId="15" priority="3" stopIfTrue="1" operator="equal">
      <formula>""""""</formula>
    </cfRule>
    <cfRule type="cellIs" dxfId="14" priority="4" stopIfTrue="1" operator="notEqual">
      <formula>""""""</formula>
    </cfRule>
  </conditionalFormatting>
  <conditionalFormatting sqref="E79">
    <cfRule type="cellIs" dxfId="13" priority="1" stopIfTrue="1" operator="equal">
      <formula>0</formula>
    </cfRule>
    <cfRule type="cellIs" dxfId="12"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1209-AFBB-481D-B800-BBD0B09AC49A}">
  <sheetPr codeName="Tabelle15"/>
  <dimension ref="A1:P1951"/>
  <sheetViews>
    <sheetView showGridLines="0" topLeftCell="A148" zoomScaleNormal="100" zoomScaleSheetLayoutView="100" zoomScalePageLayoutView="115" workbookViewId="0">
      <selection activeCell="A176" sqref="A176:H176"/>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503</v>
      </c>
      <c r="B1" s="203" t="s">
        <v>502</v>
      </c>
      <c r="C1" s="203"/>
      <c r="D1" s="203"/>
      <c r="F1" s="4"/>
      <c r="G1" s="61"/>
      <c r="I1" s="61"/>
    </row>
    <row r="2" spans="1:12" ht="18" x14ac:dyDescent="0.2">
      <c r="A2" s="4" t="str">
        <f>Übersicht!B2</f>
        <v>Südthüringen-Unterfranken-Netz (SUN) Loskombination</v>
      </c>
      <c r="B2" s="331"/>
      <c r="C2" s="5"/>
      <c r="D2" s="5"/>
      <c r="G2" s="62"/>
      <c r="H2" s="62"/>
      <c r="I2" s="62"/>
    </row>
    <row r="3" spans="1:12" s="135" customFormat="1" ht="15" customHeight="1" x14ac:dyDescent="0.2">
      <c r="A3" s="131" t="s">
        <v>437</v>
      </c>
      <c r="B3" s="204"/>
      <c r="C3" s="132"/>
      <c r="D3" s="132"/>
      <c r="E3" s="133"/>
      <c r="F3" s="132"/>
      <c r="G3" s="132"/>
      <c r="H3" s="132"/>
      <c r="I3" s="134"/>
      <c r="K3" s="136"/>
      <c r="L3" s="136"/>
    </row>
    <row r="4" spans="1:12" s="29" customFormat="1" ht="12.75" customHeight="1" x14ac:dyDescent="0.2">
      <c r="A4" s="940" t="s">
        <v>524</v>
      </c>
      <c r="B4" s="940"/>
      <c r="C4" s="940"/>
      <c r="D4" s="940"/>
      <c r="E4" s="940"/>
      <c r="F4" s="940"/>
      <c r="G4" s="940"/>
      <c r="H4" s="940"/>
      <c r="I4" s="940"/>
      <c r="J4" s="940"/>
      <c r="K4" s="940"/>
      <c r="L4" s="940"/>
    </row>
    <row r="5" spans="1:12" ht="15" customHeight="1" x14ac:dyDescent="0.2">
      <c r="A5" s="215"/>
      <c r="B5" s="2"/>
    </row>
    <row r="6" spans="1:12" s="10" customFormat="1" ht="15" customHeight="1" x14ac:dyDescent="0.2">
      <c r="A6" s="927" t="str">
        <f>Übersicht!B5</f>
        <v>Nur grün hinterlegte Felder sind vom Bieter auszufüllen.</v>
      </c>
      <c r="B6" s="927"/>
      <c r="C6" s="927"/>
      <c r="D6" s="927"/>
      <c r="E6" s="927"/>
      <c r="F6" s="927"/>
      <c r="G6" s="927"/>
      <c r="H6" s="927"/>
      <c r="I6" s="927"/>
      <c r="J6" s="927"/>
      <c r="K6" s="927"/>
      <c r="L6" s="927"/>
    </row>
    <row r="7" spans="1:12" s="129" customFormat="1" ht="24.75" customHeight="1" thickBot="1" x14ac:dyDescent="0.25">
      <c r="A7" s="433" t="str">
        <f>Übersicht!B7</f>
        <v>Bieter:</v>
      </c>
      <c r="B7" s="923">
        <f>Übersicht!C7</f>
        <v>0</v>
      </c>
      <c r="C7" s="923"/>
      <c r="D7" s="923"/>
      <c r="E7" s="923"/>
      <c r="F7" s="923"/>
      <c r="G7" s="923"/>
      <c r="H7" s="923"/>
      <c r="I7" s="923"/>
      <c r="K7" s="130"/>
      <c r="L7" s="130"/>
    </row>
    <row r="8" spans="1:12" s="19" customFormat="1" ht="43.5" customHeight="1" thickBot="1" x14ac:dyDescent="0.25">
      <c r="A8" s="983" t="s">
        <v>28</v>
      </c>
      <c r="B8" s="984"/>
      <c r="C8" s="984"/>
      <c r="D8" s="984"/>
      <c r="E8" s="984"/>
      <c r="F8" s="984"/>
      <c r="G8" s="984"/>
      <c r="H8" s="984"/>
      <c r="I8" s="984"/>
      <c r="J8" s="984"/>
      <c r="K8" s="984"/>
      <c r="L8" s="98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986" t="s">
        <v>470</v>
      </c>
      <c r="C10" s="986"/>
      <c r="D10" s="986"/>
      <c r="E10" s="986"/>
      <c r="F10" s="986"/>
      <c r="G10" s="986"/>
      <c r="H10" s="986"/>
      <c r="I10" s="986"/>
      <c r="J10" s="986"/>
      <c r="K10" s="986"/>
      <c r="L10" s="98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969"/>
      <c r="B12" s="970"/>
      <c r="C12" s="970"/>
      <c r="D12" s="970"/>
      <c r="E12" s="970"/>
      <c r="F12" s="970"/>
      <c r="G12" s="971"/>
      <c r="H12" s="49"/>
      <c r="J12" s="42"/>
      <c r="K12" s="42"/>
    </row>
    <row r="13" spans="1:12" s="57" customFormat="1" ht="18" customHeight="1" x14ac:dyDescent="0.2">
      <c r="A13" s="929" t="s">
        <v>342</v>
      </c>
      <c r="B13" s="929"/>
      <c r="C13" s="929"/>
      <c r="D13" s="54"/>
      <c r="E13" s="55" t="s">
        <v>21</v>
      </c>
      <c r="F13" s="218"/>
      <c r="G13" s="913">
        <v>3916338.1320000002</v>
      </c>
      <c r="H13" s="342" t="s">
        <v>523</v>
      </c>
      <c r="J13" s="67"/>
      <c r="K13" s="67"/>
    </row>
    <row r="14" spans="1:12" s="57" customFormat="1" ht="18" customHeight="1" x14ac:dyDescent="0.2">
      <c r="A14" s="929" t="s">
        <v>364</v>
      </c>
      <c r="B14" s="929"/>
      <c r="C14" s="929"/>
      <c r="D14" s="352"/>
      <c r="E14" s="55" t="s">
        <v>21</v>
      </c>
      <c r="F14" s="353"/>
      <c r="G14" s="355">
        <v>2060618.0889999999</v>
      </c>
      <c r="H14" s="345"/>
      <c r="J14" s="67"/>
      <c r="K14" s="67"/>
    </row>
    <row r="15" spans="1:12" s="19" customFormat="1" ht="18" customHeight="1" x14ac:dyDescent="0.2">
      <c r="A15" s="945"/>
      <c r="B15" s="946"/>
      <c r="C15" s="946"/>
      <c r="D15" s="946"/>
      <c r="E15" s="946"/>
      <c r="F15" s="947"/>
      <c r="G15" s="219">
        <f>SUM(G13:G14)</f>
        <v>5976956.2209999999</v>
      </c>
      <c r="H15" s="49"/>
      <c r="J15" s="42"/>
      <c r="K15" s="42"/>
    </row>
    <row r="16" spans="1:12" s="19" customFormat="1" ht="18" customHeight="1" x14ac:dyDescent="0.2">
      <c r="A16" s="969"/>
      <c r="B16" s="970"/>
      <c r="C16" s="970"/>
      <c r="D16" s="970"/>
      <c r="E16" s="970"/>
      <c r="F16" s="970"/>
      <c r="G16" s="971"/>
      <c r="H16" s="49"/>
      <c r="J16" s="42"/>
      <c r="K16" s="42"/>
    </row>
    <row r="17" spans="1:16" s="57" customFormat="1" ht="18" customHeight="1" x14ac:dyDescent="0.2">
      <c r="A17" s="944" t="s">
        <v>58</v>
      </c>
      <c r="B17" s="944"/>
      <c r="C17" s="944"/>
      <c r="D17" s="54"/>
      <c r="E17" s="55" t="s">
        <v>48</v>
      </c>
      <c r="F17" s="218"/>
      <c r="G17" s="220"/>
      <c r="H17" s="56"/>
      <c r="J17" s="67"/>
      <c r="K17" s="67"/>
    </row>
    <row r="18" spans="1:16" s="57" customFormat="1" ht="18" customHeight="1" x14ac:dyDescent="0.2">
      <c r="A18" s="944" t="s">
        <v>59</v>
      </c>
      <c r="B18" s="944"/>
      <c r="C18" s="944"/>
      <c r="D18" s="221"/>
      <c r="E18" s="55" t="s">
        <v>60</v>
      </c>
      <c r="F18" s="222"/>
      <c r="G18" s="220"/>
      <c r="H18" s="56"/>
      <c r="J18" s="67"/>
      <c r="K18" s="67"/>
    </row>
    <row r="19" spans="1:16" s="19" customFormat="1" ht="18" customHeight="1" x14ac:dyDescent="0.2">
      <c r="A19" s="945"/>
      <c r="B19" s="946"/>
      <c r="C19" s="946"/>
      <c r="D19" s="946"/>
      <c r="E19" s="946"/>
      <c r="F19" s="94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957" t="s">
        <v>261</v>
      </c>
      <c r="L22" s="957"/>
    </row>
    <row r="23" spans="1:16" s="24" customFormat="1" ht="41.25" customHeight="1" x14ac:dyDescent="0.2">
      <c r="A23" s="312" t="s">
        <v>2</v>
      </c>
      <c r="B23" s="979" t="s">
        <v>3</v>
      </c>
      <c r="C23" s="979"/>
      <c r="D23" s="979"/>
      <c r="E23" s="697" t="s">
        <v>18</v>
      </c>
      <c r="F23" s="697" t="s">
        <v>1</v>
      </c>
      <c r="G23" s="697" t="s">
        <v>29</v>
      </c>
      <c r="H23" s="697" t="s">
        <v>30</v>
      </c>
      <c r="I23" s="697" t="s">
        <v>69</v>
      </c>
      <c r="J23" s="315"/>
      <c r="K23" s="697" t="s">
        <v>262</v>
      </c>
      <c r="L23" s="697" t="s">
        <v>263</v>
      </c>
      <c r="N23" s="170" t="s">
        <v>322</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94</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961" t="s">
        <v>95</v>
      </c>
      <c r="C27" s="962"/>
      <c r="D27" s="962"/>
      <c r="E27" s="962"/>
      <c r="F27" s="962"/>
      <c r="G27" s="962"/>
      <c r="H27" s="962"/>
      <c r="I27" s="963"/>
      <c r="M27" s="19"/>
      <c r="N27" s="19"/>
      <c r="O27" s="19"/>
      <c r="P27" s="19"/>
    </row>
    <row r="28" spans="1:16" s="24" customFormat="1" ht="18" customHeight="1" x14ac:dyDescent="0.2">
      <c r="A28" s="217" t="s">
        <v>11</v>
      </c>
      <c r="B28" s="951" t="s">
        <v>63</v>
      </c>
      <c r="C28" s="952"/>
      <c r="D28" s="953"/>
      <c r="E28" s="54"/>
      <c r="F28" s="53"/>
      <c r="G28" s="218"/>
      <c r="H28" s="236"/>
      <c r="I28" s="237">
        <f>IF($G$15=0,0,ROUND(H28/FplkmBS1,3))</f>
        <v>0</v>
      </c>
      <c r="K28" s="317" t="s">
        <v>71</v>
      </c>
      <c r="L28" s="316"/>
      <c r="M28" s="19"/>
      <c r="N28" s="434"/>
      <c r="O28" s="19"/>
      <c r="P28" s="19"/>
    </row>
    <row r="29" spans="1:16" s="24" customFormat="1" ht="18" customHeight="1" x14ac:dyDescent="0.2">
      <c r="A29" s="217" t="s">
        <v>10</v>
      </c>
      <c r="B29" s="951" t="s">
        <v>62</v>
      </c>
      <c r="C29" s="952"/>
      <c r="D29" s="953"/>
      <c r="E29" s="54"/>
      <c r="F29" s="53"/>
      <c r="G29" s="218"/>
      <c r="H29" s="236"/>
      <c r="I29" s="237">
        <f>IF($G$15=0,0,ROUND(H29/FplkmBS1,3))</f>
        <v>0</v>
      </c>
      <c r="K29" s="317" t="s">
        <v>71</v>
      </c>
      <c r="L29" s="316"/>
      <c r="M29" s="19"/>
      <c r="N29" s="434"/>
      <c r="O29" s="19"/>
      <c r="P29" s="19"/>
    </row>
    <row r="30" spans="1:16" s="24" customFormat="1" ht="18" customHeight="1" x14ac:dyDescent="0.2">
      <c r="A30" s="217" t="s">
        <v>15</v>
      </c>
      <c r="B30" s="951" t="s">
        <v>93</v>
      </c>
      <c r="C30" s="952"/>
      <c r="D30" s="953"/>
      <c r="E30" s="54"/>
      <c r="F30" s="53"/>
      <c r="G30" s="218"/>
      <c r="H30" s="236"/>
      <c r="I30" s="237">
        <f>IF($G$15=0,0,ROUND(H30/FplkmBS1,3))</f>
        <v>0</v>
      </c>
      <c r="K30" s="317" t="s">
        <v>71</v>
      </c>
      <c r="L30" s="316"/>
      <c r="M30" s="19"/>
      <c r="N30" s="434"/>
      <c r="O30" s="19"/>
      <c r="P30" s="19"/>
    </row>
    <row r="31" spans="1:16" s="24" customFormat="1" ht="18" customHeight="1" x14ac:dyDescent="0.2">
      <c r="A31" s="217" t="s">
        <v>37</v>
      </c>
      <c r="B31" s="951" t="s">
        <v>61</v>
      </c>
      <c r="C31" s="952"/>
      <c r="D31" s="953"/>
      <c r="E31" s="54"/>
      <c r="F31" s="53"/>
      <c r="G31" s="218"/>
      <c r="H31" s="236"/>
      <c r="I31" s="237">
        <f>IF($G$15=0,0,ROUND(H31/FplkmBS1,3))</f>
        <v>0</v>
      </c>
      <c r="K31" s="317" t="s">
        <v>71</v>
      </c>
      <c r="L31" s="316"/>
      <c r="M31" s="19"/>
      <c r="N31" s="434"/>
      <c r="O31" s="19"/>
      <c r="P31" s="19"/>
    </row>
    <row r="32" spans="1:16" s="24" customFormat="1" ht="18" customHeight="1" x14ac:dyDescent="0.2">
      <c r="A32" s="217" t="s">
        <v>307</v>
      </c>
      <c r="B32" s="929" t="s">
        <v>101</v>
      </c>
      <c r="C32" s="929"/>
      <c r="D32" s="929"/>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954" t="s">
        <v>111</v>
      </c>
      <c r="C33" s="955"/>
      <c r="D33" s="956"/>
      <c r="E33" s="54"/>
      <c r="F33" s="53"/>
      <c r="G33" s="218"/>
      <c r="H33" s="236"/>
      <c r="I33" s="237">
        <f t="shared" si="0"/>
        <v>0</v>
      </c>
      <c r="K33" s="317" t="s">
        <v>71</v>
      </c>
      <c r="L33" s="316"/>
      <c r="M33" s="19"/>
      <c r="N33" s="434"/>
      <c r="O33" s="19"/>
      <c r="P33" s="19"/>
    </row>
    <row r="34" spans="1:16" ht="18" customHeight="1" x14ac:dyDescent="0.2">
      <c r="A34" s="238"/>
      <c r="B34" s="945" t="s">
        <v>26</v>
      </c>
      <c r="C34" s="946"/>
      <c r="D34" s="946"/>
      <c r="E34" s="946"/>
      <c r="F34" s="946"/>
      <c r="G34" s="94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961" t="s">
        <v>96</v>
      </c>
      <c r="C36" s="962"/>
      <c r="D36" s="962"/>
      <c r="E36" s="962"/>
      <c r="F36" s="962"/>
      <c r="G36" s="962"/>
      <c r="H36" s="962"/>
      <c r="I36" s="963"/>
    </row>
    <row r="37" spans="1:16" s="24" customFormat="1" ht="18" customHeight="1" x14ac:dyDescent="0.2">
      <c r="A37" s="217" t="s">
        <v>12</v>
      </c>
      <c r="B37" s="944" t="s">
        <v>97</v>
      </c>
      <c r="C37" s="944"/>
      <c r="D37" s="944"/>
      <c r="E37" s="54"/>
      <c r="F37" s="53"/>
      <c r="G37" s="218"/>
      <c r="H37" s="236"/>
      <c r="I37" s="237">
        <f t="shared" ref="I37:I45" si="1">IF($G$15=0,0,ROUND(H37/FplkmBS1,3))</f>
        <v>0</v>
      </c>
      <c r="K37" s="317" t="s">
        <v>71</v>
      </c>
      <c r="L37" s="316"/>
      <c r="N37" s="317" t="s">
        <v>71</v>
      </c>
    </row>
    <row r="38" spans="1:16" s="24" customFormat="1" ht="18" customHeight="1" x14ac:dyDescent="0.2">
      <c r="A38" s="217" t="s">
        <v>13</v>
      </c>
      <c r="B38" s="951" t="s">
        <v>98</v>
      </c>
      <c r="C38" s="952"/>
      <c r="D38" s="953"/>
      <c r="E38" s="54"/>
      <c r="F38" s="53"/>
      <c r="G38" s="218"/>
      <c r="H38" s="236"/>
      <c r="I38" s="237">
        <f t="shared" si="1"/>
        <v>0</v>
      </c>
      <c r="K38" s="317" t="s">
        <v>71</v>
      </c>
      <c r="L38" s="316"/>
      <c r="N38" s="317" t="s">
        <v>71</v>
      </c>
    </row>
    <row r="39" spans="1:16" s="24" customFormat="1" ht="18" customHeight="1" x14ac:dyDescent="0.2">
      <c r="A39" s="217" t="s">
        <v>14</v>
      </c>
      <c r="B39" s="951" t="s">
        <v>258</v>
      </c>
      <c r="C39" s="952"/>
      <c r="D39" s="953"/>
      <c r="E39" s="54"/>
      <c r="F39" s="53"/>
      <c r="G39" s="218"/>
      <c r="H39" s="236"/>
      <c r="I39" s="237">
        <f t="shared" si="1"/>
        <v>0</v>
      </c>
      <c r="K39" s="317" t="s">
        <v>71</v>
      </c>
      <c r="L39" s="316"/>
      <c r="N39" s="317" t="s">
        <v>71</v>
      </c>
    </row>
    <row r="40" spans="1:16" s="24" customFormat="1" ht="18" customHeight="1" x14ac:dyDescent="0.2">
      <c r="A40" s="217" t="s">
        <v>112</v>
      </c>
      <c r="B40" s="944" t="s">
        <v>99</v>
      </c>
      <c r="C40" s="944"/>
      <c r="D40" s="944"/>
      <c r="E40" s="54"/>
      <c r="F40" s="53"/>
      <c r="G40" s="218"/>
      <c r="H40" s="236"/>
      <c r="I40" s="237">
        <f t="shared" si="1"/>
        <v>0</v>
      </c>
      <c r="K40" s="317" t="s">
        <v>71</v>
      </c>
      <c r="L40" s="316"/>
      <c r="N40" s="317" t="s">
        <v>71</v>
      </c>
    </row>
    <row r="41" spans="1:16" s="24" customFormat="1" ht="18" customHeight="1" x14ac:dyDescent="0.2">
      <c r="A41" s="217" t="s">
        <v>113</v>
      </c>
      <c r="B41" s="951" t="s">
        <v>235</v>
      </c>
      <c r="C41" s="952"/>
      <c r="D41" s="953"/>
      <c r="E41" s="54"/>
      <c r="F41" s="53"/>
      <c r="G41" s="218"/>
      <c r="H41" s="236"/>
      <c r="I41" s="237">
        <f t="shared" si="1"/>
        <v>0</v>
      </c>
      <c r="K41" s="317" t="s">
        <v>71</v>
      </c>
      <c r="L41" s="316"/>
      <c r="N41" s="317" t="s">
        <v>71</v>
      </c>
    </row>
    <row r="42" spans="1:16" s="24" customFormat="1" ht="18" customHeight="1" x14ac:dyDescent="0.2">
      <c r="A42" s="217" t="s">
        <v>114</v>
      </c>
      <c r="B42" s="954" t="s">
        <v>236</v>
      </c>
      <c r="C42" s="955"/>
      <c r="D42" s="956"/>
      <c r="E42" s="54"/>
      <c r="F42" s="53"/>
      <c r="G42" s="218"/>
      <c r="H42" s="236"/>
      <c r="I42" s="237">
        <f t="shared" si="1"/>
        <v>0</v>
      </c>
      <c r="K42" s="317" t="s">
        <v>71</v>
      </c>
      <c r="L42" s="316"/>
      <c r="N42" s="317" t="s">
        <v>71</v>
      </c>
    </row>
    <row r="43" spans="1:16" s="24" customFormat="1" ht="18" customHeight="1" x14ac:dyDescent="0.2">
      <c r="A43" s="217" t="s">
        <v>115</v>
      </c>
      <c r="B43" s="975" t="s">
        <v>100</v>
      </c>
      <c r="C43" s="976"/>
      <c r="D43" s="977"/>
      <c r="E43" s="54"/>
      <c r="F43" s="53"/>
      <c r="G43" s="218"/>
      <c r="H43" s="236"/>
      <c r="I43" s="237">
        <f t="shared" si="1"/>
        <v>0</v>
      </c>
      <c r="K43" s="317" t="s">
        <v>71</v>
      </c>
      <c r="L43" s="316"/>
      <c r="N43" s="317" t="s">
        <v>71</v>
      </c>
    </row>
    <row r="44" spans="1:16" s="24" customFormat="1" ht="18" customHeight="1" x14ac:dyDescent="0.2">
      <c r="A44" s="217" t="s">
        <v>116</v>
      </c>
      <c r="B44" s="929" t="s">
        <v>286</v>
      </c>
      <c r="C44" s="929"/>
      <c r="D44" s="929"/>
      <c r="E44" s="54"/>
      <c r="F44" s="53"/>
      <c r="G44" s="218"/>
      <c r="H44" s="236"/>
      <c r="I44" s="237">
        <f t="shared" si="1"/>
        <v>0</v>
      </c>
      <c r="K44" s="317" t="s">
        <v>71</v>
      </c>
      <c r="L44" s="316"/>
      <c r="N44" s="317" t="s">
        <v>71</v>
      </c>
    </row>
    <row r="45" spans="1:16" ht="18" customHeight="1" x14ac:dyDescent="0.2">
      <c r="A45" s="238"/>
      <c r="B45" s="945" t="s">
        <v>25</v>
      </c>
      <c r="C45" s="946"/>
      <c r="D45" s="946"/>
      <c r="E45" s="946"/>
      <c r="F45" s="946"/>
      <c r="G45" s="94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948" t="s">
        <v>102</v>
      </c>
      <c r="C47" s="949"/>
      <c r="D47" s="949"/>
      <c r="E47" s="949"/>
      <c r="F47" s="949"/>
      <c r="G47" s="949"/>
      <c r="H47" s="949"/>
      <c r="I47" s="950"/>
      <c r="K47" s="128"/>
    </row>
    <row r="48" spans="1:16" ht="18" customHeight="1" x14ac:dyDescent="0.2">
      <c r="A48" s="217" t="s">
        <v>39</v>
      </c>
      <c r="B48" s="954" t="s">
        <v>104</v>
      </c>
      <c r="C48" s="955"/>
      <c r="D48" s="956"/>
      <c r="E48" s="53"/>
      <c r="F48" s="53"/>
      <c r="G48" s="53"/>
      <c r="H48" s="198"/>
      <c r="I48" s="237">
        <f t="shared" ref="I48:I51" si="2">IF($G$15=0,0,ROUND(H48/FplkmBS1,3))</f>
        <v>0</v>
      </c>
      <c r="K48" s="317" t="s">
        <v>71</v>
      </c>
      <c r="L48" s="318"/>
      <c r="N48" s="328"/>
    </row>
    <row r="49" spans="1:14" ht="18" customHeight="1" x14ac:dyDescent="0.2">
      <c r="A49" s="217" t="s">
        <v>40</v>
      </c>
      <c r="B49" s="975" t="s">
        <v>268</v>
      </c>
      <c r="C49" s="976"/>
      <c r="D49" s="977"/>
      <c r="E49" s="53"/>
      <c r="F49" s="53"/>
      <c r="G49" s="53"/>
      <c r="H49" s="198"/>
      <c r="I49" s="237">
        <f t="shared" si="2"/>
        <v>0</v>
      </c>
      <c r="K49" s="317" t="s">
        <v>71</v>
      </c>
      <c r="L49" s="317"/>
      <c r="N49" s="328"/>
    </row>
    <row r="50" spans="1:14" ht="18" customHeight="1" x14ac:dyDescent="0.2">
      <c r="A50" s="217" t="s">
        <v>233</v>
      </c>
      <c r="B50" s="980" t="s">
        <v>103</v>
      </c>
      <c r="C50" s="981"/>
      <c r="D50" s="982"/>
      <c r="E50" s="53"/>
      <c r="F50" s="53"/>
      <c r="G50" s="53"/>
      <c r="H50" s="198"/>
      <c r="I50" s="237">
        <f t="shared" si="2"/>
        <v>0</v>
      </c>
      <c r="K50" s="317" t="s">
        <v>71</v>
      </c>
      <c r="L50" s="317"/>
      <c r="N50" s="328"/>
    </row>
    <row r="51" spans="1:14" ht="18" customHeight="1" x14ac:dyDescent="0.2">
      <c r="A51" s="238"/>
      <c r="B51" s="945" t="s">
        <v>43</v>
      </c>
      <c r="C51" s="946"/>
      <c r="D51" s="946"/>
      <c r="E51" s="946"/>
      <c r="F51" s="946"/>
      <c r="G51" s="94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957" t="s">
        <v>261</v>
      </c>
      <c r="L53" s="957"/>
    </row>
    <row r="54" spans="1:14" s="24" customFormat="1" ht="42" customHeight="1" x14ac:dyDescent="0.2">
      <c r="A54" s="235" t="s">
        <v>2</v>
      </c>
      <c r="B54" s="972" t="s">
        <v>3</v>
      </c>
      <c r="C54" s="973"/>
      <c r="D54" s="974"/>
      <c r="E54" s="697" t="s">
        <v>18</v>
      </c>
      <c r="F54" s="697" t="s">
        <v>1</v>
      </c>
      <c r="G54" s="697" t="s">
        <v>29</v>
      </c>
      <c r="H54" s="260" t="s">
        <v>30</v>
      </c>
      <c r="I54" s="697" t="s">
        <v>69</v>
      </c>
      <c r="K54" s="697" t="s">
        <v>262</v>
      </c>
      <c r="L54" s="697" t="s">
        <v>263</v>
      </c>
      <c r="N54" s="170" t="s">
        <v>322</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948" t="s">
        <v>38</v>
      </c>
      <c r="C58" s="949"/>
      <c r="D58" s="949"/>
      <c r="E58" s="949"/>
      <c r="F58" s="949"/>
      <c r="G58" s="949"/>
      <c r="H58" s="949"/>
      <c r="I58" s="950"/>
    </row>
    <row r="59" spans="1:14" ht="18" customHeight="1" x14ac:dyDescent="0.2">
      <c r="A59" s="217" t="s">
        <v>118</v>
      </c>
      <c r="B59" s="694" t="s">
        <v>366</v>
      </c>
      <c r="C59" s="695"/>
      <c r="D59" s="329"/>
      <c r="E59" s="198"/>
      <c r="F59" s="55" t="s">
        <v>35</v>
      </c>
      <c r="G59" s="198"/>
      <c r="H59" s="259">
        <f>ROUND(E59*G59,2)</f>
        <v>0</v>
      </c>
      <c r="I59" s="237">
        <f>IFERROR(H59/FplkmBS1,0)</f>
        <v>0</v>
      </c>
      <c r="K59" s="319"/>
      <c r="L59" s="317" t="s">
        <v>71</v>
      </c>
      <c r="N59" s="317" t="s">
        <v>71</v>
      </c>
    </row>
    <row r="60" spans="1:14" ht="18" customHeight="1" x14ac:dyDescent="0.2">
      <c r="A60" s="217" t="s">
        <v>119</v>
      </c>
      <c r="B60" s="694" t="s">
        <v>367</v>
      </c>
      <c r="C60" s="695"/>
      <c r="D60" s="329"/>
      <c r="E60" s="53"/>
      <c r="F60" s="53"/>
      <c r="G60" s="53"/>
      <c r="H60" s="198"/>
      <c r="I60" s="237">
        <f>IFERROR(H60/FplkmBS1,0)</f>
        <v>0</v>
      </c>
      <c r="K60" s="319"/>
      <c r="L60" s="317" t="s">
        <v>71</v>
      </c>
      <c r="N60" s="317" t="s">
        <v>71</v>
      </c>
    </row>
    <row r="61" spans="1:14" ht="18" customHeight="1" x14ac:dyDescent="0.2">
      <c r="A61" s="238"/>
      <c r="B61" s="945" t="s">
        <v>179</v>
      </c>
      <c r="C61" s="946"/>
      <c r="D61" s="946"/>
      <c r="E61" s="946"/>
      <c r="F61" s="946"/>
      <c r="G61" s="94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948" t="s">
        <v>31</v>
      </c>
      <c r="C63" s="949"/>
      <c r="D63" s="949"/>
      <c r="E63" s="949"/>
      <c r="F63" s="949"/>
      <c r="G63" s="949"/>
      <c r="H63" s="949"/>
      <c r="I63" s="950"/>
    </row>
    <row r="64" spans="1:14" ht="18" customHeight="1" x14ac:dyDescent="0.2">
      <c r="A64" s="217" t="s">
        <v>176</v>
      </c>
      <c r="B64" s="929" t="s">
        <v>287</v>
      </c>
      <c r="C64" s="929"/>
      <c r="D64" s="929"/>
      <c r="E64" s="257"/>
      <c r="F64" s="55" t="s">
        <v>35</v>
      </c>
      <c r="G64" s="258"/>
      <c r="H64" s="259">
        <f>ROUND(E64*G64,2)</f>
        <v>0</v>
      </c>
      <c r="I64" s="237">
        <f>IF($G$15=0,0,ROUND(H64/FplkmBS1,3))</f>
        <v>0</v>
      </c>
      <c r="K64" s="318"/>
      <c r="L64" s="317" t="s">
        <v>71</v>
      </c>
      <c r="N64" s="317" t="s">
        <v>71</v>
      </c>
    </row>
    <row r="65" spans="1:15" ht="18" customHeight="1" x14ac:dyDescent="0.2">
      <c r="A65" s="217" t="s">
        <v>177</v>
      </c>
      <c r="B65" s="954" t="s">
        <v>36</v>
      </c>
      <c r="C65" s="955"/>
      <c r="D65" s="956"/>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929" t="s">
        <v>23</v>
      </c>
      <c r="C66" s="929"/>
      <c r="D66" s="929"/>
      <c r="E66" s="257"/>
      <c r="F66" s="55" t="s">
        <v>47</v>
      </c>
      <c r="G66" s="258"/>
      <c r="H66" s="259">
        <f>ROUND(E66*G66,2)</f>
        <v>0</v>
      </c>
      <c r="I66" s="237">
        <f>IF($G$15=0,0,ROUND(H66/FplkmBS1,3))</f>
        <v>0</v>
      </c>
      <c r="K66" s="354" t="s">
        <v>71</v>
      </c>
      <c r="L66" s="346"/>
      <c r="M66" s="342"/>
      <c r="N66" s="317" t="s">
        <v>71</v>
      </c>
    </row>
    <row r="67" spans="1:15" ht="18" customHeight="1" x14ac:dyDescent="0.2">
      <c r="A67" s="238"/>
      <c r="B67" s="945" t="s">
        <v>180</v>
      </c>
      <c r="C67" s="946"/>
      <c r="D67" s="946"/>
      <c r="E67" s="946"/>
      <c r="F67" s="946"/>
      <c r="G67" s="947"/>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948" t="s">
        <v>41</v>
      </c>
      <c r="C73" s="949"/>
      <c r="D73" s="949"/>
      <c r="E73" s="949"/>
      <c r="F73" s="949"/>
      <c r="G73" s="949"/>
      <c r="H73" s="949"/>
      <c r="I73" s="950"/>
      <c r="K73" s="80"/>
    </row>
    <row r="74" spans="1:15" ht="18" customHeight="1" x14ac:dyDescent="0.2">
      <c r="A74" s="217" t="s">
        <v>121</v>
      </c>
      <c r="B74" s="223" t="s">
        <v>4</v>
      </c>
      <c r="C74" s="958"/>
      <c r="D74" s="959"/>
      <c r="E74" s="959"/>
      <c r="F74" s="959"/>
      <c r="G74" s="960"/>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684" t="s">
        <v>279</v>
      </c>
      <c r="C79" s="53"/>
      <c r="D79" s="53"/>
      <c r="E79" s="58"/>
      <c r="F79" s="55" t="s">
        <v>355</v>
      </c>
      <c r="G79" s="360"/>
      <c r="H79" s="259">
        <f t="shared" si="3"/>
        <v>0</v>
      </c>
      <c r="I79" s="237">
        <f>IF($G$15=0,0,ROUND(H79/FplkmBS1,3))</f>
        <v>0</v>
      </c>
      <c r="K79" s="317"/>
      <c r="L79" s="321" t="s">
        <v>71</v>
      </c>
      <c r="M79" s="307"/>
      <c r="N79" s="317" t="s">
        <v>71</v>
      </c>
    </row>
    <row r="80" spans="1:15" ht="24.75" customHeight="1" x14ac:dyDescent="0.2">
      <c r="A80" s="217" t="s">
        <v>304</v>
      </c>
      <c r="B80" s="696"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945" t="s">
        <v>181</v>
      </c>
      <c r="C81" s="946"/>
      <c r="D81" s="946"/>
      <c r="E81" s="946"/>
      <c r="F81" s="946"/>
      <c r="G81" s="947"/>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957" t="s">
        <v>261</v>
      </c>
      <c r="L83" s="957"/>
    </row>
    <row r="84" spans="1:15" ht="36" customHeight="1" x14ac:dyDescent="0.2">
      <c r="A84" s="235" t="s">
        <v>2</v>
      </c>
      <c r="B84" s="972" t="s">
        <v>3</v>
      </c>
      <c r="C84" s="973"/>
      <c r="D84" s="974"/>
      <c r="E84" s="697" t="s">
        <v>18</v>
      </c>
      <c r="F84" s="697" t="s">
        <v>1</v>
      </c>
      <c r="G84" s="697" t="s">
        <v>29</v>
      </c>
      <c r="H84" s="260" t="s">
        <v>30</v>
      </c>
      <c r="I84" s="697" t="s">
        <v>69</v>
      </c>
      <c r="K84" s="697" t="s">
        <v>262</v>
      </c>
      <c r="L84" s="697" t="s">
        <v>263</v>
      </c>
      <c r="N84" s="170" t="s">
        <v>322</v>
      </c>
    </row>
    <row r="85" spans="1:15" ht="9.9499999999999993" customHeight="1" x14ac:dyDescent="0.2">
      <c r="A85" s="35"/>
      <c r="B85" s="34"/>
      <c r="C85" s="34"/>
      <c r="D85" s="34"/>
      <c r="E85" s="36"/>
      <c r="F85" s="37"/>
      <c r="G85" s="38"/>
      <c r="H85" s="200"/>
      <c r="I85" s="40"/>
    </row>
    <row r="86" spans="1:15" ht="18" customHeight="1" x14ac:dyDescent="0.2">
      <c r="A86" s="224" t="s">
        <v>74</v>
      </c>
      <c r="B86" s="693" t="s">
        <v>105</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948" t="s">
        <v>44</v>
      </c>
      <c r="C88" s="949"/>
      <c r="D88" s="949"/>
      <c r="E88" s="949"/>
      <c r="F88" s="949"/>
      <c r="G88" s="949"/>
      <c r="H88" s="949"/>
      <c r="I88" s="950"/>
    </row>
    <row r="89" spans="1:15" ht="18" customHeight="1" x14ac:dyDescent="0.2">
      <c r="A89" s="265" t="s">
        <v>107</v>
      </c>
      <c r="B89" s="683"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954" t="s">
        <v>224</v>
      </c>
      <c r="C90" s="955"/>
      <c r="D90" s="956"/>
      <c r="E90" s="48"/>
      <c r="F90" s="48"/>
      <c r="G90" s="48"/>
      <c r="H90" s="266"/>
      <c r="I90" s="237">
        <f t="shared" si="5"/>
        <v>0</v>
      </c>
      <c r="K90" s="318" t="s">
        <v>71</v>
      </c>
      <c r="L90" s="318"/>
      <c r="N90" s="328"/>
    </row>
    <row r="91" spans="1:15" ht="18" customHeight="1" x14ac:dyDescent="0.2">
      <c r="A91" s="265" t="s">
        <v>110</v>
      </c>
      <c r="B91" s="954" t="s">
        <v>225</v>
      </c>
      <c r="C91" s="955"/>
      <c r="D91" s="956"/>
      <c r="E91" s="48"/>
      <c r="F91" s="48"/>
      <c r="G91" s="48"/>
      <c r="H91" s="266"/>
      <c r="I91" s="237">
        <f t="shared" si="5"/>
        <v>0</v>
      </c>
      <c r="K91" s="318" t="s">
        <v>71</v>
      </c>
      <c r="L91" s="318"/>
      <c r="N91" s="328"/>
    </row>
    <row r="92" spans="1:15" ht="18" customHeight="1" x14ac:dyDescent="0.2">
      <c r="A92" s="265" t="s">
        <v>270</v>
      </c>
      <c r="B92" s="954" t="s">
        <v>226</v>
      </c>
      <c r="C92" s="955"/>
      <c r="D92" s="956"/>
      <c r="E92" s="48"/>
      <c r="F92" s="48"/>
      <c r="G92" s="48"/>
      <c r="H92" s="266"/>
      <c r="I92" s="237">
        <f t="shared" si="5"/>
        <v>0</v>
      </c>
      <c r="K92" s="318" t="s">
        <v>71</v>
      </c>
      <c r="L92" s="318"/>
      <c r="N92" s="328"/>
    </row>
    <row r="93" spans="1:15" ht="18" customHeight="1" x14ac:dyDescent="0.2">
      <c r="A93" s="265" t="s">
        <v>283</v>
      </c>
      <c r="B93" s="929" t="s">
        <v>310</v>
      </c>
      <c r="C93" s="929"/>
      <c r="D93" s="929"/>
      <c r="E93" s="48"/>
      <c r="F93" s="48"/>
      <c r="G93" s="48"/>
      <c r="H93" s="266"/>
      <c r="I93" s="237">
        <f t="shared" si="5"/>
        <v>0</v>
      </c>
      <c r="K93" s="318" t="s">
        <v>71</v>
      </c>
      <c r="L93" s="318"/>
      <c r="N93" s="328"/>
    </row>
    <row r="94" spans="1:15" ht="18" customHeight="1" x14ac:dyDescent="0.2">
      <c r="A94" s="265" t="s">
        <v>284</v>
      </c>
      <c r="B94" s="954" t="s">
        <v>52</v>
      </c>
      <c r="C94" s="955"/>
      <c r="D94" s="956"/>
      <c r="E94" s="48"/>
      <c r="F94" s="48"/>
      <c r="G94" s="48"/>
      <c r="H94" s="266"/>
      <c r="I94" s="237">
        <f t="shared" si="5"/>
        <v>0</v>
      </c>
      <c r="K94" s="318" t="s">
        <v>71</v>
      </c>
      <c r="L94" s="318"/>
      <c r="N94" s="328"/>
    </row>
    <row r="95" spans="1:15" ht="18" customHeight="1" x14ac:dyDescent="0.2">
      <c r="A95" s="265" t="s">
        <v>285</v>
      </c>
      <c r="B95" s="929" t="s">
        <v>231</v>
      </c>
      <c r="C95" s="929"/>
      <c r="D95" s="929"/>
      <c r="E95" s="48"/>
      <c r="F95" s="48"/>
      <c r="G95" s="48"/>
      <c r="H95" s="266"/>
      <c r="I95" s="237">
        <f t="shared" si="5"/>
        <v>0</v>
      </c>
      <c r="K95" s="318" t="s">
        <v>71</v>
      </c>
      <c r="L95" s="318"/>
      <c r="N95" s="328"/>
    </row>
    <row r="96" spans="1:15" ht="18" customHeight="1" x14ac:dyDescent="0.2">
      <c r="A96" s="238"/>
      <c r="B96" s="945" t="s">
        <v>184</v>
      </c>
      <c r="C96" s="946"/>
      <c r="D96" s="946"/>
      <c r="E96" s="946"/>
      <c r="F96" s="946"/>
      <c r="G96" s="94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948" t="s">
        <v>34</v>
      </c>
      <c r="C98" s="949"/>
      <c r="D98" s="949"/>
      <c r="E98" s="949"/>
      <c r="F98" s="949"/>
      <c r="G98" s="949"/>
      <c r="H98" s="949"/>
      <c r="I98" s="950"/>
    </row>
    <row r="99" spans="1:15" ht="18" customHeight="1" x14ac:dyDescent="0.2">
      <c r="A99" s="265" t="s">
        <v>126</v>
      </c>
      <c r="B99" s="944" t="s">
        <v>317</v>
      </c>
      <c r="C99" s="944"/>
      <c r="D99" s="944"/>
      <c r="E99" s="943" t="s">
        <v>68</v>
      </c>
      <c r="F99" s="943"/>
      <c r="G99" s="943"/>
      <c r="H99" s="326">
        <v>260000</v>
      </c>
      <c r="I99" s="237">
        <f t="shared" ref="I99:I105" si="6">IF($G$15=0,0,ROUND(H99/FplkmBS1,3))</f>
        <v>4.3999999999999997E-2</v>
      </c>
      <c r="K99" s="318" t="s">
        <v>71</v>
      </c>
      <c r="L99" s="320"/>
      <c r="N99" s="328"/>
      <c r="O99" s="342"/>
    </row>
    <row r="100" spans="1:15" ht="18" customHeight="1" x14ac:dyDescent="0.2">
      <c r="A100" s="265" t="s">
        <v>228</v>
      </c>
      <c r="B100" s="951" t="s">
        <v>232</v>
      </c>
      <c r="C100" s="952"/>
      <c r="D100" s="953"/>
      <c r="E100" s="53"/>
      <c r="F100" s="53"/>
      <c r="G100" s="53"/>
      <c r="H100" s="198"/>
      <c r="I100" s="237">
        <f t="shared" si="6"/>
        <v>0</v>
      </c>
      <c r="K100" s="318" t="s">
        <v>71</v>
      </c>
      <c r="L100" s="320"/>
      <c r="N100" s="328"/>
    </row>
    <row r="101" spans="1:15" ht="18" customHeight="1" x14ac:dyDescent="0.2">
      <c r="A101" s="265" t="s">
        <v>127</v>
      </c>
      <c r="B101" s="951" t="s">
        <v>66</v>
      </c>
      <c r="C101" s="952"/>
      <c r="D101" s="953"/>
      <c r="E101" s="53"/>
      <c r="F101" s="53"/>
      <c r="G101" s="53"/>
      <c r="H101" s="198"/>
      <c r="I101" s="237">
        <f t="shared" si="6"/>
        <v>0</v>
      </c>
      <c r="K101" s="318" t="s">
        <v>71</v>
      </c>
      <c r="L101" s="320"/>
      <c r="M101" s="69"/>
      <c r="N101" s="328"/>
    </row>
    <row r="102" spans="1:15" ht="21" customHeight="1" x14ac:dyDescent="0.2">
      <c r="A102" s="265" t="s">
        <v>229</v>
      </c>
      <c r="B102" s="951" t="s">
        <v>269</v>
      </c>
      <c r="C102" s="952"/>
      <c r="D102" s="953"/>
      <c r="E102" s="53"/>
      <c r="F102" s="53"/>
      <c r="G102" s="53"/>
      <c r="H102" s="198"/>
      <c r="I102" s="237">
        <f t="shared" si="6"/>
        <v>0</v>
      </c>
      <c r="K102" s="318" t="s">
        <v>71</v>
      </c>
      <c r="L102" s="320"/>
      <c r="M102" s="69"/>
      <c r="N102" s="328"/>
    </row>
    <row r="103" spans="1:15" ht="18" customHeight="1" x14ac:dyDescent="0.2">
      <c r="A103" s="265" t="s">
        <v>227</v>
      </c>
      <c r="B103" s="951" t="s">
        <v>323</v>
      </c>
      <c r="C103" s="952"/>
      <c r="D103" s="953"/>
      <c r="E103" s="53"/>
      <c r="F103" s="53"/>
      <c r="G103" s="53"/>
      <c r="H103" s="198"/>
      <c r="I103" s="237">
        <f t="shared" si="6"/>
        <v>0</v>
      </c>
      <c r="K103" s="318" t="s">
        <v>71</v>
      </c>
      <c r="L103" s="320"/>
      <c r="M103" s="69"/>
      <c r="N103" s="328"/>
    </row>
    <row r="104" spans="1:15" ht="18" customHeight="1" x14ac:dyDescent="0.2">
      <c r="A104" s="265" t="s">
        <v>230</v>
      </c>
      <c r="B104" s="951" t="s">
        <v>56</v>
      </c>
      <c r="C104" s="952"/>
      <c r="D104" s="953"/>
      <c r="E104" s="53"/>
      <c r="F104" s="53"/>
      <c r="G104" s="53"/>
      <c r="H104" s="198"/>
      <c r="I104" s="237">
        <f t="shared" si="6"/>
        <v>0</v>
      </c>
      <c r="K104" s="318" t="s">
        <v>71</v>
      </c>
      <c r="L104" s="320"/>
      <c r="M104" s="69"/>
      <c r="N104" s="328"/>
    </row>
    <row r="105" spans="1:15" ht="18" customHeight="1" x14ac:dyDescent="0.2">
      <c r="A105" s="238"/>
      <c r="B105" s="945" t="s">
        <v>185</v>
      </c>
      <c r="C105" s="946"/>
      <c r="D105" s="946"/>
      <c r="E105" s="946"/>
      <c r="F105" s="946"/>
      <c r="G105" s="947"/>
      <c r="H105" s="239">
        <f>ROUND(SUM(H99:H104),2)</f>
        <v>260000</v>
      </c>
      <c r="I105" s="240">
        <f t="shared" si="6"/>
        <v>4.3999999999999997E-2</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948" t="s">
        <v>45</v>
      </c>
      <c r="C107" s="949"/>
      <c r="D107" s="949"/>
      <c r="E107" s="949"/>
      <c r="F107" s="949"/>
      <c r="G107" s="949"/>
      <c r="H107" s="949"/>
      <c r="I107" s="950"/>
    </row>
    <row r="108" spans="1:15" ht="18" customHeight="1" x14ac:dyDescent="0.2">
      <c r="A108" s="265" t="s">
        <v>129</v>
      </c>
      <c r="B108" s="951" t="s">
        <v>64</v>
      </c>
      <c r="C108" s="952"/>
      <c r="D108" s="953"/>
      <c r="E108" s="48"/>
      <c r="F108" s="48"/>
      <c r="G108" s="48"/>
      <c r="H108" s="266"/>
      <c r="I108" s="237">
        <f>IF($G$15=0,0,ROUND(H108/FplkmBS1,3))</f>
        <v>0</v>
      </c>
      <c r="K108" s="318"/>
      <c r="L108" s="318" t="s">
        <v>71</v>
      </c>
      <c r="N108" s="328"/>
    </row>
    <row r="109" spans="1:15" ht="18" customHeight="1" x14ac:dyDescent="0.2">
      <c r="A109" s="265" t="s">
        <v>130</v>
      </c>
      <c r="B109" s="951" t="s">
        <v>65</v>
      </c>
      <c r="C109" s="952"/>
      <c r="D109" s="953"/>
      <c r="E109" s="48"/>
      <c r="F109" s="48"/>
      <c r="G109" s="48"/>
      <c r="H109" s="266"/>
      <c r="I109" s="237">
        <f>IF($G$15=0,0,ROUND(H109/FplkmBS1,3))</f>
        <v>0</v>
      </c>
      <c r="K109" s="318"/>
      <c r="L109" s="318" t="s">
        <v>71</v>
      </c>
      <c r="N109" s="328"/>
    </row>
    <row r="110" spans="1:15" ht="18" customHeight="1" x14ac:dyDescent="0.2">
      <c r="A110" s="265" t="s">
        <v>131</v>
      </c>
      <c r="B110" s="929" t="s">
        <v>57</v>
      </c>
      <c r="C110" s="929"/>
      <c r="D110" s="929"/>
      <c r="E110" s="48"/>
      <c r="F110" s="48"/>
      <c r="G110" s="48"/>
      <c r="H110" s="266"/>
      <c r="I110" s="237">
        <f>IF($G$15=0,0,ROUND(H110/FplkmBS1,3))</f>
        <v>0</v>
      </c>
      <c r="K110" s="318" t="s">
        <v>71</v>
      </c>
      <c r="L110" s="318"/>
      <c r="N110" s="328"/>
    </row>
    <row r="111" spans="1:15" ht="20.100000000000001" customHeight="1" x14ac:dyDescent="0.2">
      <c r="A111" s="238"/>
      <c r="B111" s="945" t="s">
        <v>186</v>
      </c>
      <c r="C111" s="946"/>
      <c r="D111" s="946"/>
      <c r="E111" s="946"/>
      <c r="F111" s="946"/>
      <c r="G111" s="947"/>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260000</v>
      </c>
      <c r="I112" s="255">
        <f>IF(FplkmBS1=0,0,ROUND(H112/FplkmBS1,3))</f>
        <v>4.3999999999999997E-2</v>
      </c>
    </row>
    <row r="113" spans="1:14" ht="15" customHeight="1" x14ac:dyDescent="0.2">
      <c r="A113" s="137"/>
      <c r="B113" s="25"/>
      <c r="C113" s="25"/>
      <c r="D113" s="25"/>
      <c r="E113" s="26"/>
      <c r="F113" s="27"/>
      <c r="G113" s="28"/>
      <c r="H113" s="199"/>
      <c r="I113" s="40"/>
      <c r="K113" s="957" t="s">
        <v>261</v>
      </c>
      <c r="L113" s="957"/>
    </row>
    <row r="114" spans="1:14" ht="36" customHeight="1" x14ac:dyDescent="0.2">
      <c r="A114" s="235" t="s">
        <v>2</v>
      </c>
      <c r="B114" s="972" t="s">
        <v>3</v>
      </c>
      <c r="C114" s="973"/>
      <c r="D114" s="974"/>
      <c r="E114" s="697" t="s">
        <v>18</v>
      </c>
      <c r="F114" s="697" t="s">
        <v>1</v>
      </c>
      <c r="G114" s="697" t="s">
        <v>29</v>
      </c>
      <c r="H114" s="260" t="s">
        <v>30</v>
      </c>
      <c r="I114" s="697" t="s">
        <v>69</v>
      </c>
      <c r="K114" s="697" t="s">
        <v>262</v>
      </c>
      <c r="L114" s="697" t="s">
        <v>263</v>
      </c>
      <c r="N114" s="170" t="s">
        <v>322</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948" t="s">
        <v>19</v>
      </c>
      <c r="C118" s="949"/>
      <c r="D118" s="949"/>
      <c r="E118" s="949"/>
      <c r="F118" s="949"/>
      <c r="G118" s="949"/>
      <c r="H118" s="949"/>
      <c r="I118" s="950"/>
    </row>
    <row r="119" spans="1:14" ht="18" customHeight="1" x14ac:dyDescent="0.2">
      <c r="A119" s="265" t="s">
        <v>77</v>
      </c>
      <c r="B119" s="954" t="s">
        <v>49</v>
      </c>
      <c r="C119" s="955"/>
      <c r="D119" s="95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951" t="s">
        <v>70</v>
      </c>
      <c r="C120" s="952"/>
      <c r="D120" s="953"/>
      <c r="E120" s="53"/>
      <c r="F120" s="53"/>
      <c r="G120" s="53"/>
      <c r="H120" s="198"/>
      <c r="I120" s="237">
        <f t="shared" si="7"/>
        <v>0</v>
      </c>
      <c r="K120" s="318" t="s">
        <v>71</v>
      </c>
      <c r="L120" s="318"/>
      <c r="N120" s="328"/>
    </row>
    <row r="121" spans="1:14" ht="18" customHeight="1" x14ac:dyDescent="0.2">
      <c r="A121" s="265" t="s">
        <v>79</v>
      </c>
      <c r="B121" s="951" t="s">
        <v>370</v>
      </c>
      <c r="C121" s="952"/>
      <c r="D121" s="953"/>
      <c r="E121" s="53"/>
      <c r="F121" s="53"/>
      <c r="G121" s="53"/>
      <c r="H121" s="198"/>
      <c r="I121" s="237">
        <f t="shared" ref="I121" si="8">IF($G$15=0,0,ROUND(H121/FplkmBS1,3))</f>
        <v>0</v>
      </c>
      <c r="J121" s="698"/>
      <c r="K121" s="318" t="s">
        <v>71</v>
      </c>
      <c r="L121" s="318"/>
      <c r="N121" s="328"/>
    </row>
    <row r="122" spans="1:14" ht="18" customHeight="1" x14ac:dyDescent="0.2">
      <c r="A122" s="265" t="s">
        <v>80</v>
      </c>
      <c r="B122" s="951" t="s">
        <v>50</v>
      </c>
      <c r="C122" s="952"/>
      <c r="D122" s="953"/>
      <c r="E122" s="53"/>
      <c r="F122" s="53"/>
      <c r="G122" s="53"/>
      <c r="H122" s="198"/>
      <c r="I122" s="237">
        <f t="shared" si="7"/>
        <v>0</v>
      </c>
      <c r="K122" s="318" t="s">
        <v>71</v>
      </c>
      <c r="L122" s="318"/>
      <c r="N122" s="328"/>
    </row>
    <row r="123" spans="1:14" ht="18" customHeight="1" x14ac:dyDescent="0.2">
      <c r="A123" s="238"/>
      <c r="B123" s="945" t="s">
        <v>86</v>
      </c>
      <c r="C123" s="946"/>
      <c r="D123" s="946"/>
      <c r="E123" s="946"/>
      <c r="F123" s="946"/>
      <c r="G123" s="94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948" t="s">
        <v>132</v>
      </c>
      <c r="C125" s="949"/>
      <c r="D125" s="949"/>
      <c r="E125" s="949"/>
      <c r="F125" s="949"/>
      <c r="G125" s="949"/>
      <c r="H125" s="949"/>
      <c r="I125" s="950"/>
    </row>
    <row r="126" spans="1:14" ht="18" customHeight="1" x14ac:dyDescent="0.2">
      <c r="A126" s="265" t="s">
        <v>82</v>
      </c>
      <c r="B126" s="951" t="s">
        <v>90</v>
      </c>
      <c r="C126" s="952"/>
      <c r="D126" s="953"/>
      <c r="E126" s="53"/>
      <c r="F126" s="53"/>
      <c r="G126" s="53"/>
      <c r="H126" s="198"/>
      <c r="I126" s="237">
        <f t="shared" ref="I126:I130" si="9">IF($G$15=0,0,ROUND(H126/FplkmBS1,3))</f>
        <v>0</v>
      </c>
      <c r="K126" s="318" t="s">
        <v>71</v>
      </c>
      <c r="L126" s="318"/>
      <c r="N126" s="328"/>
    </row>
    <row r="127" spans="1:14" ht="18" customHeight="1" x14ac:dyDescent="0.2">
      <c r="A127" s="265" t="s">
        <v>83</v>
      </c>
      <c r="B127" s="690" t="s">
        <v>461</v>
      </c>
      <c r="C127" s="691"/>
      <c r="D127" s="692"/>
      <c r="E127" s="53"/>
      <c r="F127" s="53"/>
      <c r="G127" s="53"/>
      <c r="H127" s="198"/>
      <c r="I127" s="237">
        <f t="shared" si="9"/>
        <v>0</v>
      </c>
      <c r="K127" s="318" t="s">
        <v>71</v>
      </c>
      <c r="L127" s="318"/>
      <c r="M127" s="69"/>
      <c r="N127" s="328"/>
    </row>
    <row r="128" spans="1:14" ht="18" customHeight="1" x14ac:dyDescent="0.2">
      <c r="A128" s="265" t="s">
        <v>84</v>
      </c>
      <c r="B128" s="690" t="s">
        <v>462</v>
      </c>
      <c r="C128" s="691"/>
      <c r="D128" s="692"/>
      <c r="E128" s="53"/>
      <c r="F128" s="53"/>
      <c r="G128" s="53"/>
      <c r="H128" s="198"/>
      <c r="I128" s="237">
        <f t="shared" si="9"/>
        <v>0</v>
      </c>
      <c r="K128" s="317" t="s">
        <v>71</v>
      </c>
      <c r="L128" s="318"/>
      <c r="M128" s="69"/>
      <c r="N128" s="328"/>
    </row>
    <row r="129" spans="1:14" ht="18" customHeight="1" x14ac:dyDescent="0.2">
      <c r="A129" s="265" t="s">
        <v>344</v>
      </c>
      <c r="B129" s="951" t="s">
        <v>266</v>
      </c>
      <c r="C129" s="952"/>
      <c r="D129" s="953"/>
      <c r="E129" s="53"/>
      <c r="F129" s="53"/>
      <c r="G129" s="53"/>
      <c r="H129" s="198"/>
      <c r="I129" s="237">
        <f t="shared" si="9"/>
        <v>0</v>
      </c>
      <c r="K129" s="318" t="s">
        <v>71</v>
      </c>
      <c r="L129" s="318"/>
      <c r="M129" s="69"/>
      <c r="N129" s="328"/>
    </row>
    <row r="130" spans="1:14" ht="18" customHeight="1" x14ac:dyDescent="0.2">
      <c r="A130" s="238"/>
      <c r="B130" s="945" t="s">
        <v>85</v>
      </c>
      <c r="C130" s="946"/>
      <c r="D130" s="946"/>
      <c r="E130" s="946"/>
      <c r="F130" s="946"/>
      <c r="G130" s="94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684" t="s">
        <v>316</v>
      </c>
      <c r="C133" s="685"/>
      <c r="D133" s="686"/>
      <c r="E133" s="438"/>
      <c r="F133" s="53"/>
      <c r="G133" s="53"/>
      <c r="H133" s="198"/>
      <c r="I133" s="237">
        <f>IF($G$15=0,0,ROUND(H133/FplkmBS1,3))</f>
        <v>0</v>
      </c>
      <c r="K133" s="346"/>
      <c r="L133" s="354" t="s">
        <v>71</v>
      </c>
      <c r="M133" s="342"/>
      <c r="N133" s="328"/>
    </row>
    <row r="134" spans="1:14" ht="18" customHeight="1" x14ac:dyDescent="0.2">
      <c r="A134" s="265" t="s">
        <v>425</v>
      </c>
      <c r="B134" s="954" t="s">
        <v>314</v>
      </c>
      <c r="C134" s="955"/>
      <c r="D134" s="956"/>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942" t="s">
        <v>422</v>
      </c>
      <c r="C138" s="942"/>
      <c r="D138" s="942"/>
      <c r="E138" s="942"/>
      <c r="F138" s="942"/>
      <c r="G138" s="942"/>
      <c r="H138" s="271">
        <f>SUM(H34,H45,H51,H61,H67,H81,H96,H105,H111,H123,H130,H135)</f>
        <v>260000</v>
      </c>
      <c r="I138" s="240">
        <f>IF($G$15=0,0,ROUND(H138/FplkmBS1,3))</f>
        <v>4.3999999999999997E-2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957" t="s">
        <v>261</v>
      </c>
      <c r="L140" s="957"/>
    </row>
    <row r="141" spans="1:14" ht="36" x14ac:dyDescent="0.2">
      <c r="A141" s="235" t="s">
        <v>2</v>
      </c>
      <c r="B141" s="405" t="s">
        <v>3</v>
      </c>
      <c r="C141" s="697" t="s">
        <v>18</v>
      </c>
      <c r="D141" s="697" t="s">
        <v>1</v>
      </c>
      <c r="E141" s="697" t="s">
        <v>29</v>
      </c>
      <c r="F141" s="260" t="s">
        <v>411</v>
      </c>
      <c r="G141" s="260" t="s">
        <v>419</v>
      </c>
      <c r="H141" s="697" t="s">
        <v>418</v>
      </c>
      <c r="I141" s="697" t="s">
        <v>420</v>
      </c>
      <c r="K141" s="697" t="s">
        <v>262</v>
      </c>
      <c r="L141" s="697" t="s">
        <v>263</v>
      </c>
      <c r="N141" s="170" t="s">
        <v>322</v>
      </c>
    </row>
    <row r="142" spans="1:14" x14ac:dyDescent="0.2">
      <c r="A142" s="39"/>
      <c r="B142" s="34"/>
      <c r="C142" s="34"/>
      <c r="D142" s="36"/>
      <c r="E142" s="37"/>
      <c r="F142" s="38"/>
      <c r="G142" s="38"/>
      <c r="H142" s="40"/>
      <c r="I142" s="40"/>
    </row>
    <row r="143" spans="1:14" ht="20.25" customHeight="1" x14ac:dyDescent="0.2">
      <c r="A143" s="964" t="s">
        <v>421</v>
      </c>
      <c r="B143" s="965"/>
      <c r="C143" s="965"/>
      <c r="D143" s="965"/>
      <c r="E143" s="965"/>
      <c r="F143" s="965"/>
      <c r="G143" s="965"/>
      <c r="H143" s="965"/>
      <c r="I143" s="966"/>
    </row>
    <row r="144" spans="1:14" ht="20.25" customHeight="1" x14ac:dyDescent="0.2">
      <c r="A144" s="265" t="s">
        <v>240</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413</v>
      </c>
      <c r="B146" s="700" t="s">
        <v>368</v>
      </c>
      <c r="C146" s="60"/>
      <c r="D146" s="55" t="s">
        <v>51</v>
      </c>
      <c r="E146" s="607"/>
      <c r="F146" s="198"/>
      <c r="G146" s="198"/>
      <c r="H146" s="237">
        <f t="shared" si="10"/>
        <v>0</v>
      </c>
      <c r="I146" s="237">
        <f t="shared" si="11"/>
        <v>0</v>
      </c>
      <c r="K146" s="318" t="s">
        <v>71</v>
      </c>
      <c r="L146" s="318"/>
      <c r="N146" s="328"/>
    </row>
    <row r="147" spans="1:14" ht="21" customHeight="1" x14ac:dyDescent="0.2">
      <c r="A147" s="265" t="s">
        <v>414</v>
      </c>
      <c r="B147" s="690" t="s">
        <v>369</v>
      </c>
      <c r="C147" s="60"/>
      <c r="D147" s="55" t="s">
        <v>51</v>
      </c>
      <c r="E147" s="607"/>
      <c r="F147" s="198"/>
      <c r="G147" s="198"/>
      <c r="H147" s="237">
        <f t="shared" si="10"/>
        <v>0</v>
      </c>
      <c r="I147" s="237">
        <f t="shared" si="11"/>
        <v>0</v>
      </c>
      <c r="K147" s="318" t="s">
        <v>71</v>
      </c>
      <c r="L147" s="318"/>
      <c r="N147" s="328"/>
    </row>
    <row r="148" spans="1:14" ht="22.5" customHeight="1" x14ac:dyDescent="0.2">
      <c r="A148" s="265" t="s">
        <v>415</v>
      </c>
      <c r="B148" s="700" t="s">
        <v>343</v>
      </c>
      <c r="C148" s="53"/>
      <c r="D148" s="53"/>
      <c r="E148" s="53"/>
      <c r="F148" s="198"/>
      <c r="G148" s="198"/>
      <c r="H148" s="237">
        <f t="shared" si="10"/>
        <v>0</v>
      </c>
      <c r="I148" s="237">
        <f t="shared" si="11"/>
        <v>0</v>
      </c>
      <c r="K148" s="354" t="s">
        <v>71</v>
      </c>
      <c r="L148" s="354"/>
      <c r="M148" s="342"/>
      <c r="N148" s="328"/>
    </row>
    <row r="149" spans="1:14" ht="24" customHeight="1" x14ac:dyDescent="0.2">
      <c r="A149" s="265" t="s">
        <v>416</v>
      </c>
      <c r="B149" s="700" t="s">
        <v>135</v>
      </c>
      <c r="C149" s="53"/>
      <c r="D149" s="53"/>
      <c r="E149" s="53"/>
      <c r="F149" s="198"/>
      <c r="G149" s="198"/>
      <c r="H149" s="237">
        <f t="shared" si="10"/>
        <v>0</v>
      </c>
      <c r="I149" s="237">
        <f t="shared" si="11"/>
        <v>0</v>
      </c>
      <c r="K149" s="354" t="s">
        <v>71</v>
      </c>
      <c r="L149" s="354"/>
      <c r="M149" s="342"/>
      <c r="N149" s="328"/>
    </row>
    <row r="150" spans="1:14" ht="21" customHeight="1" x14ac:dyDescent="0.2">
      <c r="A150" s="265" t="s">
        <v>417</v>
      </c>
      <c r="B150" s="700" t="s">
        <v>92</v>
      </c>
      <c r="C150" s="53"/>
      <c r="D150" s="53"/>
      <c r="E150" s="53"/>
      <c r="F150" s="198"/>
      <c r="G150" s="198"/>
      <c r="H150" s="237">
        <f t="shared" si="10"/>
        <v>0</v>
      </c>
      <c r="I150" s="237">
        <f t="shared" si="11"/>
        <v>0</v>
      </c>
      <c r="K150" s="354" t="s">
        <v>71</v>
      </c>
      <c r="L150" s="354"/>
      <c r="M150" s="342"/>
      <c r="N150" s="328"/>
    </row>
    <row r="151" spans="1:14" ht="21" customHeight="1" x14ac:dyDescent="0.2">
      <c r="A151" s="265" t="s">
        <v>426</v>
      </c>
      <c r="B151" s="700" t="s">
        <v>292</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427</v>
      </c>
      <c r="B152" s="700" t="s">
        <v>431</v>
      </c>
      <c r="C152" s="53"/>
      <c r="D152" s="53"/>
      <c r="E152" s="53"/>
      <c r="F152" s="53"/>
      <c r="G152" s="198"/>
      <c r="H152" s="237">
        <f t="shared" si="12"/>
        <v>0</v>
      </c>
      <c r="I152" s="237">
        <f t="shared" si="13"/>
        <v>0</v>
      </c>
      <c r="K152" s="354" t="s">
        <v>71</v>
      </c>
      <c r="L152" s="354"/>
      <c r="M152" s="342"/>
      <c r="N152" s="328"/>
    </row>
    <row r="153" spans="1:14" ht="27" customHeight="1" x14ac:dyDescent="0.2">
      <c r="A153" s="265" t="s">
        <v>428</v>
      </c>
      <c r="B153" s="700" t="s">
        <v>432</v>
      </c>
      <c r="C153" s="60"/>
      <c r="D153" s="55" t="s">
        <v>435</v>
      </c>
      <c r="E153" s="607"/>
      <c r="F153" s="53"/>
      <c r="G153" s="719">
        <f>ROUND(C153*E153,2)</f>
        <v>0</v>
      </c>
      <c r="H153" s="237">
        <f t="shared" si="12"/>
        <v>0</v>
      </c>
      <c r="I153" s="237">
        <f t="shared" si="13"/>
        <v>0</v>
      </c>
      <c r="K153" s="354" t="s">
        <v>71</v>
      </c>
      <c r="L153" s="354"/>
      <c r="M153" s="342"/>
      <c r="N153" s="328"/>
    </row>
    <row r="154" spans="1:14" ht="21" customHeight="1" x14ac:dyDescent="0.2">
      <c r="A154" s="265" t="s">
        <v>429</v>
      </c>
      <c r="B154" s="700" t="s">
        <v>433</v>
      </c>
      <c r="C154" s="53"/>
      <c r="D154" s="53"/>
      <c r="E154" s="53"/>
      <c r="F154" s="53"/>
      <c r="G154" s="198"/>
      <c r="H154" s="237">
        <f t="shared" si="12"/>
        <v>0</v>
      </c>
      <c r="I154" s="237">
        <f t="shared" si="13"/>
        <v>0</v>
      </c>
      <c r="K154" s="354" t="s">
        <v>71</v>
      </c>
      <c r="L154" s="354"/>
      <c r="M154" s="342"/>
      <c r="N154" s="328"/>
    </row>
    <row r="155" spans="1:14" ht="21.75" customHeight="1" x14ac:dyDescent="0.2">
      <c r="A155" s="265" t="s">
        <v>430</v>
      </c>
      <c r="B155" s="700" t="s">
        <v>434</v>
      </c>
      <c r="C155" s="53"/>
      <c r="D155" s="53"/>
      <c r="E155" s="53"/>
      <c r="F155" s="53"/>
      <c r="G155" s="198"/>
      <c r="H155" s="237">
        <f t="shared" si="12"/>
        <v>0</v>
      </c>
      <c r="I155" s="237">
        <f t="shared" si="13"/>
        <v>0</v>
      </c>
      <c r="K155" s="354" t="s">
        <v>71</v>
      </c>
      <c r="L155" s="354"/>
      <c r="N155" s="328"/>
    </row>
    <row r="156" spans="1:14" ht="18.75" customHeight="1" x14ac:dyDescent="0.2">
      <c r="A156" s="967" t="s">
        <v>412</v>
      </c>
      <c r="B156" s="968"/>
      <c r="C156" s="968"/>
      <c r="D156" s="968"/>
      <c r="E156" s="96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423</v>
      </c>
      <c r="B158" s="942" t="s">
        <v>424</v>
      </c>
      <c r="C158" s="942"/>
      <c r="D158" s="942"/>
      <c r="E158" s="942"/>
      <c r="F158" s="942"/>
      <c r="G158" s="942"/>
      <c r="H158" s="271">
        <f>SUM(H138+F156+G156)</f>
        <v>260000</v>
      </c>
      <c r="I158" s="240">
        <f>IF($G$15=0,0,ROUND(H158/FplkmBS1,3))</f>
        <v>4.3999999999999997E-2</v>
      </c>
      <c r="J158" s="43"/>
      <c r="K158" s="42"/>
      <c r="L158" s="42"/>
      <c r="M158" s="43"/>
      <c r="N158" s="43"/>
    </row>
    <row r="159" spans="1:14" customFormat="1" ht="18" customHeight="1" x14ac:dyDescent="0.2"/>
    <row r="160" spans="1:14" s="19" customFormat="1" ht="34.5" customHeight="1" x14ac:dyDescent="0.2">
      <c r="A160" s="235" t="s">
        <v>2</v>
      </c>
      <c r="B160" s="972" t="s">
        <v>3</v>
      </c>
      <c r="C160" s="973"/>
      <c r="D160" s="974"/>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451</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452</v>
      </c>
      <c r="B164" s="948" t="s">
        <v>525</v>
      </c>
      <c r="C164" s="949"/>
      <c r="D164" s="949"/>
      <c r="E164" s="949"/>
      <c r="F164" s="949"/>
      <c r="G164" s="949"/>
      <c r="H164" s="949"/>
      <c r="I164" s="950"/>
      <c r="K164" s="42"/>
      <c r="L164" s="42"/>
      <c r="M164" s="939"/>
      <c r="N164" s="939"/>
    </row>
    <row r="165" spans="1:14" s="19" customFormat="1" ht="19.5" customHeight="1" x14ac:dyDescent="0.2">
      <c r="A165" s="217" t="s">
        <v>453</v>
      </c>
      <c r="B165" s="975" t="s">
        <v>345</v>
      </c>
      <c r="C165" s="976"/>
      <c r="D165" s="977"/>
      <c r="E165" s="272">
        <f>G13</f>
        <v>3916338.1320000002</v>
      </c>
      <c r="F165" s="273" t="s">
        <v>21</v>
      </c>
      <c r="G165" s="274"/>
      <c r="H165" s="259">
        <f>ROUND(E165*G165,2)</f>
        <v>0</v>
      </c>
      <c r="I165" s="237">
        <f t="shared" ref="I165:I166" si="14">IF($G$15=0,0,ROUND(H165/FplkmBS1,3))</f>
        <v>0</v>
      </c>
      <c r="K165" s="42"/>
      <c r="L165" s="42"/>
      <c r="M165" s="939"/>
      <c r="N165" s="939"/>
    </row>
    <row r="166" spans="1:14" s="19" customFormat="1" ht="18" customHeight="1" x14ac:dyDescent="0.2">
      <c r="A166" s="217" t="s">
        <v>454</v>
      </c>
      <c r="B166" s="687" t="s">
        <v>371</v>
      </c>
      <c r="C166" s="688"/>
      <c r="D166" s="688"/>
      <c r="E166" s="272">
        <f>G14</f>
        <v>2060618.0889999999</v>
      </c>
      <c r="F166" s="273" t="s">
        <v>21</v>
      </c>
      <c r="G166" s="274"/>
      <c r="H166" s="259">
        <f>ROUND(E166*G166,2)</f>
        <v>0</v>
      </c>
      <c r="I166" s="237">
        <f t="shared" si="14"/>
        <v>0</v>
      </c>
      <c r="K166" s="42"/>
      <c r="L166" s="42"/>
      <c r="M166" s="939"/>
      <c r="N166" s="939"/>
    </row>
    <row r="167" spans="1:14" s="19" customFormat="1" ht="18" customHeight="1" x14ac:dyDescent="0.2">
      <c r="A167" s="238"/>
      <c r="B167" s="945" t="s">
        <v>458</v>
      </c>
      <c r="C167" s="946"/>
      <c r="D167" s="946"/>
      <c r="E167" s="946"/>
      <c r="F167" s="946"/>
      <c r="G167" s="947"/>
      <c r="H167" s="239">
        <f>ROUND(SUM(H165:H166),2)</f>
        <v>0</v>
      </c>
      <c r="I167" s="240">
        <f>IF($G$15=0,0,ROUND(H167/FplkmBS1,3))</f>
        <v>0</v>
      </c>
      <c r="K167" s="42"/>
      <c r="L167" s="42"/>
      <c r="M167" s="939"/>
      <c r="N167" s="939"/>
    </row>
    <row r="168" spans="1:14" s="19" customFormat="1" ht="18" customHeight="1" x14ac:dyDescent="0.2">
      <c r="A168" s="30"/>
      <c r="B168" s="30"/>
      <c r="C168" s="30"/>
      <c r="D168" s="30"/>
      <c r="H168" s="201"/>
      <c r="K168" s="42"/>
      <c r="L168" s="42"/>
      <c r="M168" s="939"/>
      <c r="N168" s="939"/>
    </row>
    <row r="169" spans="1:14" s="19" customFormat="1" ht="18" customHeight="1" x14ac:dyDescent="0.2">
      <c r="A169" s="216" t="s">
        <v>455</v>
      </c>
      <c r="B169" s="948" t="s">
        <v>526</v>
      </c>
      <c r="C169" s="949"/>
      <c r="D169" s="949"/>
      <c r="E169" s="949"/>
      <c r="F169" s="949"/>
      <c r="G169" s="949"/>
      <c r="H169" s="949"/>
      <c r="I169" s="950"/>
      <c r="K169" s="42"/>
      <c r="L169" s="42"/>
      <c r="M169" s="939"/>
      <c r="N169" s="939"/>
    </row>
    <row r="170" spans="1:14" s="19" customFormat="1" ht="18.75" customHeight="1" x14ac:dyDescent="0.2">
      <c r="A170" s="217" t="s">
        <v>456</v>
      </c>
      <c r="B170" s="975" t="str">
        <f>B165</f>
        <v>TLBV</v>
      </c>
      <c r="C170" s="976"/>
      <c r="D170" s="976"/>
      <c r="E170" s="976"/>
      <c r="F170" s="976"/>
      <c r="G170" s="977"/>
      <c r="H170" s="198"/>
      <c r="I170" s="237">
        <f>IF($G$15=0,0,ROUND(H170/FplkmBS1,3))</f>
        <v>0</v>
      </c>
      <c r="K170" s="42"/>
      <c r="L170" s="42"/>
      <c r="M170" s="939"/>
      <c r="N170" s="939"/>
    </row>
    <row r="171" spans="1:14" s="19" customFormat="1" ht="18" customHeight="1" x14ac:dyDescent="0.2">
      <c r="A171" s="217" t="s">
        <v>457</v>
      </c>
      <c r="B171" s="687" t="s">
        <v>371</v>
      </c>
      <c r="C171" s="688"/>
      <c r="D171" s="688"/>
      <c r="E171" s="688"/>
      <c r="F171" s="688"/>
      <c r="G171" s="689"/>
      <c r="H171" s="198"/>
      <c r="I171" s="237">
        <f>IF($G$15=0,0,ROUND(H171/FplkmBS1,3))</f>
        <v>0</v>
      </c>
      <c r="K171" s="42"/>
      <c r="L171" s="42"/>
      <c r="M171" s="939"/>
      <c r="N171" s="939"/>
    </row>
    <row r="172" spans="1:14" s="19" customFormat="1" ht="20.100000000000001" customHeight="1" x14ac:dyDescent="0.2">
      <c r="A172" s="238"/>
      <c r="B172" s="945" t="s">
        <v>459</v>
      </c>
      <c r="C172" s="946"/>
      <c r="D172" s="946"/>
      <c r="E172" s="946"/>
      <c r="F172" s="946"/>
      <c r="G172" s="94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941" t="s">
        <v>460</v>
      </c>
      <c r="C174" s="941"/>
      <c r="D174" s="941"/>
      <c r="E174" s="941"/>
      <c r="F174" s="941"/>
      <c r="G174" s="94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978"/>
      <c r="B176" s="978"/>
      <c r="C176" s="978"/>
      <c r="D176" s="978"/>
      <c r="E176" s="978"/>
      <c r="F176" s="978"/>
      <c r="G176" s="978"/>
      <c r="H176" s="97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cOkUiWHdMubp8owsEY47/iCRti4dNmIjY7eUoIYotvuVCps59YPWK1IeJ90Z31RUfmrQNvaN0krZHigjGa7Cdw==" saltValue="4tERxoCcGmNXL93vHQHVYw=="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B172:G172"/>
    <mergeCell ref="B174:G174"/>
    <mergeCell ref="A176:H176"/>
    <mergeCell ref="A156:E156"/>
    <mergeCell ref="B158:G158"/>
    <mergeCell ref="B160:D160"/>
    <mergeCell ref="B164:I164"/>
    <mergeCell ref="M164:N171"/>
    <mergeCell ref="B165:D165"/>
    <mergeCell ref="B167:G167"/>
    <mergeCell ref="B169:I169"/>
    <mergeCell ref="B170:G170"/>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98:I98"/>
    <mergeCell ref="B99:D99"/>
    <mergeCell ref="E99:G99"/>
    <mergeCell ref="B100:D100"/>
    <mergeCell ref="B101:D101"/>
    <mergeCell ref="B102:D102"/>
    <mergeCell ref="B91:D91"/>
    <mergeCell ref="B92:D92"/>
    <mergeCell ref="B93:D93"/>
    <mergeCell ref="B94:D94"/>
    <mergeCell ref="B95:D95"/>
    <mergeCell ref="B96:G96"/>
    <mergeCell ref="C74:G74"/>
    <mergeCell ref="B81:G81"/>
    <mergeCell ref="K83:L83"/>
    <mergeCell ref="B84:D84"/>
    <mergeCell ref="B88:I88"/>
    <mergeCell ref="B90:D90"/>
    <mergeCell ref="B63:I63"/>
    <mergeCell ref="B64:D64"/>
    <mergeCell ref="B65:D65"/>
    <mergeCell ref="B66:D66"/>
    <mergeCell ref="B67:G67"/>
    <mergeCell ref="B73:I73"/>
    <mergeCell ref="B50:D50"/>
    <mergeCell ref="B51:G51"/>
    <mergeCell ref="K53:L53"/>
    <mergeCell ref="B54:D54"/>
    <mergeCell ref="B58:I58"/>
    <mergeCell ref="B61:G61"/>
    <mergeCell ref="B43:D43"/>
    <mergeCell ref="B44:D44"/>
    <mergeCell ref="B45:G45"/>
    <mergeCell ref="B47:I47"/>
    <mergeCell ref="B48:D48"/>
    <mergeCell ref="B49:D49"/>
    <mergeCell ref="B37:D37"/>
    <mergeCell ref="B38:D38"/>
    <mergeCell ref="B39:D39"/>
    <mergeCell ref="B40:D40"/>
    <mergeCell ref="B41:D41"/>
    <mergeCell ref="B42:D42"/>
    <mergeCell ref="B30:D30"/>
    <mergeCell ref="B31:D31"/>
    <mergeCell ref="B32:D32"/>
    <mergeCell ref="B33:D33"/>
    <mergeCell ref="B34:G34"/>
    <mergeCell ref="B36:I36"/>
    <mergeCell ref="B27:I27"/>
    <mergeCell ref="B28:D28"/>
    <mergeCell ref="B29:D29"/>
    <mergeCell ref="A13:C13"/>
    <mergeCell ref="A14:C14"/>
    <mergeCell ref="A15:F15"/>
    <mergeCell ref="A16:G16"/>
    <mergeCell ref="A17:C17"/>
    <mergeCell ref="A18:C18"/>
    <mergeCell ref="A4:L4"/>
    <mergeCell ref="A6:L6"/>
    <mergeCell ref="B7:I7"/>
    <mergeCell ref="A8:L8"/>
    <mergeCell ref="B10:L10"/>
    <mergeCell ref="A12:G12"/>
    <mergeCell ref="A19:F19"/>
    <mergeCell ref="K22:L22"/>
    <mergeCell ref="B23:D23"/>
  </mergeCells>
  <conditionalFormatting sqref="H28:H33">
    <cfRule type="cellIs" dxfId="11" priority="11" stopIfTrue="1" operator="equal">
      <formula>""""""</formula>
    </cfRule>
    <cfRule type="cellIs" dxfId="10" priority="12" stopIfTrue="1" operator="notEqual">
      <formula>""""""</formula>
    </cfRule>
  </conditionalFormatting>
  <conditionalFormatting sqref="E76:E78 E80">
    <cfRule type="cellIs" dxfId="9" priority="9" stopIfTrue="1" operator="equal">
      <formula>0</formula>
    </cfRule>
    <cfRule type="cellIs" dxfId="8" priority="10" stopIfTrue="1" operator="notEqual">
      <formula>0</formula>
    </cfRule>
  </conditionalFormatting>
  <conditionalFormatting sqref="H99">
    <cfRule type="cellIs" dxfId="7" priority="7" stopIfTrue="1" operator="equal">
      <formula>""""""</formula>
    </cfRule>
    <cfRule type="cellIs" dxfId="6" priority="8" stopIfTrue="1" operator="notEqual">
      <formula>""""""</formula>
    </cfRule>
  </conditionalFormatting>
  <conditionalFormatting sqref="H119">
    <cfRule type="cellIs" dxfId="5" priority="5" stopIfTrue="1" operator="equal">
      <formula>""""""</formula>
    </cfRule>
    <cfRule type="cellIs" dxfId="4" priority="6" stopIfTrue="1" operator="notEqual">
      <formula>""""""</formula>
    </cfRule>
  </conditionalFormatting>
  <conditionalFormatting sqref="H37:H44">
    <cfRule type="cellIs" dxfId="3" priority="3" stopIfTrue="1" operator="equal">
      <formula>""""""</formula>
    </cfRule>
    <cfRule type="cellIs" dxfId="2" priority="4" stopIfTrue="1" operator="notEqual">
      <formula>""""""</formula>
    </cfRule>
  </conditionalFormatting>
  <conditionalFormatting sqref="E79">
    <cfRule type="cellIs" dxfId="1" priority="1" stopIfTrue="1" operator="equal">
      <formula>0</formula>
    </cfRule>
    <cfRule type="cellIs" dxfId="0"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1:L42"/>
  <sheetViews>
    <sheetView showGridLines="0" topLeftCell="A10" zoomScaleNormal="100" zoomScalePageLayoutView="25" workbookViewId="0">
      <selection activeCell="K13" sqref="K13"/>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439</v>
      </c>
      <c r="B1" s="4" t="s">
        <v>506</v>
      </c>
      <c r="C1" s="4"/>
      <c r="D1" s="31"/>
      <c r="E1" s="61"/>
    </row>
    <row r="2" spans="1:12" ht="18" x14ac:dyDescent="0.2">
      <c r="A2" s="4" t="str">
        <f>Übersicht!B2</f>
        <v>Südthüringen-Unterfranken-Netz (SUN) Loskombination</v>
      </c>
      <c r="B2" s="5"/>
      <c r="C2" s="3"/>
      <c r="D2" s="31"/>
      <c r="E2" s="62"/>
    </row>
    <row r="3" spans="1:12" ht="15.75" x14ac:dyDescent="0.25">
      <c r="A3" s="407" t="s">
        <v>325</v>
      </c>
      <c r="B3" s="63"/>
      <c r="C3" s="64"/>
      <c r="D3" s="63"/>
      <c r="E3" s="63"/>
    </row>
    <row r="4" spans="1:12" ht="28.5" customHeight="1" x14ac:dyDescent="0.2">
      <c r="A4" s="940" t="s">
        <v>524</v>
      </c>
      <c r="B4" s="940"/>
      <c r="C4" s="940"/>
      <c r="D4" s="940"/>
      <c r="E4" s="940"/>
      <c r="F4" s="940"/>
      <c r="G4" s="940"/>
      <c r="H4" s="940"/>
      <c r="I4" s="940"/>
      <c r="J4" s="940"/>
      <c r="K4" s="940"/>
      <c r="L4" s="940"/>
    </row>
    <row r="5" spans="1:12" x14ac:dyDescent="0.2">
      <c r="A5" s="7"/>
      <c r="B5" s="8"/>
      <c r="C5" s="9"/>
      <c r="D5" s="32"/>
      <c r="E5" s="10"/>
    </row>
    <row r="6" spans="1:12" ht="12.75" customHeight="1" x14ac:dyDescent="0.2">
      <c r="A6" s="927" t="str">
        <f>Übersicht!B5</f>
        <v>Nur grün hinterlegte Felder sind vom Bieter auszufüllen.</v>
      </c>
      <c r="B6" s="927"/>
      <c r="C6" s="927"/>
      <c r="D6" s="927"/>
      <c r="E6" s="927"/>
      <c r="F6" s="927"/>
      <c r="G6" s="927"/>
      <c r="H6" s="927"/>
    </row>
    <row r="7" spans="1:12" ht="18" customHeight="1" x14ac:dyDescent="0.2">
      <c r="A7" s="12"/>
      <c r="B7" s="13"/>
      <c r="C7" s="14"/>
      <c r="D7" s="15"/>
      <c r="E7" s="17"/>
    </row>
    <row r="8" spans="1:12" s="408" customFormat="1" ht="18" customHeight="1" x14ac:dyDescent="0.2">
      <c r="A8" s="402" t="str">
        <f>Übersicht!B7</f>
        <v>Bieter:</v>
      </c>
      <c r="B8" s="923">
        <f>Übersicht!C7</f>
        <v>0</v>
      </c>
      <c r="C8" s="923"/>
      <c r="D8" s="923"/>
      <c r="E8" s="923"/>
    </row>
    <row r="9" spans="1:12" ht="13.5" thickBot="1" x14ac:dyDescent="0.25">
      <c r="A9" s="12"/>
      <c r="B9" s="13"/>
      <c r="C9" s="14"/>
      <c r="D9" s="15"/>
      <c r="E9" s="17"/>
    </row>
    <row r="10" spans="1:12" ht="52.5" customHeight="1" thickBot="1" x14ac:dyDescent="0.25">
      <c r="A10" s="983" t="s">
        <v>28</v>
      </c>
      <c r="B10" s="984"/>
      <c r="C10" s="984"/>
      <c r="D10" s="984"/>
      <c r="E10" s="984"/>
      <c r="F10" s="984"/>
      <c r="G10" s="984"/>
      <c r="H10" s="985"/>
    </row>
    <row r="12" spans="1:12" ht="13.5" thickBot="1" x14ac:dyDescent="0.25">
      <c r="B12" s="30"/>
    </row>
    <row r="13" spans="1:12" ht="48.75" customHeight="1" thickBot="1" x14ac:dyDescent="0.25">
      <c r="A13" s="138" t="s">
        <v>2</v>
      </c>
      <c r="B13" s="139" t="s">
        <v>3</v>
      </c>
      <c r="C13" s="140"/>
      <c r="D13" s="140" t="s">
        <v>288</v>
      </c>
      <c r="E13" s="140" t="s">
        <v>289</v>
      </c>
      <c r="F13" s="140" t="s">
        <v>290</v>
      </c>
      <c r="G13" s="140" t="s">
        <v>296</v>
      </c>
      <c r="H13" s="140" t="s">
        <v>297</v>
      </c>
    </row>
    <row r="14" spans="1:12" ht="13.5" thickBot="1" x14ac:dyDescent="0.25">
      <c r="A14" s="410"/>
      <c r="B14" s="411"/>
      <c r="C14" s="412"/>
      <c r="D14" s="141"/>
      <c r="E14" s="142"/>
    </row>
    <row r="15" spans="1:12" ht="13.5" thickBot="1" x14ac:dyDescent="0.25">
      <c r="A15" s="143" t="s">
        <v>9</v>
      </c>
      <c r="B15" s="144" t="s">
        <v>153</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154</v>
      </c>
      <c r="C17" s="417"/>
      <c r="D17" s="418"/>
      <c r="E17" s="418"/>
      <c r="F17" s="418"/>
      <c r="G17" s="418"/>
      <c r="H17" s="418"/>
    </row>
    <row r="18" spans="1:8" x14ac:dyDescent="0.2">
      <c r="A18" s="146" t="s">
        <v>11</v>
      </c>
      <c r="B18" s="419" t="s">
        <v>155</v>
      </c>
      <c r="C18" s="420"/>
      <c r="D18" s="147"/>
      <c r="E18" s="148"/>
      <c r="F18" s="148"/>
      <c r="G18" s="148"/>
      <c r="H18" s="148"/>
    </row>
    <row r="19" spans="1:8" ht="13.5" thickBot="1" x14ac:dyDescent="0.25">
      <c r="A19" s="149" t="s">
        <v>10</v>
      </c>
      <c r="B19" s="421" t="s">
        <v>156</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157</v>
      </c>
      <c r="C21" s="417"/>
      <c r="D21" s="418"/>
      <c r="E21" s="418"/>
      <c r="F21" s="418"/>
      <c r="G21" s="418"/>
      <c r="H21" s="418"/>
    </row>
    <row r="22" spans="1:8" ht="24" x14ac:dyDescent="0.2">
      <c r="A22" s="146" t="s">
        <v>12</v>
      </c>
      <c r="B22" s="419" t="s">
        <v>260</v>
      </c>
      <c r="C22" s="420" t="s">
        <v>158</v>
      </c>
      <c r="D22" s="364"/>
      <c r="E22" s="365"/>
      <c r="F22" s="365"/>
      <c r="G22" s="365"/>
      <c r="H22" s="365"/>
    </row>
    <row r="23" spans="1:8" x14ac:dyDescent="0.2">
      <c r="A23" s="151" t="s">
        <v>13</v>
      </c>
      <c r="B23" s="425" t="s">
        <v>159</v>
      </c>
      <c r="C23" s="158"/>
      <c r="D23" s="152"/>
      <c r="E23" s="152"/>
      <c r="F23" s="152"/>
      <c r="G23" s="152"/>
      <c r="H23" s="152"/>
    </row>
    <row r="24" spans="1:8" x14ac:dyDescent="0.2">
      <c r="A24" s="151" t="s">
        <v>14</v>
      </c>
      <c r="B24" s="425" t="s">
        <v>160</v>
      </c>
      <c r="C24" s="158" t="s">
        <v>256</v>
      </c>
      <c r="D24" s="153"/>
      <c r="E24" s="153"/>
      <c r="F24" s="153"/>
      <c r="G24" s="153"/>
      <c r="H24" s="153"/>
    </row>
    <row r="25" spans="1:8" x14ac:dyDescent="0.2">
      <c r="A25" s="151" t="s">
        <v>112</v>
      </c>
      <c r="B25" s="425" t="s">
        <v>161</v>
      </c>
      <c r="C25" s="158" t="s">
        <v>162</v>
      </c>
      <c r="D25" s="366"/>
      <c r="E25" s="366"/>
      <c r="F25" s="366"/>
      <c r="G25" s="366"/>
      <c r="H25" s="366"/>
    </row>
    <row r="26" spans="1:8" x14ac:dyDescent="0.2">
      <c r="A26" s="151" t="s">
        <v>113</v>
      </c>
      <c r="B26" s="425" t="s">
        <v>163</v>
      </c>
      <c r="C26" s="158" t="s">
        <v>164</v>
      </c>
      <c r="D26" s="154"/>
      <c r="E26" s="154"/>
      <c r="F26" s="154"/>
      <c r="G26" s="154"/>
      <c r="H26" s="154"/>
    </row>
    <row r="27" spans="1:8" ht="13.5" thickBot="1" x14ac:dyDescent="0.25">
      <c r="A27" s="149" t="s">
        <v>114</v>
      </c>
      <c r="B27" s="421" t="s">
        <v>165</v>
      </c>
      <c r="C27" s="159" t="s">
        <v>162</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166</v>
      </c>
      <c r="C29" s="417"/>
      <c r="D29" s="418"/>
      <c r="E29" s="418"/>
      <c r="F29" s="418"/>
      <c r="G29" s="418"/>
      <c r="H29" s="418"/>
    </row>
    <row r="30" spans="1:8" x14ac:dyDescent="0.2">
      <c r="A30" s="146" t="s">
        <v>39</v>
      </c>
      <c r="B30" s="419" t="s">
        <v>167</v>
      </c>
      <c r="C30" s="157" t="s">
        <v>162</v>
      </c>
      <c r="D30" s="368"/>
      <c r="E30" s="369"/>
      <c r="F30" s="369"/>
      <c r="G30" s="369"/>
      <c r="H30" s="369"/>
    </row>
    <row r="31" spans="1:8" x14ac:dyDescent="0.2">
      <c r="A31" s="151" t="s">
        <v>40</v>
      </c>
      <c r="B31" s="425" t="s">
        <v>168</v>
      </c>
      <c r="C31" s="158" t="s">
        <v>169</v>
      </c>
      <c r="D31" s="155"/>
      <c r="E31" s="153"/>
      <c r="F31" s="153"/>
      <c r="G31" s="153"/>
      <c r="H31" s="153"/>
    </row>
    <row r="32" spans="1:8" ht="24" x14ac:dyDescent="0.2">
      <c r="A32" s="151" t="s">
        <v>233</v>
      </c>
      <c r="B32" s="425" t="s">
        <v>170</v>
      </c>
      <c r="C32" s="158" t="s">
        <v>158</v>
      </c>
      <c r="D32" s="370"/>
      <c r="E32" s="364"/>
      <c r="F32" s="364"/>
      <c r="G32" s="364"/>
      <c r="H32" s="364"/>
    </row>
    <row r="33" spans="1:8" x14ac:dyDescent="0.2">
      <c r="A33" s="151" t="s">
        <v>242</v>
      </c>
      <c r="B33" s="425" t="s">
        <v>163</v>
      </c>
      <c r="C33" s="158" t="s">
        <v>164</v>
      </c>
      <c r="D33" s="371"/>
      <c r="E33" s="372"/>
      <c r="F33" s="372"/>
      <c r="G33" s="372"/>
      <c r="H33" s="372"/>
    </row>
    <row r="34" spans="1:8" ht="24.75" thickBot="1" x14ac:dyDescent="0.25">
      <c r="A34" s="156" t="s">
        <v>359</v>
      </c>
      <c r="B34" s="429" t="s">
        <v>171</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172</v>
      </c>
      <c r="C36" s="417"/>
      <c r="D36" s="418"/>
      <c r="E36" s="418"/>
      <c r="F36" s="418"/>
      <c r="G36" s="418"/>
      <c r="H36" s="418"/>
    </row>
    <row r="37" spans="1:8" x14ac:dyDescent="0.2">
      <c r="A37" s="146" t="s">
        <v>53</v>
      </c>
      <c r="B37" s="610" t="s">
        <v>376</v>
      </c>
      <c r="C37" s="611" t="s">
        <v>377</v>
      </c>
      <c r="D37" s="377"/>
      <c r="E37" s="378"/>
      <c r="F37" s="378"/>
      <c r="G37" s="378"/>
      <c r="H37" s="378"/>
    </row>
    <row r="38" spans="1:8" x14ac:dyDescent="0.2">
      <c r="A38" s="146" t="s">
        <v>54</v>
      </c>
      <c r="B38" s="612" t="s">
        <v>173</v>
      </c>
      <c r="C38" s="613" t="s">
        <v>174</v>
      </c>
      <c r="D38" s="375"/>
      <c r="E38" s="376"/>
      <c r="F38" s="376"/>
      <c r="G38" s="376"/>
      <c r="H38" s="376"/>
    </row>
    <row r="39" spans="1:8" x14ac:dyDescent="0.2">
      <c r="A39" s="151" t="s">
        <v>55</v>
      </c>
      <c r="B39" s="612" t="s">
        <v>175</v>
      </c>
      <c r="C39" s="613" t="s">
        <v>174</v>
      </c>
      <c r="D39" s="375"/>
      <c r="E39" s="376"/>
      <c r="F39" s="376"/>
      <c r="G39" s="376"/>
      <c r="H39" s="376"/>
    </row>
    <row r="40" spans="1:8" ht="24" x14ac:dyDescent="0.2">
      <c r="A40" s="151" t="s">
        <v>243</v>
      </c>
      <c r="B40" s="612" t="s">
        <v>378</v>
      </c>
      <c r="C40" s="613" t="s">
        <v>379</v>
      </c>
      <c r="D40" s="379"/>
      <c r="E40" s="380"/>
      <c r="F40" s="380"/>
      <c r="G40" s="380"/>
      <c r="H40" s="380"/>
    </row>
    <row r="41" spans="1:8" ht="24.75" thickBot="1" x14ac:dyDescent="0.25">
      <c r="A41" s="149" t="s">
        <v>244</v>
      </c>
      <c r="B41" s="614" t="s">
        <v>380</v>
      </c>
      <c r="C41" s="615" t="s">
        <v>379</v>
      </c>
      <c r="D41" s="381"/>
      <c r="E41" s="382"/>
      <c r="F41" s="382"/>
      <c r="G41" s="382"/>
      <c r="H41" s="382"/>
    </row>
    <row r="42" spans="1:8" x14ac:dyDescent="0.2">
      <c r="A42" s="432" t="s">
        <v>271</v>
      </c>
      <c r="B42" s="414"/>
      <c r="C42" s="57"/>
      <c r="D42" s="57"/>
      <c r="E42" s="57"/>
    </row>
  </sheetData>
  <sheetProtection algorithmName="SHA-512" hashValue="ws3E6b+sDRjbOqy5fGRY0C1+0XX1jdXer4q5CyQux+WuIlNhFPSZyXNklAaCiVa1bwmuApsei8jTMQqQ71XN/Q==" saltValue="0CviN5F4gt8Npnq6IBvssg==" spinCount="100000" sheet="1" objects="1" scenarios="1"/>
  <mergeCells count="4">
    <mergeCell ref="B8:E8"/>
    <mergeCell ref="A10:H10"/>
    <mergeCell ref="A6:H6"/>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EB8C5-8C3F-4D83-BDD8-8B24DA183E5B}">
  <sheetPr codeName="Tabelle16"/>
  <dimension ref="A1:L42"/>
  <sheetViews>
    <sheetView showGridLines="0" zoomScaleNormal="100" zoomScalePageLayoutView="25" workbookViewId="0">
      <selection activeCell="A4" sqref="A4:L4"/>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440</v>
      </c>
      <c r="B1" s="4" t="s">
        <v>507</v>
      </c>
      <c r="C1" s="4"/>
      <c r="D1" s="31"/>
      <c r="E1" s="61"/>
    </row>
    <row r="2" spans="1:12" ht="18" x14ac:dyDescent="0.2">
      <c r="A2" s="4" t="str">
        <f>Übersicht!B2</f>
        <v>Südthüringen-Unterfranken-Netz (SUN) Loskombination</v>
      </c>
      <c r="B2" s="5"/>
      <c r="C2" s="3"/>
      <c r="D2" s="31"/>
      <c r="E2" s="62"/>
    </row>
    <row r="3" spans="1:12" ht="15.75" x14ac:dyDescent="0.25">
      <c r="A3" s="407" t="s">
        <v>325</v>
      </c>
      <c r="B3" s="63"/>
      <c r="C3" s="64"/>
      <c r="D3" s="63"/>
      <c r="E3" s="63"/>
    </row>
    <row r="4" spans="1:12" ht="28.5" customHeight="1" x14ac:dyDescent="0.2">
      <c r="A4" s="940" t="s">
        <v>524</v>
      </c>
      <c r="B4" s="940"/>
      <c r="C4" s="940"/>
      <c r="D4" s="940"/>
      <c r="E4" s="940"/>
      <c r="F4" s="940"/>
      <c r="G4" s="940"/>
      <c r="H4" s="940"/>
      <c r="I4" s="940"/>
      <c r="J4" s="940"/>
      <c r="K4" s="940"/>
      <c r="L4" s="940"/>
    </row>
    <row r="5" spans="1:12" x14ac:dyDescent="0.2">
      <c r="A5" s="7"/>
      <c r="B5" s="8"/>
      <c r="C5" s="9"/>
      <c r="D5" s="32"/>
      <c r="E5" s="10"/>
    </row>
    <row r="6" spans="1:12" ht="12.75" customHeight="1" x14ac:dyDescent="0.2">
      <c r="A6" s="927" t="str">
        <f>Übersicht!B5</f>
        <v>Nur grün hinterlegte Felder sind vom Bieter auszufüllen.</v>
      </c>
      <c r="B6" s="927"/>
      <c r="C6" s="927"/>
      <c r="D6" s="927"/>
      <c r="E6" s="927"/>
      <c r="F6" s="927"/>
      <c r="G6" s="927"/>
      <c r="H6" s="927"/>
    </row>
    <row r="7" spans="1:12" ht="18" customHeight="1" x14ac:dyDescent="0.2">
      <c r="A7" s="12"/>
      <c r="B7" s="13"/>
      <c r="C7" s="14"/>
      <c r="D7" s="15"/>
      <c r="E7" s="17"/>
    </row>
    <row r="8" spans="1:12" s="408" customFormat="1" ht="18" customHeight="1" x14ac:dyDescent="0.2">
      <c r="A8" s="727" t="str">
        <f>Übersicht!B7</f>
        <v>Bieter:</v>
      </c>
      <c r="B8" s="923">
        <f>Übersicht!C7</f>
        <v>0</v>
      </c>
      <c r="C8" s="923"/>
      <c r="D8" s="923"/>
      <c r="E8" s="923"/>
    </row>
    <row r="9" spans="1:12" ht="13.5" thickBot="1" x14ac:dyDescent="0.25">
      <c r="A9" s="12"/>
      <c r="B9" s="13"/>
      <c r="C9" s="14"/>
      <c r="D9" s="15"/>
      <c r="E9" s="17"/>
    </row>
    <row r="10" spans="1:12" ht="52.5" customHeight="1" thickBot="1" x14ac:dyDescent="0.25">
      <c r="A10" s="983" t="s">
        <v>28</v>
      </c>
      <c r="B10" s="984"/>
      <c r="C10" s="984"/>
      <c r="D10" s="984"/>
      <c r="E10" s="984"/>
      <c r="F10" s="984"/>
      <c r="G10" s="984"/>
      <c r="H10" s="985"/>
    </row>
    <row r="12" spans="1:12" ht="13.5" thickBot="1" x14ac:dyDescent="0.25">
      <c r="B12" s="30"/>
    </row>
    <row r="13" spans="1:12" ht="48.75" customHeight="1" thickBot="1" x14ac:dyDescent="0.25">
      <c r="A13" s="138" t="s">
        <v>2</v>
      </c>
      <c r="B13" s="139" t="s">
        <v>3</v>
      </c>
      <c r="C13" s="140"/>
      <c r="D13" s="140" t="s">
        <v>288</v>
      </c>
      <c r="E13" s="140" t="s">
        <v>289</v>
      </c>
      <c r="F13" s="140" t="s">
        <v>290</v>
      </c>
      <c r="G13" s="140" t="s">
        <v>296</v>
      </c>
      <c r="H13" s="140" t="s">
        <v>297</v>
      </c>
    </row>
    <row r="14" spans="1:12" ht="13.5" thickBot="1" x14ac:dyDescent="0.25">
      <c r="A14" s="410"/>
      <c r="B14" s="411"/>
      <c r="C14" s="412"/>
      <c r="D14" s="141"/>
      <c r="E14" s="142"/>
    </row>
    <row r="15" spans="1:12" ht="13.5" thickBot="1" x14ac:dyDescent="0.25">
      <c r="A15" s="143" t="s">
        <v>9</v>
      </c>
      <c r="B15" s="144" t="s">
        <v>153</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154</v>
      </c>
      <c r="C17" s="417"/>
      <c r="D17" s="418"/>
      <c r="E17" s="418"/>
      <c r="F17" s="418"/>
      <c r="G17" s="418"/>
      <c r="H17" s="418"/>
    </row>
    <row r="18" spans="1:8" x14ac:dyDescent="0.2">
      <c r="A18" s="146" t="s">
        <v>11</v>
      </c>
      <c r="B18" s="419" t="s">
        <v>155</v>
      </c>
      <c r="C18" s="420"/>
      <c r="D18" s="147"/>
      <c r="E18" s="148"/>
      <c r="F18" s="148"/>
      <c r="G18" s="148"/>
      <c r="H18" s="148"/>
    </row>
    <row r="19" spans="1:8" ht="13.5" thickBot="1" x14ac:dyDescent="0.25">
      <c r="A19" s="149" t="s">
        <v>10</v>
      </c>
      <c r="B19" s="421" t="s">
        <v>156</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157</v>
      </c>
      <c r="C21" s="417"/>
      <c r="D21" s="418"/>
      <c r="E21" s="418"/>
      <c r="F21" s="418"/>
      <c r="G21" s="418"/>
      <c r="H21" s="418"/>
    </row>
    <row r="22" spans="1:8" ht="24" x14ac:dyDescent="0.2">
      <c r="A22" s="146" t="s">
        <v>12</v>
      </c>
      <c r="B22" s="419" t="s">
        <v>260</v>
      </c>
      <c r="C22" s="420" t="s">
        <v>158</v>
      </c>
      <c r="D22" s="364"/>
      <c r="E22" s="365"/>
      <c r="F22" s="365"/>
      <c r="G22" s="365"/>
      <c r="H22" s="365"/>
    </row>
    <row r="23" spans="1:8" x14ac:dyDescent="0.2">
      <c r="A23" s="151" t="s">
        <v>13</v>
      </c>
      <c r="B23" s="425" t="s">
        <v>159</v>
      </c>
      <c r="C23" s="158"/>
      <c r="D23" s="152"/>
      <c r="E23" s="152"/>
      <c r="F23" s="152"/>
      <c r="G23" s="152"/>
      <c r="H23" s="152"/>
    </row>
    <row r="24" spans="1:8" x14ac:dyDescent="0.2">
      <c r="A24" s="151" t="s">
        <v>14</v>
      </c>
      <c r="B24" s="425" t="s">
        <v>160</v>
      </c>
      <c r="C24" s="158" t="s">
        <v>256</v>
      </c>
      <c r="D24" s="153"/>
      <c r="E24" s="153"/>
      <c r="F24" s="153"/>
      <c r="G24" s="153"/>
      <c r="H24" s="153"/>
    </row>
    <row r="25" spans="1:8" x14ac:dyDescent="0.2">
      <c r="A25" s="151" t="s">
        <v>112</v>
      </c>
      <c r="B25" s="425" t="s">
        <v>161</v>
      </c>
      <c r="C25" s="158" t="s">
        <v>162</v>
      </c>
      <c r="D25" s="366"/>
      <c r="E25" s="366"/>
      <c r="F25" s="366"/>
      <c r="G25" s="366"/>
      <c r="H25" s="366"/>
    </row>
    <row r="26" spans="1:8" x14ac:dyDescent="0.2">
      <c r="A26" s="151" t="s">
        <v>113</v>
      </c>
      <c r="B26" s="425" t="s">
        <v>163</v>
      </c>
      <c r="C26" s="158" t="s">
        <v>164</v>
      </c>
      <c r="D26" s="154"/>
      <c r="E26" s="154"/>
      <c r="F26" s="154"/>
      <c r="G26" s="154"/>
      <c r="H26" s="154"/>
    </row>
    <row r="27" spans="1:8" ht="13.5" thickBot="1" x14ac:dyDescent="0.25">
      <c r="A27" s="149" t="s">
        <v>114</v>
      </c>
      <c r="B27" s="421" t="s">
        <v>165</v>
      </c>
      <c r="C27" s="159" t="s">
        <v>162</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166</v>
      </c>
      <c r="C29" s="417"/>
      <c r="D29" s="418"/>
      <c r="E29" s="418"/>
      <c r="F29" s="418"/>
      <c r="G29" s="418"/>
      <c r="H29" s="418"/>
    </row>
    <row r="30" spans="1:8" x14ac:dyDescent="0.2">
      <c r="A30" s="146" t="s">
        <v>39</v>
      </c>
      <c r="B30" s="419" t="s">
        <v>167</v>
      </c>
      <c r="C30" s="157" t="s">
        <v>162</v>
      </c>
      <c r="D30" s="368"/>
      <c r="E30" s="369"/>
      <c r="F30" s="369"/>
      <c r="G30" s="369"/>
      <c r="H30" s="369"/>
    </row>
    <row r="31" spans="1:8" x14ac:dyDescent="0.2">
      <c r="A31" s="151" t="s">
        <v>40</v>
      </c>
      <c r="B31" s="425" t="s">
        <v>168</v>
      </c>
      <c r="C31" s="158" t="s">
        <v>169</v>
      </c>
      <c r="D31" s="155"/>
      <c r="E31" s="153"/>
      <c r="F31" s="153"/>
      <c r="G31" s="153"/>
      <c r="H31" s="153"/>
    </row>
    <row r="32" spans="1:8" ht="24" x14ac:dyDescent="0.2">
      <c r="A32" s="151" t="s">
        <v>233</v>
      </c>
      <c r="B32" s="425" t="s">
        <v>170</v>
      </c>
      <c r="C32" s="158" t="s">
        <v>158</v>
      </c>
      <c r="D32" s="370"/>
      <c r="E32" s="364"/>
      <c r="F32" s="364"/>
      <c r="G32" s="364"/>
      <c r="H32" s="364"/>
    </row>
    <row r="33" spans="1:8" x14ac:dyDescent="0.2">
      <c r="A33" s="151" t="s">
        <v>242</v>
      </c>
      <c r="B33" s="425" t="s">
        <v>163</v>
      </c>
      <c r="C33" s="158" t="s">
        <v>164</v>
      </c>
      <c r="D33" s="371"/>
      <c r="E33" s="372"/>
      <c r="F33" s="372"/>
      <c r="G33" s="372"/>
      <c r="H33" s="372"/>
    </row>
    <row r="34" spans="1:8" ht="24.75" thickBot="1" x14ac:dyDescent="0.25">
      <c r="A34" s="156" t="s">
        <v>359</v>
      </c>
      <c r="B34" s="429" t="s">
        <v>171</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172</v>
      </c>
      <c r="C36" s="417"/>
      <c r="D36" s="418"/>
      <c r="E36" s="418"/>
      <c r="F36" s="418"/>
      <c r="G36" s="418"/>
      <c r="H36" s="418"/>
    </row>
    <row r="37" spans="1:8" x14ac:dyDescent="0.2">
      <c r="A37" s="146" t="s">
        <v>53</v>
      </c>
      <c r="B37" s="610" t="s">
        <v>376</v>
      </c>
      <c r="C37" s="611" t="s">
        <v>377</v>
      </c>
      <c r="D37" s="377"/>
      <c r="E37" s="378"/>
      <c r="F37" s="378"/>
      <c r="G37" s="378"/>
      <c r="H37" s="378"/>
    </row>
    <row r="38" spans="1:8" x14ac:dyDescent="0.2">
      <c r="A38" s="146" t="s">
        <v>54</v>
      </c>
      <c r="B38" s="612" t="s">
        <v>173</v>
      </c>
      <c r="C38" s="613" t="s">
        <v>174</v>
      </c>
      <c r="D38" s="375"/>
      <c r="E38" s="376"/>
      <c r="F38" s="376"/>
      <c r="G38" s="376"/>
      <c r="H38" s="376"/>
    </row>
    <row r="39" spans="1:8" x14ac:dyDescent="0.2">
      <c r="A39" s="151" t="s">
        <v>55</v>
      </c>
      <c r="B39" s="612" t="s">
        <v>175</v>
      </c>
      <c r="C39" s="613" t="s">
        <v>174</v>
      </c>
      <c r="D39" s="375"/>
      <c r="E39" s="376"/>
      <c r="F39" s="376"/>
      <c r="G39" s="376"/>
      <c r="H39" s="376"/>
    </row>
    <row r="40" spans="1:8" ht="24" x14ac:dyDescent="0.2">
      <c r="A40" s="151" t="s">
        <v>243</v>
      </c>
      <c r="B40" s="612" t="s">
        <v>378</v>
      </c>
      <c r="C40" s="613" t="s">
        <v>379</v>
      </c>
      <c r="D40" s="379"/>
      <c r="E40" s="380"/>
      <c r="F40" s="380"/>
      <c r="G40" s="380"/>
      <c r="H40" s="380"/>
    </row>
    <row r="41" spans="1:8" ht="24.75" thickBot="1" x14ac:dyDescent="0.25">
      <c r="A41" s="149" t="s">
        <v>244</v>
      </c>
      <c r="B41" s="614" t="s">
        <v>380</v>
      </c>
      <c r="C41" s="615" t="s">
        <v>379</v>
      </c>
      <c r="D41" s="381"/>
      <c r="E41" s="382"/>
      <c r="F41" s="382"/>
      <c r="G41" s="382"/>
      <c r="H41" s="382"/>
    </row>
    <row r="42" spans="1:8" x14ac:dyDescent="0.2">
      <c r="A42" s="432" t="s">
        <v>271</v>
      </c>
      <c r="B42" s="414"/>
      <c r="C42" s="57"/>
      <c r="D42" s="57"/>
      <c r="E42" s="57"/>
    </row>
  </sheetData>
  <sheetProtection algorithmName="SHA-512" hashValue="gpS9bueogoSm7GJBRrR16nU8g10kFlKWKBzA9GB3WxXHD3xjm2P2vcofEoPqpeHnXC+Bw7wi+clShN3UNNwwDQ==" saltValue="s74J8soo1K78AXk6Z8XhGQ=="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2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F32C-6D8E-4975-B1ED-4FDF394641DE}">
  <sheetPr codeName="Tabelle17"/>
  <dimension ref="A1:L42"/>
  <sheetViews>
    <sheetView showGridLines="0" zoomScaleNormal="100" zoomScalePageLayoutView="25" workbookViewId="0">
      <selection activeCell="A4" sqref="A4:L4"/>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476</v>
      </c>
      <c r="B1" s="4" t="s">
        <v>478</v>
      </c>
      <c r="C1" s="4"/>
      <c r="D1" s="31"/>
      <c r="E1" s="61"/>
    </row>
    <row r="2" spans="1:12" ht="18" x14ac:dyDescent="0.2">
      <c r="A2" s="4" t="str">
        <f>Übersicht!B2</f>
        <v>Südthüringen-Unterfranken-Netz (SUN) Loskombination</v>
      </c>
      <c r="B2" s="5"/>
      <c r="C2" s="3"/>
      <c r="D2" s="31"/>
      <c r="E2" s="62"/>
    </row>
    <row r="3" spans="1:12" ht="15.75" x14ac:dyDescent="0.25">
      <c r="A3" s="407" t="s">
        <v>325</v>
      </c>
      <c r="B3" s="63"/>
      <c r="C3" s="64"/>
      <c r="D3" s="63"/>
      <c r="E3" s="63"/>
    </row>
    <row r="4" spans="1:12" ht="28.5" customHeight="1" x14ac:dyDescent="0.2">
      <c r="A4" s="940" t="s">
        <v>524</v>
      </c>
      <c r="B4" s="940"/>
      <c r="C4" s="940"/>
      <c r="D4" s="940"/>
      <c r="E4" s="940"/>
      <c r="F4" s="940"/>
      <c r="G4" s="940"/>
      <c r="H4" s="940"/>
      <c r="I4" s="940"/>
      <c r="J4" s="940"/>
      <c r="K4" s="940"/>
      <c r="L4" s="940"/>
    </row>
    <row r="5" spans="1:12" x14ac:dyDescent="0.2">
      <c r="A5" s="7"/>
      <c r="B5" s="8"/>
      <c r="C5" s="9"/>
      <c r="D5" s="32"/>
      <c r="E5" s="10"/>
    </row>
    <row r="6" spans="1:12" ht="12.75" customHeight="1" x14ac:dyDescent="0.2">
      <c r="A6" s="927" t="str">
        <f>Übersicht!B5</f>
        <v>Nur grün hinterlegte Felder sind vom Bieter auszufüllen.</v>
      </c>
      <c r="B6" s="927"/>
      <c r="C6" s="927"/>
      <c r="D6" s="927"/>
      <c r="E6" s="927"/>
      <c r="F6" s="927"/>
      <c r="G6" s="927"/>
      <c r="H6" s="927"/>
    </row>
    <row r="7" spans="1:12" ht="18" customHeight="1" x14ac:dyDescent="0.2">
      <c r="A7" s="12"/>
      <c r="B7" s="13"/>
      <c r="C7" s="14"/>
      <c r="D7" s="15"/>
      <c r="E7" s="17"/>
    </row>
    <row r="8" spans="1:12" s="408" customFormat="1" ht="18" customHeight="1" x14ac:dyDescent="0.2">
      <c r="A8" s="682" t="str">
        <f>Übersicht!B7</f>
        <v>Bieter:</v>
      </c>
      <c r="B8" s="923">
        <f>Übersicht!C7</f>
        <v>0</v>
      </c>
      <c r="C8" s="923"/>
      <c r="D8" s="923"/>
      <c r="E8" s="923"/>
    </row>
    <row r="9" spans="1:12" ht="13.5" thickBot="1" x14ac:dyDescent="0.25">
      <c r="A9" s="12"/>
      <c r="B9" s="13"/>
      <c r="C9" s="14"/>
      <c r="D9" s="15"/>
      <c r="E9" s="17"/>
    </row>
    <row r="10" spans="1:12" ht="52.5" customHeight="1" thickBot="1" x14ac:dyDescent="0.25">
      <c r="A10" s="983" t="s">
        <v>28</v>
      </c>
      <c r="B10" s="984"/>
      <c r="C10" s="984"/>
      <c r="D10" s="984"/>
      <c r="E10" s="984"/>
      <c r="F10" s="984"/>
      <c r="G10" s="984"/>
      <c r="H10" s="985"/>
    </row>
    <row r="12" spans="1:12" ht="13.5" thickBot="1" x14ac:dyDescent="0.25">
      <c r="B12" s="30"/>
    </row>
    <row r="13" spans="1:12" ht="48.75" customHeight="1" thickBot="1" x14ac:dyDescent="0.25">
      <c r="A13" s="138" t="s">
        <v>2</v>
      </c>
      <c r="B13" s="139" t="s">
        <v>3</v>
      </c>
      <c r="C13" s="140"/>
      <c r="D13" s="140" t="s">
        <v>288</v>
      </c>
      <c r="E13" s="140" t="s">
        <v>289</v>
      </c>
      <c r="F13" s="140" t="s">
        <v>290</v>
      </c>
      <c r="G13" s="140" t="s">
        <v>296</v>
      </c>
      <c r="H13" s="140" t="s">
        <v>297</v>
      </c>
    </row>
    <row r="14" spans="1:12" ht="13.5" thickBot="1" x14ac:dyDescent="0.25">
      <c r="A14" s="410"/>
      <c r="B14" s="411"/>
      <c r="C14" s="412"/>
      <c r="D14" s="141"/>
      <c r="E14" s="142"/>
    </row>
    <row r="15" spans="1:12" ht="13.5" thickBot="1" x14ac:dyDescent="0.25">
      <c r="A15" s="143" t="s">
        <v>9</v>
      </c>
      <c r="B15" s="144" t="s">
        <v>153</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154</v>
      </c>
      <c r="C17" s="417"/>
      <c r="D17" s="418"/>
      <c r="E17" s="418"/>
      <c r="F17" s="418"/>
      <c r="G17" s="418"/>
      <c r="H17" s="418"/>
    </row>
    <row r="18" spans="1:8" x14ac:dyDescent="0.2">
      <c r="A18" s="146" t="s">
        <v>11</v>
      </c>
      <c r="B18" s="419" t="s">
        <v>155</v>
      </c>
      <c r="C18" s="420"/>
      <c r="D18" s="147"/>
      <c r="E18" s="148"/>
      <c r="F18" s="148"/>
      <c r="G18" s="148"/>
      <c r="H18" s="148"/>
    </row>
    <row r="19" spans="1:8" ht="13.5" thickBot="1" x14ac:dyDescent="0.25">
      <c r="A19" s="149" t="s">
        <v>10</v>
      </c>
      <c r="B19" s="421" t="s">
        <v>156</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157</v>
      </c>
      <c r="C21" s="417"/>
      <c r="D21" s="418"/>
      <c r="E21" s="418"/>
      <c r="F21" s="418"/>
      <c r="G21" s="418"/>
      <c r="H21" s="418"/>
    </row>
    <row r="22" spans="1:8" ht="24" x14ac:dyDescent="0.2">
      <c r="A22" s="146" t="s">
        <v>12</v>
      </c>
      <c r="B22" s="419" t="s">
        <v>260</v>
      </c>
      <c r="C22" s="420" t="s">
        <v>158</v>
      </c>
      <c r="D22" s="364"/>
      <c r="E22" s="365"/>
      <c r="F22" s="365"/>
      <c r="G22" s="365"/>
      <c r="H22" s="365"/>
    </row>
    <row r="23" spans="1:8" x14ac:dyDescent="0.2">
      <c r="A23" s="151" t="s">
        <v>13</v>
      </c>
      <c r="B23" s="425" t="s">
        <v>159</v>
      </c>
      <c r="C23" s="158"/>
      <c r="D23" s="152"/>
      <c r="E23" s="152"/>
      <c r="F23" s="152"/>
      <c r="G23" s="152"/>
      <c r="H23" s="152"/>
    </row>
    <row r="24" spans="1:8" x14ac:dyDescent="0.2">
      <c r="A24" s="151" t="s">
        <v>14</v>
      </c>
      <c r="B24" s="425" t="s">
        <v>160</v>
      </c>
      <c r="C24" s="158" t="s">
        <v>256</v>
      </c>
      <c r="D24" s="153"/>
      <c r="E24" s="153"/>
      <c r="F24" s="153"/>
      <c r="G24" s="153"/>
      <c r="H24" s="153"/>
    </row>
    <row r="25" spans="1:8" x14ac:dyDescent="0.2">
      <c r="A25" s="151" t="s">
        <v>112</v>
      </c>
      <c r="B25" s="425" t="s">
        <v>161</v>
      </c>
      <c r="C25" s="158" t="s">
        <v>162</v>
      </c>
      <c r="D25" s="366"/>
      <c r="E25" s="366"/>
      <c r="F25" s="366"/>
      <c r="G25" s="366"/>
      <c r="H25" s="366"/>
    </row>
    <row r="26" spans="1:8" x14ac:dyDescent="0.2">
      <c r="A26" s="151" t="s">
        <v>113</v>
      </c>
      <c r="B26" s="425" t="s">
        <v>163</v>
      </c>
      <c r="C26" s="158" t="s">
        <v>164</v>
      </c>
      <c r="D26" s="154"/>
      <c r="E26" s="154"/>
      <c r="F26" s="154"/>
      <c r="G26" s="154"/>
      <c r="H26" s="154"/>
    </row>
    <row r="27" spans="1:8" ht="13.5" thickBot="1" x14ac:dyDescent="0.25">
      <c r="A27" s="149" t="s">
        <v>114</v>
      </c>
      <c r="B27" s="421" t="s">
        <v>165</v>
      </c>
      <c r="C27" s="159" t="s">
        <v>162</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166</v>
      </c>
      <c r="C29" s="417"/>
      <c r="D29" s="418"/>
      <c r="E29" s="418"/>
      <c r="F29" s="418"/>
      <c r="G29" s="418"/>
      <c r="H29" s="418"/>
    </row>
    <row r="30" spans="1:8" x14ac:dyDescent="0.2">
      <c r="A30" s="146" t="s">
        <v>39</v>
      </c>
      <c r="B30" s="419" t="s">
        <v>167</v>
      </c>
      <c r="C30" s="157" t="s">
        <v>162</v>
      </c>
      <c r="D30" s="368"/>
      <c r="E30" s="369"/>
      <c r="F30" s="369"/>
      <c r="G30" s="369"/>
      <c r="H30" s="369"/>
    </row>
    <row r="31" spans="1:8" x14ac:dyDescent="0.2">
      <c r="A31" s="151" t="s">
        <v>40</v>
      </c>
      <c r="B31" s="425" t="s">
        <v>168</v>
      </c>
      <c r="C31" s="158" t="s">
        <v>169</v>
      </c>
      <c r="D31" s="155"/>
      <c r="E31" s="153"/>
      <c r="F31" s="153"/>
      <c r="G31" s="153"/>
      <c r="H31" s="153"/>
    </row>
    <row r="32" spans="1:8" ht="24" x14ac:dyDescent="0.2">
      <c r="A32" s="151" t="s">
        <v>233</v>
      </c>
      <c r="B32" s="425" t="s">
        <v>170</v>
      </c>
      <c r="C32" s="158" t="s">
        <v>158</v>
      </c>
      <c r="D32" s="370"/>
      <c r="E32" s="364"/>
      <c r="F32" s="364"/>
      <c r="G32" s="364"/>
      <c r="H32" s="364"/>
    </row>
    <row r="33" spans="1:8" x14ac:dyDescent="0.2">
      <c r="A33" s="151" t="s">
        <v>242</v>
      </c>
      <c r="B33" s="425" t="s">
        <v>163</v>
      </c>
      <c r="C33" s="158" t="s">
        <v>164</v>
      </c>
      <c r="D33" s="371"/>
      <c r="E33" s="372"/>
      <c r="F33" s="372"/>
      <c r="G33" s="372"/>
      <c r="H33" s="372"/>
    </row>
    <row r="34" spans="1:8" ht="24.75" thickBot="1" x14ac:dyDescent="0.25">
      <c r="A34" s="156" t="s">
        <v>359</v>
      </c>
      <c r="B34" s="429" t="s">
        <v>171</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172</v>
      </c>
      <c r="C36" s="417"/>
      <c r="D36" s="418"/>
      <c r="E36" s="418"/>
      <c r="F36" s="418"/>
      <c r="G36" s="418"/>
      <c r="H36" s="418"/>
    </row>
    <row r="37" spans="1:8" x14ac:dyDescent="0.2">
      <c r="A37" s="146" t="s">
        <v>53</v>
      </c>
      <c r="B37" s="610" t="s">
        <v>376</v>
      </c>
      <c r="C37" s="611" t="s">
        <v>377</v>
      </c>
      <c r="D37" s="377"/>
      <c r="E37" s="378"/>
      <c r="F37" s="378"/>
      <c r="G37" s="378"/>
      <c r="H37" s="378"/>
    </row>
    <row r="38" spans="1:8" x14ac:dyDescent="0.2">
      <c r="A38" s="146" t="s">
        <v>54</v>
      </c>
      <c r="B38" s="612" t="s">
        <v>173</v>
      </c>
      <c r="C38" s="613" t="s">
        <v>174</v>
      </c>
      <c r="D38" s="375"/>
      <c r="E38" s="376"/>
      <c r="F38" s="376"/>
      <c r="G38" s="376"/>
      <c r="H38" s="376"/>
    </row>
    <row r="39" spans="1:8" x14ac:dyDescent="0.2">
      <c r="A39" s="151" t="s">
        <v>55</v>
      </c>
      <c r="B39" s="612" t="s">
        <v>175</v>
      </c>
      <c r="C39" s="613" t="s">
        <v>174</v>
      </c>
      <c r="D39" s="375"/>
      <c r="E39" s="376"/>
      <c r="F39" s="376"/>
      <c r="G39" s="376"/>
      <c r="H39" s="376"/>
    </row>
    <row r="40" spans="1:8" ht="24" x14ac:dyDescent="0.2">
      <c r="A40" s="151" t="s">
        <v>243</v>
      </c>
      <c r="B40" s="612" t="s">
        <v>378</v>
      </c>
      <c r="C40" s="613" t="s">
        <v>379</v>
      </c>
      <c r="D40" s="379"/>
      <c r="E40" s="380"/>
      <c r="F40" s="380"/>
      <c r="G40" s="380"/>
      <c r="H40" s="380"/>
    </row>
    <row r="41" spans="1:8" ht="24.75" thickBot="1" x14ac:dyDescent="0.25">
      <c r="A41" s="149" t="s">
        <v>244</v>
      </c>
      <c r="B41" s="614" t="s">
        <v>380</v>
      </c>
      <c r="C41" s="615" t="s">
        <v>379</v>
      </c>
      <c r="D41" s="381"/>
      <c r="E41" s="382"/>
      <c r="F41" s="382"/>
      <c r="G41" s="382"/>
      <c r="H41" s="382"/>
    </row>
    <row r="42" spans="1:8" x14ac:dyDescent="0.2">
      <c r="A42" s="432" t="s">
        <v>271</v>
      </c>
      <c r="B42" s="414"/>
      <c r="C42" s="57"/>
      <c r="D42" s="57"/>
      <c r="E42" s="57"/>
    </row>
  </sheetData>
  <sheetProtection algorithmName="SHA-512" hashValue="xy7anFrZ1VZOtic/d+ZDBDSRT3jVl7/gfwUN2Gs+xhf5rKc7+LxljX3SFWmfCIebVhvNzx1046gxs1D5uXxhGA==" saltValue="IJzLLmunY4bo0c9nkfg0CQ=="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2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28CD-00CD-4A21-9FC4-5C414283E7A7}">
  <sheetPr codeName="Tabelle18"/>
  <dimension ref="A1:L42"/>
  <sheetViews>
    <sheetView showGridLines="0" zoomScaleNormal="100" zoomScalePageLayoutView="25" workbookViewId="0">
      <selection activeCell="L22" sqref="L22"/>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508</v>
      </c>
      <c r="B1" s="4" t="s">
        <v>475</v>
      </c>
      <c r="C1" s="4"/>
      <c r="D1" s="31"/>
      <c r="E1" s="61"/>
    </row>
    <row r="2" spans="1:12" ht="18" x14ac:dyDescent="0.2">
      <c r="A2" s="4" t="str">
        <f>Übersicht!B2</f>
        <v>Südthüringen-Unterfranken-Netz (SUN) Loskombination</v>
      </c>
      <c r="B2" s="5"/>
      <c r="C2" s="3"/>
      <c r="D2" s="31"/>
      <c r="E2" s="62"/>
    </row>
    <row r="3" spans="1:12" ht="15.75" x14ac:dyDescent="0.25">
      <c r="A3" s="407" t="s">
        <v>325</v>
      </c>
      <c r="B3" s="63"/>
      <c r="C3" s="64"/>
      <c r="D3" s="63"/>
      <c r="E3" s="63"/>
    </row>
    <row r="4" spans="1:12" ht="28.5" customHeight="1" x14ac:dyDescent="0.2">
      <c r="A4" s="940" t="s">
        <v>524</v>
      </c>
      <c r="B4" s="940"/>
      <c r="C4" s="940"/>
      <c r="D4" s="940"/>
      <c r="E4" s="940"/>
      <c r="F4" s="940"/>
      <c r="G4" s="940"/>
      <c r="H4" s="940"/>
      <c r="I4" s="940"/>
      <c r="J4" s="940"/>
      <c r="K4" s="940"/>
      <c r="L4" s="940"/>
    </row>
    <row r="5" spans="1:12" x14ac:dyDescent="0.2">
      <c r="A5" s="7"/>
      <c r="B5" s="8"/>
      <c r="C5" s="9"/>
      <c r="D5" s="32"/>
      <c r="E5" s="10"/>
    </row>
    <row r="6" spans="1:12" ht="12.75" customHeight="1" x14ac:dyDescent="0.2">
      <c r="A6" s="927" t="str">
        <f>Übersicht!B5</f>
        <v>Nur grün hinterlegte Felder sind vom Bieter auszufüllen.</v>
      </c>
      <c r="B6" s="927"/>
      <c r="C6" s="927"/>
      <c r="D6" s="927"/>
      <c r="E6" s="927"/>
      <c r="F6" s="927"/>
      <c r="G6" s="927"/>
      <c r="H6" s="927"/>
    </row>
    <row r="7" spans="1:12" ht="18" customHeight="1" x14ac:dyDescent="0.2">
      <c r="A7" s="12"/>
      <c r="B7" s="13"/>
      <c r="C7" s="14"/>
      <c r="D7" s="15"/>
      <c r="E7" s="17"/>
    </row>
    <row r="8" spans="1:12" s="408" customFormat="1" ht="18" customHeight="1" x14ac:dyDescent="0.2">
      <c r="A8" s="701" t="str">
        <f>Übersicht!B7</f>
        <v>Bieter:</v>
      </c>
      <c r="B8" s="923">
        <f>Übersicht!C7</f>
        <v>0</v>
      </c>
      <c r="C8" s="923"/>
      <c r="D8" s="923"/>
      <c r="E8" s="923"/>
    </row>
    <row r="9" spans="1:12" ht="13.5" thickBot="1" x14ac:dyDescent="0.25">
      <c r="A9" s="12"/>
      <c r="B9" s="13"/>
      <c r="C9" s="14"/>
      <c r="D9" s="15"/>
      <c r="E9" s="17"/>
    </row>
    <row r="10" spans="1:12" ht="52.5" customHeight="1" thickBot="1" x14ac:dyDescent="0.25">
      <c r="A10" s="983" t="s">
        <v>28</v>
      </c>
      <c r="B10" s="984"/>
      <c r="C10" s="984"/>
      <c r="D10" s="984"/>
      <c r="E10" s="984"/>
      <c r="F10" s="984"/>
      <c r="G10" s="984"/>
      <c r="H10" s="985"/>
    </row>
    <row r="12" spans="1:12" ht="13.5" thickBot="1" x14ac:dyDescent="0.25">
      <c r="B12" s="30"/>
    </row>
    <row r="13" spans="1:12" ht="48.75" customHeight="1" thickBot="1" x14ac:dyDescent="0.25">
      <c r="A13" s="138" t="s">
        <v>2</v>
      </c>
      <c r="B13" s="139" t="s">
        <v>3</v>
      </c>
      <c r="C13" s="140"/>
      <c r="D13" s="140" t="s">
        <v>288</v>
      </c>
      <c r="E13" s="140" t="s">
        <v>289</v>
      </c>
      <c r="F13" s="140" t="s">
        <v>290</v>
      </c>
      <c r="G13" s="140" t="s">
        <v>296</v>
      </c>
      <c r="H13" s="140" t="s">
        <v>297</v>
      </c>
    </row>
    <row r="14" spans="1:12" ht="13.5" thickBot="1" x14ac:dyDescent="0.25">
      <c r="A14" s="410"/>
      <c r="B14" s="411"/>
      <c r="C14" s="412"/>
      <c r="D14" s="141"/>
      <c r="E14" s="142"/>
    </row>
    <row r="15" spans="1:12" ht="13.5" thickBot="1" x14ac:dyDescent="0.25">
      <c r="A15" s="143" t="s">
        <v>9</v>
      </c>
      <c r="B15" s="144" t="s">
        <v>153</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154</v>
      </c>
      <c r="C17" s="417"/>
      <c r="D17" s="418"/>
      <c r="E17" s="418"/>
      <c r="F17" s="418"/>
      <c r="G17" s="418"/>
      <c r="H17" s="418"/>
    </row>
    <row r="18" spans="1:8" x14ac:dyDescent="0.2">
      <c r="A18" s="146" t="s">
        <v>11</v>
      </c>
      <c r="B18" s="419" t="s">
        <v>155</v>
      </c>
      <c r="C18" s="420"/>
      <c r="D18" s="147"/>
      <c r="E18" s="148"/>
      <c r="F18" s="148"/>
      <c r="G18" s="148"/>
      <c r="H18" s="148"/>
    </row>
    <row r="19" spans="1:8" ht="13.5" thickBot="1" x14ac:dyDescent="0.25">
      <c r="A19" s="149" t="s">
        <v>10</v>
      </c>
      <c r="B19" s="421" t="s">
        <v>156</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157</v>
      </c>
      <c r="C21" s="417"/>
      <c r="D21" s="418"/>
      <c r="E21" s="418"/>
      <c r="F21" s="418"/>
      <c r="G21" s="418"/>
      <c r="H21" s="418"/>
    </row>
    <row r="22" spans="1:8" ht="24" x14ac:dyDescent="0.2">
      <c r="A22" s="146" t="s">
        <v>12</v>
      </c>
      <c r="B22" s="419" t="s">
        <v>260</v>
      </c>
      <c r="C22" s="420" t="s">
        <v>158</v>
      </c>
      <c r="D22" s="364"/>
      <c r="E22" s="365"/>
      <c r="F22" s="365"/>
      <c r="G22" s="365"/>
      <c r="H22" s="365"/>
    </row>
    <row r="23" spans="1:8" x14ac:dyDescent="0.2">
      <c r="A23" s="151" t="s">
        <v>13</v>
      </c>
      <c r="B23" s="425" t="s">
        <v>159</v>
      </c>
      <c r="C23" s="158"/>
      <c r="D23" s="152"/>
      <c r="E23" s="152"/>
      <c r="F23" s="152"/>
      <c r="G23" s="152"/>
      <c r="H23" s="152"/>
    </row>
    <row r="24" spans="1:8" x14ac:dyDescent="0.2">
      <c r="A24" s="151" t="s">
        <v>14</v>
      </c>
      <c r="B24" s="425" t="s">
        <v>160</v>
      </c>
      <c r="C24" s="158" t="s">
        <v>256</v>
      </c>
      <c r="D24" s="153"/>
      <c r="E24" s="153"/>
      <c r="F24" s="153"/>
      <c r="G24" s="153"/>
      <c r="H24" s="153"/>
    </row>
    <row r="25" spans="1:8" x14ac:dyDescent="0.2">
      <c r="A25" s="151" t="s">
        <v>112</v>
      </c>
      <c r="B25" s="425" t="s">
        <v>161</v>
      </c>
      <c r="C25" s="158" t="s">
        <v>162</v>
      </c>
      <c r="D25" s="366"/>
      <c r="E25" s="366"/>
      <c r="F25" s="366"/>
      <c r="G25" s="366"/>
      <c r="H25" s="366"/>
    </row>
    <row r="26" spans="1:8" x14ac:dyDescent="0.2">
      <c r="A26" s="151" t="s">
        <v>113</v>
      </c>
      <c r="B26" s="425" t="s">
        <v>163</v>
      </c>
      <c r="C26" s="158" t="s">
        <v>164</v>
      </c>
      <c r="D26" s="154"/>
      <c r="E26" s="154"/>
      <c r="F26" s="154"/>
      <c r="G26" s="154"/>
      <c r="H26" s="154"/>
    </row>
    <row r="27" spans="1:8" ht="13.5" thickBot="1" x14ac:dyDescent="0.25">
      <c r="A27" s="149" t="s">
        <v>114</v>
      </c>
      <c r="B27" s="421" t="s">
        <v>165</v>
      </c>
      <c r="C27" s="159" t="s">
        <v>162</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166</v>
      </c>
      <c r="C29" s="417"/>
      <c r="D29" s="418"/>
      <c r="E29" s="418"/>
      <c r="F29" s="418"/>
      <c r="G29" s="418"/>
      <c r="H29" s="418"/>
    </row>
    <row r="30" spans="1:8" x14ac:dyDescent="0.2">
      <c r="A30" s="146" t="s">
        <v>39</v>
      </c>
      <c r="B30" s="419" t="s">
        <v>167</v>
      </c>
      <c r="C30" s="157" t="s">
        <v>162</v>
      </c>
      <c r="D30" s="368"/>
      <c r="E30" s="369"/>
      <c r="F30" s="369"/>
      <c r="G30" s="369"/>
      <c r="H30" s="369"/>
    </row>
    <row r="31" spans="1:8" x14ac:dyDescent="0.2">
      <c r="A31" s="151" t="s">
        <v>40</v>
      </c>
      <c r="B31" s="425" t="s">
        <v>168</v>
      </c>
      <c r="C31" s="158" t="s">
        <v>169</v>
      </c>
      <c r="D31" s="155"/>
      <c r="E31" s="153"/>
      <c r="F31" s="153"/>
      <c r="G31" s="153"/>
      <c r="H31" s="153"/>
    </row>
    <row r="32" spans="1:8" ht="24" x14ac:dyDescent="0.2">
      <c r="A32" s="151" t="s">
        <v>233</v>
      </c>
      <c r="B32" s="425" t="s">
        <v>170</v>
      </c>
      <c r="C32" s="158" t="s">
        <v>158</v>
      </c>
      <c r="D32" s="370"/>
      <c r="E32" s="364"/>
      <c r="F32" s="364"/>
      <c r="G32" s="364"/>
      <c r="H32" s="364"/>
    </row>
    <row r="33" spans="1:8" x14ac:dyDescent="0.2">
      <c r="A33" s="151" t="s">
        <v>242</v>
      </c>
      <c r="B33" s="425" t="s">
        <v>163</v>
      </c>
      <c r="C33" s="158" t="s">
        <v>164</v>
      </c>
      <c r="D33" s="371"/>
      <c r="E33" s="372"/>
      <c r="F33" s="372"/>
      <c r="G33" s="372"/>
      <c r="H33" s="372"/>
    </row>
    <row r="34" spans="1:8" ht="24.75" thickBot="1" x14ac:dyDescent="0.25">
      <c r="A34" s="156" t="s">
        <v>359</v>
      </c>
      <c r="B34" s="429" t="s">
        <v>171</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172</v>
      </c>
      <c r="C36" s="417"/>
      <c r="D36" s="418"/>
      <c r="E36" s="418"/>
      <c r="F36" s="418"/>
      <c r="G36" s="418"/>
      <c r="H36" s="418"/>
    </row>
    <row r="37" spans="1:8" x14ac:dyDescent="0.2">
      <c r="A37" s="146" t="s">
        <v>53</v>
      </c>
      <c r="B37" s="610" t="s">
        <v>376</v>
      </c>
      <c r="C37" s="611" t="s">
        <v>377</v>
      </c>
      <c r="D37" s="377"/>
      <c r="E37" s="378"/>
      <c r="F37" s="378"/>
      <c r="G37" s="378"/>
      <c r="H37" s="378"/>
    </row>
    <row r="38" spans="1:8" x14ac:dyDescent="0.2">
      <c r="A38" s="146" t="s">
        <v>54</v>
      </c>
      <c r="B38" s="612" t="s">
        <v>173</v>
      </c>
      <c r="C38" s="613" t="s">
        <v>174</v>
      </c>
      <c r="D38" s="375"/>
      <c r="E38" s="376"/>
      <c r="F38" s="376"/>
      <c r="G38" s="376"/>
      <c r="H38" s="376"/>
    </row>
    <row r="39" spans="1:8" x14ac:dyDescent="0.2">
      <c r="A39" s="151" t="s">
        <v>55</v>
      </c>
      <c r="B39" s="612" t="s">
        <v>175</v>
      </c>
      <c r="C39" s="613" t="s">
        <v>174</v>
      </c>
      <c r="D39" s="375"/>
      <c r="E39" s="376"/>
      <c r="F39" s="376"/>
      <c r="G39" s="376"/>
      <c r="H39" s="376"/>
    </row>
    <row r="40" spans="1:8" ht="24" x14ac:dyDescent="0.2">
      <c r="A40" s="151" t="s">
        <v>243</v>
      </c>
      <c r="B40" s="612" t="s">
        <v>378</v>
      </c>
      <c r="C40" s="613" t="s">
        <v>379</v>
      </c>
      <c r="D40" s="379"/>
      <c r="E40" s="380"/>
      <c r="F40" s="380"/>
      <c r="G40" s="380"/>
      <c r="H40" s="380"/>
    </row>
    <row r="41" spans="1:8" ht="24.75" thickBot="1" x14ac:dyDescent="0.25">
      <c r="A41" s="149" t="s">
        <v>244</v>
      </c>
      <c r="B41" s="614" t="s">
        <v>380</v>
      </c>
      <c r="C41" s="615" t="s">
        <v>379</v>
      </c>
      <c r="D41" s="381"/>
      <c r="E41" s="382"/>
      <c r="F41" s="382"/>
      <c r="G41" s="382"/>
      <c r="H41" s="382"/>
    </row>
    <row r="42" spans="1:8" x14ac:dyDescent="0.2">
      <c r="A42" s="432" t="s">
        <v>271</v>
      </c>
      <c r="B42" s="414"/>
      <c r="C42" s="57"/>
      <c r="D42" s="57"/>
      <c r="E42" s="57"/>
    </row>
  </sheetData>
  <sheetProtection algorithmName="SHA-512" hashValue="MwvDf3m7X3kUxCLCxJsIw6sIVK2Ju2OGTUusssokKbgzHfdwDW0BzWqQHxMqKAwzVcck9iH3H5Piu+hzhQ3E7w==" saltValue="h94tNKBZp8N6X5OAKsZt6g=="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2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dimension ref="A1:M19"/>
  <sheetViews>
    <sheetView showGridLines="0" zoomScaleNormal="100" workbookViewId="0">
      <selection activeCell="A4" sqref="A4:E4"/>
    </sheetView>
  </sheetViews>
  <sheetFormatPr baseColWidth="10" defaultRowHeight="12.75" x14ac:dyDescent="0.2"/>
  <cols>
    <col min="1" max="1" width="32.85546875" style="19" customWidth="1"/>
    <col min="2" max="3" width="20.42578125" style="19" customWidth="1"/>
    <col min="4" max="16384" width="11.42578125" style="19"/>
  </cols>
  <sheetData>
    <row r="1" spans="1:13" s="43" customFormat="1" ht="39" customHeight="1" x14ac:dyDescent="0.2">
      <c r="A1" s="1030" t="s">
        <v>530</v>
      </c>
      <c r="B1" s="1030"/>
      <c r="C1" s="1030"/>
      <c r="D1" s="1030"/>
      <c r="E1" s="1030"/>
    </row>
    <row r="2" spans="1:13" s="43" customFormat="1" ht="21.75" customHeight="1" x14ac:dyDescent="0.2">
      <c r="A2" s="244" t="str">
        <f>'1a Kostenrechnung Loskombi '!A2</f>
        <v>Südthüringen-Unterfranken-Netz (SUN) Loskombination</v>
      </c>
      <c r="B2" s="302"/>
      <c r="C2" s="303"/>
      <c r="D2" s="135"/>
      <c r="E2" s="135"/>
    </row>
    <row r="3" spans="1:13" s="43" customFormat="1" ht="35.25" customHeight="1" x14ac:dyDescent="0.2">
      <c r="A3" s="1029" t="s">
        <v>318</v>
      </c>
      <c r="B3" s="1029"/>
      <c r="C3" s="1029"/>
      <c r="D3" s="1029"/>
      <c r="E3" s="1029"/>
      <c r="F3" s="44"/>
    </row>
    <row r="4" spans="1:13" s="29" customFormat="1" ht="41.25" customHeight="1" x14ac:dyDescent="0.2">
      <c r="A4" s="940" t="s">
        <v>531</v>
      </c>
      <c r="B4" s="940"/>
      <c r="C4" s="940"/>
      <c r="D4" s="940"/>
      <c r="E4" s="940"/>
    </row>
    <row r="5" spans="1:13" s="43" customFormat="1" ht="15" customHeight="1" x14ac:dyDescent="0.15">
      <c r="A5" s="401"/>
    </row>
    <row r="6" spans="1:13" s="10" customFormat="1" ht="15" customHeight="1" x14ac:dyDescent="0.2">
      <c r="A6" s="1031" t="str">
        <f>Übersicht!B5</f>
        <v>Nur grün hinterlegte Felder sind vom Bieter auszufüllen.</v>
      </c>
      <c r="B6" s="1032"/>
      <c r="C6" s="1032"/>
      <c r="D6" s="1032"/>
      <c r="E6" s="1033"/>
    </row>
    <row r="7" spans="1:13" s="11" customFormat="1" ht="15.75" x14ac:dyDescent="0.2"/>
    <row r="8" spans="1:13" s="11" customFormat="1" ht="15.75" x14ac:dyDescent="0.2">
      <c r="A8" s="402" t="str">
        <f>Übersicht!B7</f>
        <v>Bieter:</v>
      </c>
      <c r="B8" s="923">
        <f>Übersicht!C7</f>
        <v>0</v>
      </c>
      <c r="C8" s="923"/>
      <c r="D8" s="923"/>
      <c r="E8" s="923"/>
      <c r="F8" s="403"/>
      <c r="G8" s="403"/>
    </row>
    <row r="9" spans="1:13" ht="13.5" thickBot="1" x14ac:dyDescent="0.25"/>
    <row r="10" spans="1:13" s="43" customFormat="1" ht="54.95" customHeight="1" thickBot="1" x14ac:dyDescent="0.25">
      <c r="A10" s="160" t="s">
        <v>88</v>
      </c>
      <c r="B10" s="161" t="s">
        <v>191</v>
      </c>
      <c r="C10" s="161" t="s">
        <v>291</v>
      </c>
    </row>
    <row r="11" spans="1:13" s="43" customFormat="1" ht="19.5" customHeight="1" x14ac:dyDescent="0.2">
      <c r="A11" s="404" t="s">
        <v>188</v>
      </c>
      <c r="B11" s="162"/>
      <c r="C11" s="163">
        <f>B11*200</f>
        <v>0</v>
      </c>
      <c r="M11" s="398"/>
    </row>
    <row r="12" spans="1:13" s="43" customFormat="1" ht="19.5" customHeight="1" x14ac:dyDescent="0.2">
      <c r="A12" s="404" t="s">
        <v>189</v>
      </c>
      <c r="B12" s="162"/>
      <c r="C12" s="163">
        <f>B12*200</f>
        <v>0</v>
      </c>
      <c r="M12" s="398"/>
    </row>
    <row r="13" spans="1:13" s="43" customFormat="1" ht="19.5" customHeight="1" x14ac:dyDescent="0.2">
      <c r="A13" s="404" t="s">
        <v>190</v>
      </c>
      <c r="B13" s="162"/>
      <c r="C13" s="163">
        <f>B13*200</f>
        <v>0</v>
      </c>
    </row>
    <row r="14" spans="1:13" s="43" customFormat="1" ht="33.75" customHeight="1" x14ac:dyDescent="0.2">
      <c r="A14" s="24"/>
      <c r="B14" s="405" t="s">
        <v>192</v>
      </c>
      <c r="C14" s="406">
        <f>SUM(C11:C13)</f>
        <v>0</v>
      </c>
    </row>
    <row r="15" spans="1:13" s="43" customFormat="1" ht="19.5" customHeight="1" x14ac:dyDescent="0.2"/>
    <row r="16" spans="1:13" s="43" customFormat="1" ht="19.5" customHeight="1" x14ac:dyDescent="0.2"/>
    <row r="17" s="43" customFormat="1" ht="19.5" customHeight="1" x14ac:dyDescent="0.2"/>
    <row r="18" s="43" customFormat="1" ht="19.5" customHeight="1" x14ac:dyDescent="0.2"/>
    <row r="19" s="43" customFormat="1" ht="19.5" customHeight="1" x14ac:dyDescent="0.2"/>
  </sheetData>
  <sheetProtection algorithmName="SHA-512" hashValue="sEMVPCDN+72uLIYlbIrCAsusdHp8Y8SJj7NNXTYla+JoFJx1fEdVeG8LOSjaSI9Q2yMy0y1/hW5QOTCKGMLlaw==" saltValue="8N4WapuRT9eAig55+rFjPQ==" spinCount="100000" sheet="1" objects="1" scenarios="1"/>
  <mergeCells count="5">
    <mergeCell ref="A3:E3"/>
    <mergeCell ref="A1:E1"/>
    <mergeCell ref="A4:E4"/>
    <mergeCell ref="A6:E6"/>
    <mergeCell ref="B8:E8"/>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0"/>
  <dimension ref="A1:R58"/>
  <sheetViews>
    <sheetView showGridLines="0" zoomScaleNormal="100" workbookViewId="0">
      <selection activeCell="A4" sqref="A4:J4"/>
    </sheetView>
  </sheetViews>
  <sheetFormatPr baseColWidth="10" defaultColWidth="11.42578125" defaultRowHeight="12.75" x14ac:dyDescent="0.2"/>
  <cols>
    <col min="1" max="1" width="2.5703125" style="19" customWidth="1"/>
    <col min="2" max="2" width="8.5703125" style="19" customWidth="1"/>
    <col min="3" max="3" width="15.28515625" style="19" customWidth="1"/>
    <col min="4" max="4" width="22.28515625" style="19" customWidth="1"/>
    <col min="5" max="5" width="18.28515625" style="19" customWidth="1"/>
    <col min="6" max="6" width="12" style="19" customWidth="1"/>
    <col min="7" max="7" width="15.5703125" style="19" customWidth="1"/>
    <col min="8" max="8" width="20" style="19" customWidth="1"/>
    <col min="9" max="9" width="29" style="19" customWidth="1"/>
    <col min="10" max="10" width="16.7109375" style="19" customWidth="1"/>
    <col min="11" max="11" width="11.42578125" style="19"/>
    <col min="12" max="12" width="16" style="19" customWidth="1"/>
    <col min="13" max="13" width="16.5703125" style="19" customWidth="1"/>
    <col min="14" max="16384" width="11.42578125" style="19"/>
  </cols>
  <sheetData>
    <row r="1" spans="1:13" ht="18" x14ac:dyDescent="0.2">
      <c r="A1" s="4" t="s">
        <v>275</v>
      </c>
      <c r="B1" s="2"/>
      <c r="C1" s="2"/>
      <c r="D1" s="4" t="s">
        <v>246</v>
      </c>
      <c r="E1" s="4"/>
      <c r="F1" s="3"/>
      <c r="G1" s="3"/>
      <c r="H1" s="31"/>
      <c r="I1" s="1034"/>
      <c r="J1" s="1034"/>
    </row>
    <row r="2" spans="1:13" ht="18" x14ac:dyDescent="0.2">
      <c r="A2" s="4" t="str">
        <f>Übersicht!B2</f>
        <v>Südthüringen-Unterfranken-Netz (SUN) Loskombination</v>
      </c>
      <c r="B2" s="5"/>
      <c r="C2" s="5"/>
      <c r="D2" s="5"/>
      <c r="E2" s="2"/>
      <c r="F2" s="3"/>
      <c r="G2" s="3"/>
      <c r="H2" s="31"/>
      <c r="I2" s="62"/>
      <c r="J2" s="62"/>
    </row>
    <row r="3" spans="1:13" ht="15" x14ac:dyDescent="0.2">
      <c r="A3" s="131" t="s">
        <v>193</v>
      </c>
      <c r="B3" s="63"/>
      <c r="C3" s="63"/>
      <c r="D3" s="63"/>
      <c r="E3" s="63"/>
      <c r="F3" s="64"/>
      <c r="G3" s="64"/>
      <c r="H3" s="63"/>
      <c r="I3" s="63"/>
      <c r="J3" s="63"/>
    </row>
    <row r="4" spans="1:13" ht="24" customHeight="1" x14ac:dyDescent="0.2">
      <c r="A4" s="1035"/>
      <c r="B4" s="1035"/>
      <c r="C4" s="1035"/>
      <c r="D4" s="1035"/>
      <c r="E4" s="1035"/>
      <c r="F4" s="1035"/>
      <c r="G4" s="1035"/>
      <c r="H4" s="1035"/>
      <c r="I4" s="1035"/>
      <c r="J4" s="1035"/>
    </row>
    <row r="5" spans="1:13" ht="18" x14ac:dyDescent="0.2">
      <c r="A5" s="6"/>
      <c r="B5" s="2"/>
      <c r="C5" s="2"/>
      <c r="D5" s="2"/>
      <c r="E5" s="2"/>
      <c r="F5" s="3"/>
      <c r="G5" s="3"/>
      <c r="H5" s="31"/>
      <c r="I5" s="43"/>
      <c r="J5" s="43"/>
    </row>
    <row r="6" spans="1:13" x14ac:dyDescent="0.2">
      <c r="A6" s="1031" t="str">
        <f>Übersicht!B5</f>
        <v>Nur grün hinterlegte Felder sind vom Bieter auszufüllen.</v>
      </c>
      <c r="B6" s="1032"/>
      <c r="C6" s="1032"/>
      <c r="D6" s="1032"/>
      <c r="E6" s="1032"/>
      <c r="F6" s="1032"/>
      <c r="G6" s="1032"/>
      <c r="H6" s="1032"/>
      <c r="I6" s="1032"/>
      <c r="J6" s="1033"/>
    </row>
    <row r="7" spans="1:13" ht="15.75" customHeight="1" x14ac:dyDescent="0.2"/>
    <row r="8" spans="1:13" s="165" customFormat="1" ht="15" x14ac:dyDescent="0.2">
      <c r="A8" s="1036" t="str">
        <f>Übersicht!B7</f>
        <v>Bieter:</v>
      </c>
      <c r="B8" s="1036"/>
      <c r="C8" s="350"/>
      <c r="D8" s="1036">
        <f>Übersicht!C7</f>
        <v>0</v>
      </c>
      <c r="E8" s="1036"/>
      <c r="F8" s="1036"/>
      <c r="G8" s="1036"/>
      <c r="H8" s="1036"/>
      <c r="I8" s="1036"/>
      <c r="J8" s="164"/>
    </row>
    <row r="9" spans="1:13" x14ac:dyDescent="0.2">
      <c r="A9" s="12"/>
      <c r="B9" s="13"/>
      <c r="C9" s="13"/>
      <c r="D9" s="13"/>
      <c r="E9" s="13"/>
      <c r="F9" s="14"/>
      <c r="G9" s="14"/>
      <c r="H9" s="15"/>
      <c r="I9" s="16"/>
      <c r="J9" s="17"/>
    </row>
    <row r="11" spans="1:13" ht="13.5" thickBot="1" x14ac:dyDescent="0.25"/>
    <row r="12" spans="1:13" ht="21.75" customHeight="1" thickBot="1" x14ac:dyDescent="0.25">
      <c r="A12" s="138" t="s">
        <v>9</v>
      </c>
      <c r="B12" s="139" t="s">
        <v>293</v>
      </c>
      <c r="C12" s="166"/>
      <c r="D12" s="166"/>
      <c r="E12" s="166"/>
      <c r="F12" s="166"/>
      <c r="G12" s="166"/>
      <c r="H12" s="167"/>
      <c r="I12" s="167"/>
      <c r="J12" s="168"/>
      <c r="K12" s="169"/>
      <c r="L12" s="51"/>
    </row>
    <row r="13" spans="1:13" x14ac:dyDescent="0.2">
      <c r="A13" s="57"/>
      <c r="B13" s="57"/>
      <c r="C13" s="57"/>
      <c r="D13" s="57"/>
      <c r="E13" s="57"/>
      <c r="F13" s="57"/>
      <c r="G13" s="57"/>
      <c r="H13" s="57"/>
      <c r="I13" s="57"/>
      <c r="J13" s="57"/>
      <c r="K13" s="57"/>
    </row>
    <row r="14" spans="1:13" ht="86.25" customHeight="1" x14ac:dyDescent="0.2">
      <c r="A14" s="57"/>
      <c r="B14"/>
      <c r="C14" s="356" t="s">
        <v>401</v>
      </c>
      <c r="D14" s="170" t="s">
        <v>67</v>
      </c>
      <c r="E14" s="170" t="s">
        <v>250</v>
      </c>
      <c r="F14" s="170" t="s">
        <v>152</v>
      </c>
      <c r="G14" s="170" t="s">
        <v>252</v>
      </c>
      <c r="H14" s="170" t="s">
        <v>136</v>
      </c>
      <c r="I14" s="170" t="s">
        <v>251</v>
      </c>
      <c r="J14" s="170" t="s">
        <v>276</v>
      </c>
      <c r="K14" s="170" t="s">
        <v>137</v>
      </c>
      <c r="L14" s="170" t="s">
        <v>295</v>
      </c>
      <c r="M14" s="197"/>
    </row>
    <row r="15" spans="1:13" x14ac:dyDescent="0.2">
      <c r="A15" s="57"/>
      <c r="B15"/>
      <c r="C15" s="172"/>
      <c r="D15" s="172"/>
      <c r="E15" s="173"/>
      <c r="F15" s="174"/>
      <c r="G15" s="172"/>
      <c r="H15" s="172"/>
      <c r="I15" s="172"/>
      <c r="J15" s="172"/>
      <c r="K15" s="172"/>
      <c r="L15" s="172"/>
    </row>
    <row r="16" spans="1:13" x14ac:dyDescent="0.2">
      <c r="A16" s="57"/>
      <c r="B16"/>
      <c r="C16" s="172"/>
      <c r="D16" s="172"/>
      <c r="E16" s="173"/>
      <c r="F16" s="174"/>
      <c r="G16" s="172"/>
      <c r="H16" s="172"/>
      <c r="I16" s="172"/>
      <c r="J16" s="172"/>
      <c r="K16" s="172"/>
      <c r="L16" s="172"/>
    </row>
    <row r="17" spans="1:18" x14ac:dyDescent="0.2">
      <c r="A17" s="57"/>
      <c r="B17"/>
      <c r="C17" s="172"/>
      <c r="D17" s="172"/>
      <c r="E17" s="173"/>
      <c r="F17" s="174"/>
      <c r="G17" s="172"/>
      <c r="H17" s="172"/>
      <c r="I17" s="172"/>
      <c r="J17" s="172"/>
      <c r="K17" s="172"/>
      <c r="L17" s="172"/>
    </row>
    <row r="18" spans="1:18" x14ac:dyDescent="0.2">
      <c r="A18" s="57"/>
      <c r="B18"/>
      <c r="C18" s="172"/>
      <c r="D18" s="172"/>
      <c r="E18" s="173"/>
      <c r="F18" s="174"/>
      <c r="G18" s="172"/>
      <c r="H18" s="172"/>
      <c r="I18" s="172"/>
      <c r="J18" s="172"/>
      <c r="K18" s="172"/>
      <c r="L18" s="172"/>
    </row>
    <row r="19" spans="1:18" x14ac:dyDescent="0.2">
      <c r="A19" s="57"/>
      <c r="B19"/>
      <c r="C19" s="172"/>
      <c r="D19" s="172"/>
      <c r="E19" s="173"/>
      <c r="F19" s="174"/>
      <c r="G19" s="172"/>
      <c r="H19" s="172"/>
      <c r="I19" s="172"/>
      <c r="J19" s="172"/>
      <c r="K19" s="172"/>
      <c r="L19" s="172"/>
    </row>
    <row r="20" spans="1:18" x14ac:dyDescent="0.2">
      <c r="A20" s="57"/>
      <c r="B20"/>
      <c r="C20" s="172"/>
      <c r="D20" s="172"/>
      <c r="E20" s="173"/>
      <c r="F20" s="174"/>
      <c r="G20" s="172"/>
      <c r="H20" s="172"/>
      <c r="I20" s="172"/>
      <c r="J20" s="172"/>
      <c r="K20" s="172"/>
      <c r="L20" s="172"/>
      <c r="O20"/>
      <c r="P20"/>
      <c r="Q20"/>
      <c r="R20"/>
    </row>
    <row r="21" spans="1:18" x14ac:dyDescent="0.2">
      <c r="A21" s="57"/>
      <c r="B21"/>
      <c r="C21" s="172"/>
      <c r="D21" s="172"/>
      <c r="E21" s="173"/>
      <c r="F21" s="174"/>
      <c r="G21" s="172"/>
      <c r="H21" s="172"/>
      <c r="I21" s="172"/>
      <c r="J21" s="172"/>
      <c r="K21" s="172"/>
      <c r="L21" s="172"/>
      <c r="O21"/>
      <c r="P21"/>
      <c r="Q21"/>
      <c r="R21"/>
    </row>
    <row r="22" spans="1:18" x14ac:dyDescent="0.2">
      <c r="A22" s="57"/>
      <c r="B22"/>
      <c r="C22" s="172"/>
      <c r="D22" s="172"/>
      <c r="E22" s="173"/>
      <c r="F22" s="174"/>
      <c r="G22" s="172"/>
      <c r="H22" s="172"/>
      <c r="I22" s="172"/>
      <c r="J22" s="172"/>
      <c r="K22" s="172"/>
      <c r="L22" s="172"/>
      <c r="O22"/>
      <c r="P22"/>
      <c r="Q22"/>
      <c r="R22"/>
    </row>
    <row r="23" spans="1:18" x14ac:dyDescent="0.2">
      <c r="A23" s="57"/>
      <c r="B23"/>
      <c r="C23" s="172"/>
      <c r="D23" s="172"/>
      <c r="E23" s="173"/>
      <c r="F23" s="174"/>
      <c r="G23" s="172"/>
      <c r="H23" s="172"/>
      <c r="I23" s="172"/>
      <c r="J23" s="172"/>
      <c r="K23" s="172"/>
      <c r="L23" s="172"/>
      <c r="O23"/>
      <c r="P23"/>
      <c r="Q23"/>
      <c r="R23"/>
    </row>
    <row r="24" spans="1:18" x14ac:dyDescent="0.2">
      <c r="A24" s="57"/>
      <c r="B24"/>
      <c r="C24" s="172"/>
      <c r="D24" s="172"/>
      <c r="E24" s="173"/>
      <c r="F24" s="174"/>
      <c r="G24" s="172"/>
      <c r="H24" s="172"/>
      <c r="I24" s="172"/>
      <c r="J24" s="172"/>
      <c r="K24" s="172"/>
      <c r="L24" s="172"/>
      <c r="O24"/>
      <c r="P24"/>
      <c r="Q24"/>
      <c r="R24"/>
    </row>
    <row r="25" spans="1:18" x14ac:dyDescent="0.2">
      <c r="A25" s="57"/>
      <c r="B25"/>
      <c r="C25" s="172"/>
      <c r="D25" s="172"/>
      <c r="E25" s="173"/>
      <c r="F25" s="174"/>
      <c r="G25" s="172"/>
      <c r="H25" s="172"/>
      <c r="I25" s="172"/>
      <c r="J25" s="172"/>
      <c r="K25" s="172"/>
      <c r="L25" s="172"/>
      <c r="O25"/>
      <c r="P25"/>
      <c r="Q25"/>
      <c r="R25"/>
    </row>
    <row r="26" spans="1:18" x14ac:dyDescent="0.2">
      <c r="A26" s="57"/>
      <c r="B26"/>
      <c r="C26" s="172"/>
      <c r="D26" s="172"/>
      <c r="E26" s="173"/>
      <c r="F26" s="174"/>
      <c r="G26" s="172"/>
      <c r="H26" s="172"/>
      <c r="I26" s="172"/>
      <c r="J26" s="172"/>
      <c r="K26" s="172"/>
      <c r="L26" s="172"/>
      <c r="O26"/>
      <c r="P26"/>
      <c r="Q26"/>
      <c r="R26"/>
    </row>
    <row r="27" spans="1:18" x14ac:dyDescent="0.2">
      <c r="A27" s="57"/>
      <c r="B27"/>
      <c r="C27" s="172"/>
      <c r="D27" s="172"/>
      <c r="E27" s="173"/>
      <c r="F27" s="174"/>
      <c r="G27" s="172"/>
      <c r="H27" s="172"/>
      <c r="I27" s="172"/>
      <c r="J27" s="172"/>
      <c r="K27" s="172"/>
      <c r="L27" s="172"/>
      <c r="O27"/>
      <c r="P27"/>
      <c r="Q27"/>
      <c r="R27"/>
    </row>
    <row r="28" spans="1:18" x14ac:dyDescent="0.2">
      <c r="A28" s="57"/>
      <c r="B28"/>
      <c r="C28" s="172"/>
      <c r="D28" s="172"/>
      <c r="E28" s="173"/>
      <c r="F28" s="174"/>
      <c r="G28" s="172"/>
      <c r="H28" s="172"/>
      <c r="I28" s="172"/>
      <c r="J28" s="172"/>
      <c r="K28" s="172"/>
      <c r="L28" s="172"/>
      <c r="O28"/>
      <c r="P28"/>
      <c r="Q28"/>
      <c r="R28"/>
    </row>
    <row r="29" spans="1:18" x14ac:dyDescent="0.2">
      <c r="A29" s="57"/>
      <c r="B29"/>
      <c r="C29" s="172"/>
      <c r="D29" s="172"/>
      <c r="E29" s="173"/>
      <c r="F29" s="174"/>
      <c r="G29" s="172"/>
      <c r="H29" s="172"/>
      <c r="I29" s="172"/>
      <c r="J29" s="172"/>
      <c r="K29" s="172"/>
      <c r="L29" s="172"/>
      <c r="O29"/>
      <c r="P29"/>
      <c r="Q29"/>
      <c r="R29"/>
    </row>
    <row r="30" spans="1:18" x14ac:dyDescent="0.2">
      <c r="A30" s="57"/>
      <c r="B30"/>
      <c r="C30" s="172"/>
      <c r="D30" s="172"/>
      <c r="E30" s="173"/>
      <c r="F30" s="174"/>
      <c r="G30" s="172"/>
      <c r="H30" s="172"/>
      <c r="I30" s="172"/>
      <c r="J30" s="172"/>
      <c r="K30" s="172"/>
      <c r="L30" s="172"/>
      <c r="O30"/>
      <c r="P30"/>
      <c r="Q30"/>
      <c r="R30"/>
    </row>
    <row r="31" spans="1:18" x14ac:dyDescent="0.2">
      <c r="A31" s="57"/>
      <c r="B31"/>
      <c r="C31" s="172"/>
      <c r="D31" s="172"/>
      <c r="E31" s="173"/>
      <c r="F31" s="174"/>
      <c r="G31" s="172"/>
      <c r="H31" s="172"/>
      <c r="I31" s="172"/>
      <c r="J31" s="172"/>
      <c r="K31" s="172"/>
      <c r="L31" s="172"/>
      <c r="O31"/>
      <c r="P31"/>
      <c r="Q31"/>
      <c r="R31"/>
    </row>
    <row r="32" spans="1:18" x14ac:dyDescent="0.2">
      <c r="A32" s="57"/>
      <c r="B32" s="57"/>
      <c r="C32" s="57"/>
      <c r="D32" s="57"/>
      <c r="E32" s="57"/>
      <c r="F32" s="171"/>
      <c r="G32" s="171"/>
      <c r="H32" s="57"/>
      <c r="I32" s="57"/>
      <c r="J32" s="57"/>
      <c r="K32" s="57"/>
      <c r="O32"/>
      <c r="P32"/>
      <c r="Q32"/>
      <c r="R32"/>
    </row>
    <row r="33" spans="1:18" ht="13.5" thickBot="1" x14ac:dyDescent="0.25">
      <c r="A33" s="57"/>
      <c r="B33" s="57"/>
      <c r="C33" s="57"/>
      <c r="D33" s="57"/>
      <c r="E33" s="57"/>
      <c r="F33" s="57"/>
      <c r="G33" s="57"/>
      <c r="H33" s="57"/>
      <c r="I33" s="57"/>
      <c r="J33" s="57"/>
      <c r="K33" s="57"/>
      <c r="O33"/>
      <c r="P33"/>
      <c r="Q33"/>
      <c r="R33"/>
    </row>
    <row r="34" spans="1:18" ht="21.75" customHeight="1" thickBot="1" x14ac:dyDescent="0.25">
      <c r="A34" s="138" t="s">
        <v>22</v>
      </c>
      <c r="B34" s="139" t="s">
        <v>234</v>
      </c>
      <c r="C34" s="166"/>
      <c r="D34" s="166"/>
      <c r="E34" s="166"/>
      <c r="F34" s="166"/>
      <c r="G34" s="166"/>
      <c r="H34" s="167"/>
      <c r="I34" s="167"/>
      <c r="J34" s="168"/>
      <c r="K34" s="169"/>
      <c r="L34" s="51"/>
    </row>
    <row r="35" spans="1:18" x14ac:dyDescent="0.2">
      <c r="A35" s="57"/>
      <c r="B35" s="57"/>
      <c r="C35" s="57"/>
      <c r="D35" s="57"/>
      <c r="E35" s="57"/>
      <c r="F35" s="57"/>
      <c r="G35" s="57"/>
      <c r="H35" s="57"/>
      <c r="I35" s="57"/>
      <c r="J35" s="57"/>
      <c r="K35" s="57"/>
    </row>
    <row r="36" spans="1:18" ht="45.75" customHeight="1" x14ac:dyDescent="0.2">
      <c r="A36" s="57"/>
      <c r="B36"/>
      <c r="C36" s="356" t="s">
        <v>401</v>
      </c>
      <c r="D36" s="170" t="s">
        <v>67</v>
      </c>
      <c r="E36" s="170" t="s">
        <v>151</v>
      </c>
      <c r="F36" s="170" t="s">
        <v>152</v>
      </c>
      <c r="G36" s="170" t="s">
        <v>252</v>
      </c>
      <c r="H36" s="170" t="s">
        <v>136</v>
      </c>
      <c r="I36" s="170" t="s">
        <v>253</v>
      </c>
      <c r="J36" s="57"/>
      <c r="K36" s="57"/>
    </row>
    <row r="37" spans="1:18" x14ac:dyDescent="0.2">
      <c r="A37" s="57"/>
      <c r="B37"/>
      <c r="C37" s="172"/>
      <c r="D37" s="172"/>
      <c r="E37" s="173"/>
      <c r="F37" s="174"/>
      <c r="G37" s="172"/>
      <c r="H37" s="172"/>
      <c r="I37" s="172"/>
      <c r="J37" s="57"/>
      <c r="K37" s="57"/>
    </row>
    <row r="38" spans="1:18" x14ac:dyDescent="0.2">
      <c r="A38" s="57"/>
      <c r="B38"/>
      <c r="C38" s="172"/>
      <c r="D38" s="172"/>
      <c r="E38" s="173"/>
      <c r="F38" s="174"/>
      <c r="G38" s="172"/>
      <c r="H38" s="172"/>
      <c r="I38" s="172"/>
      <c r="J38" s="57"/>
      <c r="K38" s="57"/>
    </row>
    <row r="39" spans="1:18" x14ac:dyDescent="0.2">
      <c r="A39" s="57"/>
      <c r="B39"/>
      <c r="C39" s="172"/>
      <c r="D39" s="172"/>
      <c r="E39" s="173"/>
      <c r="F39" s="174"/>
      <c r="G39" s="172"/>
      <c r="H39" s="172"/>
      <c r="I39" s="172"/>
      <c r="J39" s="57"/>
      <c r="K39" s="57"/>
    </row>
    <row r="40" spans="1:18" x14ac:dyDescent="0.2">
      <c r="A40" s="57"/>
      <c r="B40"/>
      <c r="C40" s="172"/>
      <c r="D40" s="172"/>
      <c r="E40" s="173"/>
      <c r="F40" s="174"/>
      <c r="G40" s="172"/>
      <c r="H40" s="172"/>
      <c r="I40" s="172"/>
      <c r="J40" s="57"/>
      <c r="K40" s="57"/>
    </row>
    <row r="41" spans="1:18" x14ac:dyDescent="0.2">
      <c r="A41" s="57"/>
      <c r="B41"/>
      <c r="C41" s="172"/>
      <c r="D41" s="172"/>
      <c r="E41" s="173"/>
      <c r="F41" s="174"/>
      <c r="G41" s="172"/>
      <c r="H41" s="172"/>
      <c r="I41" s="172"/>
      <c r="J41" s="57"/>
      <c r="K41" s="57"/>
    </row>
    <row r="42" spans="1:18" x14ac:dyDescent="0.2">
      <c r="A42" s="57"/>
      <c r="B42"/>
      <c r="C42" s="172"/>
      <c r="D42" s="172"/>
      <c r="E42" s="173"/>
      <c r="F42" s="174"/>
      <c r="G42" s="172"/>
      <c r="H42" s="172"/>
      <c r="I42" s="172"/>
      <c r="J42" s="57"/>
      <c r="K42" s="57"/>
    </row>
    <row r="43" spans="1:18" x14ac:dyDescent="0.2">
      <c r="A43" s="57"/>
      <c r="B43"/>
      <c r="C43" s="172"/>
      <c r="D43" s="172"/>
      <c r="E43" s="173"/>
      <c r="F43" s="174"/>
      <c r="G43" s="172"/>
      <c r="H43" s="172"/>
      <c r="I43" s="172"/>
      <c r="J43" s="57"/>
      <c r="K43" s="57"/>
    </row>
    <row r="44" spans="1:18" x14ac:dyDescent="0.2">
      <c r="A44" s="57"/>
      <c r="B44"/>
      <c r="C44" s="172"/>
      <c r="D44" s="172"/>
      <c r="E44" s="173"/>
      <c r="F44" s="174"/>
      <c r="G44" s="172"/>
      <c r="H44" s="172"/>
      <c r="I44" s="172"/>
      <c r="J44" s="57"/>
      <c r="K44" s="57"/>
    </row>
    <row r="45" spans="1:18" x14ac:dyDescent="0.2">
      <c r="A45" s="57"/>
      <c r="B45"/>
      <c r="C45" s="172"/>
      <c r="D45" s="172"/>
      <c r="E45" s="173"/>
      <c r="F45" s="174"/>
      <c r="G45" s="172"/>
      <c r="H45" s="172"/>
      <c r="I45" s="172"/>
      <c r="J45" s="57"/>
      <c r="K45" s="57"/>
    </row>
    <row r="46" spans="1:18" x14ac:dyDescent="0.2">
      <c r="A46" s="57"/>
      <c r="B46"/>
      <c r="C46" s="172"/>
      <c r="D46" s="172"/>
      <c r="E46" s="173"/>
      <c r="F46" s="174"/>
      <c r="G46" s="172"/>
      <c r="H46" s="172"/>
      <c r="I46" s="172"/>
      <c r="J46" s="57"/>
      <c r="K46" s="57"/>
    </row>
    <row r="47" spans="1:18" x14ac:dyDescent="0.2">
      <c r="A47" s="57"/>
      <c r="B47"/>
      <c r="C47" s="172"/>
      <c r="D47" s="172"/>
      <c r="E47" s="173"/>
      <c r="F47" s="174"/>
      <c r="G47" s="172"/>
      <c r="H47" s="172"/>
      <c r="I47" s="172"/>
      <c r="J47" s="57"/>
      <c r="K47" s="57"/>
    </row>
    <row r="48" spans="1:18" x14ac:dyDescent="0.2">
      <c r="A48" s="57"/>
      <c r="B48"/>
      <c r="C48" s="172"/>
      <c r="D48" s="172"/>
      <c r="E48" s="173"/>
      <c r="F48" s="174"/>
      <c r="G48" s="172"/>
      <c r="H48" s="172"/>
      <c r="I48" s="172"/>
      <c r="J48" s="57"/>
      <c r="K48" s="57"/>
    </row>
    <row r="49" spans="1:11" x14ac:dyDescent="0.2">
      <c r="A49" s="57"/>
      <c r="B49"/>
      <c r="C49" s="172"/>
      <c r="D49" s="172"/>
      <c r="E49" s="173"/>
      <c r="F49" s="174"/>
      <c r="G49" s="172"/>
      <c r="H49" s="172"/>
      <c r="I49" s="172"/>
      <c r="J49" s="57"/>
      <c r="K49" s="57"/>
    </row>
    <row r="50" spans="1:11" x14ac:dyDescent="0.2">
      <c r="A50" s="57"/>
      <c r="B50"/>
      <c r="C50" s="172"/>
      <c r="D50" s="172"/>
      <c r="E50" s="173"/>
      <c r="F50" s="174"/>
      <c r="G50" s="172"/>
      <c r="H50" s="172"/>
      <c r="I50" s="172"/>
      <c r="J50" s="57"/>
      <c r="K50" s="57"/>
    </row>
    <row r="51" spans="1:11" x14ac:dyDescent="0.2">
      <c r="A51" s="57"/>
      <c r="B51"/>
      <c r="C51" s="172"/>
      <c r="D51" s="172"/>
      <c r="E51" s="173"/>
      <c r="F51" s="174"/>
      <c r="G51" s="172"/>
      <c r="H51" s="172"/>
      <c r="I51" s="172"/>
      <c r="J51" s="57"/>
      <c r="K51" s="57"/>
    </row>
    <row r="52" spans="1:11" x14ac:dyDescent="0.2">
      <c r="A52" s="57"/>
      <c r="B52"/>
      <c r="C52" s="172"/>
      <c r="D52" s="172"/>
      <c r="E52" s="173"/>
      <c r="F52" s="174"/>
      <c r="G52" s="172"/>
      <c r="H52" s="172"/>
      <c r="I52" s="172"/>
      <c r="J52" s="57"/>
      <c r="K52" s="57"/>
    </row>
    <row r="53" spans="1:11" x14ac:dyDescent="0.2">
      <c r="A53" s="57"/>
      <c r="B53"/>
      <c r="C53" s="172"/>
      <c r="D53" s="172"/>
      <c r="E53" s="173"/>
      <c r="F53" s="174"/>
      <c r="G53" s="172"/>
      <c r="H53" s="172"/>
      <c r="I53" s="172"/>
      <c r="J53" s="57"/>
      <c r="K53" s="57"/>
    </row>
    <row r="54" spans="1:11" x14ac:dyDescent="0.2">
      <c r="A54" s="57"/>
      <c r="B54"/>
      <c r="C54" s="172"/>
      <c r="D54" s="172"/>
      <c r="E54" s="173"/>
      <c r="F54" s="174"/>
      <c r="G54" s="172"/>
      <c r="H54" s="172"/>
      <c r="I54" s="172"/>
      <c r="J54" s="57"/>
      <c r="K54" s="57"/>
    </row>
    <row r="55" spans="1:11" x14ac:dyDescent="0.2">
      <c r="A55" s="57"/>
      <c r="B55"/>
      <c r="C55" s="172"/>
      <c r="D55" s="172"/>
      <c r="E55" s="173"/>
      <c r="F55" s="174"/>
      <c r="G55" s="172"/>
      <c r="H55" s="172"/>
      <c r="I55" s="172"/>
      <c r="J55" s="57"/>
      <c r="K55" s="57"/>
    </row>
    <row r="56" spans="1:11" x14ac:dyDescent="0.2">
      <c r="A56" s="57"/>
      <c r="B56"/>
      <c r="C56" s="172"/>
      <c r="D56" s="172"/>
      <c r="E56" s="173"/>
      <c r="F56" s="174"/>
      <c r="G56" s="172"/>
      <c r="H56" s="172"/>
      <c r="I56" s="172"/>
      <c r="J56" s="57"/>
      <c r="K56" s="57"/>
    </row>
    <row r="57" spans="1:11" x14ac:dyDescent="0.2">
      <c r="A57" s="57"/>
      <c r="B57" s="57"/>
      <c r="C57" s="57"/>
      <c r="D57" s="57"/>
      <c r="E57" s="57"/>
      <c r="F57" s="57"/>
      <c r="G57" s="57"/>
      <c r="H57" s="57"/>
      <c r="I57" s="57"/>
      <c r="J57" s="57"/>
      <c r="K57" s="57"/>
    </row>
    <row r="58" spans="1:11" x14ac:dyDescent="0.2">
      <c r="A58" s="57"/>
      <c r="B58" s="57"/>
      <c r="C58" s="57"/>
      <c r="D58" s="57"/>
      <c r="E58" s="57"/>
      <c r="F58" s="57"/>
      <c r="G58" s="57"/>
      <c r="H58" s="57"/>
      <c r="I58" s="57"/>
      <c r="J58" s="57"/>
      <c r="K58" s="57"/>
    </row>
  </sheetData>
  <sheetProtection algorithmName="SHA-512" hashValue="r8Sf3DJ5RXqZMyvbl87PUs8+e0lToBaJ10k30AK+/A2JsdeiZ6AgIpose2bGZn0460IB5mE5Jh4uCvLfN8aOzg==" saltValue="42o1F6kdbhi1ffJ1+gV5wA==" spinCount="100000" sheet="1" objects="1" scenarios="1"/>
  <mergeCells count="5">
    <mergeCell ref="I1:J1"/>
    <mergeCell ref="A6:J6"/>
    <mergeCell ref="A4:J4"/>
    <mergeCell ref="D8:I8"/>
    <mergeCell ref="A8:B8"/>
  </mergeCells>
  <printOptions horizontalCentered="1"/>
  <pageMargins left="0.78740157480314965" right="0.78740157480314965" top="0.78740157480314965" bottom="0.78740157480314965" header="0.31496062992125984" footer="0.47244094488188981"/>
  <pageSetup paperSize="9" scale="85" fitToHeight="0" orientation="landscape"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33"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1000000}">
          <x14:formula1>
            <xm:f>Backup!$A$6:$A$7</xm:f>
          </x14:formula1>
          <xm:sqref>E15:E31</xm:sqref>
        </x14:dataValidation>
        <x14:dataValidation type="list" allowBlank="1" showInputMessage="1" showErrorMessage="1" xr:uid="{00000000-0002-0000-0A00-000002000000}">
          <x14:formula1>
            <xm:f>Backup!$A$10:$A$12</xm:f>
          </x14:formula1>
          <xm:sqref>I15:I31</xm:sqref>
        </x14:dataValidation>
        <x14:dataValidation type="list" allowBlank="1" showInputMessage="1" showErrorMessage="1" xr:uid="{00000000-0002-0000-0A00-000004000000}">
          <x14:formula1>
            <xm:f>Backup!$A$10:$A$11</xm:f>
          </x14:formula1>
          <xm:sqref>I37:I56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C43DD-E2BE-4BD4-899B-7C374204AE90}">
  <sheetPr codeName="Tabelle6"/>
  <dimension ref="A1:K41"/>
  <sheetViews>
    <sheetView showGridLines="0" zoomScaleNormal="100" zoomScaleSheetLayoutView="75" zoomScalePageLayoutView="70" workbookViewId="0">
      <selection activeCell="F17" sqref="F17"/>
    </sheetView>
  </sheetViews>
  <sheetFormatPr baseColWidth="10" defaultColWidth="11.42578125" defaultRowHeight="12.75" x14ac:dyDescent="0.2"/>
  <cols>
    <col min="1" max="1" width="14.140625" style="81" customWidth="1"/>
    <col min="2" max="2" width="42.140625" style="81" customWidth="1"/>
    <col min="3" max="3" width="16" style="81" customWidth="1"/>
    <col min="4" max="4" width="18.140625" style="81" customWidth="1"/>
    <col min="5" max="5" width="15.7109375" style="81" customWidth="1"/>
    <col min="6" max="6" width="13.140625" style="81" customWidth="1"/>
    <col min="7" max="7" width="17" style="81" customWidth="1"/>
    <col min="8" max="8" width="11.42578125" style="81"/>
    <col min="9" max="9" width="12.42578125" style="81" bestFit="1" customWidth="1"/>
    <col min="10" max="10" width="32" style="81" customWidth="1"/>
    <col min="11" max="16384" width="11.42578125" style="81"/>
  </cols>
  <sheetData>
    <row r="1" spans="1:11" s="94" customFormat="1" ht="15.75" customHeight="1" x14ac:dyDescent="0.25">
      <c r="A1" s="616" t="s">
        <v>395</v>
      </c>
      <c r="B1" s="616" t="s">
        <v>396</v>
      </c>
      <c r="C1" s="96"/>
      <c r="D1" s="96"/>
      <c r="G1" s="95"/>
    </row>
    <row r="2" spans="1:11" s="84" customFormat="1" ht="21.75" customHeight="1" x14ac:dyDescent="0.2">
      <c r="A2" s="617" t="str">
        <f>Übersicht!B2</f>
        <v>Südthüringen-Unterfranken-Netz (SUN) Loskombination</v>
      </c>
      <c r="C2" s="93"/>
      <c r="D2" s="93"/>
      <c r="E2" s="93"/>
      <c r="F2" s="93"/>
      <c r="G2" s="98"/>
    </row>
    <row r="3" spans="1:11" s="91" customFormat="1" ht="15" customHeight="1" x14ac:dyDescent="0.2">
      <c r="A3" s="618" t="s">
        <v>381</v>
      </c>
      <c r="C3" s="92"/>
      <c r="D3" s="92"/>
      <c r="E3" s="92"/>
      <c r="F3" s="92"/>
      <c r="G3" s="98"/>
    </row>
    <row r="4" spans="1:11" ht="15" customHeight="1" x14ac:dyDescent="0.2">
      <c r="A4" s="619"/>
      <c r="C4" s="85"/>
      <c r="D4" s="85"/>
      <c r="E4" s="90"/>
      <c r="F4" s="90"/>
      <c r="G4" s="90"/>
    </row>
    <row r="5" spans="1:11" ht="15" customHeight="1" x14ac:dyDescent="0.2">
      <c r="A5" s="1041" t="s">
        <v>89</v>
      </c>
      <c r="B5" s="1042"/>
      <c r="C5" s="1042"/>
      <c r="D5" s="1042"/>
      <c r="E5" s="1043"/>
      <c r="F5" s="90"/>
      <c r="G5" s="90"/>
    </row>
    <row r="6" spans="1:11" s="89" customFormat="1" ht="15" customHeight="1" x14ac:dyDescent="0.2"/>
    <row r="7" spans="1:11" s="87" customFormat="1" ht="39.950000000000003" customHeight="1" x14ac:dyDescent="0.25">
      <c r="A7" s="620" t="s">
        <v>194</v>
      </c>
      <c r="B7" s="1044">
        <f>Übersicht!C7</f>
        <v>0</v>
      </c>
      <c r="C7" s="1044"/>
      <c r="D7" s="1044"/>
      <c r="E7" s="1044"/>
      <c r="F7" s="86"/>
      <c r="G7" s="86"/>
      <c r="H7" s="88"/>
      <c r="I7" s="88"/>
      <c r="J7" s="88"/>
      <c r="K7" s="88"/>
    </row>
    <row r="8" spans="1:11" s="86" customFormat="1" ht="15" customHeight="1" x14ac:dyDescent="0.2">
      <c r="C8" s="621"/>
      <c r="D8" s="621"/>
    </row>
    <row r="9" spans="1:11" s="86" customFormat="1" ht="82.5" customHeight="1" x14ac:dyDescent="0.2">
      <c r="A9" s="1045" t="s">
        <v>399</v>
      </c>
      <c r="B9" s="1046"/>
      <c r="C9" s="1046"/>
      <c r="D9" s="1046"/>
      <c r="E9" s="1046"/>
      <c r="F9" s="1046"/>
      <c r="G9" s="1046"/>
    </row>
    <row r="10" spans="1:11" x14ac:dyDescent="0.2">
      <c r="B10" s="622"/>
      <c r="C10" s="623"/>
      <c r="D10" s="623"/>
      <c r="E10" s="624"/>
      <c r="F10" s="624"/>
    </row>
    <row r="11" spans="1:11" ht="30" customHeight="1" x14ac:dyDescent="0.2">
      <c r="A11" s="1045" t="s">
        <v>382</v>
      </c>
      <c r="B11" s="1046"/>
      <c r="C11" s="1046"/>
      <c r="D11" s="1046"/>
      <c r="E11" s="1046"/>
      <c r="F11" s="1046"/>
      <c r="G11" s="1046"/>
    </row>
    <row r="12" spans="1:11" ht="33.75" customHeight="1" thickBot="1" x14ac:dyDescent="0.25">
      <c r="A12" s="82"/>
      <c r="B12" s="625"/>
      <c r="C12" s="623"/>
      <c r="D12" s="623"/>
    </row>
    <row r="13" spans="1:11" ht="13.5" thickBot="1" x14ac:dyDescent="0.25">
      <c r="A13" s="626"/>
      <c r="B13" s="627" t="s">
        <v>199</v>
      </c>
      <c r="C13" s="628" t="s">
        <v>198</v>
      </c>
      <c r="D13" s="628" t="s">
        <v>197</v>
      </c>
      <c r="E13" s="628" t="s">
        <v>196</v>
      </c>
      <c r="F13" s="629" t="s">
        <v>195</v>
      </c>
      <c r="G13" s="630" t="s">
        <v>337</v>
      </c>
    </row>
    <row r="14" spans="1:11" s="84" customFormat="1" ht="84.75" thickBot="1" x14ac:dyDescent="0.25">
      <c r="A14" s="631">
        <v>0</v>
      </c>
      <c r="B14" s="632" t="s">
        <v>383</v>
      </c>
      <c r="C14" s="633" t="s">
        <v>384</v>
      </c>
      <c r="D14" s="634" t="s">
        <v>385</v>
      </c>
      <c r="E14" s="635" t="s">
        <v>386</v>
      </c>
      <c r="F14" s="636" t="s">
        <v>387</v>
      </c>
      <c r="G14" s="637" t="s">
        <v>388</v>
      </c>
    </row>
    <row r="15" spans="1:11" customFormat="1" x14ac:dyDescent="0.2"/>
    <row r="16" spans="1:11" customFormat="1" ht="13.5" customHeight="1" thickBot="1" x14ac:dyDescent="0.25"/>
    <row r="17" spans="1:10" s="85" customFormat="1" ht="39.950000000000003" customHeight="1" x14ac:dyDescent="0.2">
      <c r="A17" s="638">
        <f>A14+1</f>
        <v>1</v>
      </c>
      <c r="B17" s="639" t="s">
        <v>400</v>
      </c>
      <c r="C17" s="669">
        <v>168000</v>
      </c>
      <c r="D17" s="640" t="s">
        <v>389</v>
      </c>
      <c r="E17" s="641">
        <f t="shared" ref="E17:E21" si="0">C17</f>
        <v>168000</v>
      </c>
      <c r="F17" s="642"/>
      <c r="G17" s="643">
        <f>ROUND(IF(OR(F17="ja",F17=1),E17,F17*E17),0)</f>
        <v>0</v>
      </c>
      <c r="H17" s="644"/>
      <c r="J17"/>
    </row>
    <row r="18" spans="1:10" ht="39.950000000000003" customHeight="1" x14ac:dyDescent="0.2">
      <c r="A18" s="645">
        <f>A17+1</f>
        <v>2</v>
      </c>
      <c r="B18" s="667" t="s">
        <v>390</v>
      </c>
      <c r="C18" s="670">
        <v>164000</v>
      </c>
      <c r="D18" s="646" t="s">
        <v>389</v>
      </c>
      <c r="E18" s="647">
        <f t="shared" si="0"/>
        <v>164000</v>
      </c>
      <c r="F18" s="648"/>
      <c r="G18" s="649">
        <f>ROUND(IF(OR(F18="ja",F18=1),E18,F18*E18),0)</f>
        <v>0</v>
      </c>
      <c r="H18" s="650"/>
    </row>
    <row r="19" spans="1:10" ht="39.950000000000003" customHeight="1" x14ac:dyDescent="0.2">
      <c r="A19" s="645">
        <f t="shared" ref="A19:A21" si="1">A18+1</f>
        <v>3</v>
      </c>
      <c r="B19" s="667" t="s">
        <v>397</v>
      </c>
      <c r="C19" s="670">
        <v>644000</v>
      </c>
      <c r="D19" s="646" t="s">
        <v>389</v>
      </c>
      <c r="E19" s="647">
        <f t="shared" si="0"/>
        <v>644000</v>
      </c>
      <c r="F19" s="648"/>
      <c r="G19" s="649">
        <f>ROUND(IF(OR(F19="ja",F19=1),E19,F19*E19),0)</f>
        <v>0</v>
      </c>
    </row>
    <row r="20" spans="1:10" ht="39.950000000000003" customHeight="1" x14ac:dyDescent="0.2">
      <c r="A20" s="645">
        <f t="shared" si="1"/>
        <v>4</v>
      </c>
      <c r="B20" s="667" t="s">
        <v>391</v>
      </c>
      <c r="C20" s="670">
        <v>430000</v>
      </c>
      <c r="D20" s="646" t="s">
        <v>389</v>
      </c>
      <c r="E20" s="647">
        <f t="shared" si="0"/>
        <v>430000</v>
      </c>
      <c r="F20" s="648"/>
      <c r="G20" s="649">
        <f>ROUND(IF(OR(F20="ja",F20=1),E20,F20*E20),0)</f>
        <v>0</v>
      </c>
    </row>
    <row r="21" spans="1:10" ht="39.950000000000003" customHeight="1" thickBot="1" x14ac:dyDescent="0.25">
      <c r="A21" s="645">
        <f t="shared" si="1"/>
        <v>5</v>
      </c>
      <c r="B21" s="668" t="s">
        <v>398</v>
      </c>
      <c r="C21" s="671">
        <v>111000</v>
      </c>
      <c r="D21" s="651" t="s">
        <v>389</v>
      </c>
      <c r="E21" s="652">
        <f t="shared" si="0"/>
        <v>111000</v>
      </c>
      <c r="F21" s="653"/>
      <c r="G21" s="654">
        <f>ROUND(IF(OR(F21="ja",F21=1),E21,F21*E21),0)</f>
        <v>0</v>
      </c>
    </row>
    <row r="22" spans="1:10" customFormat="1" ht="13.5" customHeight="1" thickBot="1" x14ac:dyDescent="0.25"/>
    <row r="23" spans="1:10" ht="24.75" customHeight="1" x14ac:dyDescent="0.2">
      <c r="A23" s="656"/>
      <c r="B23" s="657"/>
      <c r="C23" s="1047" t="s">
        <v>392</v>
      </c>
      <c r="D23" s="1048"/>
      <c r="E23" s="1048"/>
      <c r="F23" s="1048"/>
      <c r="G23" s="655">
        <f>SUM(G17:G21)</f>
        <v>0</v>
      </c>
      <c r="H23" s="658"/>
    </row>
    <row r="24" spans="1:10" ht="24.75" customHeight="1" x14ac:dyDescent="0.2">
      <c r="A24" s="656"/>
      <c r="B24" s="659"/>
      <c r="C24" s="1037" t="s">
        <v>393</v>
      </c>
      <c r="D24" s="1038"/>
      <c r="E24" s="1038"/>
      <c r="F24" s="1038"/>
      <c r="G24" s="660">
        <f>SUM(C17:C21)</f>
        <v>1517000</v>
      </c>
      <c r="I24" s="661"/>
    </row>
    <row r="25" spans="1:10" ht="24.75" customHeight="1" thickBot="1" x14ac:dyDescent="0.25">
      <c r="A25" s="656"/>
      <c r="B25" s="662"/>
      <c r="C25" s="1039" t="s">
        <v>394</v>
      </c>
      <c r="D25" s="1040"/>
      <c r="E25" s="1040"/>
      <c r="F25" s="1040"/>
      <c r="G25" s="654">
        <f>IF(G23&lt;G24,G23,G24)</f>
        <v>0</v>
      </c>
      <c r="I25" s="663"/>
    </row>
    <row r="26" spans="1:10" ht="33" customHeight="1" x14ac:dyDescent="0.2">
      <c r="A26" s="83"/>
      <c r="C26" s="664"/>
    </row>
    <row r="27" spans="1:10" x14ac:dyDescent="0.2">
      <c r="A27" s="83"/>
    </row>
    <row r="28" spans="1:10" x14ac:dyDescent="0.2">
      <c r="A28" s="83"/>
    </row>
    <row r="29" spans="1:10" x14ac:dyDescent="0.2">
      <c r="A29" s="83"/>
    </row>
    <row r="30" spans="1:10" x14ac:dyDescent="0.2">
      <c r="A30" s="83"/>
      <c r="B30" s="912"/>
    </row>
    <row r="31" spans="1:10" x14ac:dyDescent="0.2">
      <c r="A31" s="83"/>
    </row>
    <row r="32" spans="1:10" x14ac:dyDescent="0.2">
      <c r="A32" s="83"/>
    </row>
    <row r="33" spans="1:1" x14ac:dyDescent="0.2">
      <c r="A33" s="82"/>
    </row>
    <row r="34" spans="1:1" x14ac:dyDescent="0.2">
      <c r="A34" s="82"/>
    </row>
    <row r="35" spans="1:1" x14ac:dyDescent="0.2">
      <c r="A35" s="82"/>
    </row>
    <row r="36" spans="1:1" x14ac:dyDescent="0.2">
      <c r="A36" s="82"/>
    </row>
    <row r="37" spans="1:1" x14ac:dyDescent="0.2">
      <c r="A37" s="82"/>
    </row>
    <row r="38" spans="1:1" x14ac:dyDescent="0.2">
      <c r="A38" s="82"/>
    </row>
    <row r="39" spans="1:1" x14ac:dyDescent="0.2">
      <c r="A39" s="82"/>
    </row>
    <row r="40" spans="1:1" x14ac:dyDescent="0.2">
      <c r="A40" s="82"/>
    </row>
    <row r="41" spans="1:1" x14ac:dyDescent="0.2">
      <c r="A41" s="82"/>
    </row>
  </sheetData>
  <sheetProtection algorithmName="SHA-512" hashValue="EhI7qaZAxSTWtjHA0dZI1euetOKNEjXbdUuT7REJT5BvAvPypw5Gu7ISSsojSKnVE6suly//WxQnmKcArs9Sqw==" saltValue="R8i6gg8qTfOb8Yetztiwng==" spinCount="100000" sheet="1" selectLockedCells="1"/>
  <mergeCells count="7">
    <mergeCell ref="C24:F24"/>
    <mergeCell ref="C25:F25"/>
    <mergeCell ref="A5:E5"/>
    <mergeCell ref="B7:E7"/>
    <mergeCell ref="A9:G9"/>
    <mergeCell ref="A11:G11"/>
    <mergeCell ref="C23:F2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12"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348</v>
      </c>
      <c r="C1" s="301" t="s">
        <v>509</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332</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326</v>
      </c>
      <c r="C11" s="327" t="s">
        <v>95</v>
      </c>
      <c r="D11" s="182">
        <f>'1a Kostenrechnung Loskombi '!H34</f>
        <v>0</v>
      </c>
      <c r="E11" s="183"/>
      <c r="F11" s="183"/>
      <c r="G11" s="183"/>
    </row>
    <row r="12" spans="1:14" ht="30" customHeight="1" x14ac:dyDescent="0.2">
      <c r="A12" s="299">
        <v>3</v>
      </c>
      <c r="B12" s="287" t="s">
        <v>6</v>
      </c>
      <c r="C12" s="327" t="s">
        <v>327</v>
      </c>
      <c r="D12" s="183"/>
      <c r="E12" s="182">
        <f>'1a Kostenrechnung Loskombi '!H45</f>
        <v>0</v>
      </c>
      <c r="F12" s="183"/>
      <c r="G12" s="183"/>
    </row>
    <row r="13" spans="1:14" ht="30" customHeight="1" x14ac:dyDescent="0.2">
      <c r="A13" s="299">
        <v>4</v>
      </c>
      <c r="B13" s="287" t="s">
        <v>7</v>
      </c>
      <c r="C13" s="327" t="s">
        <v>102</v>
      </c>
      <c r="D13" s="182">
        <f>'1a Kostenrechnung Loskombi '!H51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'1a Kostenrechnung Loskombi '!H61</f>
        <v>0</v>
      </c>
      <c r="G15" s="183"/>
    </row>
    <row r="16" spans="1:14" s="103" customFormat="1" ht="30" customHeight="1" x14ac:dyDescent="0.2">
      <c r="A16" s="300">
        <v>7</v>
      </c>
      <c r="B16" s="288" t="s">
        <v>120</v>
      </c>
      <c r="C16" s="185" t="s">
        <v>31</v>
      </c>
      <c r="D16" s="183"/>
      <c r="E16" s="182">
        <f>'1a Kostenrechnung Loskombi '!H67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330</v>
      </c>
      <c r="C18" s="281" t="s">
        <v>329</v>
      </c>
      <c r="D18" s="183"/>
      <c r="E18" s="183"/>
      <c r="F18" s="183"/>
      <c r="G18" s="182">
        <f>'1a Kostenrechnung Loskombi '!H74+'1a Kostenrechnung Loskombi '!H78+'1a Kostenrechnung Loskombi '!H79</f>
        <v>0</v>
      </c>
    </row>
    <row r="19" spans="1:11" ht="30" customHeight="1" x14ac:dyDescent="0.2">
      <c r="A19" s="300">
        <v>10</v>
      </c>
      <c r="B19" s="287" t="s">
        <v>328</v>
      </c>
      <c r="C19" s="330" t="s">
        <v>331</v>
      </c>
      <c r="D19" s="183"/>
      <c r="E19" s="183"/>
      <c r="F19" s="183"/>
      <c r="G19" s="182">
        <f>'1a Kostenrechnung Loskombi '!H77+'1a Kostenrechnung Loskombi '!H80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339</v>
      </c>
      <c r="C21" s="349" t="s">
        <v>223</v>
      </c>
      <c r="D21" s="183"/>
      <c r="E21" s="183"/>
      <c r="F21" s="183"/>
      <c r="G21" s="182">
        <f>'1a Kostenrechnung Loskombi '!H89</f>
        <v>0</v>
      </c>
      <c r="H21" s="344"/>
    </row>
    <row r="22" spans="1:11" ht="30" customHeight="1" x14ac:dyDescent="0.2">
      <c r="A22" s="300">
        <v>13</v>
      </c>
      <c r="B22" s="287" t="s">
        <v>340</v>
      </c>
      <c r="C22" s="351" t="s">
        <v>341</v>
      </c>
      <c r="D22" s="182">
        <f>'1a Kostenrechnung Loskombi '!H112-'1a Kostenrechnung Loskombi '!H89</f>
        <v>260000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187</v>
      </c>
      <c r="D24" s="182">
        <f>'1a Kostenrechnung Loskombi '!H136</f>
        <v>0</v>
      </c>
      <c r="E24" s="183"/>
      <c r="F24" s="183"/>
      <c r="G24" s="183"/>
    </row>
    <row r="25" spans="1:11" ht="24.95" customHeight="1" x14ac:dyDescent="0.2">
      <c r="A25" s="300">
        <v>16</v>
      </c>
      <c r="B25" s="284" t="s">
        <v>134</v>
      </c>
      <c r="C25" s="181" t="s">
        <v>443</v>
      </c>
      <c r="D25" s="184"/>
      <c r="E25" s="184"/>
      <c r="F25" s="184"/>
      <c r="G25" s="184"/>
    </row>
    <row r="26" spans="1:11" ht="30" customHeight="1" x14ac:dyDescent="0.2">
      <c r="A26" s="300">
        <v>17</v>
      </c>
      <c r="B26" s="287" t="s">
        <v>134</v>
      </c>
      <c r="C26" s="281" t="s">
        <v>412</v>
      </c>
      <c r="D26" s="182">
        <f>'1a Kostenrechnung Loskombi '!F156+'1a Kostenrechnung Loskombi '!G156</f>
        <v>0</v>
      </c>
      <c r="E26" s="183"/>
      <c r="F26" s="183"/>
      <c r="G26" s="183"/>
    </row>
    <row r="27" spans="1:11" ht="16.5" customHeight="1" x14ac:dyDescent="0.2">
      <c r="A27" s="300">
        <v>18</v>
      </c>
      <c r="B27" s="289" t="s">
        <v>208</v>
      </c>
      <c r="C27" s="290" t="s">
        <v>207</v>
      </c>
      <c r="D27" s="291">
        <f>SUM(D11:D26)</f>
        <v>260000</v>
      </c>
      <c r="E27" s="291">
        <f>SUM(E11:E26)</f>
        <v>0</v>
      </c>
      <c r="F27" s="291">
        <f>SUM(F11:F26)</f>
        <v>0</v>
      </c>
      <c r="G27" s="291">
        <f>SUM(G11:G26)</f>
        <v>0</v>
      </c>
    </row>
    <row r="28" spans="1:11" ht="14.25" customHeight="1" x14ac:dyDescent="0.2">
      <c r="A28" s="300">
        <v>19</v>
      </c>
      <c r="B28" s="281"/>
      <c r="C28" s="292" t="s">
        <v>206</v>
      </c>
      <c r="D28" s="293" t="s">
        <v>361</v>
      </c>
      <c r="E28" s="332">
        <f>'1a Kostenrechnung Loskombi '!H158</f>
        <v>260000</v>
      </c>
      <c r="F28" s="294" t="s">
        <v>205</v>
      </c>
      <c r="G28" s="336">
        <f>SUM(D27:G27)</f>
        <v>260000</v>
      </c>
      <c r="I28" s="102"/>
      <c r="J28" s="102"/>
      <c r="K28" s="102"/>
    </row>
    <row r="29" spans="1:11" ht="24" x14ac:dyDescent="0.2">
      <c r="A29" s="300">
        <v>20</v>
      </c>
      <c r="B29" s="281"/>
      <c r="C29" s="295" t="s">
        <v>204</v>
      </c>
      <c r="D29" s="186">
        <f>ROUND(D27/SUM(D27:G27),3)</f>
        <v>1</v>
      </c>
      <c r="E29" s="186">
        <f>ROUND(E27/SUM(D27:G27),3)</f>
        <v>0</v>
      </c>
      <c r="F29" s="186">
        <f>ROUND(F27/SUM(D27:G27),3)</f>
        <v>0</v>
      </c>
      <c r="G29" s="186">
        <f>ROUND(G27/SUM(D27:G27),3)</f>
        <v>0</v>
      </c>
    </row>
    <row r="30" spans="1:11" s="101" customFormat="1" ht="30" customHeight="1" x14ac:dyDescent="0.2">
      <c r="A30" s="300">
        <v>21</v>
      </c>
      <c r="B30" s="281"/>
      <c r="C30" s="335" t="s">
        <v>203</v>
      </c>
      <c r="D30" s="333"/>
      <c r="E30" s="333"/>
      <c r="F30" s="333"/>
      <c r="G30" s="334"/>
      <c r="H30" s="97"/>
    </row>
    <row r="31" spans="1:11" ht="30" customHeight="1" x14ac:dyDescent="0.2">
      <c r="A31" s="300">
        <v>22</v>
      </c>
      <c r="B31" s="1049" t="s">
        <v>202</v>
      </c>
      <c r="C31" s="1050"/>
      <c r="D31" s="296">
        <v>0</v>
      </c>
      <c r="E31" s="296">
        <v>0.03</v>
      </c>
      <c r="F31" s="297">
        <v>0.03</v>
      </c>
      <c r="G31" s="297">
        <v>0.03</v>
      </c>
    </row>
    <row r="32" spans="1:11" x14ac:dyDescent="0.2">
      <c r="A32" s="300">
        <v>23</v>
      </c>
      <c r="B32" s="1051" t="s">
        <v>201</v>
      </c>
      <c r="C32" s="1050"/>
      <c r="D32" s="1050"/>
      <c r="E32" s="1050"/>
      <c r="F32" s="1050"/>
      <c r="G32" s="722">
        <f>ROUND(F31*F29,3)+ROUND(E31*E29,3)+ROUND(G31*G29,3)</f>
        <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Zv4b211+xAGhR2njcD2uUqzzV3N5BcbRD2/tKDfisD5h2n4CGM7diVK7Fc6avyTM9V3BdsJDv0DiuDPACf7Kpg==" saltValue="UB1zMnwCBR2EMb/c9CYRWA=="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F41"/>
  <sheetViews>
    <sheetView showGridLines="0" tabSelected="1" zoomScaleNormal="100" zoomScaleSheetLayoutView="100" workbookViewId="0">
      <selection activeCell="L35" sqref="L35"/>
    </sheetView>
  </sheetViews>
  <sheetFormatPr baseColWidth="10" defaultColWidth="11.42578125" defaultRowHeight="12.75" x14ac:dyDescent="0.2"/>
  <cols>
    <col min="1" max="1" width="3.7109375" style="43" customWidth="1"/>
    <col min="2" max="2" width="8.42578125" style="127" customWidth="1"/>
    <col min="3" max="3" width="5.28515625" style="127" customWidth="1"/>
    <col min="4" max="4" width="85.140625" style="43" customWidth="1"/>
    <col min="5" max="16384" width="11.42578125" style="43"/>
  </cols>
  <sheetData>
    <row r="1" spans="2:6" ht="18" x14ac:dyDescent="0.2">
      <c r="B1" s="244" t="s">
        <v>20</v>
      </c>
      <c r="C1" s="4"/>
    </row>
    <row r="2" spans="2:6" ht="18" x14ac:dyDescent="0.2">
      <c r="B2" s="244" t="s">
        <v>499</v>
      </c>
      <c r="C2" s="4"/>
    </row>
    <row r="3" spans="2:6" ht="13.5" customHeight="1" x14ac:dyDescent="0.2">
      <c r="B3" s="445"/>
      <c r="C3" s="445"/>
    </row>
    <row r="4" spans="2:6" ht="18.95" customHeight="1" x14ac:dyDescent="0.2">
      <c r="B4" s="916" t="s">
        <v>24</v>
      </c>
      <c r="C4" s="916"/>
      <c r="D4" s="917"/>
    </row>
    <row r="5" spans="2:6" ht="18.95" customHeight="1" x14ac:dyDescent="0.2">
      <c r="B5" s="446" t="s">
        <v>89</v>
      </c>
      <c r="C5" s="446"/>
      <c r="D5" s="446"/>
      <c r="E5" s="447"/>
      <c r="F5" s="447"/>
    </row>
    <row r="6" spans="2:6" s="44" customFormat="1" ht="18.95" customHeight="1" x14ac:dyDescent="0.2">
      <c r="B6" s="448"/>
      <c r="C6" s="448"/>
      <c r="D6" s="448"/>
      <c r="E6" s="447"/>
      <c r="F6" s="447"/>
    </row>
    <row r="7" spans="2:6" s="135" customFormat="1" ht="31.5" x14ac:dyDescent="0.2">
      <c r="B7" s="402" t="s">
        <v>194</v>
      </c>
      <c r="C7" s="920"/>
      <c r="D7" s="920"/>
      <c r="E7" s="449"/>
      <c r="F7" s="449"/>
    </row>
    <row r="8" spans="2:6" x14ac:dyDescent="0.2">
      <c r="B8" s="450"/>
      <c r="C8" s="450"/>
      <c r="D8" s="451"/>
      <c r="E8" s="61"/>
      <c r="F8" s="61"/>
    </row>
    <row r="9" spans="2:6" ht="25.5" customHeight="1" x14ac:dyDescent="0.2">
      <c r="B9" s="452" t="s">
        <v>16</v>
      </c>
      <c r="C9" s="918" t="s">
        <v>17</v>
      </c>
      <c r="D9" s="919"/>
    </row>
    <row r="10" spans="2:6" ht="25.5" customHeight="1" x14ac:dyDescent="0.2">
      <c r="B10" s="453">
        <v>0</v>
      </c>
      <c r="C10" s="454" t="s">
        <v>321</v>
      </c>
      <c r="D10" s="455"/>
    </row>
    <row r="11" spans="2:6" ht="25.5" customHeight="1" x14ac:dyDescent="0.2">
      <c r="B11" s="453"/>
      <c r="C11" s="609" t="s">
        <v>372</v>
      </c>
      <c r="D11" s="458" t="str">
        <f>'0a Vorlaufkosten Los A+B'!B1</f>
        <v>Vorlaufkosten Loskombination</v>
      </c>
    </row>
    <row r="12" spans="2:6" ht="25.5" customHeight="1" x14ac:dyDescent="0.2">
      <c r="B12" s="453"/>
      <c r="C12" s="609" t="s">
        <v>373</v>
      </c>
      <c r="D12" s="458" t="str">
        <f>'0b Vorlaufkosten O1'!B1</f>
        <v>Vorlaufkosten Option RS 5 Würzburg - Volkach-Astheim</v>
      </c>
    </row>
    <row r="13" spans="2:6" ht="25.5" customHeight="1" x14ac:dyDescent="0.2">
      <c r="B13" s="453"/>
      <c r="C13" s="609" t="s">
        <v>473</v>
      </c>
      <c r="D13" s="458" t="str">
        <f>'0c Vorlaufkosten O2'!B1</f>
        <v>Vorlaufkosten Option Rennsteig RB 49</v>
      </c>
    </row>
    <row r="14" spans="2:6" ht="25.5" customHeight="1" x14ac:dyDescent="0.2">
      <c r="B14" s="456"/>
      <c r="C14" s="457" t="s">
        <v>505</v>
      </c>
      <c r="D14" s="458" t="str">
        <f>'0d Vorlaufkosten O3'!B1</f>
        <v>Vorlaufkosten Option Stundentakt RB 50</v>
      </c>
    </row>
    <row r="15" spans="2:6" ht="24.75" customHeight="1" x14ac:dyDescent="0.2">
      <c r="B15" s="459">
        <v>1</v>
      </c>
      <c r="C15" s="460" t="s">
        <v>324</v>
      </c>
      <c r="D15" s="461"/>
    </row>
    <row r="16" spans="2:6" ht="24.75" customHeight="1" x14ac:dyDescent="0.2">
      <c r="B16" s="459"/>
      <c r="C16" s="462" t="s">
        <v>346</v>
      </c>
      <c r="D16" s="463" t="str">
        <f>'1a Kostenrechnung Loskombi '!B1</f>
        <v>Kostenrechnung Loskombination</v>
      </c>
    </row>
    <row r="17" spans="2:4" ht="24.75" customHeight="1" x14ac:dyDescent="0.2">
      <c r="B17" s="459"/>
      <c r="C17" s="462" t="s">
        <v>347</v>
      </c>
      <c r="D17" s="463" t="str">
        <f>'1b Kostenrechnung O1'!B1</f>
        <v>Kostenrechnung Option RS 5 Würzburg - Volkach-Astheim</v>
      </c>
    </row>
    <row r="18" spans="2:4" ht="24.75" customHeight="1" x14ac:dyDescent="0.2">
      <c r="B18" s="459"/>
      <c r="C18" s="462" t="s">
        <v>438</v>
      </c>
      <c r="D18" s="463" t="str">
        <f>'1c Kostenrechnung O2'!B1</f>
        <v>Kostenrechnung Option Rennsteig RB 49</v>
      </c>
    </row>
    <row r="19" spans="2:4" ht="24.75" customHeight="1" x14ac:dyDescent="0.2">
      <c r="B19" s="459"/>
      <c r="C19" s="462" t="s">
        <v>474</v>
      </c>
      <c r="D19" s="463" t="str">
        <f>'1d Kostenrechnung O3'!B1</f>
        <v>Kostenrechnung Option Stundentakt RB 50</v>
      </c>
    </row>
    <row r="20" spans="2:4" ht="24.75" customHeight="1" x14ac:dyDescent="0.2">
      <c r="B20" s="459"/>
      <c r="C20" s="462" t="s">
        <v>504</v>
      </c>
      <c r="D20" s="463" t="str">
        <f>'1e Kostenrechnung VO'!B1</f>
        <v>Kostenrechnung Verlängerungsoption Loskombination</v>
      </c>
    </row>
    <row r="21" spans="2:4" ht="24.75" customHeight="1" x14ac:dyDescent="0.2">
      <c r="B21" s="465">
        <v>2</v>
      </c>
      <c r="C21" s="460" t="s">
        <v>87</v>
      </c>
      <c r="D21" s="461"/>
    </row>
    <row r="22" spans="2:4" ht="24.75" customHeight="1" x14ac:dyDescent="0.2">
      <c r="B22" s="459"/>
      <c r="C22" s="462" t="s">
        <v>441</v>
      </c>
      <c r="D22" s="463" t="str">
        <f>'2a Fahrzeuge Los B'!B1</f>
        <v>Fahrzeuge Loskombination</v>
      </c>
    </row>
    <row r="23" spans="2:4" ht="24.75" customHeight="1" x14ac:dyDescent="0.2">
      <c r="B23" s="459"/>
      <c r="C23" s="464" t="s">
        <v>442</v>
      </c>
      <c r="D23" s="466" t="str">
        <f>'2b Fahrzeuge O1'!B1</f>
        <v>Fahrzeuge Option RS 5 Würzburg - Volkach-Astheim</v>
      </c>
    </row>
    <row r="24" spans="2:4" ht="24.75" customHeight="1" x14ac:dyDescent="0.2">
      <c r="B24" s="459"/>
      <c r="C24" s="464" t="s">
        <v>477</v>
      </c>
      <c r="D24" s="466" t="str">
        <f>'2c Fahrzeuge O2'!B1</f>
        <v>Fahrzeuge Option Rennsteig RB 49</v>
      </c>
    </row>
    <row r="25" spans="2:4" ht="24.75" customHeight="1" x14ac:dyDescent="0.2">
      <c r="B25" s="459"/>
      <c r="C25" s="464" t="s">
        <v>514</v>
      </c>
      <c r="D25" s="466" t="str">
        <f>'2d Fahrzeuge O3'!B1</f>
        <v>Fahrzeuge Option Stundentakt RB 50</v>
      </c>
    </row>
    <row r="26" spans="2:4" ht="36" customHeight="1" x14ac:dyDescent="0.2">
      <c r="B26" s="465">
        <v>3</v>
      </c>
      <c r="C26" s="1074" t="s">
        <v>532</v>
      </c>
      <c r="D26" s="1075"/>
    </row>
    <row r="27" spans="2:4" ht="24.75" customHeight="1" x14ac:dyDescent="0.2">
      <c r="B27" s="459"/>
      <c r="C27" s="464">
        <v>3</v>
      </c>
      <c r="D27" s="467" t="str">
        <f>'3 zusätzliche Personale'!A3</f>
        <v>Kalkulation der Stundensätze für die zusätzliche Gestellung von Personal gemäß Kapitel 4.11 der Leistungsbeschreibung</v>
      </c>
    </row>
    <row r="28" spans="2:4" ht="24.75" customHeight="1" x14ac:dyDescent="0.2">
      <c r="B28" s="465">
        <v>4</v>
      </c>
      <c r="C28" s="468" t="s">
        <v>246</v>
      </c>
      <c r="D28" s="469"/>
    </row>
    <row r="29" spans="2:4" ht="24.75" customHeight="1" x14ac:dyDescent="0.2">
      <c r="B29" s="470"/>
      <c r="C29" s="471">
        <v>4</v>
      </c>
      <c r="D29" s="467" t="str">
        <f>'4 Vertrieb'!A3</f>
        <v xml:space="preserve">Kalkulation der Vertriebskosten </v>
      </c>
    </row>
    <row r="30" spans="2:4" ht="24.75" customHeight="1" x14ac:dyDescent="0.2">
      <c r="B30" s="472">
        <v>5</v>
      </c>
      <c r="C30" s="473" t="s">
        <v>396</v>
      </c>
      <c r="D30" s="469"/>
    </row>
    <row r="31" spans="2:4" ht="24.75" customHeight="1" x14ac:dyDescent="0.2">
      <c r="B31" s="474"/>
      <c r="C31" s="475">
        <v>5</v>
      </c>
      <c r="D31" s="476" t="str">
        <f>'5 Mehrqualität'!A3</f>
        <v>Wertungsrelevante Ausstattungs- und Servicemerkmale</v>
      </c>
    </row>
    <row r="32" spans="2:4" ht="24.75" customHeight="1" x14ac:dyDescent="0.2">
      <c r="B32" s="465">
        <v>6</v>
      </c>
      <c r="C32" s="477" t="s">
        <v>247</v>
      </c>
      <c r="D32" s="466"/>
    </row>
    <row r="33" spans="2:4" ht="24.75" customHeight="1" x14ac:dyDescent="0.2">
      <c r="B33" s="459"/>
      <c r="C33" s="471" t="s">
        <v>349</v>
      </c>
      <c r="D33" s="466" t="str">
        <f>'6a effektivePreisgleitung Losk '!C1</f>
        <v xml:space="preserve"> effektive Preisgleitung Loskombination</v>
      </c>
    </row>
    <row r="34" spans="2:4" ht="24.75" customHeight="1" x14ac:dyDescent="0.2">
      <c r="B34" s="459"/>
      <c r="C34" s="471" t="s">
        <v>350</v>
      </c>
      <c r="D34" s="466" t="str">
        <f>'6b effektivePreisgleitung O1'!C1</f>
        <v xml:space="preserve"> effektive Preisgleitung Option RS 5 Würzburg - Volkach-Astheim</v>
      </c>
    </row>
    <row r="35" spans="2:4" ht="24.75" customHeight="1" x14ac:dyDescent="0.2">
      <c r="B35" s="459"/>
      <c r="C35" s="471" t="s">
        <v>445</v>
      </c>
      <c r="D35" s="466" t="str">
        <f>'6c effektivePreisgleitung O2'!C1</f>
        <v xml:space="preserve"> effektive Preisgleitung Option Rennsteig RB 49</v>
      </c>
    </row>
    <row r="36" spans="2:4" ht="24.75" customHeight="1" x14ac:dyDescent="0.2">
      <c r="B36" s="459"/>
      <c r="C36" s="471" t="s">
        <v>482</v>
      </c>
      <c r="D36" s="466" t="str">
        <f>'6d effektivePreisgleitung O3'!C1</f>
        <v xml:space="preserve"> effektive Preisgleitung Option Stundentakt RB 50</v>
      </c>
    </row>
    <row r="37" spans="2:4" ht="24.75" customHeight="1" x14ac:dyDescent="0.2">
      <c r="B37" s="459"/>
      <c r="C37" s="471" t="s">
        <v>513</v>
      </c>
      <c r="D37" s="466" t="str">
        <f>'6e effektivePreisgleitung VO'!C1</f>
        <v xml:space="preserve"> effektive Preisgleitung Los B Verlängerungsoption</v>
      </c>
    </row>
    <row r="38" spans="2:4" ht="24.95" customHeight="1" x14ac:dyDescent="0.2">
      <c r="B38" s="465">
        <v>7</v>
      </c>
      <c r="C38" s="468" t="s">
        <v>249</v>
      </c>
      <c r="D38" s="469"/>
    </row>
    <row r="39" spans="2:4" ht="24.95" customHeight="1" x14ac:dyDescent="0.2">
      <c r="B39" s="470"/>
      <c r="C39" s="478">
        <v>7</v>
      </c>
      <c r="D39" s="476" t="str">
        <f>'7 Wertung'!D1</f>
        <v>Ermittlung eines Wertungspreises</v>
      </c>
    </row>
    <row r="40" spans="2:4" ht="24.95" customHeight="1" x14ac:dyDescent="0.2">
      <c r="B40" s="465">
        <v>8</v>
      </c>
      <c r="C40" s="468" t="s">
        <v>248</v>
      </c>
      <c r="D40" s="469"/>
    </row>
    <row r="41" spans="2:4" ht="24.95" customHeight="1" x14ac:dyDescent="0.2">
      <c r="B41" s="470"/>
      <c r="C41" s="478">
        <v>8</v>
      </c>
      <c r="D41" s="476" t="str">
        <f>'8 Bestätigung'!C1</f>
        <v>Bestätigung</v>
      </c>
    </row>
  </sheetData>
  <sheetProtection algorithmName="SHA-512" hashValue="uy5eCw+WSPrDOs8yx0JzKcOnuS9MK2DJU3XO884XzuoztRpkE0j79BcvrfRLOL+EWA7Or2uOT0S6ADexYQ7V0A==" saltValue="PeeTSSa585WS3cnXzsa7Nw==" spinCount="100000" sheet="1" objects="1" scenarios="1"/>
  <protectedRanges>
    <protectedRange sqref="C7" name="Bereich1"/>
  </protectedRanges>
  <mergeCells count="4">
    <mergeCell ref="B4:D4"/>
    <mergeCell ref="C9:D9"/>
    <mergeCell ref="C7:D7"/>
    <mergeCell ref="C26:D26"/>
  </mergeCells>
  <phoneticPr fontId="0" type="noConversion"/>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6998E-E4F0-43C3-AC52-B22464915E10}">
  <sheetPr codeName="Tabelle23"/>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402</v>
      </c>
      <c r="C1" s="301" t="s">
        <v>510</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332</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326</v>
      </c>
      <c r="C11" s="730" t="s">
        <v>95</v>
      </c>
      <c r="D11" s="182">
        <f>'1b Kostenrechnung O1'!H34</f>
        <v>0</v>
      </c>
      <c r="E11" s="183"/>
      <c r="F11" s="183"/>
      <c r="G11" s="183"/>
    </row>
    <row r="12" spans="1:14" ht="30" customHeight="1" x14ac:dyDescent="0.2">
      <c r="A12" s="299">
        <v>3</v>
      </c>
      <c r="B12" s="287" t="s">
        <v>6</v>
      </c>
      <c r="C12" s="730" t="s">
        <v>327</v>
      </c>
      <c r="D12" s="183"/>
      <c r="E12" s="182">
        <f>'1b Kostenrechnung O1'!H45</f>
        <v>0</v>
      </c>
      <c r="F12" s="183"/>
      <c r="G12" s="183"/>
    </row>
    <row r="13" spans="1:14" ht="30" customHeight="1" x14ac:dyDescent="0.2">
      <c r="A13" s="299">
        <v>4</v>
      </c>
      <c r="B13" s="287" t="s">
        <v>7</v>
      </c>
      <c r="C13" s="730" t="s">
        <v>102</v>
      </c>
      <c r="D13" s="182">
        <f>'1b Kostenrechnung O1'!H51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'1b Kostenrechnung O1'!H61</f>
        <v>0</v>
      </c>
      <c r="G15" s="183"/>
    </row>
    <row r="16" spans="1:14" s="103" customFormat="1" ht="30" customHeight="1" x14ac:dyDescent="0.2">
      <c r="A16" s="300">
        <v>7</v>
      </c>
      <c r="B16" s="288" t="s">
        <v>120</v>
      </c>
      <c r="C16" s="185" t="s">
        <v>31</v>
      </c>
      <c r="D16" s="183"/>
      <c r="E16" s="182">
        <f>'1b Kostenrechnung O1'!H67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330</v>
      </c>
      <c r="C18" s="730" t="s">
        <v>329</v>
      </c>
      <c r="D18" s="183"/>
      <c r="E18" s="183"/>
      <c r="F18" s="183"/>
      <c r="G18" s="182">
        <f>'1b Kostenrechnung O1'!H74+'1b Kostenrechnung O1'!H78+'1b Kostenrechnung O1'!H79</f>
        <v>0</v>
      </c>
    </row>
    <row r="19" spans="1:11" ht="30" customHeight="1" x14ac:dyDescent="0.2">
      <c r="A19" s="300">
        <v>10</v>
      </c>
      <c r="B19" s="287" t="s">
        <v>328</v>
      </c>
      <c r="C19" s="730" t="s">
        <v>331</v>
      </c>
      <c r="D19" s="183"/>
      <c r="E19" s="183"/>
      <c r="F19" s="183"/>
      <c r="G19" s="182">
        <f>'1b Kostenrechnung O1'!H77+'1b Kostenrechnung O1'!H80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339</v>
      </c>
      <c r="C21" s="728" t="s">
        <v>223</v>
      </c>
      <c r="D21" s="183"/>
      <c r="E21" s="183"/>
      <c r="F21" s="183"/>
      <c r="G21" s="182">
        <f>'1b Kostenrechnung O1'!H89</f>
        <v>0</v>
      </c>
      <c r="H21" s="344"/>
    </row>
    <row r="22" spans="1:11" ht="30" customHeight="1" x14ac:dyDescent="0.2">
      <c r="A22" s="300">
        <v>13</v>
      </c>
      <c r="B22" s="287" t="s">
        <v>340</v>
      </c>
      <c r="C22" s="730" t="s">
        <v>341</v>
      </c>
      <c r="D22" s="182">
        <f>'1b Kostenrechnung O1'!H112-'1b Kostenrechnung O1'!H89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730" t="s">
        <v>187</v>
      </c>
      <c r="D24" s="182">
        <f>'1b Kostenrechnung O1'!H136</f>
        <v>0</v>
      </c>
      <c r="E24" s="183"/>
      <c r="F24" s="183"/>
      <c r="G24" s="183"/>
    </row>
    <row r="25" spans="1:11" ht="24.95" customHeight="1" x14ac:dyDescent="0.2">
      <c r="A25" s="300">
        <v>16</v>
      </c>
      <c r="B25" s="284" t="s">
        <v>134</v>
      </c>
      <c r="C25" s="181" t="s">
        <v>443</v>
      </c>
      <c r="D25" s="184"/>
      <c r="E25" s="184"/>
      <c r="F25" s="184"/>
      <c r="G25" s="184"/>
    </row>
    <row r="26" spans="1:11" ht="30" customHeight="1" x14ac:dyDescent="0.2">
      <c r="A26" s="300">
        <v>17</v>
      </c>
      <c r="B26" s="287" t="s">
        <v>134</v>
      </c>
      <c r="C26" s="730" t="s">
        <v>412</v>
      </c>
      <c r="D26" s="182">
        <f>'1b Kostenrechnung O1'!F156+'1b Kostenrechnung O1'!G156</f>
        <v>0</v>
      </c>
      <c r="E26" s="183"/>
      <c r="F26" s="183"/>
      <c r="G26" s="183"/>
    </row>
    <row r="27" spans="1:11" ht="16.5" customHeight="1" x14ac:dyDescent="0.2">
      <c r="A27" s="300">
        <v>18</v>
      </c>
      <c r="B27" s="289" t="s">
        <v>208</v>
      </c>
      <c r="C27" s="290" t="s">
        <v>207</v>
      </c>
      <c r="D27" s="291">
        <f>SUM(D11:D26)</f>
        <v>0</v>
      </c>
      <c r="E27" s="291">
        <f>SUM(E11:E26)</f>
        <v>0</v>
      </c>
      <c r="F27" s="291">
        <f>SUM(F11:F26)</f>
        <v>0</v>
      </c>
      <c r="G27" s="291">
        <f>SUM(G11:G26)</f>
        <v>0</v>
      </c>
    </row>
    <row r="28" spans="1:11" ht="14.25" customHeight="1" x14ac:dyDescent="0.2">
      <c r="A28" s="300">
        <v>19</v>
      </c>
      <c r="B28" s="730"/>
      <c r="C28" s="292" t="s">
        <v>206</v>
      </c>
      <c r="D28" s="293" t="s">
        <v>360</v>
      </c>
      <c r="E28" s="332">
        <f>'1b Kostenrechnung O1'!H158</f>
        <v>0</v>
      </c>
      <c r="F28" s="294" t="s">
        <v>205</v>
      </c>
      <c r="G28" s="336">
        <f>SUM(D27:G27)</f>
        <v>0</v>
      </c>
      <c r="I28" s="102"/>
      <c r="J28" s="102"/>
      <c r="K28" s="102"/>
    </row>
    <row r="29" spans="1:11" ht="24" x14ac:dyDescent="0.2">
      <c r="A29" s="300">
        <v>20</v>
      </c>
      <c r="B29" s="730"/>
      <c r="C29" s="295" t="s">
        <v>204</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730"/>
      <c r="C30" s="335" t="s">
        <v>203</v>
      </c>
      <c r="D30" s="333"/>
      <c r="E30" s="333"/>
      <c r="F30" s="333"/>
      <c r="G30" s="334"/>
      <c r="H30" s="97"/>
    </row>
    <row r="31" spans="1:11" ht="30" customHeight="1" x14ac:dyDescent="0.2">
      <c r="A31" s="300">
        <v>22</v>
      </c>
      <c r="B31" s="1049" t="s">
        <v>202</v>
      </c>
      <c r="C31" s="1050"/>
      <c r="D31" s="296">
        <v>0</v>
      </c>
      <c r="E31" s="296">
        <v>0.03</v>
      </c>
      <c r="F31" s="297">
        <v>0.03</v>
      </c>
      <c r="G31" s="297">
        <v>0.03</v>
      </c>
    </row>
    <row r="32" spans="1:11" x14ac:dyDescent="0.2">
      <c r="A32" s="300">
        <v>23</v>
      </c>
      <c r="B32" s="1051" t="s">
        <v>201</v>
      </c>
      <c r="C32" s="1050"/>
      <c r="D32" s="1050"/>
      <c r="E32" s="1050"/>
      <c r="F32" s="1050"/>
      <c r="G32" s="722" t="e">
        <f>ROUND(F31*F29,3)+ROUND(E31*E29,3)+ROUND(G31*G29,3)</f>
        <v>#DIV/0!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FEdPa7oPAAqpIYh+xfN+w8tpE/0cLb9QH9veofMrpa2zpfK/DBnlMuOSaBWWrIAQCHE/40XGRpO2NIJhdkmwxQ==" saltValue="ovhQU4XFOCPHmWUnGz7jYw=="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6E6B-F76B-429C-ABAE-9D50A247F336}">
  <sheetPr codeName="Tabelle24"/>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444</v>
      </c>
      <c r="C1" s="301" t="s">
        <v>483</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332</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326</v>
      </c>
      <c r="C11" s="699" t="s">
        <v>95</v>
      </c>
      <c r="D11" s="182">
        <f>'1c Kostenrechnung O2'!H34</f>
        <v>0</v>
      </c>
      <c r="E11" s="183"/>
      <c r="F11" s="183"/>
      <c r="G11" s="183"/>
    </row>
    <row r="12" spans="1:14" ht="30" customHeight="1" x14ac:dyDescent="0.2">
      <c r="A12" s="299">
        <v>3</v>
      </c>
      <c r="B12" s="287" t="s">
        <v>6</v>
      </c>
      <c r="C12" s="699" t="s">
        <v>327</v>
      </c>
      <c r="D12" s="183"/>
      <c r="E12" s="182">
        <f>'1c Kostenrechnung O2'!H45</f>
        <v>0</v>
      </c>
      <c r="F12" s="183"/>
      <c r="G12" s="183"/>
    </row>
    <row r="13" spans="1:14" ht="30" customHeight="1" x14ac:dyDescent="0.2">
      <c r="A13" s="299">
        <v>4</v>
      </c>
      <c r="B13" s="287" t="s">
        <v>7</v>
      </c>
      <c r="C13" s="699" t="s">
        <v>102</v>
      </c>
      <c r="D13" s="182">
        <f>'1c Kostenrechnung O2'!H51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'1c Kostenrechnung O2'!H61</f>
        <v>0</v>
      </c>
      <c r="G15" s="183"/>
    </row>
    <row r="16" spans="1:14" s="103" customFormat="1" ht="30" customHeight="1" x14ac:dyDescent="0.2">
      <c r="A16" s="300">
        <v>7</v>
      </c>
      <c r="B16" s="288" t="s">
        <v>120</v>
      </c>
      <c r="C16" s="185" t="s">
        <v>31</v>
      </c>
      <c r="D16" s="183"/>
      <c r="E16" s="182">
        <f>'1c Kostenrechnung O2'!H67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330</v>
      </c>
      <c r="C18" s="699" t="s">
        <v>329</v>
      </c>
      <c r="D18" s="183"/>
      <c r="E18" s="183"/>
      <c r="F18" s="183"/>
      <c r="G18" s="182">
        <f>'1c Kostenrechnung O2'!H74+'1c Kostenrechnung O2'!H78+'1c Kostenrechnung O2'!H79</f>
        <v>0</v>
      </c>
    </row>
    <row r="19" spans="1:11" ht="30" customHeight="1" x14ac:dyDescent="0.2">
      <c r="A19" s="300">
        <v>10</v>
      </c>
      <c r="B19" s="287" t="s">
        <v>328</v>
      </c>
      <c r="C19" s="699" t="s">
        <v>331</v>
      </c>
      <c r="D19" s="183"/>
      <c r="E19" s="183"/>
      <c r="F19" s="183"/>
      <c r="G19" s="182">
        <f>'1c Kostenrechnung O2'!H77+'1c Kostenrechnung O2'!H80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339</v>
      </c>
      <c r="C21" s="683" t="s">
        <v>223</v>
      </c>
      <c r="D21" s="183"/>
      <c r="E21" s="183"/>
      <c r="F21" s="183"/>
      <c r="G21" s="182">
        <f>'1c Kostenrechnung O2'!H89</f>
        <v>0</v>
      </c>
      <c r="H21" s="344"/>
    </row>
    <row r="22" spans="1:11" ht="30" customHeight="1" x14ac:dyDescent="0.2">
      <c r="A22" s="300">
        <v>13</v>
      </c>
      <c r="B22" s="287" t="s">
        <v>340</v>
      </c>
      <c r="C22" s="699" t="s">
        <v>341</v>
      </c>
      <c r="D22" s="182">
        <f>'1c Kostenrechnung O2'!H112-'1c Kostenrechnung O2'!H89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187</v>
      </c>
      <c r="D24" s="182">
        <f>'1c Kostenrechnung O2'!H136</f>
        <v>0</v>
      </c>
      <c r="E24" s="183"/>
      <c r="F24" s="183"/>
      <c r="G24" s="183"/>
    </row>
    <row r="25" spans="1:11" ht="24.95" customHeight="1" x14ac:dyDescent="0.2">
      <c r="A25" s="300">
        <v>16</v>
      </c>
      <c r="B25" s="284" t="s">
        <v>134</v>
      </c>
      <c r="C25" s="181" t="s">
        <v>443</v>
      </c>
      <c r="D25" s="184"/>
      <c r="E25" s="184"/>
      <c r="F25" s="184"/>
      <c r="G25" s="184"/>
    </row>
    <row r="26" spans="1:11" ht="30" customHeight="1" x14ac:dyDescent="0.2">
      <c r="A26" s="300">
        <v>17</v>
      </c>
      <c r="B26" s="287" t="s">
        <v>134</v>
      </c>
      <c r="C26" s="699" t="s">
        <v>412</v>
      </c>
      <c r="D26" s="182">
        <f>'1c Kostenrechnung O2'!G156</f>
        <v>0</v>
      </c>
      <c r="E26" s="183"/>
      <c r="F26" s="183"/>
      <c r="G26" s="183"/>
    </row>
    <row r="27" spans="1:11" ht="16.5" customHeight="1" x14ac:dyDescent="0.2">
      <c r="A27" s="300">
        <v>18</v>
      </c>
      <c r="B27" s="289" t="s">
        <v>208</v>
      </c>
      <c r="C27" s="290" t="s">
        <v>207</v>
      </c>
      <c r="D27" s="291">
        <f>SUM(D11:D26)</f>
        <v>0</v>
      </c>
      <c r="E27" s="291">
        <f>SUM(E11:E26)</f>
        <v>0</v>
      </c>
      <c r="F27" s="291">
        <f>SUM(F11:F26)</f>
        <v>0</v>
      </c>
      <c r="G27" s="291">
        <f>SUM(G11:G26)</f>
        <v>0</v>
      </c>
    </row>
    <row r="28" spans="1:11" ht="14.25" customHeight="1" x14ac:dyDescent="0.2">
      <c r="A28" s="300">
        <v>19</v>
      </c>
      <c r="B28" s="699"/>
      <c r="C28" s="292" t="s">
        <v>206</v>
      </c>
      <c r="D28" s="293" t="s">
        <v>446</v>
      </c>
      <c r="E28" s="332">
        <f>'1c Kostenrechnung O2'!H158</f>
        <v>0</v>
      </c>
      <c r="F28" s="294" t="s">
        <v>205</v>
      </c>
      <c r="G28" s="336">
        <f>SUM(D27:G27)</f>
        <v>0</v>
      </c>
      <c r="I28" s="102"/>
      <c r="J28" s="102"/>
      <c r="K28" s="102"/>
    </row>
    <row r="29" spans="1:11" ht="24" x14ac:dyDescent="0.2">
      <c r="A29" s="300">
        <v>20</v>
      </c>
      <c r="B29" s="699"/>
      <c r="C29" s="295" t="s">
        <v>204</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699"/>
      <c r="C30" s="335" t="s">
        <v>203</v>
      </c>
      <c r="D30" s="333"/>
      <c r="E30" s="333"/>
      <c r="F30" s="333"/>
      <c r="G30" s="334"/>
      <c r="H30" s="97"/>
    </row>
    <row r="31" spans="1:11" ht="30" customHeight="1" x14ac:dyDescent="0.2">
      <c r="A31" s="300">
        <v>22</v>
      </c>
      <c r="B31" s="1049" t="s">
        <v>202</v>
      </c>
      <c r="C31" s="1050"/>
      <c r="D31" s="296">
        <v>0</v>
      </c>
      <c r="E31" s="296">
        <v>0.03</v>
      </c>
      <c r="F31" s="297">
        <v>0.03</v>
      </c>
      <c r="G31" s="297">
        <v>0.03</v>
      </c>
    </row>
    <row r="32" spans="1:11" x14ac:dyDescent="0.2">
      <c r="A32" s="300">
        <v>23</v>
      </c>
      <c r="B32" s="1051" t="s">
        <v>201</v>
      </c>
      <c r="C32" s="1050"/>
      <c r="D32" s="1050"/>
      <c r="E32" s="1050"/>
      <c r="F32" s="1050"/>
      <c r="G32" s="722" t="e">
        <f>ROUND(F31*F29,3)+ROUND(E31*E29,3)+ROUND(G31*G29,3)</f>
        <v>#DIV/0!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FPnHG3ewMw19ItfbIz1M5Wc0sUDOYMq3X78n88zSPOaC792uwI7u9yZmvAo1oHOMDlXespR2wuc+ONrdtVdC4g==" saltValue="Vn3RklNwcUn2cOIfjCMOjg=="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552F-0588-4B4C-A3FC-59C38A859232}">
  <sheetPr codeName="Tabelle25"/>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481</v>
      </c>
      <c r="C1" s="301" t="s">
        <v>479</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332</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326</v>
      </c>
      <c r="C11" s="718" t="s">
        <v>95</v>
      </c>
      <c r="D11" s="182">
        <f>'1d Kostenrechnung O3'!H34</f>
        <v>0</v>
      </c>
      <c r="E11" s="183"/>
      <c r="F11" s="183"/>
      <c r="G11" s="183"/>
    </row>
    <row r="12" spans="1:14" ht="30" customHeight="1" x14ac:dyDescent="0.2">
      <c r="A12" s="299">
        <v>3</v>
      </c>
      <c r="B12" s="287" t="s">
        <v>6</v>
      </c>
      <c r="C12" s="718" t="s">
        <v>327</v>
      </c>
      <c r="D12" s="183"/>
      <c r="E12" s="182">
        <f>'1d Kostenrechnung O3'!H45</f>
        <v>0</v>
      </c>
      <c r="F12" s="183"/>
      <c r="G12" s="183"/>
    </row>
    <row r="13" spans="1:14" ht="30" customHeight="1" x14ac:dyDescent="0.2">
      <c r="A13" s="299">
        <v>4</v>
      </c>
      <c r="B13" s="287" t="s">
        <v>7</v>
      </c>
      <c r="C13" s="718" t="s">
        <v>102</v>
      </c>
      <c r="D13" s="182">
        <f>'1d Kostenrechnung O3'!H51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'1d Kostenrechnung O3'!H61</f>
        <v>0</v>
      </c>
      <c r="G15" s="183"/>
    </row>
    <row r="16" spans="1:14" s="103" customFormat="1" ht="30" customHeight="1" x14ac:dyDescent="0.2">
      <c r="A16" s="300">
        <v>7</v>
      </c>
      <c r="B16" s="288" t="s">
        <v>120</v>
      </c>
      <c r="C16" s="185" t="s">
        <v>31</v>
      </c>
      <c r="D16" s="183"/>
      <c r="E16" s="182">
        <f>'1d Kostenrechnung O3'!H67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330</v>
      </c>
      <c r="C18" s="718" t="s">
        <v>329</v>
      </c>
      <c r="D18" s="183"/>
      <c r="E18" s="183"/>
      <c r="F18" s="183"/>
      <c r="G18" s="182">
        <f>'1d Kostenrechnung O3'!H74+'1d Kostenrechnung O3'!H78+'1d Kostenrechnung O3'!H79</f>
        <v>0</v>
      </c>
    </row>
    <row r="19" spans="1:11" ht="30" customHeight="1" x14ac:dyDescent="0.2">
      <c r="A19" s="300">
        <v>10</v>
      </c>
      <c r="B19" s="287" t="s">
        <v>328</v>
      </c>
      <c r="C19" s="718" t="s">
        <v>331</v>
      </c>
      <c r="D19" s="183"/>
      <c r="E19" s="183"/>
      <c r="F19" s="183"/>
      <c r="G19" s="182">
        <f>'1d Kostenrechnung O3'!H77+'1d Kostenrechnung O3'!H80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339</v>
      </c>
      <c r="C21" s="702" t="s">
        <v>223</v>
      </c>
      <c r="D21" s="183"/>
      <c r="E21" s="183"/>
      <c r="F21" s="183"/>
      <c r="G21" s="182">
        <f>'1d Kostenrechnung O3'!H89</f>
        <v>0</v>
      </c>
      <c r="H21" s="344"/>
    </row>
    <row r="22" spans="1:11" ht="30" customHeight="1" x14ac:dyDescent="0.2">
      <c r="A22" s="300">
        <v>13</v>
      </c>
      <c r="B22" s="287" t="s">
        <v>340</v>
      </c>
      <c r="C22" s="718" t="s">
        <v>341</v>
      </c>
      <c r="D22" s="182">
        <f>'1d Kostenrechnung O3'!H112-'1d Kostenrechnung O3'!H89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718" t="s">
        <v>187</v>
      </c>
      <c r="D24" s="182">
        <f>'1d Kostenrechnung O3'!H136</f>
        <v>0</v>
      </c>
      <c r="E24" s="183"/>
      <c r="F24" s="183"/>
      <c r="G24" s="183"/>
    </row>
    <row r="25" spans="1:11" ht="24.95" customHeight="1" x14ac:dyDescent="0.2">
      <c r="A25" s="300">
        <v>16</v>
      </c>
      <c r="B25" s="284" t="s">
        <v>134</v>
      </c>
      <c r="C25" s="181" t="s">
        <v>443</v>
      </c>
      <c r="D25" s="184"/>
      <c r="E25" s="184"/>
      <c r="F25" s="184"/>
      <c r="G25" s="184"/>
    </row>
    <row r="26" spans="1:11" ht="30" customHeight="1" x14ac:dyDescent="0.2">
      <c r="A26" s="300">
        <v>17</v>
      </c>
      <c r="B26" s="287" t="s">
        <v>134</v>
      </c>
      <c r="C26" s="718" t="s">
        <v>412</v>
      </c>
      <c r="D26" s="182">
        <f>'1d Kostenrechnung O3'!F156+'1d Kostenrechnung O3'!G156</f>
        <v>0</v>
      </c>
      <c r="E26" s="183"/>
      <c r="F26" s="183"/>
      <c r="G26" s="183"/>
    </row>
    <row r="27" spans="1:11" ht="16.5" customHeight="1" x14ac:dyDescent="0.2">
      <c r="A27" s="300">
        <v>18</v>
      </c>
      <c r="B27" s="289" t="s">
        <v>208</v>
      </c>
      <c r="C27" s="290" t="s">
        <v>207</v>
      </c>
      <c r="D27" s="291">
        <f>SUM(D11:D26)</f>
        <v>0</v>
      </c>
      <c r="E27" s="291">
        <f>SUM(E11:E26)</f>
        <v>0</v>
      </c>
      <c r="F27" s="291">
        <f>SUM(F11:F26)</f>
        <v>0</v>
      </c>
      <c r="G27" s="291">
        <f>SUM(G11:G26)</f>
        <v>0</v>
      </c>
    </row>
    <row r="28" spans="1:11" ht="14.25" customHeight="1" x14ac:dyDescent="0.2">
      <c r="A28" s="300">
        <v>19</v>
      </c>
      <c r="B28" s="718"/>
      <c r="C28" s="292" t="s">
        <v>206</v>
      </c>
      <c r="D28" s="293" t="s">
        <v>484</v>
      </c>
      <c r="E28" s="332">
        <f>'1d Kostenrechnung O3'!H158</f>
        <v>0</v>
      </c>
      <c r="F28" s="294" t="s">
        <v>205</v>
      </c>
      <c r="G28" s="336">
        <f>SUM(D27:G27)</f>
        <v>0</v>
      </c>
      <c r="I28" s="102"/>
      <c r="J28" s="102"/>
      <c r="K28" s="102"/>
    </row>
    <row r="29" spans="1:11" ht="24" x14ac:dyDescent="0.2">
      <c r="A29" s="300">
        <v>20</v>
      </c>
      <c r="B29" s="718"/>
      <c r="C29" s="295" t="s">
        <v>204</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718"/>
      <c r="C30" s="335" t="s">
        <v>203</v>
      </c>
      <c r="D30" s="333"/>
      <c r="E30" s="333"/>
      <c r="F30" s="333"/>
      <c r="G30" s="334"/>
      <c r="H30" s="97"/>
    </row>
    <row r="31" spans="1:11" ht="30" customHeight="1" x14ac:dyDescent="0.2">
      <c r="A31" s="300">
        <v>22</v>
      </c>
      <c r="B31" s="1049" t="s">
        <v>202</v>
      </c>
      <c r="C31" s="1050"/>
      <c r="D31" s="296">
        <v>0</v>
      </c>
      <c r="E31" s="296">
        <v>0.03</v>
      </c>
      <c r="F31" s="297">
        <v>0.03</v>
      </c>
      <c r="G31" s="297">
        <v>0.03</v>
      </c>
    </row>
    <row r="32" spans="1:11" x14ac:dyDescent="0.2">
      <c r="A32" s="300">
        <v>23</v>
      </c>
      <c r="B32" s="1051" t="s">
        <v>201</v>
      </c>
      <c r="C32" s="1050"/>
      <c r="D32" s="1050"/>
      <c r="E32" s="1050"/>
      <c r="F32" s="1050"/>
      <c r="G32" s="722" t="e">
        <f>ROUND(F31*F29,3)+ROUND(E31*E29,3)+ROUND(G31*G29,3)</f>
        <v>#DIV/0!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xFLZZH4UlTqT3AoWaDZF1aC0uXK7zKeih4DxE/t0GU6JMa1Gx2/4rm/eFoac+fzyIG2EgITv8HaedjeEobAvjg==" saltValue="mW+9Z4WXsrjUe09UYn5Ck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523D-F6C9-4A4D-B69A-5B4E4EDA63BE}">
  <sheetPr codeName="Tabelle26"/>
  <dimension ref="A1:N39"/>
  <sheetViews>
    <sheetView showGridLines="0" zoomScaleNormal="100" zoomScaleSheetLayoutView="100" workbookViewId="0">
      <selection activeCell="C4" sqref="C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512</v>
      </c>
      <c r="C1" s="301" t="s">
        <v>480</v>
      </c>
      <c r="D1" s="119"/>
      <c r="E1" s="119"/>
      <c r="F1" s="119"/>
      <c r="G1" s="118"/>
      <c r="H1" s="117"/>
      <c r="I1" s="117"/>
    </row>
    <row r="2" spans="1:14" ht="21.75" customHeight="1" x14ac:dyDescent="0.2">
      <c r="A2" s="301" t="str">
        <f>Übersicht!B2</f>
        <v>Südthüringen-Unterfranken-Netz (SUN) Loskombination</v>
      </c>
      <c r="C2" s="118"/>
      <c r="D2" s="119"/>
      <c r="E2" s="119"/>
      <c r="F2" s="119"/>
      <c r="G2" s="118"/>
      <c r="H2" s="117"/>
      <c r="I2" s="117"/>
    </row>
    <row r="3" spans="1:14" ht="15" customHeight="1" x14ac:dyDescent="0.2">
      <c r="A3" s="175" t="s">
        <v>215</v>
      </c>
      <c r="C3" s="118"/>
      <c r="D3" s="119"/>
      <c r="E3" s="119"/>
      <c r="F3" s="119"/>
      <c r="G3" s="118"/>
      <c r="H3" s="117"/>
      <c r="I3" s="117"/>
    </row>
    <row r="4" spans="1:14" s="116" customFormat="1" ht="15" customHeight="1" x14ac:dyDescent="0.2">
      <c r="A4" s="176" t="s">
        <v>214</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199</v>
      </c>
      <c r="C8" s="283" t="s">
        <v>198</v>
      </c>
      <c r="D8" s="283" t="s">
        <v>197</v>
      </c>
      <c r="E8" s="283" t="s">
        <v>196</v>
      </c>
      <c r="F8" s="283" t="s">
        <v>195</v>
      </c>
      <c r="G8" s="283" t="s">
        <v>332</v>
      </c>
    </row>
    <row r="9" spans="1:14" ht="52.5" customHeight="1" x14ac:dyDescent="0.2">
      <c r="A9" s="299">
        <v>0</v>
      </c>
      <c r="B9" s="180" t="s">
        <v>2</v>
      </c>
      <c r="C9" s="179" t="s">
        <v>3</v>
      </c>
      <c r="D9" s="180" t="s">
        <v>213</v>
      </c>
      <c r="E9" s="180" t="s">
        <v>281</v>
      </c>
      <c r="F9" s="180" t="s">
        <v>212</v>
      </c>
      <c r="G9" s="180" t="s">
        <v>211</v>
      </c>
      <c r="H9"/>
    </row>
    <row r="10" spans="1:14" ht="24.95" customHeight="1" x14ac:dyDescent="0.2">
      <c r="A10" s="299">
        <v>1</v>
      </c>
      <c r="B10" s="284" t="s">
        <v>9</v>
      </c>
      <c r="C10" s="181" t="str">
        <f>'1a Kostenrechnung Loskombi '!B25</f>
        <v>Kosten der Vorhaltung und der Instandhaltung</v>
      </c>
      <c r="D10" s="285"/>
      <c r="E10" s="285"/>
      <c r="F10" s="285"/>
      <c r="G10" s="286"/>
      <c r="I10" s="104"/>
    </row>
    <row r="11" spans="1:14" ht="30" customHeight="1" x14ac:dyDescent="0.2">
      <c r="A11" s="299">
        <f>A10+1</f>
        <v>2</v>
      </c>
      <c r="B11" s="287" t="s">
        <v>326</v>
      </c>
      <c r="C11" s="699" t="s">
        <v>95</v>
      </c>
      <c r="D11" s="182">
        <f>'1e Kostenrechnung VO'!H34</f>
        <v>0</v>
      </c>
      <c r="E11" s="183"/>
      <c r="F11" s="183"/>
      <c r="G11" s="183"/>
    </row>
    <row r="12" spans="1:14" ht="30" customHeight="1" x14ac:dyDescent="0.2">
      <c r="A12" s="299">
        <v>3</v>
      </c>
      <c r="B12" s="287" t="s">
        <v>6</v>
      </c>
      <c r="C12" s="699" t="s">
        <v>327</v>
      </c>
      <c r="D12" s="183"/>
      <c r="E12" s="182">
        <f>'1e Kostenrechnung VO'!H45</f>
        <v>0</v>
      </c>
      <c r="F12" s="183"/>
      <c r="G12" s="183"/>
    </row>
    <row r="13" spans="1:14" ht="30" customHeight="1" x14ac:dyDescent="0.2">
      <c r="A13" s="299">
        <v>4</v>
      </c>
      <c r="B13" s="287" t="s">
        <v>7</v>
      </c>
      <c r="C13" s="699" t="s">
        <v>102</v>
      </c>
      <c r="D13" s="182">
        <f>'1e Kostenrechnung VO'!H51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117</v>
      </c>
      <c r="C15" s="185" t="s">
        <v>38</v>
      </c>
      <c r="D15" s="183"/>
      <c r="E15" s="183"/>
      <c r="F15" s="182">
        <f>'1e Kostenrechnung VO'!H61</f>
        <v>0</v>
      </c>
      <c r="G15" s="183"/>
    </row>
    <row r="16" spans="1:14" s="103" customFormat="1" ht="30" customHeight="1" x14ac:dyDescent="0.2">
      <c r="A16" s="300">
        <v>7</v>
      </c>
      <c r="B16" s="288" t="s">
        <v>120</v>
      </c>
      <c r="C16" s="185" t="s">
        <v>31</v>
      </c>
      <c r="D16" s="183"/>
      <c r="E16" s="182">
        <f>'1e Kostenrechnung VO'!H67</f>
        <v>0</v>
      </c>
      <c r="F16" s="183"/>
      <c r="G16" s="183"/>
    </row>
    <row r="17" spans="1:11" s="103" customFormat="1" ht="24.95" customHeight="1" x14ac:dyDescent="0.2">
      <c r="A17" s="300">
        <v>8</v>
      </c>
      <c r="B17" s="284" t="s">
        <v>8</v>
      </c>
      <c r="C17" s="181" t="s">
        <v>210</v>
      </c>
      <c r="D17" s="184"/>
      <c r="E17" s="184"/>
      <c r="F17" s="184"/>
      <c r="G17" s="184"/>
      <c r="H17"/>
    </row>
    <row r="18" spans="1:11" ht="30" customHeight="1" x14ac:dyDescent="0.2">
      <c r="A18" s="300">
        <v>9</v>
      </c>
      <c r="B18" s="287" t="s">
        <v>330</v>
      </c>
      <c r="C18" s="699" t="s">
        <v>329</v>
      </c>
      <c r="D18" s="183"/>
      <c r="E18" s="183"/>
      <c r="F18" s="183"/>
      <c r="G18" s="182">
        <f>'1e Kostenrechnung VO'!H74+'1e Kostenrechnung VO'!H78+'1e Kostenrechnung VO'!H79</f>
        <v>0</v>
      </c>
    </row>
    <row r="19" spans="1:11" ht="30" customHeight="1" x14ac:dyDescent="0.2">
      <c r="A19" s="300">
        <v>10</v>
      </c>
      <c r="B19" s="287" t="s">
        <v>328</v>
      </c>
      <c r="C19" s="699" t="s">
        <v>331</v>
      </c>
      <c r="D19" s="183"/>
      <c r="E19" s="183"/>
      <c r="F19" s="183"/>
      <c r="G19" s="182">
        <f>'1e Kostenrechnung VO'!H77+'1e Kostenrechnung VO'!H80</f>
        <v>0</v>
      </c>
      <c r="H19" s="343"/>
    </row>
    <row r="20" spans="1:11" ht="24.95" customHeight="1" x14ac:dyDescent="0.2">
      <c r="A20" s="300">
        <v>11</v>
      </c>
      <c r="B20" s="284" t="s">
        <v>74</v>
      </c>
      <c r="C20" s="181" t="s">
        <v>209</v>
      </c>
      <c r="D20" s="184"/>
      <c r="E20" s="184"/>
      <c r="F20" s="184"/>
      <c r="G20" s="184"/>
    </row>
    <row r="21" spans="1:11" ht="30" customHeight="1" x14ac:dyDescent="0.2">
      <c r="A21" s="300">
        <v>12</v>
      </c>
      <c r="B21" s="287" t="s">
        <v>339</v>
      </c>
      <c r="C21" s="683" t="s">
        <v>223</v>
      </c>
      <c r="D21" s="183"/>
      <c r="E21" s="183"/>
      <c r="F21" s="183"/>
      <c r="G21" s="182">
        <f>'1e Kostenrechnung VO'!H89</f>
        <v>0</v>
      </c>
      <c r="H21" s="344"/>
    </row>
    <row r="22" spans="1:11" ht="30" customHeight="1" x14ac:dyDescent="0.2">
      <c r="A22" s="300">
        <v>13</v>
      </c>
      <c r="B22" s="287" t="s">
        <v>340</v>
      </c>
      <c r="C22" s="699" t="s">
        <v>341</v>
      </c>
      <c r="D22" s="182">
        <f>'1e Kostenrechnung VO'!H112-'1e Kostenrechnung VO'!H89</f>
        <v>260000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187</v>
      </c>
      <c r="D24" s="182">
        <f>'1e Kostenrechnung VO'!H136</f>
        <v>0</v>
      </c>
      <c r="E24" s="183"/>
      <c r="F24" s="183"/>
      <c r="G24" s="183"/>
    </row>
    <row r="25" spans="1:11" ht="24.95" customHeight="1" x14ac:dyDescent="0.2">
      <c r="A25" s="300">
        <v>16</v>
      </c>
      <c r="B25" s="284" t="s">
        <v>134</v>
      </c>
      <c r="C25" s="181" t="s">
        <v>443</v>
      </c>
      <c r="D25" s="184"/>
      <c r="E25" s="184"/>
      <c r="F25" s="184"/>
      <c r="G25" s="184"/>
    </row>
    <row r="26" spans="1:11" ht="30" customHeight="1" x14ac:dyDescent="0.2">
      <c r="A26" s="300">
        <v>17</v>
      </c>
      <c r="B26" s="287" t="s">
        <v>134</v>
      </c>
      <c r="C26" s="699" t="s">
        <v>412</v>
      </c>
      <c r="D26" s="182">
        <f>'1e Kostenrechnung VO'!F156+'1e Kostenrechnung VO'!G156</f>
        <v>0</v>
      </c>
      <c r="E26" s="183"/>
      <c r="F26" s="183"/>
      <c r="G26" s="183"/>
    </row>
    <row r="27" spans="1:11" ht="16.5" customHeight="1" x14ac:dyDescent="0.2">
      <c r="A27" s="300">
        <v>18</v>
      </c>
      <c r="B27" s="289" t="s">
        <v>208</v>
      </c>
      <c r="C27" s="290" t="s">
        <v>207</v>
      </c>
      <c r="D27" s="291">
        <f>SUM(D11:D26)</f>
        <v>260000</v>
      </c>
      <c r="E27" s="291">
        <f>SUM(E11:E26)</f>
        <v>0</v>
      </c>
      <c r="F27" s="291">
        <f>SUM(F11:F26)</f>
        <v>0</v>
      </c>
      <c r="G27" s="291">
        <f>SUM(G11:G26)</f>
        <v>0</v>
      </c>
    </row>
    <row r="28" spans="1:11" ht="14.25" customHeight="1" x14ac:dyDescent="0.2">
      <c r="A28" s="300">
        <v>19</v>
      </c>
      <c r="B28" s="699"/>
      <c r="C28" s="292" t="s">
        <v>206</v>
      </c>
      <c r="D28" s="293" t="s">
        <v>511</v>
      </c>
      <c r="E28" s="332">
        <f>'1e Kostenrechnung VO'!H158</f>
        <v>260000</v>
      </c>
      <c r="F28" s="294" t="s">
        <v>205</v>
      </c>
      <c r="G28" s="336">
        <f>SUM(D27:G27)</f>
        <v>260000</v>
      </c>
      <c r="I28" s="102"/>
      <c r="J28" s="102"/>
      <c r="K28" s="102"/>
    </row>
    <row r="29" spans="1:11" ht="24" x14ac:dyDescent="0.2">
      <c r="A29" s="300">
        <v>20</v>
      </c>
      <c r="B29" s="699"/>
      <c r="C29" s="295" t="s">
        <v>204</v>
      </c>
      <c r="D29" s="186">
        <f>ROUND(D27/SUM(D27:G27),3)</f>
        <v>1</v>
      </c>
      <c r="E29" s="186">
        <f>ROUND(E27/SUM(D27:G27),3)</f>
        <v>0</v>
      </c>
      <c r="F29" s="186">
        <f>ROUND(F27/SUM(D27:G27),3)</f>
        <v>0</v>
      </c>
      <c r="G29" s="186">
        <f>ROUND(G27/SUM(D27:G27),3)</f>
        <v>0</v>
      </c>
    </row>
    <row r="30" spans="1:11" s="101" customFormat="1" ht="30" customHeight="1" x14ac:dyDescent="0.2">
      <c r="A30" s="300">
        <v>21</v>
      </c>
      <c r="B30" s="699"/>
      <c r="C30" s="335" t="s">
        <v>203</v>
      </c>
      <c r="D30" s="333"/>
      <c r="E30" s="333"/>
      <c r="F30" s="333"/>
      <c r="G30" s="334"/>
      <c r="H30" s="97"/>
    </row>
    <row r="31" spans="1:11" ht="30" customHeight="1" x14ac:dyDescent="0.2">
      <c r="A31" s="300">
        <v>22</v>
      </c>
      <c r="B31" s="1049" t="s">
        <v>202</v>
      </c>
      <c r="C31" s="1050"/>
      <c r="D31" s="296">
        <v>0</v>
      </c>
      <c r="E31" s="296">
        <v>0.03</v>
      </c>
      <c r="F31" s="297">
        <v>0.03</v>
      </c>
      <c r="G31" s="297">
        <v>0.03</v>
      </c>
    </row>
    <row r="32" spans="1:11" x14ac:dyDescent="0.2">
      <c r="A32" s="300">
        <v>23</v>
      </c>
      <c r="B32" s="1051" t="s">
        <v>201</v>
      </c>
      <c r="C32" s="1050"/>
      <c r="D32" s="1050"/>
      <c r="E32" s="1050"/>
      <c r="F32" s="1050"/>
      <c r="G32" s="722">
        <f>ROUND(F31*F29,3)+ROUND(E31*E29,3)+ROUND(G31*G29,3)</f>
        <v>0</v>
      </c>
    </row>
    <row r="33" spans="1:7" hidden="1" x14ac:dyDescent="0.2">
      <c r="A33" s="300">
        <v>22</v>
      </c>
      <c r="B33" s="187"/>
      <c r="C33" s="188" t="s">
        <v>200</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rSNyL2xZW6qKFEc89966se5AV5DSuG4MESgGM98Ok4VV7HPiVxNswQfMoyww92Dz+RjNrxITB1tPSzudwz4W7w==" saltValue="dB/N+bqtwOPm7iw72NJjgA=="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W55"/>
  <sheetViews>
    <sheetView showGridLines="0" zoomScale="110" zoomScaleNormal="110" zoomScaleSheetLayoutView="55" zoomScalePageLayoutView="85" workbookViewId="0">
      <selection activeCell="Q19" sqref="Q19"/>
    </sheetView>
  </sheetViews>
  <sheetFormatPr baseColWidth="10" defaultColWidth="11.42578125" defaultRowHeight="12.75" x14ac:dyDescent="0.2"/>
  <cols>
    <col min="1" max="1" width="3.7109375" style="600" customWidth="1"/>
    <col min="2" max="2" width="5.140625" style="600" customWidth="1"/>
    <col min="3" max="3" width="22.7109375" style="604" customWidth="1"/>
    <col min="4" max="8" width="24.42578125" style="600" customWidth="1"/>
    <col min="9" max="10" width="25.5703125" style="600" customWidth="1"/>
    <col min="11" max="12" width="24" style="600" customWidth="1"/>
    <col min="13" max="13" width="21.7109375" style="600" customWidth="1"/>
    <col min="14" max="14" width="25.85546875" style="600" customWidth="1"/>
    <col min="15" max="15" width="25.85546875" style="603" customWidth="1"/>
    <col min="16" max="16" width="21.7109375" style="600" customWidth="1"/>
    <col min="17" max="17" width="33.42578125" style="600" customWidth="1"/>
    <col min="18" max="18" width="14.140625" style="601" bestFit="1" customWidth="1"/>
    <col min="19" max="16384" width="11.42578125" style="600"/>
  </cols>
  <sheetData>
    <row r="1" spans="1:23" s="481" customFormat="1" ht="21.75" customHeight="1" x14ac:dyDescent="0.2">
      <c r="A1" s="479"/>
      <c r="B1" s="480" t="s">
        <v>338</v>
      </c>
      <c r="D1" s="480" t="s">
        <v>219</v>
      </c>
      <c r="E1" s="480"/>
      <c r="F1" s="480"/>
      <c r="G1" s="480"/>
      <c r="H1" s="480"/>
      <c r="I1" s="480"/>
      <c r="J1" s="480"/>
      <c r="K1" s="480"/>
      <c r="L1" s="480"/>
      <c r="O1" s="1052"/>
      <c r="P1" s="1052"/>
      <c r="R1" s="482"/>
    </row>
    <row r="2" spans="1:23" s="481" customFormat="1" ht="21" customHeight="1" x14ac:dyDescent="0.2">
      <c r="A2" s="483"/>
      <c r="B2" s="480" t="str">
        <f>Übersicht!B2</f>
        <v>Südthüringen-Unterfranken-Netz (SUN) Loskombination</v>
      </c>
      <c r="O2" s="484"/>
      <c r="P2" s="485"/>
      <c r="R2" s="482"/>
    </row>
    <row r="3" spans="1:23" s="486" customFormat="1" ht="15" customHeight="1" x14ac:dyDescent="0.2">
      <c r="B3" s="487" t="s">
        <v>219</v>
      </c>
      <c r="O3" s="488"/>
      <c r="P3" s="489"/>
      <c r="R3" s="490"/>
    </row>
    <row r="4" spans="1:23" s="481" customFormat="1" x14ac:dyDescent="0.2">
      <c r="C4" s="491"/>
      <c r="D4" s="492"/>
      <c r="E4" s="492"/>
      <c r="F4" s="492"/>
      <c r="G4" s="492"/>
      <c r="H4" s="492"/>
      <c r="I4" s="492"/>
      <c r="J4" s="492"/>
      <c r="K4" s="492"/>
      <c r="L4" s="492"/>
      <c r="M4" s="492"/>
      <c r="N4" s="492"/>
      <c r="O4" s="493"/>
      <c r="P4" s="485"/>
      <c r="R4" s="482"/>
    </row>
    <row r="5" spans="1:23" s="481" customFormat="1" ht="39.75" customHeight="1" thickBot="1" x14ac:dyDescent="0.25">
      <c r="C5" s="494" t="str">
        <f>Übersicht!B7</f>
        <v>Bieter:</v>
      </c>
      <c r="D5" s="494">
        <f>Übersicht!C7</f>
        <v>0</v>
      </c>
      <c r="E5" s="494"/>
      <c r="F5" s="494"/>
      <c r="G5" s="494"/>
      <c r="H5" s="494"/>
      <c r="I5" s="494"/>
      <c r="J5" s="494"/>
      <c r="K5" s="494"/>
      <c r="L5" s="494"/>
      <c r="O5" s="495"/>
      <c r="P5" s="485"/>
      <c r="R5" s="482"/>
    </row>
    <row r="6" spans="1:23" s="505" customFormat="1" ht="18" customHeight="1" thickBot="1" x14ac:dyDescent="0.25">
      <c r="A6" s="496"/>
      <c r="B6" s="496"/>
      <c r="C6" s="497" t="s">
        <v>199</v>
      </c>
      <c r="D6" s="498" t="s">
        <v>198</v>
      </c>
      <c r="E6" s="499" t="s">
        <v>197</v>
      </c>
      <c r="F6" s="499" t="s">
        <v>196</v>
      </c>
      <c r="G6" s="499" t="s">
        <v>195</v>
      </c>
      <c r="H6" s="499" t="s">
        <v>337</v>
      </c>
      <c r="I6" s="499" t="s">
        <v>337</v>
      </c>
      <c r="J6" s="500" t="s">
        <v>353</v>
      </c>
      <c r="K6" s="672" t="s">
        <v>354</v>
      </c>
      <c r="L6" s="672" t="s">
        <v>407</v>
      </c>
      <c r="M6" s="501" t="s">
        <v>448</v>
      </c>
      <c r="N6" s="502" t="s">
        <v>491</v>
      </c>
      <c r="O6" s="502" t="s">
        <v>492</v>
      </c>
      <c r="P6" s="502" t="s">
        <v>520</v>
      </c>
      <c r="Q6" s="503"/>
      <c r="R6" s="504"/>
    </row>
    <row r="7" spans="1:23" s="516" customFormat="1" ht="52.5" customHeight="1" x14ac:dyDescent="0.2">
      <c r="A7" s="506"/>
      <c r="B7" s="507">
        <v>0</v>
      </c>
      <c r="C7" s="508" t="s">
        <v>267</v>
      </c>
      <c r="D7" s="509" t="s">
        <v>403</v>
      </c>
      <c r="E7" s="509" t="s">
        <v>517</v>
      </c>
      <c r="F7" s="509" t="s">
        <v>486</v>
      </c>
      <c r="G7" s="509" t="s">
        <v>487</v>
      </c>
      <c r="H7" s="509" t="s">
        <v>447</v>
      </c>
      <c r="I7" s="510" t="s">
        <v>404</v>
      </c>
      <c r="J7" s="510" t="s">
        <v>519</v>
      </c>
      <c r="K7" s="510" t="s">
        <v>488</v>
      </c>
      <c r="L7" s="510" t="s">
        <v>489</v>
      </c>
      <c r="M7" s="511" t="s">
        <v>277</v>
      </c>
      <c r="N7" s="678" t="s">
        <v>408</v>
      </c>
      <c r="O7" s="512" t="s">
        <v>335</v>
      </c>
      <c r="P7" s="513" t="s">
        <v>218</v>
      </c>
      <c r="Q7" s="514"/>
      <c r="R7" s="515"/>
      <c r="S7" s="506"/>
      <c r="T7" s="506"/>
      <c r="U7" s="506"/>
      <c r="V7" s="506"/>
    </row>
    <row r="8" spans="1:23" s="506" customFormat="1" ht="44.25" customHeight="1" thickBot="1" x14ac:dyDescent="0.25">
      <c r="B8" s="517"/>
      <c r="C8" s="518"/>
      <c r="D8" s="519" t="s">
        <v>352</v>
      </c>
      <c r="E8" s="519" t="s">
        <v>450</v>
      </c>
      <c r="F8" s="519" t="s">
        <v>485</v>
      </c>
      <c r="G8" s="519" t="s">
        <v>515</v>
      </c>
      <c r="H8" s="519" t="s">
        <v>516</v>
      </c>
      <c r="I8" s="520" t="s">
        <v>405</v>
      </c>
      <c r="J8" s="520" t="s">
        <v>406</v>
      </c>
      <c r="K8" s="520" t="s">
        <v>490</v>
      </c>
      <c r="L8" s="520" t="s">
        <v>518</v>
      </c>
      <c r="M8" s="521" t="s">
        <v>278</v>
      </c>
      <c r="N8" s="673" t="s">
        <v>409</v>
      </c>
      <c r="O8" s="522" t="s">
        <v>522</v>
      </c>
      <c r="P8" s="523" t="s">
        <v>521</v>
      </c>
      <c r="Q8" s="514"/>
      <c r="R8" s="515"/>
    </row>
    <row r="9" spans="1:23" s="516" customFormat="1" ht="24.95" customHeight="1" thickBot="1" x14ac:dyDescent="0.25">
      <c r="A9" s="506"/>
      <c r="B9" s="517"/>
      <c r="C9" s="524" t="s">
        <v>217</v>
      </c>
      <c r="D9" s="525"/>
      <c r="E9" s="526"/>
      <c r="F9" s="526"/>
      <c r="G9" s="526"/>
      <c r="H9" s="526"/>
      <c r="I9" s="526"/>
      <c r="J9" s="526"/>
      <c r="K9" s="526"/>
      <c r="L9" s="526"/>
      <c r="M9" s="527"/>
      <c r="N9" s="674"/>
      <c r="O9" s="528"/>
      <c r="P9" s="529"/>
      <c r="Q9" s="514"/>
      <c r="R9" s="515"/>
      <c r="S9" s="506"/>
      <c r="T9" s="506"/>
      <c r="U9" s="506"/>
      <c r="V9" s="506"/>
    </row>
    <row r="10" spans="1:23" s="516" customFormat="1" ht="20.100000000000001" customHeight="1" x14ac:dyDescent="0.2">
      <c r="A10" s="506"/>
      <c r="B10" s="530"/>
      <c r="C10" s="914">
        <v>2025</v>
      </c>
      <c r="D10" s="531">
        <f>'1a Kostenrechnung Loskombi '!H158</f>
        <v>260000</v>
      </c>
      <c r="E10" s="532">
        <f>'1b Kostenrechnung O1'!H158</f>
        <v>0</v>
      </c>
      <c r="F10" s="532">
        <f>'1c Kostenrechnung O2'!H158*0.5</f>
        <v>0</v>
      </c>
      <c r="G10" s="532">
        <f>'1d Kostenrechnung O3'!H158*0.5</f>
        <v>0</v>
      </c>
      <c r="H10" s="532">
        <f>'1e Kostenrechnung VO'!H158</f>
        <v>260000</v>
      </c>
      <c r="I10" s="532">
        <f>'0a Vorlaufkosten Los A+B'!G14</f>
        <v>50000</v>
      </c>
      <c r="J10" s="532">
        <f>'0b Vorlaufkosten O1'!G14</f>
        <v>0</v>
      </c>
      <c r="K10" s="532">
        <f>'0c Vorlaufkosten O2'!G14</f>
        <v>0</v>
      </c>
      <c r="L10" s="532">
        <f>'0d Vorlaufkosten O3'!G14</f>
        <v>0</v>
      </c>
      <c r="M10" s="533">
        <f>'3 zusätzliche Personale'!C14</f>
        <v>0</v>
      </c>
      <c r="N10" s="675">
        <f>'5 Mehrqualität'!G25</f>
        <v>0</v>
      </c>
      <c r="O10" s="534"/>
      <c r="P10" s="535"/>
      <c r="Q10" s="915" t="s">
        <v>527</v>
      </c>
      <c r="R10" s="515"/>
      <c r="S10" s="506"/>
      <c r="T10" s="506"/>
      <c r="U10" s="506"/>
      <c r="V10" s="506"/>
    </row>
    <row r="11" spans="1:23" s="516" customFormat="1" ht="23.25" thickBot="1" x14ac:dyDescent="0.25">
      <c r="A11" s="506"/>
      <c r="B11" s="530"/>
      <c r="C11" s="536" t="s">
        <v>201</v>
      </c>
      <c r="D11" s="537">
        <f>'6a effektivePreisgleitung Losk '!$G$32</f>
        <v>0</v>
      </c>
      <c r="E11" s="537" t="e">
        <f>'6b effektivePreisgleitung O1'!G32</f>
        <v>#DIV/0!</v>
      </c>
      <c r="F11" s="537" t="e">
        <f>'6c effektivePreisgleitung O2'!G32</f>
        <v>#DIV/0!</v>
      </c>
      <c r="G11" s="537" t="e">
        <f>'6d effektivePreisgleitung O3'!G32</f>
        <v>#DIV/0!</v>
      </c>
      <c r="H11" s="537">
        <f>'6e effektivePreisgleitung VO'!G32</f>
        <v>0</v>
      </c>
      <c r="I11" s="537">
        <v>0</v>
      </c>
      <c r="J11" s="537">
        <v>0</v>
      </c>
      <c r="K11" s="537">
        <v>0</v>
      </c>
      <c r="L11" s="734">
        <v>0</v>
      </c>
      <c r="M11" s="538">
        <v>0.03</v>
      </c>
      <c r="N11" s="679" t="s">
        <v>410</v>
      </c>
      <c r="O11" s="539"/>
      <c r="P11" s="540"/>
      <c r="Q11" s="514"/>
      <c r="R11" s="515"/>
      <c r="S11" s="506"/>
      <c r="T11" s="506"/>
      <c r="U11" s="506"/>
      <c r="V11" s="506"/>
    </row>
    <row r="12" spans="1:23" s="516" customFormat="1" ht="9.9499999999999993" customHeight="1" x14ac:dyDescent="0.2">
      <c r="A12" s="506"/>
      <c r="B12" s="530"/>
      <c r="C12" s="541"/>
      <c r="D12" s="542"/>
      <c r="E12" s="542"/>
      <c r="F12" s="542"/>
      <c r="G12" s="542"/>
      <c r="H12" s="542"/>
      <c r="I12" s="542"/>
      <c r="J12" s="542"/>
      <c r="K12" s="542"/>
      <c r="L12" s="542"/>
      <c r="M12" s="542"/>
      <c r="N12" s="542"/>
      <c r="O12" s="542"/>
      <c r="P12" s="543"/>
      <c r="Q12" s="544"/>
      <c r="R12" s="515"/>
      <c r="S12" s="514"/>
      <c r="T12" s="506"/>
      <c r="U12" s="506"/>
      <c r="V12" s="506"/>
      <c r="W12" s="506"/>
    </row>
    <row r="13" spans="1:23" s="516" customFormat="1" ht="24.95" customHeight="1" thickBot="1" x14ac:dyDescent="0.25">
      <c r="A13" s="506"/>
      <c r="B13" s="517">
        <v>1</v>
      </c>
      <c r="C13" s="545" t="s">
        <v>216</v>
      </c>
      <c r="D13" s="546"/>
      <c r="E13" s="546"/>
      <c r="F13" s="546"/>
      <c r="G13" s="546"/>
      <c r="H13" s="546"/>
      <c r="I13" s="546"/>
      <c r="J13" s="546"/>
      <c r="K13" s="546"/>
      <c r="L13" s="546"/>
      <c r="M13" s="546"/>
      <c r="N13" s="676"/>
      <c r="O13" s="547"/>
      <c r="P13" s="548"/>
      <c r="Q13" s="549"/>
      <c r="R13" s="515"/>
      <c r="S13" s="514"/>
      <c r="T13" s="506"/>
      <c r="U13" s="506"/>
      <c r="V13" s="506"/>
      <c r="W13" s="506"/>
    </row>
    <row r="14" spans="1:23" s="516" customFormat="1" ht="24.95" customHeight="1" x14ac:dyDescent="0.2">
      <c r="A14" s="19"/>
      <c r="B14" s="550">
        <f t="shared" ref="B14:B35" si="0">B13+1</f>
        <v>2</v>
      </c>
      <c r="C14" s="551">
        <v>2028</v>
      </c>
      <c r="D14" s="552">
        <f>ROUND(D10*(1+$D$11)^(C14-C10),2)</f>
        <v>260000</v>
      </c>
      <c r="E14" s="552" t="e">
        <f>ROUND($E$10*(1+$E$11)^(C14-$C$10),2)</f>
        <v>#DIV/0!</v>
      </c>
      <c r="F14" s="552" t="e">
        <f>ROUND(F10*(1+$F$11)^(C14-C10),2)</f>
        <v>#DIV/0!</v>
      </c>
      <c r="G14" s="552" t="e">
        <f>ROUND($G$10*(1+$G$11)^(C14-$C$10),2)</f>
        <v>#DIV/0!</v>
      </c>
      <c r="H14" s="725"/>
      <c r="I14" s="554">
        <f>ROUND($I$10*(1+$I$11)^($C14-$C$10),2)</f>
        <v>50000</v>
      </c>
      <c r="J14" s="554">
        <f>ROUND($J$10*(1+$J$11)^($C14-$C$10),2)</f>
        <v>0</v>
      </c>
      <c r="K14" s="555">
        <f>ROUND(K10*(1+$K$11)^(C14-C10),2)</f>
        <v>0</v>
      </c>
      <c r="L14" s="555">
        <f>ROUND(L10*(1+$L$11)^(C14-C10),2)</f>
        <v>0</v>
      </c>
      <c r="M14" s="552">
        <f>ROUND(M10*(1+$M$11)^(C14-C10),2)</f>
        <v>0</v>
      </c>
      <c r="N14" s="554">
        <f>ROUND($N$10*(1+$D$11)^($C14-$C$10),2)</f>
        <v>0</v>
      </c>
      <c r="O14" s="556" t="e">
        <f>D14+E14+F14+G14+H14+I14+J14+K14+L14+M14-N14</f>
        <v>#DIV/0!</v>
      </c>
      <c r="P14" s="557" t="e">
        <f>O14</f>
        <v>#DIV/0!</v>
      </c>
      <c r="Q14" s="514"/>
      <c r="R14" s="558"/>
      <c r="S14" s="506"/>
      <c r="T14" s="506"/>
      <c r="U14" s="506"/>
      <c r="V14" s="506"/>
    </row>
    <row r="15" spans="1:23" s="516" customFormat="1" ht="22.5" x14ac:dyDescent="0.2">
      <c r="A15" s="19"/>
      <c r="B15" s="559">
        <f t="shared" si="0"/>
        <v>3</v>
      </c>
      <c r="C15" s="560" t="s">
        <v>201</v>
      </c>
      <c r="D15" s="561">
        <f>D11</f>
        <v>0</v>
      </c>
      <c r="E15" s="574" t="e">
        <f>$E$11</f>
        <v>#DIV/0!</v>
      </c>
      <c r="F15" s="574" t="e">
        <f>$F$11</f>
        <v>#DIV/0!</v>
      </c>
      <c r="G15" s="574" t="e">
        <f>$G$11</f>
        <v>#DIV/0!</v>
      </c>
      <c r="H15" s="725"/>
      <c r="I15" s="553"/>
      <c r="J15" s="553"/>
      <c r="K15" s="553"/>
      <c r="L15" s="735"/>
      <c r="M15" s="561">
        <f>$M$11</f>
        <v>0.03</v>
      </c>
      <c r="N15" s="562">
        <f>$D$11</f>
        <v>0</v>
      </c>
      <c r="O15" s="563"/>
      <c r="P15" s="564">
        <v>0.03</v>
      </c>
      <c r="Q15" s="514"/>
      <c r="R15" s="515"/>
      <c r="S15" s="506"/>
      <c r="T15" s="506"/>
      <c r="U15" s="506"/>
      <c r="V15" s="506"/>
    </row>
    <row r="16" spans="1:23" s="516" customFormat="1" ht="24.95" customHeight="1" x14ac:dyDescent="0.2">
      <c r="A16" s="19"/>
      <c r="B16" s="559">
        <f t="shared" si="0"/>
        <v>4</v>
      </c>
      <c r="C16" s="565">
        <f>C14+1</f>
        <v>2029</v>
      </c>
      <c r="D16" s="554">
        <f>ROUND($D$10*(1+$D$11)^($C16-$C$10),2)</f>
        <v>260000</v>
      </c>
      <c r="E16" s="726" t="e">
        <f>ROUND($E$10*(1+$E$11)^(C16-$C$10),2)</f>
        <v>#DIV/0!</v>
      </c>
      <c r="F16" s="726" t="e">
        <f>ROUND($F$11*(1+$F$10)^(C16-$C$10),2)</f>
        <v>#DIV/0!</v>
      </c>
      <c r="G16" s="726" t="e">
        <f>ROUND($G$10*(1+$G$11)^(C16-$C$10),2)</f>
        <v>#DIV/0!</v>
      </c>
      <c r="H16" s="725"/>
      <c r="I16" s="553"/>
      <c r="J16" s="553"/>
      <c r="K16" s="553"/>
      <c r="L16" s="735"/>
      <c r="M16" s="554">
        <f>ROUND($M$10*(1+$M$11)^($C16-$C$10),2)</f>
        <v>0</v>
      </c>
      <c r="N16" s="554">
        <f>ROUND($N$10*(1+$D$11)^($C16-$C$10),2)</f>
        <v>0</v>
      </c>
      <c r="O16" s="556" t="e">
        <f>D16+E16+F16+G16+H16+I16+J16+K16+L16+M16-N16</f>
        <v>#DIV/0!</v>
      </c>
      <c r="P16" s="566" t="e">
        <f>ROUND(O16*(1-$P$15)^(C16-$C$14),2)</f>
        <v>#DIV/0!</v>
      </c>
      <c r="Q16" s="514"/>
      <c r="R16" s="515"/>
      <c r="S16" s="506"/>
      <c r="T16" s="506"/>
      <c r="U16" s="506"/>
      <c r="V16" s="506"/>
    </row>
    <row r="17" spans="1:22" s="516" customFormat="1" ht="24.95" customHeight="1" x14ac:dyDescent="0.2">
      <c r="A17" s="19"/>
      <c r="B17" s="559">
        <f t="shared" si="0"/>
        <v>5</v>
      </c>
      <c r="C17" s="567" t="s">
        <v>201</v>
      </c>
      <c r="D17" s="562">
        <f>$D$11</f>
        <v>0</v>
      </c>
      <c r="E17" s="574" t="e">
        <f>$E$11</f>
        <v>#DIV/0!</v>
      </c>
      <c r="F17" s="574" t="e">
        <f>$F$11</f>
        <v>#DIV/0!</v>
      </c>
      <c r="G17" s="574" t="e">
        <f>$G$11</f>
        <v>#DIV/0!</v>
      </c>
      <c r="H17" s="725"/>
      <c r="I17" s="553"/>
      <c r="J17" s="553"/>
      <c r="K17" s="553"/>
      <c r="L17" s="736"/>
      <c r="M17" s="562">
        <f>$M$11</f>
        <v>0.03</v>
      </c>
      <c r="N17" s="562">
        <f>$D$11</f>
        <v>0</v>
      </c>
      <c r="O17" s="568"/>
      <c r="P17" s="569">
        <f>P15</f>
        <v>0.03</v>
      </c>
      <c r="Q17" s="514"/>
      <c r="R17" s="515"/>
      <c r="S17" s="506"/>
      <c r="T17" s="506"/>
      <c r="U17" s="506"/>
      <c r="V17" s="506"/>
    </row>
    <row r="18" spans="1:22" s="516" customFormat="1" ht="24.95" customHeight="1" x14ac:dyDescent="0.2">
      <c r="A18" s="19"/>
      <c r="B18" s="681">
        <f t="shared" si="0"/>
        <v>6</v>
      </c>
      <c r="C18" s="565">
        <f>C16+1</f>
        <v>2030</v>
      </c>
      <c r="D18" s="554">
        <f>ROUND($D$10*(1+$D$11)^($C18-$C$10),2)</f>
        <v>260000</v>
      </c>
      <c r="E18" s="726" t="e">
        <f>ROUND($E$10*(1+$E$11)^(C18-$C$10),2)</f>
        <v>#DIV/0!</v>
      </c>
      <c r="F18" s="726" t="e">
        <f>ROUND($F$11*(1+$F$10)^(C18-$C$10),2)</f>
        <v>#DIV/0!</v>
      </c>
      <c r="G18" s="726" t="e">
        <f>ROUND($G$10*(1+$G$11)^(C18-$C$10),2)</f>
        <v>#DIV/0!</v>
      </c>
      <c r="H18" s="725"/>
      <c r="I18" s="553"/>
      <c r="J18" s="553"/>
      <c r="K18" s="553"/>
      <c r="L18" s="735"/>
      <c r="M18" s="554">
        <f>ROUND($M$10*(1+$M$11)^($C18-$C$10),2)</f>
        <v>0</v>
      </c>
      <c r="N18" s="554">
        <f>ROUND($N$10*(1+$D$11)^($C18-$C$10),2)</f>
        <v>0</v>
      </c>
      <c r="O18" s="556" t="e">
        <f>D18+E18+F18+G18+H18+I18+J18+K18+L18+M18-N18</f>
        <v>#DIV/0!</v>
      </c>
      <c r="P18" s="571" t="e">
        <f>ROUND(O18*(1-$P$15)^(C18-$C$14),2)</f>
        <v>#DIV/0!</v>
      </c>
      <c r="Q18" s="514"/>
      <c r="R18" s="515"/>
      <c r="S18" s="506"/>
      <c r="T18" s="506"/>
      <c r="U18" s="506"/>
      <c r="V18" s="506"/>
    </row>
    <row r="19" spans="1:22" s="516" customFormat="1" ht="24.95" customHeight="1" x14ac:dyDescent="0.2">
      <c r="A19" s="19"/>
      <c r="B19" s="559">
        <f t="shared" si="0"/>
        <v>7</v>
      </c>
      <c r="C19" s="560" t="s">
        <v>201</v>
      </c>
      <c r="D19" s="562">
        <f>$D$11</f>
        <v>0</v>
      </c>
      <c r="E19" s="574" t="e">
        <f>$E$11</f>
        <v>#DIV/0!</v>
      </c>
      <c r="F19" s="574" t="e">
        <f>$F$11</f>
        <v>#DIV/0!</v>
      </c>
      <c r="G19" s="574" t="e">
        <f>$G$11</f>
        <v>#DIV/0!</v>
      </c>
      <c r="H19" s="725"/>
      <c r="I19" s="553"/>
      <c r="J19" s="553"/>
      <c r="K19" s="553"/>
      <c r="L19" s="735"/>
      <c r="M19" s="561">
        <f>$M$11</f>
        <v>0.03</v>
      </c>
      <c r="N19" s="562">
        <f>$D$11</f>
        <v>0</v>
      </c>
      <c r="O19" s="563"/>
      <c r="P19" s="564">
        <f>P17</f>
        <v>0.03</v>
      </c>
      <c r="Q19" s="514"/>
      <c r="R19" s="515"/>
      <c r="S19" s="506"/>
      <c r="T19" s="506"/>
      <c r="U19" s="506"/>
      <c r="V19" s="506"/>
    </row>
    <row r="20" spans="1:22" s="516" customFormat="1" ht="24.95" customHeight="1" x14ac:dyDescent="0.2">
      <c r="A20" s="19"/>
      <c r="B20" s="559">
        <f t="shared" si="0"/>
        <v>8</v>
      </c>
      <c r="C20" s="565">
        <f>C18+1</f>
        <v>2031</v>
      </c>
      <c r="D20" s="554">
        <f>ROUND($D$10*(1+$D$11)^($C20-$C$10),2)</f>
        <v>260000</v>
      </c>
      <c r="E20" s="726" t="e">
        <f>ROUND($E$10*(1+$E$11)^(C20-$C$10),2)</f>
        <v>#DIV/0!</v>
      </c>
      <c r="F20" s="726" t="e">
        <f>ROUND($F$11*(1+$F$10)^(C20-$C$10),2)</f>
        <v>#DIV/0!</v>
      </c>
      <c r="G20" s="726" t="e">
        <f>ROUND($G$10*(1+$G$11)^(C20-$C$10),2)</f>
        <v>#DIV/0!</v>
      </c>
      <c r="H20" s="725"/>
      <c r="I20" s="553"/>
      <c r="J20" s="553"/>
      <c r="K20" s="553"/>
      <c r="L20" s="735"/>
      <c r="M20" s="554">
        <f>ROUND($M$10*(1+$M$11)^($C20-$C$10),2)</f>
        <v>0</v>
      </c>
      <c r="N20" s="554">
        <f>ROUND($N$10*(1+$D$11)^($C20-$C$10),2)</f>
        <v>0</v>
      </c>
      <c r="O20" s="556" t="e">
        <f>D20+E20+F20+G20+H20+I20+J20+K20+L20+M20-N20</f>
        <v>#DIV/0!</v>
      </c>
      <c r="P20" s="571" t="e">
        <f>ROUND(O20*(1-$P$15)^(C20-$C$14),2)</f>
        <v>#DIV/0!</v>
      </c>
      <c r="Q20" s="514"/>
      <c r="R20" s="515"/>
      <c r="S20" s="506"/>
      <c r="T20" s="506"/>
      <c r="U20" s="506"/>
      <c r="V20" s="506"/>
    </row>
    <row r="21" spans="1:22" s="516" customFormat="1" ht="24.95" customHeight="1" x14ac:dyDescent="0.2">
      <c r="A21" s="19"/>
      <c r="B21" s="559">
        <f t="shared" si="0"/>
        <v>9</v>
      </c>
      <c r="C21" s="572" t="s">
        <v>201</v>
      </c>
      <c r="D21" s="562">
        <f>$D$11</f>
        <v>0</v>
      </c>
      <c r="E21" s="574" t="e">
        <f>$E$11</f>
        <v>#DIV/0!</v>
      </c>
      <c r="F21" s="574" t="e">
        <f>$F$11</f>
        <v>#DIV/0!</v>
      </c>
      <c r="G21" s="574" t="e">
        <f>$G$11</f>
        <v>#DIV/0!</v>
      </c>
      <c r="H21" s="725"/>
      <c r="I21" s="553"/>
      <c r="J21" s="553"/>
      <c r="K21" s="553"/>
      <c r="L21" s="735"/>
      <c r="M21" s="561">
        <f>$M$11</f>
        <v>0.03</v>
      </c>
      <c r="N21" s="562">
        <f>$D$11</f>
        <v>0</v>
      </c>
      <c r="O21" s="563"/>
      <c r="P21" s="564">
        <f>P19</f>
        <v>0.03</v>
      </c>
      <c r="Q21" s="514"/>
      <c r="R21" s="515"/>
      <c r="S21" s="506"/>
      <c r="T21" s="506"/>
      <c r="U21" s="506"/>
      <c r="V21" s="506"/>
    </row>
    <row r="22" spans="1:22" s="516" customFormat="1" ht="24.95" customHeight="1" x14ac:dyDescent="0.2">
      <c r="A22" s="19"/>
      <c r="B22" s="559">
        <f t="shared" si="0"/>
        <v>10</v>
      </c>
      <c r="C22" s="565">
        <f>C20+1</f>
        <v>2032</v>
      </c>
      <c r="D22" s="554">
        <f>ROUND($D$10*(1+$D$11)^($C22-$C$10),2)</f>
        <v>260000</v>
      </c>
      <c r="E22" s="726" t="e">
        <f>ROUND($E$10*(1+$E$11)^(C22-$C$10),2)</f>
        <v>#DIV/0!</v>
      </c>
      <c r="F22" s="726" t="e">
        <f>ROUND($F$11*(1+$F$10)^(C22-$C$10),2)</f>
        <v>#DIV/0!</v>
      </c>
      <c r="G22" s="726" t="e">
        <f>ROUND($G$10*(1+$G$11)^(C22-$C$10),2)</f>
        <v>#DIV/0!</v>
      </c>
      <c r="H22" s="725"/>
      <c r="I22" s="553"/>
      <c r="J22" s="553"/>
      <c r="K22" s="553"/>
      <c r="L22" s="735"/>
      <c r="M22" s="554">
        <f>ROUND($M$10*(1+$M$11)^($C22-$C$10),2)</f>
        <v>0</v>
      </c>
      <c r="N22" s="554">
        <f>ROUND($N$10*(1+$D$11)^($C22-$C$10),2)</f>
        <v>0</v>
      </c>
      <c r="O22" s="556" t="e">
        <f>D22+E22+F22+G22+H22+I22+J22+K22+L22+M22-N22</f>
        <v>#DIV/0!</v>
      </c>
      <c r="P22" s="571" t="e">
        <f>ROUND(O22*(1-$P$15)^(C22-$C$14),2)</f>
        <v>#DIV/0!</v>
      </c>
      <c r="Q22" s="514"/>
      <c r="R22" s="515"/>
      <c r="S22" s="506"/>
      <c r="T22" s="506"/>
      <c r="U22" s="506"/>
      <c r="V22" s="506"/>
    </row>
    <row r="23" spans="1:22" s="516" customFormat="1" ht="24.95" customHeight="1" x14ac:dyDescent="0.2">
      <c r="A23" s="19"/>
      <c r="B23" s="559">
        <f t="shared" si="0"/>
        <v>11</v>
      </c>
      <c r="C23" s="560" t="s">
        <v>201</v>
      </c>
      <c r="D23" s="562">
        <f>$D$11</f>
        <v>0</v>
      </c>
      <c r="E23" s="574" t="e">
        <f>$E$11</f>
        <v>#DIV/0!</v>
      </c>
      <c r="F23" s="574" t="e">
        <f>$F$11</f>
        <v>#DIV/0!</v>
      </c>
      <c r="G23" s="574" t="e">
        <f>$G$11</f>
        <v>#DIV/0!</v>
      </c>
      <c r="H23" s="725"/>
      <c r="I23" s="553"/>
      <c r="J23" s="553"/>
      <c r="K23" s="553"/>
      <c r="L23" s="735"/>
      <c r="M23" s="561">
        <f>$M$11</f>
        <v>0.03</v>
      </c>
      <c r="N23" s="562">
        <f>$D$11</f>
        <v>0</v>
      </c>
      <c r="O23" s="563"/>
      <c r="P23" s="564">
        <f>P21</f>
        <v>0.03</v>
      </c>
      <c r="Q23" s="514"/>
      <c r="R23" s="515"/>
      <c r="S23" s="506"/>
      <c r="T23" s="506"/>
      <c r="U23" s="506"/>
      <c r="V23" s="506"/>
    </row>
    <row r="24" spans="1:22" s="516" customFormat="1" ht="24.95" customHeight="1" x14ac:dyDescent="0.2">
      <c r="A24" s="19"/>
      <c r="B24" s="559">
        <f t="shared" si="0"/>
        <v>12</v>
      </c>
      <c r="C24" s="565">
        <f>C22+1</f>
        <v>2033</v>
      </c>
      <c r="D24" s="554">
        <f>ROUND($D$10*(1+$D$11)^($C24-$C$10),2)</f>
        <v>260000</v>
      </c>
      <c r="E24" s="726" t="e">
        <f>ROUND($E$10*(1+$E$11)^(C24-$C$10),2)</f>
        <v>#DIV/0!</v>
      </c>
      <c r="F24" s="726" t="e">
        <f>ROUND($F$11*(1+$F$10)^(C24-$C$10),2)</f>
        <v>#DIV/0!</v>
      </c>
      <c r="G24" s="726" t="e">
        <f>ROUND($G$10*(1+$G$11)^(C24-$C$10),2)</f>
        <v>#DIV/0!</v>
      </c>
      <c r="H24" s="725"/>
      <c r="I24" s="553"/>
      <c r="J24" s="553"/>
      <c r="K24" s="553"/>
      <c r="L24" s="735"/>
      <c r="M24" s="554">
        <f>ROUND($M$10*(1+$M$11)^($C24-$C$10),2)</f>
        <v>0</v>
      </c>
      <c r="N24" s="554">
        <f>ROUND($N$10*(1+$D$11)^($C24-$C$10),2)</f>
        <v>0</v>
      </c>
      <c r="O24" s="556" t="e">
        <f>D24+E24+F24+G24+H24+I24+J24+K24+L24+M24-N24</f>
        <v>#DIV/0!</v>
      </c>
      <c r="P24" s="566" t="e">
        <f>ROUND(O24*(1-$P$15)^(C24-$C$14),2)</f>
        <v>#DIV/0!</v>
      </c>
      <c r="Q24" s="514"/>
      <c r="R24" s="515"/>
      <c r="S24" s="506"/>
      <c r="T24" s="506"/>
      <c r="U24" s="506"/>
      <c r="V24" s="506"/>
    </row>
    <row r="25" spans="1:22" s="516" customFormat="1" ht="24.95" customHeight="1" x14ac:dyDescent="0.2">
      <c r="A25" s="19"/>
      <c r="B25" s="559">
        <f t="shared" si="0"/>
        <v>13</v>
      </c>
      <c r="C25" s="560" t="s">
        <v>201</v>
      </c>
      <c r="D25" s="562">
        <f>$D$11</f>
        <v>0</v>
      </c>
      <c r="E25" s="574" t="e">
        <f>$E$11</f>
        <v>#DIV/0!</v>
      </c>
      <c r="F25" s="574" t="e">
        <f>$F$11</f>
        <v>#DIV/0!</v>
      </c>
      <c r="G25" s="574" t="e">
        <f>$G$11</f>
        <v>#DIV/0!</v>
      </c>
      <c r="H25" s="725"/>
      <c r="I25" s="553"/>
      <c r="J25" s="553"/>
      <c r="K25" s="553"/>
      <c r="L25" s="735"/>
      <c r="M25" s="561">
        <f>$M$11</f>
        <v>0.03</v>
      </c>
      <c r="N25" s="562">
        <f>$D$11</f>
        <v>0</v>
      </c>
      <c r="O25" s="563"/>
      <c r="P25" s="564">
        <f>P23</f>
        <v>0.03</v>
      </c>
      <c r="Q25" s="514"/>
      <c r="R25" s="515"/>
      <c r="S25" s="506"/>
      <c r="T25" s="506"/>
      <c r="U25" s="506"/>
      <c r="V25" s="506"/>
    </row>
    <row r="26" spans="1:22" s="516" customFormat="1" ht="24.95" customHeight="1" x14ac:dyDescent="0.2">
      <c r="A26" s="19"/>
      <c r="B26" s="559">
        <f t="shared" si="0"/>
        <v>14</v>
      </c>
      <c r="C26" s="565">
        <f>C24+1</f>
        <v>2034</v>
      </c>
      <c r="D26" s="554">
        <f>ROUND($D$10*(1+$D$11)^($C26-$C$10),2)</f>
        <v>260000</v>
      </c>
      <c r="E26" s="726" t="e">
        <f>ROUND($E$10*(1+$E$11)^(C26-$C$10),2)</f>
        <v>#DIV/0!</v>
      </c>
      <c r="F26" s="726" t="e">
        <f>ROUND($F$11*(1+$F$10)^(C26-$C$10),2)</f>
        <v>#DIV/0!</v>
      </c>
      <c r="G26" s="726" t="e">
        <f>ROUND($G$10*(1+$G$11)^(C26-$C$10),2)</f>
        <v>#DIV/0!</v>
      </c>
      <c r="H26" s="725"/>
      <c r="I26" s="553"/>
      <c r="J26" s="553"/>
      <c r="K26" s="553"/>
      <c r="L26" s="735"/>
      <c r="M26" s="554">
        <f>ROUND($M$10*(1+$M$11)^($C26-$C$10),2)</f>
        <v>0</v>
      </c>
      <c r="N26" s="554">
        <f>ROUND($N$10*(1+$D$11)^($C26-$C$10),2)</f>
        <v>0</v>
      </c>
      <c r="O26" s="556" t="e">
        <f>D26+E26+F26+G26+H26+I26+J26+K26+L26+M26-N26</f>
        <v>#DIV/0!</v>
      </c>
      <c r="P26" s="566" t="e">
        <f>ROUND(O26*(1-$P$15)^(C26-$C$14),2)</f>
        <v>#DIV/0!</v>
      </c>
      <c r="Q26" s="514"/>
      <c r="R26" s="515"/>
      <c r="S26" s="506"/>
      <c r="T26" s="506"/>
      <c r="U26" s="506"/>
      <c r="V26" s="506"/>
    </row>
    <row r="27" spans="1:22" s="516" customFormat="1" ht="24.95" customHeight="1" x14ac:dyDescent="0.2">
      <c r="A27" s="19"/>
      <c r="B27" s="559">
        <f t="shared" si="0"/>
        <v>15</v>
      </c>
      <c r="C27" s="560" t="s">
        <v>201</v>
      </c>
      <c r="D27" s="562">
        <f>$D$11</f>
        <v>0</v>
      </c>
      <c r="E27" s="574" t="e">
        <f>$E$11</f>
        <v>#DIV/0!</v>
      </c>
      <c r="F27" s="574" t="e">
        <f>$F$11</f>
        <v>#DIV/0!</v>
      </c>
      <c r="G27" s="574" t="e">
        <f>$G$11</f>
        <v>#DIV/0!</v>
      </c>
      <c r="H27" s="725"/>
      <c r="I27" s="553"/>
      <c r="J27" s="553"/>
      <c r="K27" s="553"/>
      <c r="L27" s="735"/>
      <c r="M27" s="561">
        <f>$M$11</f>
        <v>0.03</v>
      </c>
      <c r="N27" s="562">
        <f>$D$11</f>
        <v>0</v>
      </c>
      <c r="O27" s="563"/>
      <c r="P27" s="564">
        <f>P25</f>
        <v>0.03</v>
      </c>
      <c r="Q27" s="514"/>
      <c r="R27" s="515"/>
      <c r="S27" s="506"/>
      <c r="T27" s="506"/>
      <c r="U27" s="506"/>
      <c r="V27" s="506"/>
    </row>
    <row r="28" spans="1:22" s="516" customFormat="1" ht="24.95" customHeight="1" x14ac:dyDescent="0.2">
      <c r="A28" s="19"/>
      <c r="B28" s="559">
        <f t="shared" si="0"/>
        <v>16</v>
      </c>
      <c r="C28" s="565">
        <f>C26+1</f>
        <v>2035</v>
      </c>
      <c r="D28" s="554">
        <f>ROUND($D$10*(1+$D$11)^($C28-$C$10),2)</f>
        <v>260000</v>
      </c>
      <c r="E28" s="726" t="e">
        <f>ROUND($E$10*(1+$E$11)^(C28-$C$10),2)</f>
        <v>#DIV/0!</v>
      </c>
      <c r="F28" s="726" t="e">
        <f>ROUND($F$11*(1+$F$10)^(C28-$C$10),2)</f>
        <v>#DIV/0!</v>
      </c>
      <c r="G28" s="726" t="e">
        <f>ROUND($G$10*(1+$G$11)^(C28-$C$10),2)</f>
        <v>#DIV/0!</v>
      </c>
      <c r="H28" s="725"/>
      <c r="I28" s="553"/>
      <c r="J28" s="553"/>
      <c r="K28" s="553"/>
      <c r="L28" s="735"/>
      <c r="M28" s="554">
        <f>ROUND($M$10*(1+$M$11)^($C28-$C$10),2)</f>
        <v>0</v>
      </c>
      <c r="N28" s="554">
        <f>ROUND($N$10*(1+$D$11)^($C28-$C$10),2)</f>
        <v>0</v>
      </c>
      <c r="O28" s="556" t="e">
        <f>D28+E28+F28+G28+H28+I28+J28+K28+L28+M28-N28</f>
        <v>#DIV/0!</v>
      </c>
      <c r="P28" s="566" t="e">
        <f>ROUND(O28*(1-$P$15)^(C28-$C$14),2)</f>
        <v>#DIV/0!</v>
      </c>
      <c r="Q28" s="514"/>
      <c r="R28" s="515"/>
      <c r="S28" s="506"/>
      <c r="T28" s="506"/>
      <c r="U28" s="506"/>
      <c r="V28" s="506"/>
    </row>
    <row r="29" spans="1:22" s="516" customFormat="1" ht="24.95" customHeight="1" x14ac:dyDescent="0.2">
      <c r="A29" s="19"/>
      <c r="B29" s="559">
        <f t="shared" si="0"/>
        <v>17</v>
      </c>
      <c r="C29" s="560" t="s">
        <v>201</v>
      </c>
      <c r="D29" s="562">
        <f>$D$11</f>
        <v>0</v>
      </c>
      <c r="E29" s="574" t="e">
        <f>$E$11</f>
        <v>#DIV/0!</v>
      </c>
      <c r="F29" s="574" t="e">
        <f>$F$11</f>
        <v>#DIV/0!</v>
      </c>
      <c r="G29" s="574" t="e">
        <f>$G$11</f>
        <v>#DIV/0!</v>
      </c>
      <c r="H29" s="725"/>
      <c r="I29" s="553"/>
      <c r="J29" s="553"/>
      <c r="K29" s="553"/>
      <c r="L29" s="735"/>
      <c r="M29" s="561">
        <f>$M$11</f>
        <v>0.03</v>
      </c>
      <c r="N29" s="562">
        <f>$D$11</f>
        <v>0</v>
      </c>
      <c r="O29" s="563"/>
      <c r="P29" s="564">
        <f>P27</f>
        <v>0.03</v>
      </c>
      <c r="Q29" s="514"/>
      <c r="R29" s="515"/>
      <c r="S29" s="506"/>
      <c r="T29" s="506"/>
      <c r="U29" s="506"/>
      <c r="V29" s="506"/>
    </row>
    <row r="30" spans="1:22" s="516" customFormat="1" ht="24.95" customHeight="1" x14ac:dyDescent="0.2">
      <c r="A30" s="19"/>
      <c r="B30" s="559">
        <f t="shared" si="0"/>
        <v>18</v>
      </c>
      <c r="C30" s="565">
        <f>C28+1</f>
        <v>2036</v>
      </c>
      <c r="D30" s="554">
        <f>ROUND($D$10*(1+$D$11)^($C30-$C$10),2)</f>
        <v>260000</v>
      </c>
      <c r="E30" s="726" t="e">
        <f>ROUND($E$10*(1+$E$11)^(C30-$C$10),2)</f>
        <v>#DIV/0!</v>
      </c>
      <c r="F30" s="726" t="e">
        <f>ROUND($F$11*(1+$F$10)^(C30-$C$10),2)</f>
        <v>#DIV/0!</v>
      </c>
      <c r="G30" s="726" t="e">
        <f>ROUND($G$10*(1+$G$11)^(C30-$C$10),2)</f>
        <v>#DIV/0!</v>
      </c>
      <c r="H30" s="725"/>
      <c r="I30" s="553"/>
      <c r="J30" s="553"/>
      <c r="K30" s="553"/>
      <c r="L30" s="735"/>
      <c r="M30" s="554">
        <f>ROUND($M$10*(1+$M$11)^($C30-$C$10),2)</f>
        <v>0</v>
      </c>
      <c r="N30" s="554">
        <f>ROUND($N$10*(1+$D$11)^($C30-$C$10),2)</f>
        <v>0</v>
      </c>
      <c r="O30" s="556" t="e">
        <f>D30+E30+F30+G30+H30+I30+J30+K30+L30+M30-N30</f>
        <v>#DIV/0!</v>
      </c>
      <c r="P30" s="566" t="e">
        <f>ROUND(O30*(1-$P$15)^(C30-$C$14),2)</f>
        <v>#DIV/0!</v>
      </c>
      <c r="Q30" s="514"/>
      <c r="R30" s="515"/>
      <c r="S30" s="506"/>
      <c r="T30" s="506"/>
      <c r="U30" s="506"/>
      <c r="V30" s="506"/>
    </row>
    <row r="31" spans="1:22" s="516" customFormat="1" ht="24.95" customHeight="1" x14ac:dyDescent="0.2">
      <c r="A31" s="19"/>
      <c r="B31" s="559">
        <f t="shared" si="0"/>
        <v>19</v>
      </c>
      <c r="C31" s="560" t="s">
        <v>201</v>
      </c>
      <c r="D31" s="680">
        <f>$D$11</f>
        <v>0</v>
      </c>
      <c r="E31" s="574" t="e">
        <f>$E$11</f>
        <v>#DIV/0!</v>
      </c>
      <c r="F31" s="574" t="e">
        <f>$F$11</f>
        <v>#DIV/0!</v>
      </c>
      <c r="G31" s="574" t="e">
        <f>$G$11</f>
        <v>#DIV/0!</v>
      </c>
      <c r="H31" s="725"/>
      <c r="I31" s="553"/>
      <c r="J31" s="553"/>
      <c r="K31" s="553"/>
      <c r="L31" s="735"/>
      <c r="M31" s="561">
        <f>$M$11</f>
        <v>0.03</v>
      </c>
      <c r="N31" s="574">
        <f>$D$11</f>
        <v>0</v>
      </c>
      <c r="O31" s="563"/>
      <c r="P31" s="564">
        <f>P17</f>
        <v>0.03</v>
      </c>
      <c r="Q31" s="514"/>
      <c r="R31" s="515"/>
      <c r="S31" s="506"/>
      <c r="T31" s="506"/>
      <c r="U31" s="506"/>
      <c r="V31" s="506"/>
    </row>
    <row r="32" spans="1:22" s="516" customFormat="1" ht="24.95" customHeight="1" x14ac:dyDescent="0.2">
      <c r="A32" s="19"/>
      <c r="B32" s="559">
        <f t="shared" si="0"/>
        <v>20</v>
      </c>
      <c r="C32" s="723">
        <v>2037</v>
      </c>
      <c r="D32" s="724"/>
      <c r="E32" s="724"/>
      <c r="F32" s="724"/>
      <c r="G32" s="733"/>
      <c r="H32" s="726">
        <f>ROUND($H$10*(1+$H$11)^(C32-$C$10),2)</f>
        <v>260000</v>
      </c>
      <c r="I32" s="553"/>
      <c r="J32" s="553"/>
      <c r="K32" s="553"/>
      <c r="L32" s="553"/>
      <c r="M32" s="553"/>
      <c r="N32" s="553"/>
      <c r="O32" s="556">
        <f>D32+E32+F32+G32+H32+I32+J32+K32+L32+M32-N32</f>
        <v>260000</v>
      </c>
      <c r="P32" s="566">
        <f>ROUND(O32*(1-$P$15)^(C32-$C$14),2)</f>
        <v>197660.08</v>
      </c>
      <c r="Q32" s="514"/>
      <c r="R32" s="515"/>
      <c r="S32" s="506"/>
      <c r="T32" s="506"/>
      <c r="U32" s="506"/>
      <c r="V32" s="506"/>
    </row>
    <row r="33" spans="1:22" s="516" customFormat="1" ht="24.95" customHeight="1" x14ac:dyDescent="0.2">
      <c r="A33" s="19"/>
      <c r="B33" s="559">
        <f t="shared" si="0"/>
        <v>21</v>
      </c>
      <c r="C33" s="560" t="s">
        <v>201</v>
      </c>
      <c r="D33" s="724"/>
      <c r="E33" s="724"/>
      <c r="F33" s="724"/>
      <c r="G33" s="733"/>
      <c r="H33" s="561">
        <f>H11</f>
        <v>0</v>
      </c>
      <c r="I33" s="553"/>
      <c r="J33" s="553"/>
      <c r="K33" s="553"/>
      <c r="L33" s="553"/>
      <c r="M33" s="553"/>
      <c r="N33" s="553"/>
      <c r="O33" s="563"/>
      <c r="P33" s="564">
        <f>P17</f>
        <v>0.03</v>
      </c>
      <c r="Q33" s="514"/>
      <c r="R33" s="515"/>
      <c r="S33" s="506"/>
      <c r="T33" s="506"/>
      <c r="U33" s="506"/>
      <c r="V33" s="506"/>
    </row>
    <row r="34" spans="1:22" s="516" customFormat="1" ht="24.95" customHeight="1" x14ac:dyDescent="0.2">
      <c r="A34" s="19"/>
      <c r="B34" s="559">
        <f t="shared" si="0"/>
        <v>22</v>
      </c>
      <c r="C34" s="723">
        <v>2038</v>
      </c>
      <c r="D34" s="724"/>
      <c r="E34" s="724"/>
      <c r="F34" s="724"/>
      <c r="G34" s="733"/>
      <c r="H34" s="726">
        <f>ROUND($H$10*(1+$H$11)^(C34-$C$10),2)</f>
        <v>260000</v>
      </c>
      <c r="I34" s="553"/>
      <c r="J34" s="553"/>
      <c r="K34" s="553"/>
      <c r="L34" s="553"/>
      <c r="M34" s="553"/>
      <c r="N34" s="553"/>
      <c r="O34" s="556">
        <f>D34+E34+F34+G34+H34+I34+J34+K34+L34+M34-N34</f>
        <v>260000</v>
      </c>
      <c r="P34" s="566">
        <f>ROUND(O34*(1-$P$15)^(C34-$C$14),2)</f>
        <v>191730.27</v>
      </c>
      <c r="Q34" s="514"/>
      <c r="R34" s="515"/>
      <c r="S34" s="506"/>
      <c r="T34" s="506"/>
      <c r="U34" s="506"/>
      <c r="V34" s="506"/>
    </row>
    <row r="35" spans="1:22" s="573" customFormat="1" ht="24.95" customHeight="1" x14ac:dyDescent="0.2">
      <c r="A35" s="19"/>
      <c r="B35" s="559">
        <f t="shared" si="0"/>
        <v>23</v>
      </c>
      <c r="C35" s="560" t="s">
        <v>201</v>
      </c>
      <c r="D35" s="724"/>
      <c r="E35" s="724"/>
      <c r="F35" s="724"/>
      <c r="G35" s="733"/>
      <c r="H35" s="561">
        <f>$H$11</f>
        <v>0</v>
      </c>
      <c r="I35" s="553"/>
      <c r="J35" s="553"/>
      <c r="K35" s="553"/>
      <c r="L35" s="553"/>
      <c r="M35" s="553"/>
      <c r="N35" s="553"/>
      <c r="O35" s="563"/>
      <c r="P35" s="564">
        <f>P19</f>
        <v>0.03</v>
      </c>
      <c r="Q35" s="514"/>
      <c r="R35" s="515"/>
      <c r="S35" s="514"/>
      <c r="T35" s="514"/>
      <c r="U35" s="514"/>
      <c r="V35" s="514"/>
    </row>
    <row r="36" spans="1:22" s="516" customFormat="1" ht="24.95" customHeight="1" thickBot="1" x14ac:dyDescent="0.25">
      <c r="A36" s="19"/>
      <c r="B36" s="575"/>
      <c r="C36" s="576"/>
      <c r="D36" s="577"/>
      <c r="E36" s="577"/>
      <c r="F36" s="577"/>
      <c r="G36" s="577"/>
      <c r="H36" s="577"/>
      <c r="I36" s="577"/>
      <c r="J36" s="577"/>
      <c r="K36" s="577"/>
      <c r="L36" s="577"/>
      <c r="M36" s="577"/>
      <c r="N36" s="577"/>
      <c r="O36" s="578"/>
      <c r="P36" s="579"/>
      <c r="Q36" s="514"/>
      <c r="R36" s="515"/>
      <c r="S36" s="506"/>
      <c r="T36" s="506"/>
      <c r="U36" s="506"/>
      <c r="V36" s="506"/>
    </row>
    <row r="37" spans="1:22" s="573" customFormat="1" ht="24.95" customHeight="1" thickTop="1" x14ac:dyDescent="0.2">
      <c r="A37" s="19"/>
      <c r="B37" s="570">
        <f>B35+1</f>
        <v>24</v>
      </c>
      <c r="C37" s="1055" t="s">
        <v>449</v>
      </c>
      <c r="D37" s="1056"/>
      <c r="E37" s="1056"/>
      <c r="F37" s="1056"/>
      <c r="G37" s="1056"/>
      <c r="H37" s="1056"/>
      <c r="I37" s="1056"/>
      <c r="J37" s="1056"/>
      <c r="K37" s="1056"/>
      <c r="L37" s="1056"/>
      <c r="M37" s="1056"/>
      <c r="N37" s="1056"/>
      <c r="O37" s="1057"/>
      <c r="P37" s="582" t="e">
        <f>I14+P16+P18+P20+P22+P24+P26+P28+P30+K14+P32+P34+L14+J14</f>
        <v>#DIV/0!</v>
      </c>
      <c r="Q37" s="514"/>
      <c r="R37" s="515"/>
      <c r="S37" s="514"/>
      <c r="T37" s="514"/>
      <c r="U37" s="514"/>
      <c r="V37" s="514"/>
    </row>
    <row r="38" spans="1:22" s="573" customFormat="1" ht="24.95" customHeight="1" x14ac:dyDescent="0.2">
      <c r="A38" s="19"/>
      <c r="B38" s="1058">
        <f>B37+1</f>
        <v>25</v>
      </c>
      <c r="C38" s="584"/>
      <c r="D38" s="585" t="s">
        <v>336</v>
      </c>
      <c r="E38" s="586"/>
      <c r="F38" s="586"/>
      <c r="G38" s="586"/>
      <c r="H38" s="586"/>
      <c r="I38" s="586"/>
      <c r="J38" s="586"/>
      <c r="K38" s="586"/>
      <c r="L38" s="586"/>
      <c r="M38" s="587">
        <v>10</v>
      </c>
      <c r="N38" s="677"/>
      <c r="O38" s="588"/>
      <c r="P38" s="1053" t="e">
        <f>ROUND(P37/M38,2)</f>
        <v>#DIV/0!</v>
      </c>
      <c r="Q38" s="514"/>
      <c r="R38" s="515"/>
      <c r="S38" s="514"/>
      <c r="T38" s="514"/>
      <c r="U38" s="514"/>
      <c r="V38" s="514"/>
    </row>
    <row r="39" spans="1:22" s="573" customFormat="1" ht="24.95" customHeight="1" thickBot="1" x14ac:dyDescent="0.25">
      <c r="A39" s="19"/>
      <c r="B39" s="1059"/>
      <c r="C39" s="589" t="s">
        <v>254</v>
      </c>
      <c r="D39" s="590"/>
      <c r="E39" s="590"/>
      <c r="F39" s="590"/>
      <c r="G39" s="590"/>
      <c r="H39" s="590"/>
      <c r="I39" s="590"/>
      <c r="J39" s="590"/>
      <c r="K39" s="590"/>
      <c r="L39" s="590"/>
      <c r="M39" s="590"/>
      <c r="N39" s="590"/>
      <c r="O39" s="591"/>
      <c r="P39" s="1054"/>
      <c r="Q39" s="514"/>
      <c r="R39" s="515"/>
      <c r="S39" s="514"/>
      <c r="T39" s="514"/>
      <c r="U39" s="514"/>
      <c r="V39" s="514"/>
    </row>
    <row r="40" spans="1:22" s="573" customFormat="1" ht="24.95" customHeight="1" x14ac:dyDescent="0.2">
      <c r="A40" s="19"/>
      <c r="B40" s="575"/>
      <c r="C40" s="592"/>
      <c r="D40" s="593"/>
      <c r="E40" s="593"/>
      <c r="F40" s="593"/>
      <c r="G40" s="593"/>
      <c r="H40" s="593"/>
      <c r="I40" s="593"/>
      <c r="J40" s="593"/>
      <c r="K40" s="593"/>
      <c r="L40" s="593"/>
      <c r="M40" s="593"/>
      <c r="N40" s="593"/>
      <c r="O40" s="594"/>
      <c r="P40" s="595"/>
      <c r="Q40" s="514"/>
      <c r="R40" s="515"/>
      <c r="S40" s="514"/>
      <c r="T40" s="514"/>
      <c r="U40" s="514"/>
      <c r="V40" s="514"/>
    </row>
    <row r="41" spans="1:22" s="573" customFormat="1" ht="24.95" customHeight="1" x14ac:dyDescent="0.2">
      <c r="A41" s="19"/>
      <c r="B41" s="596"/>
      <c r="C41" s="597" t="s">
        <v>255</v>
      </c>
      <c r="D41" s="596"/>
      <c r="E41" s="596"/>
      <c r="F41" s="596"/>
      <c r="G41" s="596"/>
      <c r="H41" s="596"/>
      <c r="I41" s="596"/>
      <c r="J41" s="596"/>
      <c r="K41" s="596"/>
      <c r="L41" s="596"/>
      <c r="M41" s="596"/>
      <c r="N41" s="596"/>
      <c r="O41" s="598"/>
      <c r="P41" s="599"/>
      <c r="Q41" s="514"/>
      <c r="R41" s="515"/>
      <c r="S41" s="514"/>
      <c r="T41" s="514"/>
      <c r="U41" s="514"/>
      <c r="V41" s="514"/>
    </row>
    <row r="42" spans="1:22" s="516" customFormat="1" ht="24.95" customHeight="1" x14ac:dyDescent="0.2">
      <c r="A42" s="19"/>
      <c r="B42" s="600"/>
      <c r="C42" s="602"/>
      <c r="D42" s="600"/>
      <c r="E42" s="600"/>
      <c r="F42" s="600"/>
      <c r="G42" s="600"/>
      <c r="H42" s="600"/>
      <c r="I42" s="600"/>
      <c r="J42" s="600"/>
      <c r="K42" s="600"/>
      <c r="L42" s="600"/>
      <c r="M42" s="600"/>
      <c r="N42" s="600"/>
      <c r="O42" s="603"/>
      <c r="P42" s="601"/>
      <c r="Q42" s="514"/>
      <c r="R42" s="515"/>
      <c r="S42" s="506"/>
      <c r="T42" s="506"/>
      <c r="U42" s="506"/>
      <c r="V42" s="506"/>
    </row>
    <row r="43" spans="1:22" s="573" customFormat="1" ht="24.95" customHeight="1" x14ac:dyDescent="0.2">
      <c r="A43" s="19"/>
      <c r="B43" s="600"/>
      <c r="C43" s="604"/>
      <c r="D43" s="600"/>
      <c r="E43" s="600"/>
      <c r="F43" s="600"/>
      <c r="G43" s="600"/>
      <c r="H43" s="600"/>
      <c r="I43" s="600"/>
      <c r="J43" s="600"/>
      <c r="K43" s="600"/>
      <c r="L43" s="600"/>
      <c r="M43" s="600"/>
      <c r="N43" s="600"/>
      <c r="O43" s="603"/>
      <c r="P43" s="601"/>
      <c r="Q43" s="514"/>
      <c r="R43" s="515"/>
      <c r="S43" s="514"/>
      <c r="T43" s="514"/>
      <c r="U43" s="514"/>
      <c r="V43" s="514"/>
    </row>
    <row r="44" spans="1:22" s="516" customFormat="1" ht="24.95" customHeight="1" x14ac:dyDescent="0.2">
      <c r="A44" s="19"/>
      <c r="B44" s="600"/>
      <c r="C44" s="604"/>
      <c r="D44" s="600"/>
      <c r="E44" s="600"/>
      <c r="F44" s="600"/>
      <c r="G44" s="600"/>
      <c r="H44" s="600"/>
      <c r="I44" s="600"/>
      <c r="J44" s="600"/>
      <c r="K44" s="600"/>
      <c r="L44" s="600"/>
      <c r="M44" s="600"/>
      <c r="N44" s="600"/>
      <c r="O44" s="603"/>
      <c r="P44" s="600"/>
      <c r="Q44" s="514"/>
      <c r="R44" s="515"/>
      <c r="S44" s="506"/>
      <c r="T44" s="506"/>
      <c r="U44" s="506"/>
      <c r="V44" s="506"/>
    </row>
    <row r="45" spans="1:22" s="573" customFormat="1" ht="24.95" customHeight="1" x14ac:dyDescent="0.2">
      <c r="A45" s="19"/>
      <c r="B45" s="600"/>
      <c r="C45" s="604"/>
      <c r="D45" s="600"/>
      <c r="E45" s="600"/>
      <c r="F45" s="600"/>
      <c r="G45" s="600"/>
      <c r="H45" s="600"/>
      <c r="I45" s="600"/>
      <c r="J45" s="600"/>
      <c r="K45" s="600"/>
      <c r="L45" s="600"/>
      <c r="M45" s="600"/>
      <c r="N45" s="600"/>
      <c r="O45" s="603"/>
      <c r="P45" s="600"/>
      <c r="Q45" s="514"/>
      <c r="R45" s="515"/>
      <c r="S45" s="514"/>
      <c r="T45" s="514"/>
      <c r="U45" s="514"/>
      <c r="V45" s="514"/>
    </row>
    <row r="46" spans="1:22" s="573" customFormat="1" ht="24.95" customHeight="1" x14ac:dyDescent="0.2">
      <c r="A46" s="19"/>
      <c r="B46" s="600"/>
      <c r="C46" s="604"/>
      <c r="D46" s="600"/>
      <c r="E46" s="600"/>
      <c r="F46" s="600"/>
      <c r="G46" s="600"/>
      <c r="H46" s="600"/>
      <c r="I46" s="600"/>
      <c r="J46" s="600"/>
      <c r="K46" s="600"/>
      <c r="L46" s="600"/>
      <c r="M46" s="600"/>
      <c r="N46" s="600"/>
      <c r="O46" s="603"/>
      <c r="P46" s="600"/>
      <c r="Q46" s="514"/>
      <c r="R46" s="515"/>
      <c r="S46" s="514"/>
      <c r="T46" s="514"/>
      <c r="U46" s="514"/>
      <c r="V46" s="514"/>
    </row>
    <row r="47" spans="1:22" s="573" customFormat="1" ht="24.95" customHeight="1" x14ac:dyDescent="0.2">
      <c r="A47" s="19"/>
      <c r="B47" s="600"/>
      <c r="C47" s="604"/>
      <c r="D47" s="600"/>
      <c r="E47" s="600"/>
      <c r="F47" s="600"/>
      <c r="G47" s="600"/>
      <c r="H47" s="600"/>
      <c r="I47" s="600"/>
      <c r="J47" s="600"/>
      <c r="K47" s="600"/>
      <c r="L47" s="600"/>
      <c r="M47" s="600"/>
      <c r="N47" s="600"/>
      <c r="O47" s="603"/>
      <c r="P47" s="600"/>
      <c r="Q47" s="514"/>
      <c r="R47" s="515"/>
      <c r="S47" s="514"/>
      <c r="T47" s="514"/>
      <c r="U47" s="514"/>
      <c r="V47" s="514"/>
    </row>
    <row r="48" spans="1:22" s="581" customFormat="1" ht="14.25" customHeight="1" x14ac:dyDescent="0.2">
      <c r="A48" s="575"/>
      <c r="B48" s="600"/>
      <c r="C48" s="604"/>
      <c r="D48" s="600"/>
      <c r="E48" s="600"/>
      <c r="F48" s="600"/>
      <c r="G48" s="600"/>
      <c r="H48" s="600"/>
      <c r="I48" s="600"/>
      <c r="J48" s="600"/>
      <c r="K48" s="600"/>
      <c r="L48" s="600"/>
      <c r="M48" s="600"/>
      <c r="N48" s="600"/>
      <c r="O48" s="603"/>
      <c r="P48" s="600"/>
      <c r="Q48" s="575"/>
      <c r="R48" s="580"/>
      <c r="S48" s="575"/>
      <c r="T48" s="575"/>
      <c r="U48" s="575"/>
      <c r="V48" s="575"/>
    </row>
    <row r="49" spans="1:22" s="573" customFormat="1" ht="30" customHeight="1" x14ac:dyDescent="0.2">
      <c r="A49" s="514"/>
      <c r="B49" s="600"/>
      <c r="C49" s="604"/>
      <c r="D49" s="600"/>
      <c r="E49" s="600"/>
      <c r="F49" s="600"/>
      <c r="G49" s="600"/>
      <c r="H49" s="600"/>
      <c r="I49" s="600"/>
      <c r="J49" s="600"/>
      <c r="K49" s="600"/>
      <c r="L49" s="600"/>
      <c r="M49" s="600"/>
      <c r="N49" s="600"/>
      <c r="O49" s="603"/>
      <c r="P49" s="600"/>
      <c r="Q49" s="583"/>
      <c r="R49" s="515"/>
      <c r="S49" s="514"/>
      <c r="T49" s="514"/>
      <c r="U49" s="514"/>
      <c r="V49" s="514"/>
    </row>
    <row r="50" spans="1:22" s="573" customFormat="1" ht="19.5" customHeight="1" x14ac:dyDescent="0.2">
      <c r="A50" s="514"/>
      <c r="B50" s="600"/>
      <c r="C50" s="604"/>
      <c r="D50" s="600"/>
      <c r="E50" s="600"/>
      <c r="F50" s="600"/>
      <c r="G50" s="600"/>
      <c r="H50" s="600"/>
      <c r="I50" s="600"/>
      <c r="J50" s="600"/>
      <c r="K50" s="600"/>
      <c r="L50" s="600"/>
      <c r="M50" s="600"/>
      <c r="N50" s="600"/>
      <c r="O50" s="603"/>
      <c r="P50" s="600"/>
      <c r="Q50" s="514"/>
      <c r="R50" s="515"/>
      <c r="S50" s="514"/>
      <c r="T50" s="514"/>
      <c r="U50" s="514"/>
      <c r="V50" s="514"/>
    </row>
    <row r="51" spans="1:22" s="573" customFormat="1" ht="24.95" customHeight="1" x14ac:dyDescent="0.2">
      <c r="A51" s="514"/>
      <c r="B51" s="600"/>
      <c r="C51" s="604"/>
      <c r="D51" s="600"/>
      <c r="E51" s="600"/>
      <c r="F51" s="600"/>
      <c r="G51" s="600"/>
      <c r="H51" s="600"/>
      <c r="I51" s="600"/>
      <c r="J51" s="600"/>
      <c r="K51" s="600"/>
      <c r="L51" s="600"/>
      <c r="M51" s="600"/>
      <c r="N51" s="600"/>
      <c r="O51" s="603"/>
      <c r="P51" s="600"/>
      <c r="Q51" s="514"/>
      <c r="R51" s="515"/>
      <c r="S51" s="514"/>
      <c r="T51" s="514"/>
      <c r="U51" s="514"/>
      <c r="V51" s="514"/>
    </row>
    <row r="52" spans="1:22" s="581" customFormat="1" ht="9" customHeight="1" x14ac:dyDescent="0.2">
      <c r="A52" s="575"/>
      <c r="B52" s="600"/>
      <c r="C52" s="604"/>
      <c r="D52" s="600"/>
      <c r="E52" s="600"/>
      <c r="F52" s="600"/>
      <c r="G52" s="600"/>
      <c r="H52" s="600"/>
      <c r="I52" s="600"/>
      <c r="J52" s="600"/>
      <c r="K52" s="600"/>
      <c r="L52" s="600"/>
      <c r="M52" s="600"/>
      <c r="N52" s="600"/>
      <c r="O52" s="603"/>
      <c r="P52" s="600"/>
      <c r="Q52" s="575"/>
      <c r="R52" s="580"/>
      <c r="S52" s="575"/>
      <c r="T52" s="575"/>
      <c r="U52" s="575"/>
      <c r="V52" s="575"/>
    </row>
    <row r="53" spans="1:22" ht="15" customHeight="1" x14ac:dyDescent="0.2">
      <c r="A53" s="596"/>
    </row>
    <row r="54" spans="1:22" ht="15" customHeight="1" x14ac:dyDescent="0.2">
      <c r="Q54" s="601"/>
    </row>
    <row r="55" spans="1:22" x14ac:dyDescent="0.2">
      <c r="Q55" s="601"/>
    </row>
  </sheetData>
  <sheetProtection algorithmName="SHA-512" hashValue="Ezw2xTLpiwEP0HTZ22mxCNjflSRsp5hJpunQOjKIB/NuOCS5gwwGXzeA8/DMhtFbdCXstA8tTvP2XluKp4EHzw==" saltValue="ls9b3kMypIXVWn6OZxLj8Q==" spinCount="100000" sheet="1" objects="1" scenarios="1"/>
  <mergeCells count="4">
    <mergeCell ref="O1:P1"/>
    <mergeCell ref="P38:P39"/>
    <mergeCell ref="C37:O37"/>
    <mergeCell ref="B38:B39"/>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B1:L20"/>
  <sheetViews>
    <sheetView showGridLines="0" zoomScaleNormal="100" zoomScaleSheetLayoutView="100" workbookViewId="0">
      <selection activeCell="Q17" sqref="Q17"/>
    </sheetView>
  </sheetViews>
  <sheetFormatPr baseColWidth="10" defaultColWidth="11.42578125" defaultRowHeight="12.75" x14ac:dyDescent="0.2"/>
  <cols>
    <col min="1" max="1" width="1.7109375" style="120" customWidth="1"/>
    <col min="2" max="4" width="11.42578125" style="120"/>
    <col min="5" max="5" width="14.28515625" style="120" customWidth="1"/>
    <col min="6" max="7" width="11.42578125" style="120"/>
    <col min="8" max="8" width="24" style="120" customWidth="1"/>
    <col min="9" max="16384" width="11.42578125" style="120"/>
  </cols>
  <sheetData>
    <row r="1" spans="2:12" ht="18" x14ac:dyDescent="0.25">
      <c r="B1" s="126" t="s">
        <v>282</v>
      </c>
      <c r="C1" s="325" t="s">
        <v>305</v>
      </c>
    </row>
    <row r="2" spans="2:12" ht="18" x14ac:dyDescent="0.2">
      <c r="B2" s="125" t="str">
        <f>Übersicht!B2</f>
        <v>Südthüringen-Unterfranken-Netz (SUN) Loskombination</v>
      </c>
    </row>
    <row r="3" spans="2:12" s="123" customFormat="1" ht="15" customHeight="1" x14ac:dyDescent="0.2">
      <c r="B3" s="124"/>
    </row>
    <row r="4" spans="2:12" ht="15" customHeight="1" x14ac:dyDescent="0.2">
      <c r="B4" s="122"/>
    </row>
    <row r="5" spans="2:12" s="111" customFormat="1" ht="24" customHeight="1" x14ac:dyDescent="0.2">
      <c r="B5" s="178" t="s">
        <v>222</v>
      </c>
    </row>
    <row r="6" spans="2:12" s="106" customFormat="1" ht="48" customHeight="1" x14ac:dyDescent="0.25">
      <c r="B6" s="1065">
        <f>Übersicht!C7</f>
        <v>0</v>
      </c>
      <c r="C6" s="1065"/>
      <c r="D6" s="1065"/>
      <c r="E6" s="1065"/>
      <c r="F6" s="1065"/>
      <c r="G6" s="1065"/>
      <c r="H6" s="1065"/>
      <c r="I6" s="107"/>
      <c r="J6" s="107"/>
      <c r="K6" s="107"/>
      <c r="L6" s="107"/>
    </row>
    <row r="7" spans="2:12" s="105" customFormat="1" ht="15" customHeight="1" x14ac:dyDescent="0.2">
      <c r="B7" s="337" t="s">
        <v>333</v>
      </c>
    </row>
    <row r="8" spans="2:12" ht="60.75" customHeight="1" thickBot="1" x14ac:dyDescent="0.25">
      <c r="B8" s="1066" t="s">
        <v>528</v>
      </c>
      <c r="C8" s="1066"/>
      <c r="D8" s="1066"/>
      <c r="E8" s="1066"/>
      <c r="F8" s="1066"/>
      <c r="G8" s="1066"/>
      <c r="H8" s="1066"/>
    </row>
    <row r="9" spans="2:12" ht="42" customHeight="1" thickTop="1" x14ac:dyDescent="0.2">
      <c r="B9" s="1067">
        <f>'1a Kostenrechnung Loskombi '!H158+('1b Kostenrechnung O1'!H158*0.5)+(0.5*'1c Kostenrechnung O2'!H158)+(0.5*'1d Kostenrechnung O3'!H158)</f>
        <v>260000</v>
      </c>
      <c r="C9" s="1067"/>
      <c r="D9" s="1067"/>
      <c r="E9" s="1067"/>
      <c r="F9" s="1067"/>
      <c r="G9" s="1067"/>
      <c r="H9" s="1067"/>
    </row>
    <row r="10" spans="2:12" ht="12.75" customHeight="1" thickBot="1" x14ac:dyDescent="0.25">
      <c r="B10" s="338"/>
      <c r="C10" s="339"/>
      <c r="D10" s="339"/>
      <c r="E10" s="339"/>
      <c r="F10" s="339"/>
      <c r="G10" s="339"/>
      <c r="H10" s="340"/>
    </row>
    <row r="11" spans="2:12" ht="16.5" thickTop="1" x14ac:dyDescent="0.3">
      <c r="B11" s="1070" t="s">
        <v>529</v>
      </c>
      <c r="C11" s="1071"/>
      <c r="D11" s="1071"/>
      <c r="E11" s="1071"/>
      <c r="F11" s="1071"/>
      <c r="G11" s="1071"/>
      <c r="H11" s="1071"/>
    </row>
    <row r="13" spans="2:12" ht="45.75" customHeight="1" x14ac:dyDescent="0.2">
      <c r="B13" s="1073" t="s">
        <v>221</v>
      </c>
      <c r="C13" s="1073"/>
      <c r="D13" s="1073"/>
      <c r="E13" s="1073"/>
      <c r="F13" s="1073"/>
      <c r="G13" s="1073"/>
      <c r="H13" s="1073"/>
    </row>
    <row r="14" spans="2:12" ht="54.95" customHeight="1" x14ac:dyDescent="0.2">
      <c r="B14" s="1072" t="e">
        <f>'7 Wertung'!P38</f>
        <v>#DIV/0!</v>
      </c>
      <c r="C14" s="1072"/>
      <c r="D14" s="1072"/>
      <c r="E14" s="1072"/>
      <c r="F14" s="1072"/>
      <c r="G14" s="1072"/>
      <c r="H14" s="1072"/>
      <c r="I14" s="121"/>
    </row>
    <row r="15" spans="2:12" x14ac:dyDescent="0.2">
      <c r="B15" s="1070" t="s">
        <v>334</v>
      </c>
      <c r="C15" s="1071"/>
      <c r="D15" s="1071"/>
      <c r="E15" s="1071"/>
      <c r="F15" s="1071"/>
      <c r="G15" s="1071"/>
      <c r="H15" s="1071"/>
    </row>
    <row r="17" spans="2:8" ht="111" customHeight="1" x14ac:dyDescent="0.2">
      <c r="B17" s="1068" t="s">
        <v>351</v>
      </c>
      <c r="C17" s="1069"/>
      <c r="D17" s="1069"/>
      <c r="E17" s="1069"/>
      <c r="F17" s="1069"/>
      <c r="G17" s="1069"/>
      <c r="H17" s="1069"/>
    </row>
    <row r="18" spans="2:8" ht="35.25" customHeight="1" x14ac:dyDescent="0.2"/>
    <row r="19" spans="2:8" ht="80.25" customHeight="1" x14ac:dyDescent="0.2">
      <c r="B19" s="1062"/>
      <c r="C19" s="1062"/>
      <c r="D19" s="1062"/>
      <c r="F19" s="1063"/>
      <c r="G19" s="1064"/>
      <c r="H19" s="1064"/>
    </row>
    <row r="20" spans="2:8" x14ac:dyDescent="0.2">
      <c r="B20" s="1060" t="s">
        <v>220</v>
      </c>
      <c r="C20" s="1060"/>
      <c r="D20" s="1060"/>
      <c r="F20" s="1061" t="s">
        <v>306</v>
      </c>
      <c r="G20" s="1061"/>
      <c r="H20" s="1061"/>
    </row>
  </sheetData>
  <sheetProtection algorithmName="SHA-512" hashValue="fxTf4x2rRX2YBd1eFpx8oqrmGdOf7wDE4m3nta1g6rzi86jgOOhyx3GdtpRJHSgBrLCYIOwqaq8ztGleBG2zZA==" saltValue="BKCGrZ3J9nMz6dDYMXeIpQ==" spinCount="100000" sheet="1" objects="1" scenarios="1"/>
  <mergeCells count="12">
    <mergeCell ref="B20:D20"/>
    <mergeCell ref="F20:H20"/>
    <mergeCell ref="B19:D19"/>
    <mergeCell ref="F19:H19"/>
    <mergeCell ref="B6:H6"/>
    <mergeCell ref="B8:H8"/>
    <mergeCell ref="B9:H9"/>
    <mergeCell ref="B17:H17"/>
    <mergeCell ref="B11:H11"/>
    <mergeCell ref="B14:H14"/>
    <mergeCell ref="B13:H13"/>
    <mergeCell ref="B15:H15"/>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2:A22"/>
  <sheetViews>
    <sheetView workbookViewId="0"/>
  </sheetViews>
  <sheetFormatPr baseColWidth="10" defaultRowHeight="12.75" x14ac:dyDescent="0.2"/>
  <sheetData>
    <row r="2" spans="1:1" x14ac:dyDescent="0.2">
      <c r="A2" s="70" t="s">
        <v>138</v>
      </c>
    </row>
    <row r="5" spans="1:1" x14ac:dyDescent="0.2">
      <c r="A5" s="71" t="s">
        <v>139</v>
      </c>
    </row>
    <row r="6" spans="1:1" x14ac:dyDescent="0.2">
      <c r="A6" t="s">
        <v>91</v>
      </c>
    </row>
    <row r="7" spans="1:1" x14ac:dyDescent="0.2">
      <c r="A7" t="s">
        <v>135</v>
      </c>
    </row>
    <row r="9" spans="1:1" x14ac:dyDescent="0.2">
      <c r="A9" s="71" t="s">
        <v>140</v>
      </c>
    </row>
    <row r="10" spans="1:1" x14ac:dyDescent="0.2">
      <c r="A10" s="70" t="s">
        <v>141</v>
      </c>
    </row>
    <row r="11" spans="1:1" x14ac:dyDescent="0.2">
      <c r="A11" s="70" t="s">
        <v>143</v>
      </c>
    </row>
    <row r="12" spans="1:1" x14ac:dyDescent="0.2">
      <c r="A12" s="70" t="s">
        <v>142</v>
      </c>
    </row>
    <row r="15" spans="1:1" x14ac:dyDescent="0.2">
      <c r="A15" s="71" t="s">
        <v>144</v>
      </c>
    </row>
    <row r="16" spans="1:1" x14ac:dyDescent="0.2">
      <c r="A16" s="70" t="s">
        <v>146</v>
      </c>
    </row>
    <row r="17" spans="1:1" x14ac:dyDescent="0.2">
      <c r="A17" s="70" t="s">
        <v>147</v>
      </c>
    </row>
    <row r="19" spans="1:1" x14ac:dyDescent="0.2">
      <c r="A19" s="71" t="s">
        <v>145</v>
      </c>
    </row>
    <row r="20" spans="1:1" x14ac:dyDescent="0.2">
      <c r="A20" s="70" t="s">
        <v>148</v>
      </c>
    </row>
    <row r="21" spans="1:1" x14ac:dyDescent="0.2">
      <c r="A21" s="70" t="s">
        <v>149</v>
      </c>
    </row>
    <row r="22" spans="1:1" x14ac:dyDescent="0.2">
      <c r="A22" s="70" t="s">
        <v>150</v>
      </c>
    </row>
  </sheetData>
  <sheetProtection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1F82-2592-4A07-A0F3-5888192F5EC2}">
  <sheetPr codeName="Tabelle22"/>
  <dimension ref="A1:M22"/>
  <sheetViews>
    <sheetView showGridLines="0" zoomScaleNormal="100" workbookViewId="0">
      <selection activeCell="D29" sqref="D29"/>
    </sheetView>
  </sheetViews>
  <sheetFormatPr baseColWidth="10" defaultRowHeight="12.75" x14ac:dyDescent="0.2"/>
  <cols>
    <col min="1" max="1" width="14.42578125" style="19" customWidth="1"/>
    <col min="2" max="2" width="47" style="19" customWidth="1"/>
    <col min="3" max="3" width="20.42578125"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375</v>
      </c>
      <c r="B1" s="358" t="s">
        <v>500</v>
      </c>
      <c r="C1" s="357"/>
      <c r="D1" s="357"/>
      <c r="E1" s="357"/>
    </row>
    <row r="2" spans="1:8" s="43" customFormat="1" ht="20.25" customHeight="1" x14ac:dyDescent="0.2">
      <c r="A2" s="244" t="str">
        <f>Übersicht!B2</f>
        <v>Südthüringen-Unterfranken-Netz (SUN) Loskombination</v>
      </c>
      <c r="B2" s="302"/>
      <c r="C2" s="303"/>
      <c r="D2" s="135"/>
      <c r="E2" s="135"/>
    </row>
    <row r="3" spans="1:8" s="43" customFormat="1" ht="29.25" customHeight="1" x14ac:dyDescent="0.2">
      <c r="A3" s="131" t="s">
        <v>358</v>
      </c>
      <c r="B3" s="359"/>
      <c r="C3" s="359"/>
      <c r="D3" s="359"/>
      <c r="E3" s="359"/>
      <c r="F3" s="44"/>
    </row>
    <row r="4" spans="1:8" s="43" customFormat="1" ht="15" customHeight="1" x14ac:dyDescent="0.15">
      <c r="A4" s="401"/>
    </row>
    <row r="5" spans="1:8" s="10" customFormat="1" ht="15" customHeight="1" x14ac:dyDescent="0.2">
      <c r="A5" s="927" t="str">
        <f>Übersicht!B5</f>
        <v>Nur grün hinterlegte Felder sind vom Bieter auszufüllen.</v>
      </c>
      <c r="B5" s="927"/>
      <c r="C5" s="927"/>
      <c r="D5" s="927"/>
      <c r="E5" s="927"/>
      <c r="F5" s="927"/>
      <c r="G5" s="927"/>
    </row>
    <row r="6" spans="1:8" s="11" customFormat="1" ht="15.75" x14ac:dyDescent="0.2"/>
    <row r="7" spans="1:8" s="11" customFormat="1" ht="15.75" x14ac:dyDescent="0.2">
      <c r="A7" s="402" t="str">
        <f>Übersicht!B7</f>
        <v>Bieter:</v>
      </c>
      <c r="B7" s="923">
        <f>Übersicht!C7</f>
        <v>0</v>
      </c>
      <c r="C7" s="923"/>
      <c r="D7" s="923"/>
      <c r="E7" s="923"/>
      <c r="F7" s="403"/>
      <c r="G7" s="403"/>
    </row>
    <row r="9" spans="1:8" s="43" customFormat="1" ht="36" customHeight="1" x14ac:dyDescent="0.2">
      <c r="A9" s="310" t="s">
        <v>27</v>
      </c>
      <c r="B9" s="924" t="s">
        <v>273</v>
      </c>
      <c r="C9" s="925"/>
      <c r="D9" s="926"/>
      <c r="E9" s="311" t="s">
        <v>151</v>
      </c>
      <c r="F9" s="324" t="s">
        <v>1</v>
      </c>
      <c r="G9" s="324" t="s">
        <v>302</v>
      </c>
    </row>
    <row r="10" spans="1:8" s="43" customFormat="1" ht="19.5" customHeight="1" x14ac:dyDescent="0.2">
      <c r="A10" s="383" t="s">
        <v>298</v>
      </c>
      <c r="B10" s="928" t="s">
        <v>272</v>
      </c>
      <c r="C10" s="928"/>
      <c r="D10" s="928"/>
      <c r="E10" s="54"/>
      <c r="F10" s="53"/>
      <c r="G10" s="399"/>
      <c r="H10" s="398"/>
    </row>
    <row r="11" spans="1:8" s="43" customFormat="1" ht="19.5" customHeight="1" x14ac:dyDescent="0.2">
      <c r="A11" s="383" t="s">
        <v>299</v>
      </c>
      <c r="B11" s="928" t="s">
        <v>109</v>
      </c>
      <c r="C11" s="928"/>
      <c r="D11" s="928"/>
      <c r="E11" s="54"/>
      <c r="F11" s="53"/>
      <c r="G11" s="399"/>
      <c r="H11" s="398"/>
    </row>
    <row r="12" spans="1:8" s="43" customFormat="1" ht="19.5" customHeight="1" x14ac:dyDescent="0.2">
      <c r="A12" s="383" t="s">
        <v>300</v>
      </c>
      <c r="B12" s="928" t="s">
        <v>319</v>
      </c>
      <c r="C12" s="928"/>
      <c r="D12" s="928"/>
      <c r="E12" s="54"/>
      <c r="F12" s="53"/>
      <c r="G12" s="400"/>
    </row>
    <row r="13" spans="1:8" s="43" customFormat="1" ht="24.75" customHeight="1" x14ac:dyDescent="0.2">
      <c r="A13" s="383" t="s">
        <v>301</v>
      </c>
      <c r="B13" s="929" t="s">
        <v>320</v>
      </c>
      <c r="C13" s="928"/>
      <c r="D13" s="928"/>
      <c r="E13" s="54"/>
      <c r="F13" s="53"/>
      <c r="G13" s="259">
        <v>50000</v>
      </c>
      <c r="H13" s="342"/>
    </row>
    <row r="14" spans="1:8" s="43" customFormat="1" ht="19.5" customHeight="1" x14ac:dyDescent="0.2">
      <c r="A14" s="312"/>
      <c r="B14" s="921" t="s">
        <v>303</v>
      </c>
      <c r="C14" s="921"/>
      <c r="D14" s="921"/>
      <c r="E14" s="921"/>
      <c r="F14" s="921"/>
      <c r="G14" s="239">
        <f>ROUND(SUM(G10:G13),2)</f>
        <v>50000</v>
      </c>
    </row>
    <row r="15" spans="1:8" s="43" customFormat="1" ht="19.5" customHeight="1" x14ac:dyDescent="0.2">
      <c r="A15" s="314" t="s">
        <v>274</v>
      </c>
      <c r="B15" s="922" t="s">
        <v>363</v>
      </c>
      <c r="C15" s="922"/>
      <c r="D15" s="922"/>
      <c r="E15" s="922"/>
      <c r="F15" s="922"/>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VtFUTa0cW1FFXk0orUOW+LZYSQhoyZVlZBCy3RjL0MA6qnYNC4T1fsPcrfxAkPOXK+ZJM4yQ9VMR+OAudfsGzw==" saltValue="3jbsecUDXb/1afAgZsj6mw==" spinCount="100000" sheet="1" objects="1" scenarios="1"/>
  <protectedRanges>
    <protectedRange sqref="G10:G12" name="Bereich1_4"/>
  </protectedRanges>
  <mergeCells count="9">
    <mergeCell ref="B14:F14"/>
    <mergeCell ref="B15:F15"/>
    <mergeCell ref="B7:E7"/>
    <mergeCell ref="B9:D9"/>
    <mergeCell ref="A5:G5"/>
    <mergeCell ref="B10:D10"/>
    <mergeCell ref="B11:D11"/>
    <mergeCell ref="B12:D12"/>
    <mergeCell ref="B13:D1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B8D05-EBC2-44ED-B73E-08029F86E42D}">
  <sheetPr codeName="Tabelle1"/>
  <dimension ref="A1:M22"/>
  <sheetViews>
    <sheetView showGridLines="0" zoomScaleNormal="100" workbookViewId="0">
      <selection activeCell="D31" sqref="D31"/>
    </sheetView>
  </sheetViews>
  <sheetFormatPr baseColWidth="10" defaultRowHeight="12.75" x14ac:dyDescent="0.2"/>
  <cols>
    <col min="1" max="1" width="14.42578125" style="729" customWidth="1"/>
    <col min="2" max="2" width="74.28515625" style="729" customWidth="1"/>
    <col min="3" max="3" width="1" style="729" customWidth="1"/>
    <col min="4" max="4" width="11.42578125" style="729"/>
    <col min="5" max="5" width="12.42578125" style="729" customWidth="1"/>
    <col min="6" max="6" width="13.28515625" style="729" customWidth="1"/>
    <col min="7" max="7" width="21.5703125" style="729" customWidth="1"/>
    <col min="8" max="16384" width="11.42578125" style="729"/>
  </cols>
  <sheetData>
    <row r="1" spans="1:8" s="97" customFormat="1" ht="23.25" customHeight="1" x14ac:dyDescent="0.2">
      <c r="A1" s="900" t="s">
        <v>374</v>
      </c>
      <c r="B1" s="900" t="s">
        <v>495</v>
      </c>
      <c r="C1" s="900"/>
      <c r="D1" s="901"/>
      <c r="E1" s="901"/>
    </row>
    <row r="2" spans="1:8" s="97" customFormat="1" ht="20.25" customHeight="1" x14ac:dyDescent="0.2">
      <c r="A2" s="178" t="str">
        <f>Übersicht!B2</f>
        <v>Südthüringen-Unterfranken-Netz (SUN) Loskombination</v>
      </c>
      <c r="B2" s="902"/>
      <c r="C2" s="903"/>
      <c r="D2" s="746"/>
      <c r="E2" s="746"/>
    </row>
    <row r="3" spans="1:8" s="97" customFormat="1" ht="29.25" customHeight="1" x14ac:dyDescent="0.2">
      <c r="A3" s="742" t="s">
        <v>358</v>
      </c>
      <c r="B3" s="904"/>
      <c r="C3" s="904"/>
      <c r="D3" s="904"/>
      <c r="E3" s="904"/>
    </row>
    <row r="4" spans="1:8" s="97" customFormat="1" ht="15" customHeight="1" x14ac:dyDescent="0.15">
      <c r="A4" s="905"/>
    </row>
    <row r="5" spans="1:8" s="111" customFormat="1" ht="15" customHeight="1" x14ac:dyDescent="0.2">
      <c r="A5" s="934" t="str">
        <f>[2]Übersicht!B5</f>
        <v>Nur grün hinterlegte Felder sind vom Bieter auszufüllen.</v>
      </c>
      <c r="B5" s="934"/>
      <c r="C5" s="934"/>
      <c r="D5" s="934"/>
      <c r="E5" s="934"/>
      <c r="F5" s="934"/>
      <c r="G5" s="934"/>
    </row>
    <row r="6" spans="1:8" s="906" customFormat="1" ht="15.75" x14ac:dyDescent="0.2"/>
    <row r="7" spans="1:8" s="906" customFormat="1" ht="15.75" x14ac:dyDescent="0.2">
      <c r="A7" s="751" t="str">
        <f>[2]Übersicht!B7</f>
        <v>Bieter:</v>
      </c>
      <c r="B7" s="935">
        <f>[2]Übersicht!C7</f>
        <v>0</v>
      </c>
      <c r="C7" s="935"/>
      <c r="D7" s="935"/>
      <c r="E7" s="935"/>
      <c r="F7" s="907"/>
      <c r="G7" s="907"/>
    </row>
    <row r="9" spans="1:8" s="97" customFormat="1" ht="36" customHeight="1" x14ac:dyDescent="0.2">
      <c r="A9" s="908" t="s">
        <v>27</v>
      </c>
      <c r="B9" s="936" t="s">
        <v>273</v>
      </c>
      <c r="C9" s="937"/>
      <c r="D9" s="938"/>
      <c r="E9" s="909" t="s">
        <v>151</v>
      </c>
      <c r="F9" s="910" t="s">
        <v>1</v>
      </c>
      <c r="G9" s="910" t="s">
        <v>302</v>
      </c>
    </row>
    <row r="10" spans="1:8" s="97" customFormat="1" ht="19.5" customHeight="1" x14ac:dyDescent="0.2">
      <c r="A10" s="850" t="s">
        <v>298</v>
      </c>
      <c r="B10" s="931" t="s">
        <v>272</v>
      </c>
      <c r="C10" s="931"/>
      <c r="D10" s="931"/>
      <c r="E10" s="767"/>
      <c r="F10" s="797"/>
      <c r="G10" s="911"/>
    </row>
    <row r="11" spans="1:8" s="97" customFormat="1" ht="19.5" customHeight="1" x14ac:dyDescent="0.2">
      <c r="A11" s="850" t="s">
        <v>299</v>
      </c>
      <c r="B11" s="931" t="s">
        <v>109</v>
      </c>
      <c r="C11" s="931"/>
      <c r="D11" s="931"/>
      <c r="E11" s="767"/>
      <c r="F11" s="797"/>
      <c r="G11" s="911"/>
    </row>
    <row r="12" spans="1:8" s="97" customFormat="1" ht="19.5" customHeight="1" x14ac:dyDescent="0.2">
      <c r="A12" s="850" t="s">
        <v>300</v>
      </c>
      <c r="B12" s="931" t="s">
        <v>319</v>
      </c>
      <c r="C12" s="931"/>
      <c r="D12" s="931"/>
      <c r="E12" s="767"/>
      <c r="F12" s="797"/>
      <c r="G12" s="911"/>
    </row>
    <row r="13" spans="1:8" s="97" customFormat="1" ht="24.75" customHeight="1" x14ac:dyDescent="0.2">
      <c r="A13" s="850" t="s">
        <v>301</v>
      </c>
      <c r="B13" s="930" t="s">
        <v>320</v>
      </c>
      <c r="C13" s="931"/>
      <c r="D13" s="931"/>
      <c r="E13" s="767"/>
      <c r="F13" s="797"/>
      <c r="G13" s="827">
        <v>0</v>
      </c>
      <c r="H13" s="343"/>
    </row>
    <row r="14" spans="1:8" s="97" customFormat="1" ht="19.5" customHeight="1" x14ac:dyDescent="0.2">
      <c r="A14" s="179"/>
      <c r="B14" s="932" t="s">
        <v>303</v>
      </c>
      <c r="C14" s="932"/>
      <c r="D14" s="932"/>
      <c r="E14" s="932"/>
      <c r="F14" s="932"/>
      <c r="G14" s="804">
        <f>ROUND(SUM(G10:G13),2)</f>
        <v>0</v>
      </c>
    </row>
    <row r="15" spans="1:8" s="97" customFormat="1" ht="19.5" customHeight="1" x14ac:dyDescent="0.2">
      <c r="A15" s="783" t="s">
        <v>274</v>
      </c>
      <c r="B15" s="933" t="s">
        <v>363</v>
      </c>
      <c r="C15" s="933"/>
      <c r="D15" s="933"/>
      <c r="E15" s="933"/>
      <c r="F15" s="933"/>
      <c r="G15" s="785"/>
    </row>
    <row r="16" spans="1:8" s="97" customFormat="1" ht="19.5" customHeight="1" x14ac:dyDescent="0.2"/>
    <row r="17" spans="13:13" s="97" customFormat="1" ht="19.5" customHeight="1" x14ac:dyDescent="0.2"/>
    <row r="18" spans="13:13" s="97" customFormat="1" ht="19.5" customHeight="1" x14ac:dyDescent="0.2"/>
    <row r="22" spans="13:13" x14ac:dyDescent="0.2">
      <c r="M22" s="731"/>
    </row>
  </sheetData>
  <sheetProtection algorithmName="SHA-512" hashValue="8zHU9MlqG9LLEgmBv4+wOCihLtOdHdAeOsgsC4H+/nJCyzznPYWp3B3G0FOXWXwmWo8g/34dVr6Kvn6KLvwndA==" saltValue="lXp09CtCWr91JEiZE/KBfQ=="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FB02-BC4D-4136-9ED0-8EC5C416F643}">
  <sheetPr codeName="Tabelle3"/>
  <dimension ref="A1:M22"/>
  <sheetViews>
    <sheetView showGridLines="0" zoomScaleNormal="100" workbookViewId="0">
      <selection activeCell="C4" sqref="C4"/>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472</v>
      </c>
      <c r="B1" s="358" t="s">
        <v>463</v>
      </c>
      <c r="C1" s="358"/>
      <c r="D1" s="357"/>
      <c r="E1" s="357"/>
    </row>
    <row r="2" spans="1:8" s="43" customFormat="1" ht="20.25" customHeight="1" x14ac:dyDescent="0.2">
      <c r="A2" s="244" t="str">
        <f>Übersicht!B2</f>
        <v>Südthüringen-Unterfranken-Netz (SUN) Loskombination</v>
      </c>
      <c r="B2" s="302"/>
      <c r="C2" s="303"/>
      <c r="D2" s="135"/>
      <c r="E2" s="135"/>
    </row>
    <row r="3" spans="1:8" s="43" customFormat="1" ht="29.25" customHeight="1" x14ac:dyDescent="0.2">
      <c r="A3" s="131" t="s">
        <v>358</v>
      </c>
      <c r="B3" s="359"/>
      <c r="C3" s="359"/>
      <c r="D3" s="359"/>
      <c r="E3" s="359"/>
      <c r="F3" s="44"/>
    </row>
    <row r="4" spans="1:8" s="43" customFormat="1" ht="15" customHeight="1" x14ac:dyDescent="0.15">
      <c r="A4" s="401"/>
    </row>
    <row r="5" spans="1:8" s="10" customFormat="1" ht="15" customHeight="1" x14ac:dyDescent="0.2">
      <c r="A5" s="927" t="str">
        <f>Übersicht!B5</f>
        <v>Nur grün hinterlegte Felder sind vom Bieter auszufüllen.</v>
      </c>
      <c r="B5" s="927"/>
      <c r="C5" s="927"/>
      <c r="D5" s="927"/>
      <c r="E5" s="927"/>
      <c r="F5" s="927"/>
      <c r="G5" s="927"/>
    </row>
    <row r="6" spans="1:8" s="11" customFormat="1" ht="15.75" x14ac:dyDescent="0.2"/>
    <row r="7" spans="1:8" s="11" customFormat="1" ht="15.75" x14ac:dyDescent="0.2">
      <c r="A7" s="605" t="str">
        <f>Übersicht!B7</f>
        <v>Bieter:</v>
      </c>
      <c r="B7" s="923">
        <f>Übersicht!C7</f>
        <v>0</v>
      </c>
      <c r="C7" s="923"/>
      <c r="D7" s="923"/>
      <c r="E7" s="923"/>
      <c r="F7" s="403"/>
      <c r="G7" s="403"/>
    </row>
    <row r="9" spans="1:8" s="43" customFormat="1" ht="36" customHeight="1" x14ac:dyDescent="0.2">
      <c r="A9" s="310" t="s">
        <v>27</v>
      </c>
      <c r="B9" s="924" t="s">
        <v>273</v>
      </c>
      <c r="C9" s="925"/>
      <c r="D9" s="926"/>
      <c r="E9" s="311" t="s">
        <v>151</v>
      </c>
      <c r="F9" s="324" t="s">
        <v>1</v>
      </c>
      <c r="G9" s="324" t="s">
        <v>302</v>
      </c>
    </row>
    <row r="10" spans="1:8" s="43" customFormat="1" ht="19.5" customHeight="1" x14ac:dyDescent="0.2">
      <c r="A10" s="606" t="s">
        <v>298</v>
      </c>
      <c r="B10" s="928" t="s">
        <v>272</v>
      </c>
      <c r="C10" s="928"/>
      <c r="D10" s="928"/>
      <c r="E10" s="54"/>
      <c r="F10" s="53"/>
      <c r="G10" s="399"/>
      <c r="H10" s="608"/>
    </row>
    <row r="11" spans="1:8" s="43" customFormat="1" ht="19.5" customHeight="1" x14ac:dyDescent="0.2">
      <c r="A11" s="606" t="s">
        <v>299</v>
      </c>
      <c r="B11" s="928" t="s">
        <v>109</v>
      </c>
      <c r="C11" s="928"/>
      <c r="D11" s="928"/>
      <c r="E11" s="54"/>
      <c r="F11" s="53"/>
      <c r="G11" s="399"/>
      <c r="H11" s="608"/>
    </row>
    <row r="12" spans="1:8" s="43" customFormat="1" ht="19.5" customHeight="1" x14ac:dyDescent="0.2">
      <c r="A12" s="606" t="s">
        <v>300</v>
      </c>
      <c r="B12" s="928" t="s">
        <v>319</v>
      </c>
      <c r="C12" s="928"/>
      <c r="D12" s="928"/>
      <c r="E12" s="54"/>
      <c r="F12" s="53"/>
      <c r="G12" s="400"/>
    </row>
    <row r="13" spans="1:8" s="43" customFormat="1" ht="24.75" customHeight="1" x14ac:dyDescent="0.2">
      <c r="A13" s="606" t="s">
        <v>301</v>
      </c>
      <c r="B13" s="929" t="s">
        <v>320</v>
      </c>
      <c r="C13" s="928"/>
      <c r="D13" s="928"/>
      <c r="E13" s="54"/>
      <c r="F13" s="53"/>
      <c r="G13" s="259">
        <v>0</v>
      </c>
      <c r="H13" s="342"/>
    </row>
    <row r="14" spans="1:8" s="43" customFormat="1" ht="19.5" customHeight="1" x14ac:dyDescent="0.2">
      <c r="A14" s="312"/>
      <c r="B14" s="921" t="s">
        <v>303</v>
      </c>
      <c r="C14" s="921"/>
      <c r="D14" s="921"/>
      <c r="E14" s="921"/>
      <c r="F14" s="921"/>
      <c r="G14" s="239">
        <f>ROUND(SUM(G10:G13),2)</f>
        <v>0</v>
      </c>
    </row>
    <row r="15" spans="1:8" s="43" customFormat="1" ht="19.5" customHeight="1" x14ac:dyDescent="0.2">
      <c r="A15" s="314" t="s">
        <v>274</v>
      </c>
      <c r="B15" s="922" t="s">
        <v>363</v>
      </c>
      <c r="C15" s="922"/>
      <c r="D15" s="922"/>
      <c r="E15" s="922"/>
      <c r="F15" s="922"/>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NTWMcG+lOzHZUIgLp5vkpd9D8FlG+Vx/JpR3PCJZOXK9CwM3TshBCbjWOIYT1vsIql1/DtLzs7KkFt+ZrtdAVA==" saltValue="mkzROSUwW0k5FPBddUx+dQ=="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14E7-3527-4ACF-9EEB-5960CD5B5A43}">
  <sheetPr codeName="Tabelle5"/>
  <dimension ref="A1:M22"/>
  <sheetViews>
    <sheetView showGridLines="0" zoomScaleNormal="100" workbookViewId="0">
      <selection activeCell="C4" sqref="C4"/>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496</v>
      </c>
      <c r="B1" s="358" t="s">
        <v>464</v>
      </c>
      <c r="C1" s="358"/>
      <c r="D1" s="357"/>
      <c r="E1" s="357"/>
    </row>
    <row r="2" spans="1:8" s="43" customFormat="1" ht="20.25" customHeight="1" x14ac:dyDescent="0.2">
      <c r="A2" s="244" t="str">
        <f>Übersicht!B2</f>
        <v>Südthüringen-Unterfranken-Netz (SUN) Loskombination</v>
      </c>
      <c r="B2" s="302"/>
      <c r="C2" s="303"/>
      <c r="D2" s="135"/>
      <c r="E2" s="135"/>
    </row>
    <row r="3" spans="1:8" s="43" customFormat="1" ht="29.25" customHeight="1" x14ac:dyDescent="0.2">
      <c r="A3" s="131" t="s">
        <v>358</v>
      </c>
      <c r="B3" s="359"/>
      <c r="C3" s="359"/>
      <c r="D3" s="359"/>
      <c r="E3" s="359"/>
      <c r="F3" s="44"/>
    </row>
    <row r="4" spans="1:8" s="43" customFormat="1" ht="15" customHeight="1" x14ac:dyDescent="0.15">
      <c r="A4" s="401"/>
    </row>
    <row r="5" spans="1:8" s="10" customFormat="1" ht="15" customHeight="1" x14ac:dyDescent="0.2">
      <c r="A5" s="927" t="str">
        <f>Übersicht!B5</f>
        <v>Nur grün hinterlegte Felder sind vom Bieter auszufüllen.</v>
      </c>
      <c r="B5" s="927"/>
      <c r="C5" s="927"/>
      <c r="D5" s="927"/>
      <c r="E5" s="927"/>
      <c r="F5" s="927"/>
      <c r="G5" s="927"/>
    </row>
    <row r="6" spans="1:8" s="11" customFormat="1" ht="15.75" x14ac:dyDescent="0.2"/>
    <row r="7" spans="1:8" s="11" customFormat="1" ht="15.75" x14ac:dyDescent="0.2">
      <c r="A7" s="701" t="str">
        <f>Übersicht!B7</f>
        <v>Bieter:</v>
      </c>
      <c r="B7" s="923">
        <f>Übersicht!C7</f>
        <v>0</v>
      </c>
      <c r="C7" s="923"/>
      <c r="D7" s="923"/>
      <c r="E7" s="923"/>
      <c r="F7" s="403"/>
      <c r="G7" s="403"/>
    </row>
    <row r="9" spans="1:8" s="43" customFormat="1" ht="36" customHeight="1" x14ac:dyDescent="0.2">
      <c r="A9" s="310" t="s">
        <v>27</v>
      </c>
      <c r="B9" s="924" t="s">
        <v>273</v>
      </c>
      <c r="C9" s="925"/>
      <c r="D9" s="926"/>
      <c r="E9" s="311" t="s">
        <v>151</v>
      </c>
      <c r="F9" s="324" t="s">
        <v>1</v>
      </c>
      <c r="G9" s="324" t="s">
        <v>302</v>
      </c>
    </row>
    <row r="10" spans="1:8" s="43" customFormat="1" ht="19.5" customHeight="1" x14ac:dyDescent="0.2">
      <c r="A10" s="702" t="s">
        <v>298</v>
      </c>
      <c r="B10" s="928" t="s">
        <v>272</v>
      </c>
      <c r="C10" s="928"/>
      <c r="D10" s="928"/>
      <c r="E10" s="54"/>
      <c r="F10" s="53"/>
      <c r="G10" s="399"/>
      <c r="H10" s="717"/>
    </row>
    <row r="11" spans="1:8" s="43" customFormat="1" ht="19.5" customHeight="1" x14ac:dyDescent="0.2">
      <c r="A11" s="702" t="s">
        <v>299</v>
      </c>
      <c r="B11" s="928" t="s">
        <v>109</v>
      </c>
      <c r="C11" s="928"/>
      <c r="D11" s="928"/>
      <c r="E11" s="54"/>
      <c r="F11" s="53"/>
      <c r="G11" s="399"/>
      <c r="H11" s="717"/>
    </row>
    <row r="12" spans="1:8" s="43" customFormat="1" ht="19.5" customHeight="1" x14ac:dyDescent="0.2">
      <c r="A12" s="702" t="s">
        <v>300</v>
      </c>
      <c r="B12" s="928" t="s">
        <v>319</v>
      </c>
      <c r="C12" s="928"/>
      <c r="D12" s="928"/>
      <c r="E12" s="54"/>
      <c r="F12" s="53"/>
      <c r="G12" s="400"/>
    </row>
    <row r="13" spans="1:8" s="43" customFormat="1" ht="24.75" customHeight="1" x14ac:dyDescent="0.2">
      <c r="A13" s="702" t="s">
        <v>301</v>
      </c>
      <c r="B13" s="929" t="s">
        <v>320</v>
      </c>
      <c r="C13" s="928"/>
      <c r="D13" s="928"/>
      <c r="E13" s="54"/>
      <c r="F13" s="53"/>
      <c r="G13" s="259">
        <v>0</v>
      </c>
      <c r="H13" s="342"/>
    </row>
    <row r="14" spans="1:8" s="43" customFormat="1" ht="19.5" customHeight="1" x14ac:dyDescent="0.2">
      <c r="A14" s="312"/>
      <c r="B14" s="921" t="s">
        <v>303</v>
      </c>
      <c r="C14" s="921"/>
      <c r="D14" s="921"/>
      <c r="E14" s="921"/>
      <c r="F14" s="921"/>
      <c r="G14" s="239">
        <f>ROUND(SUM(G10:G13),2)</f>
        <v>0</v>
      </c>
    </row>
    <row r="15" spans="1:8" s="43" customFormat="1" ht="19.5" customHeight="1" x14ac:dyDescent="0.2">
      <c r="A15" s="314" t="s">
        <v>274</v>
      </c>
      <c r="B15" s="922" t="s">
        <v>363</v>
      </c>
      <c r="C15" s="922"/>
      <c r="D15" s="922"/>
      <c r="E15" s="922"/>
      <c r="F15" s="922"/>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HbzxBpD0xVFWO8w+w3AHOILXVxEmUhBj5mShvRWTtnx765rgAESWqJbG9ErIXQC4e9Gien1BeQzi1SeaUUhXuA==" saltValue="S6wpKCsbs5QDkMgrhCGlpg=="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P1951"/>
  <sheetViews>
    <sheetView showGridLines="0" topLeftCell="A58" zoomScaleNormal="100" zoomScaleSheetLayoutView="100" zoomScalePageLayoutView="115" workbookViewId="0">
      <selection activeCell="A4" sqref="A4:L4"/>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357</v>
      </c>
      <c r="B1" s="203" t="s">
        <v>501</v>
      </c>
      <c r="C1" s="203"/>
      <c r="D1" s="203"/>
      <c r="F1" s="4"/>
      <c r="G1" s="61"/>
      <c r="I1" s="61"/>
    </row>
    <row r="2" spans="1:12" ht="18" x14ac:dyDescent="0.2">
      <c r="A2" s="4" t="str">
        <f>Übersicht!B2</f>
        <v>Südthüringen-Unterfranken-Netz (SUN) Loskombination</v>
      </c>
      <c r="B2" s="331"/>
      <c r="C2" s="5"/>
      <c r="D2" s="5"/>
      <c r="G2" s="62"/>
      <c r="H2" s="62"/>
      <c r="I2" s="62"/>
    </row>
    <row r="3" spans="1:12" s="135" customFormat="1" ht="15" customHeight="1" x14ac:dyDescent="0.2">
      <c r="A3" s="131" t="s">
        <v>365</v>
      </c>
      <c r="B3" s="204"/>
      <c r="C3" s="132"/>
      <c r="D3" s="132"/>
      <c r="E3" s="133"/>
      <c r="F3" s="132"/>
      <c r="G3" s="132"/>
      <c r="H3" s="132"/>
      <c r="I3" s="134"/>
      <c r="K3" s="136"/>
      <c r="L3" s="136"/>
    </row>
    <row r="4" spans="1:12" s="29" customFormat="1" x14ac:dyDescent="0.2">
      <c r="A4" s="940" t="s">
        <v>524</v>
      </c>
      <c r="B4" s="940"/>
      <c r="C4" s="940"/>
      <c r="D4" s="940"/>
      <c r="E4" s="940"/>
      <c r="F4" s="940"/>
      <c r="G4" s="940"/>
      <c r="H4" s="940"/>
      <c r="I4" s="940"/>
      <c r="J4" s="940"/>
      <c r="K4" s="940"/>
      <c r="L4" s="940"/>
    </row>
    <row r="5" spans="1:12" ht="15" customHeight="1" x14ac:dyDescent="0.2">
      <c r="A5" s="215"/>
      <c r="B5" s="2"/>
    </row>
    <row r="6" spans="1:12" s="10" customFormat="1" ht="15" customHeight="1" x14ac:dyDescent="0.2">
      <c r="A6" s="927" t="str">
        <f>Übersicht!B5</f>
        <v>Nur grün hinterlegte Felder sind vom Bieter auszufüllen.</v>
      </c>
      <c r="B6" s="927"/>
      <c r="C6" s="927"/>
      <c r="D6" s="927"/>
      <c r="E6" s="927"/>
      <c r="F6" s="927"/>
      <c r="G6" s="927"/>
      <c r="H6" s="927"/>
      <c r="I6" s="927"/>
      <c r="J6" s="927"/>
      <c r="K6" s="927"/>
      <c r="L6" s="927"/>
    </row>
    <row r="7" spans="1:12" s="129" customFormat="1" ht="24.75" customHeight="1" thickBot="1" x14ac:dyDescent="0.25">
      <c r="A7" s="433" t="str">
        <f>Übersicht!B7</f>
        <v>Bieter:</v>
      </c>
      <c r="B7" s="923">
        <f>Übersicht!C7</f>
        <v>0</v>
      </c>
      <c r="C7" s="923"/>
      <c r="D7" s="923"/>
      <c r="E7" s="923"/>
      <c r="F7" s="923"/>
      <c r="G7" s="923"/>
      <c r="H7" s="923"/>
      <c r="I7" s="923"/>
      <c r="K7" s="130"/>
      <c r="L7" s="130"/>
    </row>
    <row r="8" spans="1:12" s="19" customFormat="1" ht="43.5" customHeight="1" thickBot="1" x14ac:dyDescent="0.25">
      <c r="A8" s="983" t="s">
        <v>28</v>
      </c>
      <c r="B8" s="984"/>
      <c r="C8" s="984"/>
      <c r="D8" s="984"/>
      <c r="E8" s="984"/>
      <c r="F8" s="984"/>
      <c r="G8" s="984"/>
      <c r="H8" s="984"/>
      <c r="I8" s="984"/>
      <c r="J8" s="984"/>
      <c r="K8" s="984"/>
      <c r="L8" s="98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986" t="s">
        <v>471</v>
      </c>
      <c r="C10" s="986"/>
      <c r="D10" s="986"/>
      <c r="E10" s="986"/>
      <c r="F10" s="986"/>
      <c r="G10" s="986"/>
      <c r="H10" s="986"/>
      <c r="I10" s="986"/>
      <c r="J10" s="986"/>
      <c r="K10" s="986"/>
      <c r="L10" s="98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969"/>
      <c r="B12" s="970"/>
      <c r="C12" s="970"/>
      <c r="D12" s="970"/>
      <c r="E12" s="970"/>
      <c r="F12" s="970"/>
      <c r="G12" s="971"/>
      <c r="H12" s="49"/>
      <c r="J12" s="42"/>
      <c r="K12" s="42"/>
    </row>
    <row r="13" spans="1:12" s="57" customFormat="1" ht="18" customHeight="1" x14ac:dyDescent="0.2">
      <c r="A13" s="929" t="s">
        <v>342</v>
      </c>
      <c r="B13" s="929"/>
      <c r="C13" s="929"/>
      <c r="D13" s="54"/>
      <c r="E13" s="55" t="s">
        <v>21</v>
      </c>
      <c r="F13" s="218"/>
      <c r="G13" s="913">
        <v>3916338.1320000002</v>
      </c>
      <c r="H13" s="342" t="s">
        <v>523</v>
      </c>
      <c r="J13" s="67"/>
      <c r="K13" s="67"/>
    </row>
    <row r="14" spans="1:12" s="57" customFormat="1" ht="18" customHeight="1" x14ac:dyDescent="0.2">
      <c r="A14" s="929" t="s">
        <v>364</v>
      </c>
      <c r="B14" s="929"/>
      <c r="C14" s="929"/>
      <c r="D14" s="352"/>
      <c r="E14" s="55" t="s">
        <v>21</v>
      </c>
      <c r="F14" s="353"/>
      <c r="G14" s="355">
        <v>2060618.0889999999</v>
      </c>
      <c r="H14" s="345"/>
      <c r="J14" s="67"/>
      <c r="K14" s="67"/>
    </row>
    <row r="15" spans="1:12" s="19" customFormat="1" ht="18" customHeight="1" x14ac:dyDescent="0.2">
      <c r="A15" s="945"/>
      <c r="B15" s="946"/>
      <c r="C15" s="946"/>
      <c r="D15" s="946"/>
      <c r="E15" s="946"/>
      <c r="F15" s="947"/>
      <c r="G15" s="219">
        <f>SUM(G13:G14)</f>
        <v>5976956.2209999999</v>
      </c>
      <c r="H15" s="49"/>
      <c r="J15" s="42"/>
      <c r="K15" s="42"/>
    </row>
    <row r="16" spans="1:12" s="19" customFormat="1" ht="18" customHeight="1" x14ac:dyDescent="0.2">
      <c r="A16" s="969"/>
      <c r="B16" s="970"/>
      <c r="C16" s="970"/>
      <c r="D16" s="970"/>
      <c r="E16" s="970"/>
      <c r="F16" s="970"/>
      <c r="G16" s="971"/>
      <c r="H16" s="49"/>
      <c r="J16" s="42"/>
      <c r="K16" s="42"/>
    </row>
    <row r="17" spans="1:16" s="57" customFormat="1" ht="18" customHeight="1" x14ac:dyDescent="0.2">
      <c r="A17" s="944" t="s">
        <v>58</v>
      </c>
      <c r="B17" s="944"/>
      <c r="C17" s="944"/>
      <c r="D17" s="54"/>
      <c r="E17" s="55" t="s">
        <v>48</v>
      </c>
      <c r="F17" s="218"/>
      <c r="G17" s="220"/>
      <c r="H17" s="56"/>
      <c r="J17" s="67"/>
      <c r="K17" s="67"/>
    </row>
    <row r="18" spans="1:16" s="57" customFormat="1" ht="18" customHeight="1" x14ac:dyDescent="0.2">
      <c r="A18" s="944" t="s">
        <v>59</v>
      </c>
      <c r="B18" s="944"/>
      <c r="C18" s="944"/>
      <c r="D18" s="221"/>
      <c r="E18" s="55" t="s">
        <v>60</v>
      </c>
      <c r="F18" s="222"/>
      <c r="G18" s="220"/>
      <c r="H18" s="56"/>
      <c r="J18" s="67"/>
      <c r="K18" s="67"/>
    </row>
    <row r="19" spans="1:16" s="19" customFormat="1" ht="18" customHeight="1" x14ac:dyDescent="0.2">
      <c r="A19" s="945"/>
      <c r="B19" s="946"/>
      <c r="C19" s="946"/>
      <c r="D19" s="946"/>
      <c r="E19" s="946"/>
      <c r="F19" s="94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957" t="s">
        <v>261</v>
      </c>
      <c r="L22" s="957"/>
    </row>
    <row r="23" spans="1:16" s="24" customFormat="1" ht="41.25" customHeight="1" x14ac:dyDescent="0.2">
      <c r="A23" s="312" t="s">
        <v>2</v>
      </c>
      <c r="B23" s="979" t="s">
        <v>3</v>
      </c>
      <c r="C23" s="979"/>
      <c r="D23" s="979"/>
      <c r="E23" s="397" t="s">
        <v>18</v>
      </c>
      <c r="F23" s="397" t="s">
        <v>1</v>
      </c>
      <c r="G23" s="397" t="s">
        <v>29</v>
      </c>
      <c r="H23" s="397" t="s">
        <v>30</v>
      </c>
      <c r="I23" s="397" t="s">
        <v>69</v>
      </c>
      <c r="J23" s="315"/>
      <c r="K23" s="397" t="s">
        <v>262</v>
      </c>
      <c r="L23" s="397" t="s">
        <v>263</v>
      </c>
      <c r="N23" s="170" t="s">
        <v>322</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390" t="s">
        <v>94</v>
      </c>
      <c r="C25" s="390"/>
      <c r="D25" s="390"/>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961" t="s">
        <v>95</v>
      </c>
      <c r="C27" s="962"/>
      <c r="D27" s="962"/>
      <c r="E27" s="962"/>
      <c r="F27" s="962"/>
      <c r="G27" s="962"/>
      <c r="H27" s="962"/>
      <c r="I27" s="963"/>
      <c r="M27" s="19"/>
      <c r="N27" s="19"/>
      <c r="O27" s="19"/>
      <c r="P27" s="19"/>
    </row>
    <row r="28" spans="1:16" s="24" customFormat="1" ht="18" customHeight="1" x14ac:dyDescent="0.2">
      <c r="A28" s="217" t="s">
        <v>11</v>
      </c>
      <c r="B28" s="951" t="s">
        <v>63</v>
      </c>
      <c r="C28" s="952"/>
      <c r="D28" s="953"/>
      <c r="E28" s="54"/>
      <c r="F28" s="53"/>
      <c r="G28" s="218"/>
      <c r="H28" s="236"/>
      <c r="I28" s="237">
        <f>IF($G$15=0,0,ROUND(H28/FplkmBS1,3))</f>
        <v>0</v>
      </c>
      <c r="K28" s="317" t="s">
        <v>71</v>
      </c>
      <c r="L28" s="316"/>
      <c r="M28" s="19"/>
      <c r="N28" s="434"/>
      <c r="O28" s="19"/>
      <c r="P28" s="19"/>
    </row>
    <row r="29" spans="1:16" s="24" customFormat="1" ht="18" customHeight="1" x14ac:dyDescent="0.2">
      <c r="A29" s="217" t="s">
        <v>10</v>
      </c>
      <c r="B29" s="951" t="s">
        <v>62</v>
      </c>
      <c r="C29" s="952"/>
      <c r="D29" s="953"/>
      <c r="E29" s="54"/>
      <c r="F29" s="53"/>
      <c r="G29" s="218"/>
      <c r="H29" s="236"/>
      <c r="I29" s="237">
        <f>IF($G$15=0,0,ROUND(H29/FplkmBS1,3))</f>
        <v>0</v>
      </c>
      <c r="K29" s="317" t="s">
        <v>71</v>
      </c>
      <c r="L29" s="316"/>
      <c r="M29" s="19"/>
      <c r="N29" s="434"/>
      <c r="O29" s="19"/>
      <c r="P29" s="19"/>
    </row>
    <row r="30" spans="1:16" s="24" customFormat="1" ht="18" customHeight="1" x14ac:dyDescent="0.2">
      <c r="A30" s="217" t="s">
        <v>15</v>
      </c>
      <c r="B30" s="951" t="s">
        <v>93</v>
      </c>
      <c r="C30" s="952"/>
      <c r="D30" s="953"/>
      <c r="E30" s="54"/>
      <c r="F30" s="53"/>
      <c r="G30" s="218"/>
      <c r="H30" s="236"/>
      <c r="I30" s="237">
        <f>IF($G$15=0,0,ROUND(H30/FplkmBS1,3))</f>
        <v>0</v>
      </c>
      <c r="K30" s="317" t="s">
        <v>71</v>
      </c>
      <c r="L30" s="316"/>
      <c r="M30" s="19"/>
      <c r="N30" s="434"/>
      <c r="O30" s="19"/>
      <c r="P30" s="19"/>
    </row>
    <row r="31" spans="1:16" s="24" customFormat="1" ht="18" customHeight="1" x14ac:dyDescent="0.2">
      <c r="A31" s="217" t="s">
        <v>37</v>
      </c>
      <c r="B31" s="951" t="s">
        <v>61</v>
      </c>
      <c r="C31" s="952"/>
      <c r="D31" s="953"/>
      <c r="E31" s="54"/>
      <c r="F31" s="53"/>
      <c r="G31" s="218"/>
      <c r="H31" s="236"/>
      <c r="I31" s="237">
        <f>IF($G$15=0,0,ROUND(H31/FplkmBS1,3))</f>
        <v>0</v>
      </c>
      <c r="K31" s="317" t="s">
        <v>71</v>
      </c>
      <c r="L31" s="316"/>
      <c r="M31" s="19"/>
      <c r="N31" s="434"/>
      <c r="O31" s="19"/>
      <c r="P31" s="19"/>
    </row>
    <row r="32" spans="1:16" s="24" customFormat="1" ht="18" customHeight="1" x14ac:dyDescent="0.2">
      <c r="A32" s="217" t="s">
        <v>307</v>
      </c>
      <c r="B32" s="929" t="s">
        <v>101</v>
      </c>
      <c r="C32" s="929"/>
      <c r="D32" s="929"/>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954" t="s">
        <v>111</v>
      </c>
      <c r="C33" s="955"/>
      <c r="D33" s="956"/>
      <c r="E33" s="54"/>
      <c r="F33" s="53"/>
      <c r="G33" s="218"/>
      <c r="H33" s="236"/>
      <c r="I33" s="237">
        <f t="shared" si="0"/>
        <v>0</v>
      </c>
      <c r="K33" s="317" t="s">
        <v>71</v>
      </c>
      <c r="L33" s="316"/>
      <c r="M33" s="19"/>
      <c r="N33" s="434"/>
      <c r="O33" s="19"/>
      <c r="P33" s="19"/>
    </row>
    <row r="34" spans="1:16" ht="18" customHeight="1" x14ac:dyDescent="0.2">
      <c r="A34" s="238"/>
      <c r="B34" s="945" t="s">
        <v>26</v>
      </c>
      <c r="C34" s="946"/>
      <c r="D34" s="946"/>
      <c r="E34" s="946"/>
      <c r="F34" s="946"/>
      <c r="G34" s="94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961" t="s">
        <v>96</v>
      </c>
      <c r="C36" s="962"/>
      <c r="D36" s="962"/>
      <c r="E36" s="962"/>
      <c r="F36" s="962"/>
      <c r="G36" s="962"/>
      <c r="H36" s="962"/>
      <c r="I36" s="963"/>
    </row>
    <row r="37" spans="1:16" s="24" customFormat="1" ht="18" customHeight="1" x14ac:dyDescent="0.2">
      <c r="A37" s="217" t="s">
        <v>12</v>
      </c>
      <c r="B37" s="944" t="s">
        <v>97</v>
      </c>
      <c r="C37" s="944"/>
      <c r="D37" s="944"/>
      <c r="E37" s="54"/>
      <c r="F37" s="53"/>
      <c r="G37" s="218"/>
      <c r="H37" s="236"/>
      <c r="I37" s="237">
        <f t="shared" ref="I37:I45" si="1">IF($G$15=0,0,ROUND(H37/FplkmBS1,3))</f>
        <v>0</v>
      </c>
      <c r="K37" s="317" t="s">
        <v>71</v>
      </c>
      <c r="L37" s="316"/>
      <c r="N37" s="317" t="s">
        <v>71</v>
      </c>
    </row>
    <row r="38" spans="1:16" s="24" customFormat="1" ht="18" customHeight="1" x14ac:dyDescent="0.2">
      <c r="A38" s="217" t="s">
        <v>13</v>
      </c>
      <c r="B38" s="951" t="s">
        <v>98</v>
      </c>
      <c r="C38" s="952"/>
      <c r="D38" s="953"/>
      <c r="E38" s="54"/>
      <c r="F38" s="53"/>
      <c r="G38" s="218"/>
      <c r="H38" s="236"/>
      <c r="I38" s="237">
        <f t="shared" si="1"/>
        <v>0</v>
      </c>
      <c r="K38" s="317" t="s">
        <v>71</v>
      </c>
      <c r="L38" s="316"/>
      <c r="N38" s="317" t="s">
        <v>71</v>
      </c>
    </row>
    <row r="39" spans="1:16" s="24" customFormat="1" ht="18" customHeight="1" x14ac:dyDescent="0.2">
      <c r="A39" s="217" t="s">
        <v>14</v>
      </c>
      <c r="B39" s="951" t="s">
        <v>258</v>
      </c>
      <c r="C39" s="952"/>
      <c r="D39" s="953"/>
      <c r="E39" s="54"/>
      <c r="F39" s="53"/>
      <c r="G39" s="218"/>
      <c r="H39" s="236"/>
      <c r="I39" s="237">
        <f t="shared" si="1"/>
        <v>0</v>
      </c>
      <c r="K39" s="317" t="s">
        <v>71</v>
      </c>
      <c r="L39" s="316"/>
      <c r="N39" s="317" t="s">
        <v>71</v>
      </c>
    </row>
    <row r="40" spans="1:16" s="24" customFormat="1" ht="18" customHeight="1" x14ac:dyDescent="0.2">
      <c r="A40" s="217" t="s">
        <v>112</v>
      </c>
      <c r="B40" s="944" t="s">
        <v>99</v>
      </c>
      <c r="C40" s="944"/>
      <c r="D40" s="944"/>
      <c r="E40" s="54"/>
      <c r="F40" s="53"/>
      <c r="G40" s="218"/>
      <c r="H40" s="236"/>
      <c r="I40" s="237">
        <f t="shared" si="1"/>
        <v>0</v>
      </c>
      <c r="K40" s="317" t="s">
        <v>71</v>
      </c>
      <c r="L40" s="316"/>
      <c r="N40" s="317" t="s">
        <v>71</v>
      </c>
    </row>
    <row r="41" spans="1:16" s="24" customFormat="1" ht="18" customHeight="1" x14ac:dyDescent="0.2">
      <c r="A41" s="217" t="s">
        <v>113</v>
      </c>
      <c r="B41" s="951" t="s">
        <v>235</v>
      </c>
      <c r="C41" s="952"/>
      <c r="D41" s="953"/>
      <c r="E41" s="54"/>
      <c r="F41" s="53"/>
      <c r="G41" s="218"/>
      <c r="H41" s="236"/>
      <c r="I41" s="237">
        <f t="shared" si="1"/>
        <v>0</v>
      </c>
      <c r="K41" s="317" t="s">
        <v>71</v>
      </c>
      <c r="L41" s="316"/>
      <c r="N41" s="317" t="s">
        <v>71</v>
      </c>
    </row>
    <row r="42" spans="1:16" s="24" customFormat="1" ht="18" customHeight="1" x14ac:dyDescent="0.2">
      <c r="A42" s="217" t="s">
        <v>114</v>
      </c>
      <c r="B42" s="954" t="s">
        <v>236</v>
      </c>
      <c r="C42" s="955"/>
      <c r="D42" s="956"/>
      <c r="E42" s="54"/>
      <c r="F42" s="53"/>
      <c r="G42" s="218"/>
      <c r="H42" s="236"/>
      <c r="I42" s="237">
        <f t="shared" si="1"/>
        <v>0</v>
      </c>
      <c r="K42" s="317" t="s">
        <v>71</v>
      </c>
      <c r="L42" s="316"/>
      <c r="N42" s="317" t="s">
        <v>71</v>
      </c>
    </row>
    <row r="43" spans="1:16" s="24" customFormat="1" ht="18" customHeight="1" x14ac:dyDescent="0.2">
      <c r="A43" s="217" t="s">
        <v>115</v>
      </c>
      <c r="B43" s="975" t="s">
        <v>100</v>
      </c>
      <c r="C43" s="976"/>
      <c r="D43" s="977"/>
      <c r="E43" s="54"/>
      <c r="F43" s="53"/>
      <c r="G43" s="218"/>
      <c r="H43" s="236"/>
      <c r="I43" s="237">
        <f t="shared" si="1"/>
        <v>0</v>
      </c>
      <c r="K43" s="317" t="s">
        <v>71</v>
      </c>
      <c r="L43" s="316"/>
      <c r="N43" s="317" t="s">
        <v>71</v>
      </c>
    </row>
    <row r="44" spans="1:16" s="24" customFormat="1" ht="18" customHeight="1" x14ac:dyDescent="0.2">
      <c r="A44" s="217" t="s">
        <v>116</v>
      </c>
      <c r="B44" s="929" t="s">
        <v>286</v>
      </c>
      <c r="C44" s="929"/>
      <c r="D44" s="929"/>
      <c r="E44" s="54"/>
      <c r="F44" s="53"/>
      <c r="G44" s="218"/>
      <c r="H44" s="236"/>
      <c r="I44" s="237">
        <f t="shared" si="1"/>
        <v>0</v>
      </c>
      <c r="K44" s="317" t="s">
        <v>71</v>
      </c>
      <c r="L44" s="316"/>
      <c r="N44" s="317" t="s">
        <v>71</v>
      </c>
    </row>
    <row r="45" spans="1:16" ht="18" customHeight="1" x14ac:dyDescent="0.2">
      <c r="A45" s="238"/>
      <c r="B45" s="945" t="s">
        <v>25</v>
      </c>
      <c r="C45" s="946"/>
      <c r="D45" s="946"/>
      <c r="E45" s="946"/>
      <c r="F45" s="946"/>
      <c r="G45" s="94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948" t="s">
        <v>102</v>
      </c>
      <c r="C47" s="949"/>
      <c r="D47" s="949"/>
      <c r="E47" s="949"/>
      <c r="F47" s="949"/>
      <c r="G47" s="949"/>
      <c r="H47" s="949"/>
      <c r="I47" s="950"/>
      <c r="K47" s="128"/>
    </row>
    <row r="48" spans="1:16" ht="18" customHeight="1" x14ac:dyDescent="0.2">
      <c r="A48" s="217" t="s">
        <v>39</v>
      </c>
      <c r="B48" s="954" t="s">
        <v>104</v>
      </c>
      <c r="C48" s="955"/>
      <c r="D48" s="956"/>
      <c r="E48" s="53"/>
      <c r="F48" s="53"/>
      <c r="G48" s="53"/>
      <c r="H48" s="198"/>
      <c r="I48" s="237">
        <f t="shared" ref="I48:I51" si="2">IF($G$15=0,0,ROUND(H48/FplkmBS1,3))</f>
        <v>0</v>
      </c>
      <c r="K48" s="317" t="s">
        <v>71</v>
      </c>
      <c r="L48" s="318"/>
      <c r="N48" s="328"/>
    </row>
    <row r="49" spans="1:14" ht="18" customHeight="1" x14ac:dyDescent="0.2">
      <c r="A49" s="217" t="s">
        <v>40</v>
      </c>
      <c r="B49" s="975" t="s">
        <v>268</v>
      </c>
      <c r="C49" s="976"/>
      <c r="D49" s="977"/>
      <c r="E49" s="53"/>
      <c r="F49" s="53"/>
      <c r="G49" s="53"/>
      <c r="H49" s="198"/>
      <c r="I49" s="237">
        <f t="shared" si="2"/>
        <v>0</v>
      </c>
      <c r="K49" s="317" t="s">
        <v>71</v>
      </c>
      <c r="L49" s="317"/>
      <c r="N49" s="328"/>
    </row>
    <row r="50" spans="1:14" ht="18" customHeight="1" x14ac:dyDescent="0.2">
      <c r="A50" s="217" t="s">
        <v>233</v>
      </c>
      <c r="B50" s="980" t="s">
        <v>103</v>
      </c>
      <c r="C50" s="981"/>
      <c r="D50" s="982"/>
      <c r="E50" s="53"/>
      <c r="F50" s="53"/>
      <c r="G50" s="53"/>
      <c r="H50" s="198"/>
      <c r="I50" s="237">
        <f t="shared" si="2"/>
        <v>0</v>
      </c>
      <c r="K50" s="317" t="s">
        <v>71</v>
      </c>
      <c r="L50" s="317"/>
      <c r="N50" s="328"/>
    </row>
    <row r="51" spans="1:14" ht="18" customHeight="1" x14ac:dyDescent="0.2">
      <c r="A51" s="238"/>
      <c r="B51" s="945" t="s">
        <v>43</v>
      </c>
      <c r="C51" s="946"/>
      <c r="D51" s="946"/>
      <c r="E51" s="946"/>
      <c r="F51" s="946"/>
      <c r="G51" s="94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957" t="s">
        <v>261</v>
      </c>
      <c r="L53" s="957"/>
    </row>
    <row r="54" spans="1:14" s="24" customFormat="1" ht="42" customHeight="1" x14ac:dyDescent="0.2">
      <c r="A54" s="235" t="s">
        <v>2</v>
      </c>
      <c r="B54" s="972" t="s">
        <v>3</v>
      </c>
      <c r="C54" s="973"/>
      <c r="D54" s="974"/>
      <c r="E54" s="397" t="s">
        <v>18</v>
      </c>
      <c r="F54" s="397" t="s">
        <v>1</v>
      </c>
      <c r="G54" s="397" t="s">
        <v>29</v>
      </c>
      <c r="H54" s="260" t="s">
        <v>30</v>
      </c>
      <c r="I54" s="397" t="s">
        <v>69</v>
      </c>
      <c r="K54" s="397" t="s">
        <v>262</v>
      </c>
      <c r="L54" s="397" t="s">
        <v>263</v>
      </c>
      <c r="N54" s="170" t="s">
        <v>322</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390" t="s">
        <v>31</v>
      </c>
      <c r="C56" s="390"/>
      <c r="D56" s="390"/>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948" t="s">
        <v>38</v>
      </c>
      <c r="C58" s="949"/>
      <c r="D58" s="949"/>
      <c r="E58" s="949"/>
      <c r="F58" s="949"/>
      <c r="G58" s="949"/>
      <c r="H58" s="949"/>
      <c r="I58" s="950"/>
    </row>
    <row r="59" spans="1:14" ht="18" customHeight="1" x14ac:dyDescent="0.2">
      <c r="A59" s="217" t="s">
        <v>118</v>
      </c>
      <c r="B59" s="391" t="s">
        <v>366</v>
      </c>
      <c r="C59" s="392"/>
      <c r="D59" s="329"/>
      <c r="E59" s="198"/>
      <c r="F59" s="55" t="s">
        <v>35</v>
      </c>
      <c r="G59" s="198"/>
      <c r="H59" s="259">
        <f>ROUND(E59*G59,2)</f>
        <v>0</v>
      </c>
      <c r="I59" s="237">
        <f>IFERROR(H59/FplkmBS1,0)</f>
        <v>0</v>
      </c>
      <c r="K59" s="319"/>
      <c r="L59" s="317" t="s">
        <v>71</v>
      </c>
      <c r="N59" s="317" t="s">
        <v>71</v>
      </c>
    </row>
    <row r="60" spans="1:14" ht="18" customHeight="1" x14ac:dyDescent="0.2">
      <c r="A60" s="217" t="s">
        <v>119</v>
      </c>
      <c r="B60" s="391" t="s">
        <v>367</v>
      </c>
      <c r="C60" s="392"/>
      <c r="D60" s="329"/>
      <c r="E60" s="53"/>
      <c r="F60" s="53"/>
      <c r="G60" s="53"/>
      <c r="H60" s="198"/>
      <c r="I60" s="237">
        <f>IFERROR(H60/FplkmBS1,0)</f>
        <v>0</v>
      </c>
      <c r="K60" s="319"/>
      <c r="L60" s="317" t="s">
        <v>71</v>
      </c>
      <c r="N60" s="317" t="s">
        <v>71</v>
      </c>
    </row>
    <row r="61" spans="1:14" ht="18" customHeight="1" x14ac:dyDescent="0.2">
      <c r="A61" s="238"/>
      <c r="B61" s="945" t="s">
        <v>179</v>
      </c>
      <c r="C61" s="946"/>
      <c r="D61" s="946"/>
      <c r="E61" s="946"/>
      <c r="F61" s="946"/>
      <c r="G61" s="94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948" t="s">
        <v>31</v>
      </c>
      <c r="C63" s="949"/>
      <c r="D63" s="949"/>
      <c r="E63" s="949"/>
      <c r="F63" s="949"/>
      <c r="G63" s="949"/>
      <c r="H63" s="949"/>
      <c r="I63" s="950"/>
    </row>
    <row r="64" spans="1:14" ht="18" customHeight="1" x14ac:dyDescent="0.2">
      <c r="A64" s="217" t="s">
        <v>176</v>
      </c>
      <c r="B64" s="929" t="s">
        <v>287</v>
      </c>
      <c r="C64" s="929"/>
      <c r="D64" s="929"/>
      <c r="E64" s="257"/>
      <c r="F64" s="55" t="s">
        <v>35</v>
      </c>
      <c r="G64" s="258"/>
      <c r="H64" s="259">
        <f>ROUND(E64*G64,2)</f>
        <v>0</v>
      </c>
      <c r="I64" s="237">
        <f>IF($G$15=0,0,ROUND(H64/FplkmBS1,3))</f>
        <v>0</v>
      </c>
      <c r="K64" s="318"/>
      <c r="L64" s="317" t="s">
        <v>71</v>
      </c>
      <c r="N64" s="317" t="s">
        <v>71</v>
      </c>
    </row>
    <row r="65" spans="1:15" ht="18" customHeight="1" x14ac:dyDescent="0.2">
      <c r="A65" s="217" t="s">
        <v>177</v>
      </c>
      <c r="B65" s="954" t="s">
        <v>36</v>
      </c>
      <c r="C65" s="955"/>
      <c r="D65" s="956"/>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929" t="s">
        <v>23</v>
      </c>
      <c r="C66" s="929"/>
      <c r="D66" s="929"/>
      <c r="E66" s="257"/>
      <c r="F66" s="55" t="s">
        <v>47</v>
      </c>
      <c r="G66" s="258"/>
      <c r="H66" s="259">
        <f>ROUND(E66*G66,2)</f>
        <v>0</v>
      </c>
      <c r="I66" s="237">
        <f>IF($G$15=0,0,ROUND(H66/FplkmBS1,3))</f>
        <v>0</v>
      </c>
      <c r="K66" s="354" t="s">
        <v>71</v>
      </c>
      <c r="L66" s="346"/>
      <c r="M66" s="342"/>
      <c r="N66" s="317" t="s">
        <v>71</v>
      </c>
    </row>
    <row r="67" spans="1:15" ht="18" customHeight="1" x14ac:dyDescent="0.2">
      <c r="A67" s="238"/>
      <c r="B67" s="945" t="s">
        <v>180</v>
      </c>
      <c r="C67" s="946"/>
      <c r="D67" s="946"/>
      <c r="E67" s="946"/>
      <c r="F67" s="946"/>
      <c r="G67" s="947"/>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390" t="s">
        <v>41</v>
      </c>
      <c r="C71" s="390"/>
      <c r="D71" s="390"/>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948" t="s">
        <v>41</v>
      </c>
      <c r="C73" s="949"/>
      <c r="D73" s="949"/>
      <c r="E73" s="949"/>
      <c r="F73" s="949"/>
      <c r="G73" s="949"/>
      <c r="H73" s="949"/>
      <c r="I73" s="950"/>
      <c r="K73" s="80"/>
    </row>
    <row r="74" spans="1:15" ht="18" customHeight="1" x14ac:dyDescent="0.2">
      <c r="A74" s="217" t="s">
        <v>121</v>
      </c>
      <c r="B74" s="223" t="s">
        <v>4</v>
      </c>
      <c r="C74" s="958"/>
      <c r="D74" s="959"/>
      <c r="E74" s="959"/>
      <c r="F74" s="959"/>
      <c r="G74" s="960"/>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393" t="s">
        <v>279</v>
      </c>
      <c r="C79" s="53"/>
      <c r="D79" s="53"/>
      <c r="E79" s="58"/>
      <c r="F79" s="55" t="s">
        <v>355</v>
      </c>
      <c r="G79" s="360"/>
      <c r="H79" s="259">
        <f t="shared" si="3"/>
        <v>0</v>
      </c>
      <c r="I79" s="237">
        <f>IF($G$15=0,0,ROUND(H79/FplkmBS1,3))</f>
        <v>0</v>
      </c>
      <c r="K79" s="317"/>
      <c r="L79" s="321" t="s">
        <v>71</v>
      </c>
      <c r="M79" s="307"/>
      <c r="N79" s="317" t="s">
        <v>71</v>
      </c>
    </row>
    <row r="80" spans="1:15" ht="24.75" customHeight="1" x14ac:dyDescent="0.2">
      <c r="A80" s="217" t="s">
        <v>304</v>
      </c>
      <c r="B80" s="396"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945" t="s">
        <v>181</v>
      </c>
      <c r="C81" s="946"/>
      <c r="D81" s="946"/>
      <c r="E81" s="946"/>
      <c r="F81" s="946"/>
      <c r="G81" s="947"/>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957" t="s">
        <v>261</v>
      </c>
      <c r="L83" s="957"/>
    </row>
    <row r="84" spans="1:15" ht="36" customHeight="1" x14ac:dyDescent="0.2">
      <c r="A84" s="235" t="s">
        <v>2</v>
      </c>
      <c r="B84" s="972" t="s">
        <v>3</v>
      </c>
      <c r="C84" s="973"/>
      <c r="D84" s="974"/>
      <c r="E84" s="397" t="s">
        <v>18</v>
      </c>
      <c r="F84" s="397" t="s">
        <v>1</v>
      </c>
      <c r="G84" s="397" t="s">
        <v>29</v>
      </c>
      <c r="H84" s="260" t="s">
        <v>30</v>
      </c>
      <c r="I84" s="397" t="s">
        <v>69</v>
      </c>
      <c r="K84" s="397" t="s">
        <v>262</v>
      </c>
      <c r="L84" s="397" t="s">
        <v>263</v>
      </c>
      <c r="N84" s="170" t="s">
        <v>322</v>
      </c>
    </row>
    <row r="85" spans="1:15" ht="9.9499999999999993" customHeight="1" x14ac:dyDescent="0.2">
      <c r="A85" s="35"/>
      <c r="B85" s="34"/>
      <c r="C85" s="34"/>
      <c r="D85" s="34"/>
      <c r="E85" s="36"/>
      <c r="F85" s="37"/>
      <c r="G85" s="38"/>
      <c r="H85" s="200"/>
      <c r="I85" s="40"/>
    </row>
    <row r="86" spans="1:15" ht="18" customHeight="1" x14ac:dyDescent="0.2">
      <c r="A86" s="224" t="s">
        <v>74</v>
      </c>
      <c r="B86" s="390" t="s">
        <v>105</v>
      </c>
      <c r="C86" s="390"/>
      <c r="D86" s="390"/>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948" t="s">
        <v>44</v>
      </c>
      <c r="C88" s="949"/>
      <c r="D88" s="949"/>
      <c r="E88" s="949"/>
      <c r="F88" s="949"/>
      <c r="G88" s="949"/>
      <c r="H88" s="949"/>
      <c r="I88" s="950"/>
    </row>
    <row r="89" spans="1:15" ht="18" customHeight="1" x14ac:dyDescent="0.2">
      <c r="A89" s="265" t="s">
        <v>107</v>
      </c>
      <c r="B89" s="383"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954" t="s">
        <v>224</v>
      </c>
      <c r="C90" s="955"/>
      <c r="D90" s="956"/>
      <c r="E90" s="48"/>
      <c r="F90" s="48"/>
      <c r="G90" s="48"/>
      <c r="H90" s="266"/>
      <c r="I90" s="237">
        <f t="shared" si="5"/>
        <v>0</v>
      </c>
      <c r="K90" s="318" t="s">
        <v>71</v>
      </c>
      <c r="L90" s="318"/>
      <c r="N90" s="328"/>
    </row>
    <row r="91" spans="1:15" ht="18" customHeight="1" x14ac:dyDescent="0.2">
      <c r="A91" s="265" t="s">
        <v>110</v>
      </c>
      <c r="B91" s="954" t="s">
        <v>225</v>
      </c>
      <c r="C91" s="955"/>
      <c r="D91" s="956"/>
      <c r="E91" s="48"/>
      <c r="F91" s="48"/>
      <c r="G91" s="48"/>
      <c r="H91" s="266"/>
      <c r="I91" s="237">
        <f t="shared" si="5"/>
        <v>0</v>
      </c>
      <c r="K91" s="318" t="s">
        <v>71</v>
      </c>
      <c r="L91" s="318"/>
      <c r="N91" s="328"/>
    </row>
    <row r="92" spans="1:15" ht="18" customHeight="1" x14ac:dyDescent="0.2">
      <c r="A92" s="265" t="s">
        <v>270</v>
      </c>
      <c r="B92" s="954" t="s">
        <v>226</v>
      </c>
      <c r="C92" s="955"/>
      <c r="D92" s="956"/>
      <c r="E92" s="48"/>
      <c r="F92" s="48"/>
      <c r="G92" s="48"/>
      <c r="H92" s="266"/>
      <c r="I92" s="237">
        <f t="shared" si="5"/>
        <v>0</v>
      </c>
      <c r="K92" s="318" t="s">
        <v>71</v>
      </c>
      <c r="L92" s="318"/>
      <c r="N92" s="328"/>
    </row>
    <row r="93" spans="1:15" ht="18" customHeight="1" x14ac:dyDescent="0.2">
      <c r="A93" s="265" t="s">
        <v>283</v>
      </c>
      <c r="B93" s="929" t="s">
        <v>310</v>
      </c>
      <c r="C93" s="929"/>
      <c r="D93" s="929"/>
      <c r="E93" s="48"/>
      <c r="F93" s="48"/>
      <c r="G93" s="48"/>
      <c r="H93" s="266"/>
      <c r="I93" s="237">
        <f t="shared" si="5"/>
        <v>0</v>
      </c>
      <c r="K93" s="318" t="s">
        <v>71</v>
      </c>
      <c r="L93" s="318"/>
      <c r="N93" s="328"/>
    </row>
    <row r="94" spans="1:15" ht="18" customHeight="1" x14ac:dyDescent="0.2">
      <c r="A94" s="265" t="s">
        <v>284</v>
      </c>
      <c r="B94" s="954" t="s">
        <v>52</v>
      </c>
      <c r="C94" s="955"/>
      <c r="D94" s="956"/>
      <c r="E94" s="48"/>
      <c r="F94" s="48"/>
      <c r="G94" s="48"/>
      <c r="H94" s="266"/>
      <c r="I94" s="237">
        <f t="shared" si="5"/>
        <v>0</v>
      </c>
      <c r="K94" s="318" t="s">
        <v>71</v>
      </c>
      <c r="L94" s="318"/>
      <c r="N94" s="328"/>
    </row>
    <row r="95" spans="1:15" ht="18" customHeight="1" x14ac:dyDescent="0.2">
      <c r="A95" s="265" t="s">
        <v>285</v>
      </c>
      <c r="B95" s="929" t="s">
        <v>231</v>
      </c>
      <c r="C95" s="929"/>
      <c r="D95" s="929"/>
      <c r="E95" s="48"/>
      <c r="F95" s="48"/>
      <c r="G95" s="48"/>
      <c r="H95" s="266"/>
      <c r="I95" s="237">
        <f t="shared" si="5"/>
        <v>0</v>
      </c>
      <c r="K95" s="318" t="s">
        <v>71</v>
      </c>
      <c r="L95" s="318"/>
      <c r="N95" s="328"/>
    </row>
    <row r="96" spans="1:15" ht="18" customHeight="1" x14ac:dyDescent="0.2">
      <c r="A96" s="238"/>
      <c r="B96" s="945" t="s">
        <v>184</v>
      </c>
      <c r="C96" s="946"/>
      <c r="D96" s="946"/>
      <c r="E96" s="946"/>
      <c r="F96" s="946"/>
      <c r="G96" s="94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948" t="s">
        <v>34</v>
      </c>
      <c r="C98" s="949"/>
      <c r="D98" s="949"/>
      <c r="E98" s="949"/>
      <c r="F98" s="949"/>
      <c r="G98" s="949"/>
      <c r="H98" s="949"/>
      <c r="I98" s="950"/>
    </row>
    <row r="99" spans="1:15" ht="18" customHeight="1" x14ac:dyDescent="0.2">
      <c r="A99" s="265" t="s">
        <v>126</v>
      </c>
      <c r="B99" s="944" t="s">
        <v>317</v>
      </c>
      <c r="C99" s="944"/>
      <c r="D99" s="944"/>
      <c r="E99" s="943" t="s">
        <v>68</v>
      </c>
      <c r="F99" s="943"/>
      <c r="G99" s="943"/>
      <c r="H99" s="326">
        <v>260000</v>
      </c>
      <c r="I99" s="237">
        <f t="shared" ref="I99:I105" si="6">IF($G$15=0,0,ROUND(H99/FplkmBS1,3))</f>
        <v>4.3999999999999997E-2</v>
      </c>
      <c r="K99" s="318" t="s">
        <v>71</v>
      </c>
      <c r="L99" s="320"/>
      <c r="N99" s="328"/>
      <c r="O99" s="342"/>
    </row>
    <row r="100" spans="1:15" ht="18" customHeight="1" x14ac:dyDescent="0.2">
      <c r="A100" s="265" t="s">
        <v>228</v>
      </c>
      <c r="B100" s="951" t="s">
        <v>232</v>
      </c>
      <c r="C100" s="952"/>
      <c r="D100" s="953"/>
      <c r="E100" s="53"/>
      <c r="F100" s="53"/>
      <c r="G100" s="53"/>
      <c r="H100" s="198"/>
      <c r="I100" s="237">
        <f t="shared" si="6"/>
        <v>0</v>
      </c>
      <c r="K100" s="318" t="s">
        <v>71</v>
      </c>
      <c r="L100" s="320"/>
      <c r="N100" s="328"/>
    </row>
    <row r="101" spans="1:15" ht="18" customHeight="1" x14ac:dyDescent="0.2">
      <c r="A101" s="265" t="s">
        <v>127</v>
      </c>
      <c r="B101" s="951" t="s">
        <v>66</v>
      </c>
      <c r="C101" s="952"/>
      <c r="D101" s="953"/>
      <c r="E101" s="53"/>
      <c r="F101" s="53"/>
      <c r="G101" s="53"/>
      <c r="H101" s="198"/>
      <c r="I101" s="237">
        <f t="shared" si="6"/>
        <v>0</v>
      </c>
      <c r="K101" s="318" t="s">
        <v>71</v>
      </c>
      <c r="L101" s="320"/>
      <c r="M101" s="69"/>
      <c r="N101" s="328"/>
    </row>
    <row r="102" spans="1:15" ht="21" customHeight="1" x14ac:dyDescent="0.2">
      <c r="A102" s="265" t="s">
        <v>229</v>
      </c>
      <c r="B102" s="951" t="s">
        <v>269</v>
      </c>
      <c r="C102" s="952"/>
      <c r="D102" s="953"/>
      <c r="E102" s="53"/>
      <c r="F102" s="53"/>
      <c r="G102" s="53"/>
      <c r="H102" s="198"/>
      <c r="I102" s="237">
        <f t="shared" si="6"/>
        <v>0</v>
      </c>
      <c r="K102" s="318" t="s">
        <v>71</v>
      </c>
      <c r="L102" s="320"/>
      <c r="M102" s="69"/>
      <c r="N102" s="328"/>
    </row>
    <row r="103" spans="1:15" ht="18" customHeight="1" x14ac:dyDescent="0.2">
      <c r="A103" s="265" t="s">
        <v>227</v>
      </c>
      <c r="B103" s="951" t="s">
        <v>323</v>
      </c>
      <c r="C103" s="952"/>
      <c r="D103" s="953"/>
      <c r="E103" s="53"/>
      <c r="F103" s="53"/>
      <c r="G103" s="53"/>
      <c r="H103" s="198"/>
      <c r="I103" s="237">
        <f t="shared" si="6"/>
        <v>0</v>
      </c>
      <c r="K103" s="318" t="s">
        <v>71</v>
      </c>
      <c r="L103" s="320"/>
      <c r="M103" s="69"/>
      <c r="N103" s="328"/>
    </row>
    <row r="104" spans="1:15" ht="18" customHeight="1" x14ac:dyDescent="0.2">
      <c r="A104" s="265" t="s">
        <v>230</v>
      </c>
      <c r="B104" s="951" t="s">
        <v>56</v>
      </c>
      <c r="C104" s="952"/>
      <c r="D104" s="953"/>
      <c r="E104" s="53"/>
      <c r="F104" s="53"/>
      <c r="G104" s="53"/>
      <c r="H104" s="198"/>
      <c r="I104" s="237">
        <f t="shared" si="6"/>
        <v>0</v>
      </c>
      <c r="K104" s="318" t="s">
        <v>71</v>
      </c>
      <c r="L104" s="320"/>
      <c r="M104" s="69"/>
      <c r="N104" s="328"/>
    </row>
    <row r="105" spans="1:15" ht="18" customHeight="1" x14ac:dyDescent="0.2">
      <c r="A105" s="238"/>
      <c r="B105" s="945" t="s">
        <v>185</v>
      </c>
      <c r="C105" s="946"/>
      <c r="D105" s="946"/>
      <c r="E105" s="946"/>
      <c r="F105" s="946"/>
      <c r="G105" s="947"/>
      <c r="H105" s="239">
        <f>ROUND(SUM(H99:H104),2)</f>
        <v>260000</v>
      </c>
      <c r="I105" s="240">
        <f t="shared" si="6"/>
        <v>4.3999999999999997E-2</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948" t="s">
        <v>45</v>
      </c>
      <c r="C107" s="949"/>
      <c r="D107" s="949"/>
      <c r="E107" s="949"/>
      <c r="F107" s="949"/>
      <c r="G107" s="949"/>
      <c r="H107" s="949"/>
      <c r="I107" s="950"/>
    </row>
    <row r="108" spans="1:15" ht="18" customHeight="1" x14ac:dyDescent="0.2">
      <c r="A108" s="265" t="s">
        <v>129</v>
      </c>
      <c r="B108" s="951" t="s">
        <v>64</v>
      </c>
      <c r="C108" s="952"/>
      <c r="D108" s="953"/>
      <c r="E108" s="48"/>
      <c r="F108" s="48"/>
      <c r="G108" s="48"/>
      <c r="H108" s="266"/>
      <c r="I108" s="237">
        <f>IF($G$15=0,0,ROUND(H108/FplkmBS1,3))</f>
        <v>0</v>
      </c>
      <c r="K108" s="318"/>
      <c r="L108" s="318" t="s">
        <v>71</v>
      </c>
      <c r="N108" s="328"/>
    </row>
    <row r="109" spans="1:15" ht="18" customHeight="1" x14ac:dyDescent="0.2">
      <c r="A109" s="265" t="s">
        <v>130</v>
      </c>
      <c r="B109" s="951" t="s">
        <v>65</v>
      </c>
      <c r="C109" s="952"/>
      <c r="D109" s="953"/>
      <c r="E109" s="48"/>
      <c r="F109" s="48"/>
      <c r="G109" s="48"/>
      <c r="H109" s="266"/>
      <c r="I109" s="237">
        <f>IF($G$15=0,0,ROUND(H109/FplkmBS1,3))</f>
        <v>0</v>
      </c>
      <c r="K109" s="318"/>
      <c r="L109" s="318" t="s">
        <v>71</v>
      </c>
      <c r="N109" s="328"/>
    </row>
    <row r="110" spans="1:15" ht="18" customHeight="1" x14ac:dyDescent="0.2">
      <c r="A110" s="265" t="s">
        <v>131</v>
      </c>
      <c r="B110" s="929" t="s">
        <v>57</v>
      </c>
      <c r="C110" s="929"/>
      <c r="D110" s="929"/>
      <c r="E110" s="48"/>
      <c r="F110" s="48"/>
      <c r="G110" s="48"/>
      <c r="H110" s="266"/>
      <c r="I110" s="237">
        <f>IF($G$15=0,0,ROUND(H110/FplkmBS1,3))</f>
        <v>0</v>
      </c>
      <c r="K110" s="318" t="s">
        <v>71</v>
      </c>
      <c r="L110" s="318"/>
      <c r="N110" s="328"/>
    </row>
    <row r="111" spans="1:15" ht="20.100000000000001" customHeight="1" x14ac:dyDescent="0.2">
      <c r="A111" s="238"/>
      <c r="B111" s="945" t="s">
        <v>186</v>
      </c>
      <c r="C111" s="946"/>
      <c r="D111" s="946"/>
      <c r="E111" s="946"/>
      <c r="F111" s="946"/>
      <c r="G111" s="947"/>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260000</v>
      </c>
      <c r="I112" s="255">
        <f>IF(FplkmBS1=0,0,ROUND(H112/FplkmBS1,3))</f>
        <v>4.3999999999999997E-2</v>
      </c>
    </row>
    <row r="113" spans="1:14" ht="15" customHeight="1" x14ac:dyDescent="0.2">
      <c r="A113" s="137"/>
      <c r="B113" s="25"/>
      <c r="C113" s="25"/>
      <c r="D113" s="25"/>
      <c r="E113" s="26"/>
      <c r="F113" s="27"/>
      <c r="G113" s="28"/>
      <c r="H113" s="199"/>
      <c r="I113" s="40"/>
      <c r="K113" s="957" t="s">
        <v>261</v>
      </c>
      <c r="L113" s="957"/>
    </row>
    <row r="114" spans="1:14" ht="36" customHeight="1" x14ac:dyDescent="0.2">
      <c r="A114" s="235" t="s">
        <v>2</v>
      </c>
      <c r="B114" s="972" t="s">
        <v>3</v>
      </c>
      <c r="C114" s="973"/>
      <c r="D114" s="974"/>
      <c r="E114" s="397" t="s">
        <v>18</v>
      </c>
      <c r="F114" s="397" t="s">
        <v>1</v>
      </c>
      <c r="G114" s="397" t="s">
        <v>29</v>
      </c>
      <c r="H114" s="260" t="s">
        <v>30</v>
      </c>
      <c r="I114" s="397" t="s">
        <v>69</v>
      </c>
      <c r="K114" s="397" t="s">
        <v>262</v>
      </c>
      <c r="L114" s="397" t="s">
        <v>263</v>
      </c>
      <c r="N114" s="170" t="s">
        <v>322</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390" t="s">
        <v>19</v>
      </c>
      <c r="C116" s="390"/>
      <c r="D116" s="390"/>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948" t="s">
        <v>19</v>
      </c>
      <c r="C118" s="949"/>
      <c r="D118" s="949"/>
      <c r="E118" s="949"/>
      <c r="F118" s="949"/>
      <c r="G118" s="949"/>
      <c r="H118" s="949"/>
      <c r="I118" s="950"/>
    </row>
    <row r="119" spans="1:14" ht="18" customHeight="1" x14ac:dyDescent="0.2">
      <c r="A119" s="265" t="s">
        <v>77</v>
      </c>
      <c r="B119" s="954" t="s">
        <v>49</v>
      </c>
      <c r="C119" s="955"/>
      <c r="D119" s="956"/>
      <c r="E119" s="267"/>
      <c r="F119" s="55" t="s">
        <v>51</v>
      </c>
      <c r="G119" s="268"/>
      <c r="H119" s="259">
        <f>ROUND(E119*G119,2)</f>
        <v>0</v>
      </c>
      <c r="I119" s="237">
        <f t="shared" ref="I119:I123" si="7">IF($G$15=0,0,ROUND(H119/FplkmBS1,3))</f>
        <v>0</v>
      </c>
      <c r="K119" s="318" t="s">
        <v>71</v>
      </c>
      <c r="L119" s="318"/>
      <c r="N119" s="328"/>
    </row>
    <row r="120" spans="1:14" ht="18" customHeight="1" x14ac:dyDescent="0.2">
      <c r="A120" s="265" t="s">
        <v>78</v>
      </c>
      <c r="B120" s="951" t="s">
        <v>70</v>
      </c>
      <c r="C120" s="952"/>
      <c r="D120" s="953"/>
      <c r="E120" s="53"/>
      <c r="F120" s="53"/>
      <c r="G120" s="53"/>
      <c r="H120" s="198"/>
      <c r="I120" s="237">
        <f t="shared" si="7"/>
        <v>0</v>
      </c>
      <c r="K120" s="318" t="s">
        <v>71</v>
      </c>
      <c r="L120" s="318"/>
      <c r="N120" s="328"/>
    </row>
    <row r="121" spans="1:14" ht="18" customHeight="1" x14ac:dyDescent="0.2">
      <c r="A121" s="265" t="s">
        <v>79</v>
      </c>
      <c r="B121" s="951" t="s">
        <v>370</v>
      </c>
      <c r="C121" s="952"/>
      <c r="D121" s="953"/>
      <c r="E121" s="53"/>
      <c r="F121" s="53"/>
      <c r="G121" s="53"/>
      <c r="H121" s="198"/>
      <c r="I121" s="237">
        <f t="shared" ref="I121" si="8">IF($G$15=0,0,ROUND(H121/FplkmBS1,3))</f>
        <v>0</v>
      </c>
      <c r="J121" s="398"/>
      <c r="K121" s="318" t="s">
        <v>71</v>
      </c>
      <c r="L121" s="318"/>
      <c r="N121" s="328"/>
    </row>
    <row r="122" spans="1:14" ht="18" customHeight="1" x14ac:dyDescent="0.2">
      <c r="A122" s="265" t="s">
        <v>80</v>
      </c>
      <c r="B122" s="951" t="s">
        <v>50</v>
      </c>
      <c r="C122" s="952"/>
      <c r="D122" s="953"/>
      <c r="E122" s="53"/>
      <c r="F122" s="53"/>
      <c r="G122" s="53"/>
      <c r="H122" s="198"/>
      <c r="I122" s="237">
        <f t="shared" si="7"/>
        <v>0</v>
      </c>
      <c r="K122" s="318" t="s">
        <v>71</v>
      </c>
      <c r="L122" s="318"/>
      <c r="N122" s="328"/>
    </row>
    <row r="123" spans="1:14" ht="18" customHeight="1" x14ac:dyDescent="0.2">
      <c r="A123" s="238"/>
      <c r="B123" s="945" t="s">
        <v>86</v>
      </c>
      <c r="C123" s="946"/>
      <c r="D123" s="946"/>
      <c r="E123" s="946"/>
      <c r="F123" s="946"/>
      <c r="G123" s="94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948" t="s">
        <v>132</v>
      </c>
      <c r="C125" s="949"/>
      <c r="D125" s="949"/>
      <c r="E125" s="949"/>
      <c r="F125" s="949"/>
      <c r="G125" s="949"/>
      <c r="H125" s="949"/>
      <c r="I125" s="950"/>
    </row>
    <row r="126" spans="1:14" ht="18" customHeight="1" x14ac:dyDescent="0.2">
      <c r="A126" s="265" t="s">
        <v>82</v>
      </c>
      <c r="B126" s="951" t="s">
        <v>90</v>
      </c>
      <c r="C126" s="952"/>
      <c r="D126" s="953"/>
      <c r="E126" s="53"/>
      <c r="F126" s="53"/>
      <c r="G126" s="53"/>
      <c r="H126" s="198"/>
      <c r="I126" s="237">
        <f t="shared" ref="I126:I130" si="9">IF($G$15=0,0,ROUND(H126/FplkmBS1,3))</f>
        <v>0</v>
      </c>
      <c r="K126" s="318" t="s">
        <v>71</v>
      </c>
      <c r="L126" s="318"/>
      <c r="N126" s="328"/>
    </row>
    <row r="127" spans="1:14" ht="18" customHeight="1" x14ac:dyDescent="0.2">
      <c r="A127" s="265" t="s">
        <v>83</v>
      </c>
      <c r="B127" s="387" t="s">
        <v>461</v>
      </c>
      <c r="C127" s="388"/>
      <c r="D127" s="389"/>
      <c r="E127" s="53"/>
      <c r="F127" s="53"/>
      <c r="G127" s="53"/>
      <c r="H127" s="198"/>
      <c r="I127" s="237">
        <f t="shared" si="9"/>
        <v>0</v>
      </c>
      <c r="K127" s="318" t="s">
        <v>71</v>
      </c>
      <c r="L127" s="318"/>
      <c r="M127" s="69"/>
      <c r="N127" s="328"/>
    </row>
    <row r="128" spans="1:14" ht="18" customHeight="1" x14ac:dyDescent="0.2">
      <c r="A128" s="265" t="s">
        <v>84</v>
      </c>
      <c r="B128" s="387" t="s">
        <v>462</v>
      </c>
      <c r="C128" s="388"/>
      <c r="D128" s="389"/>
      <c r="E128" s="53"/>
      <c r="F128" s="53"/>
      <c r="G128" s="53"/>
      <c r="H128" s="198"/>
      <c r="I128" s="237">
        <f t="shared" si="9"/>
        <v>0</v>
      </c>
      <c r="K128" s="317" t="s">
        <v>71</v>
      </c>
      <c r="L128" s="318"/>
      <c r="M128" s="69"/>
      <c r="N128" s="328"/>
    </row>
    <row r="129" spans="1:14" ht="18" customHeight="1" x14ac:dyDescent="0.2">
      <c r="A129" s="265" t="s">
        <v>344</v>
      </c>
      <c r="B129" s="951" t="s">
        <v>266</v>
      </c>
      <c r="C129" s="952"/>
      <c r="D129" s="953"/>
      <c r="E129" s="53"/>
      <c r="F129" s="53"/>
      <c r="G129" s="53"/>
      <c r="H129" s="198"/>
      <c r="I129" s="237">
        <f t="shared" si="9"/>
        <v>0</v>
      </c>
      <c r="K129" s="318" t="s">
        <v>71</v>
      </c>
      <c r="L129" s="318"/>
      <c r="M129" s="69"/>
      <c r="N129" s="328"/>
    </row>
    <row r="130" spans="1:14" ht="18" customHeight="1" x14ac:dyDescent="0.2">
      <c r="A130" s="238"/>
      <c r="B130" s="945" t="s">
        <v>85</v>
      </c>
      <c r="C130" s="946"/>
      <c r="D130" s="946"/>
      <c r="E130" s="946"/>
      <c r="F130" s="946"/>
      <c r="G130" s="94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393" t="s">
        <v>316</v>
      </c>
      <c r="C133" s="394"/>
      <c r="D133" s="395"/>
      <c r="E133" s="438"/>
      <c r="F133" s="53"/>
      <c r="G133" s="53"/>
      <c r="H133" s="198"/>
      <c r="I133" s="237">
        <f>IF($G$15=0,0,ROUND(H133/FplkmBS1,3))</f>
        <v>0</v>
      </c>
      <c r="K133" s="346"/>
      <c r="L133" s="354" t="s">
        <v>71</v>
      </c>
      <c r="M133" s="342"/>
      <c r="N133" s="328"/>
    </row>
    <row r="134" spans="1:14" ht="18" customHeight="1" x14ac:dyDescent="0.2">
      <c r="A134" s="265" t="s">
        <v>425</v>
      </c>
      <c r="B134" s="954" t="s">
        <v>314</v>
      </c>
      <c r="C134" s="955"/>
      <c r="D134" s="956"/>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942" t="s">
        <v>422</v>
      </c>
      <c r="C138" s="942"/>
      <c r="D138" s="942"/>
      <c r="E138" s="942"/>
      <c r="F138" s="942"/>
      <c r="G138" s="942"/>
      <c r="H138" s="271">
        <f>SUM(H34,H45,H51,H61,H67,H81,H96,H105,H111,H123,H130,H135)</f>
        <v>260000</v>
      </c>
      <c r="I138" s="240">
        <f>IF($G$15=0,0,ROUND(H138/FplkmBS1,3))</f>
        <v>4.3999999999999997E-2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957" t="s">
        <v>261</v>
      </c>
      <c r="L140" s="957"/>
    </row>
    <row r="141" spans="1:14" ht="36" x14ac:dyDescent="0.2">
      <c r="A141" s="235" t="s">
        <v>2</v>
      </c>
      <c r="B141" s="405" t="s">
        <v>3</v>
      </c>
      <c r="C141" s="665" t="s">
        <v>18</v>
      </c>
      <c r="D141" s="665" t="s">
        <v>1</v>
      </c>
      <c r="E141" s="665" t="s">
        <v>29</v>
      </c>
      <c r="F141" s="260" t="s">
        <v>411</v>
      </c>
      <c r="G141" s="260" t="s">
        <v>419</v>
      </c>
      <c r="H141" s="665" t="s">
        <v>418</v>
      </c>
      <c r="I141" s="665" t="s">
        <v>420</v>
      </c>
      <c r="K141" s="665" t="s">
        <v>262</v>
      </c>
      <c r="L141" s="665" t="s">
        <v>263</v>
      </c>
      <c r="N141" s="170" t="s">
        <v>322</v>
      </c>
    </row>
    <row r="142" spans="1:14" x14ac:dyDescent="0.2">
      <c r="A142" s="39"/>
      <c r="B142" s="34"/>
      <c r="C142" s="34"/>
      <c r="D142" s="36"/>
      <c r="E142" s="37"/>
      <c r="F142" s="38"/>
      <c r="G142" s="38"/>
      <c r="H142" s="40"/>
      <c r="I142" s="40"/>
    </row>
    <row r="143" spans="1:14" ht="20.25" customHeight="1" x14ac:dyDescent="0.2">
      <c r="A143" s="964" t="s">
        <v>421</v>
      </c>
      <c r="B143" s="965"/>
      <c r="C143" s="965"/>
      <c r="D143" s="965"/>
      <c r="E143" s="965"/>
      <c r="F143" s="965"/>
      <c r="G143" s="965"/>
      <c r="H143" s="965"/>
      <c r="I143" s="966"/>
    </row>
    <row r="144" spans="1:14" ht="20.25" customHeight="1" x14ac:dyDescent="0.2">
      <c r="A144" s="265" t="s">
        <v>240</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413</v>
      </c>
      <c r="B146" s="700" t="s">
        <v>368</v>
      </c>
      <c r="C146" s="60"/>
      <c r="D146" s="55" t="s">
        <v>51</v>
      </c>
      <c r="E146" s="607"/>
      <c r="F146" s="198"/>
      <c r="G146" s="198"/>
      <c r="H146" s="237">
        <f t="shared" si="10"/>
        <v>0</v>
      </c>
      <c r="I146" s="237">
        <f t="shared" si="11"/>
        <v>0</v>
      </c>
      <c r="K146" s="318" t="s">
        <v>71</v>
      </c>
      <c r="L146" s="318"/>
      <c r="N146" s="328"/>
    </row>
    <row r="147" spans="1:14" ht="21" customHeight="1" x14ac:dyDescent="0.2">
      <c r="A147" s="265" t="s">
        <v>414</v>
      </c>
      <c r="B147" s="666" t="s">
        <v>369</v>
      </c>
      <c r="C147" s="60"/>
      <c r="D147" s="55" t="s">
        <v>51</v>
      </c>
      <c r="E147" s="607"/>
      <c r="F147" s="198"/>
      <c r="G147" s="198"/>
      <c r="H147" s="237">
        <f t="shared" si="10"/>
        <v>0</v>
      </c>
      <c r="I147" s="237">
        <f t="shared" si="11"/>
        <v>0</v>
      </c>
      <c r="K147" s="318" t="s">
        <v>71</v>
      </c>
      <c r="L147" s="318"/>
      <c r="N147" s="328"/>
    </row>
    <row r="148" spans="1:14" ht="22.5" customHeight="1" x14ac:dyDescent="0.2">
      <c r="A148" s="265" t="s">
        <v>415</v>
      </c>
      <c r="B148" s="700" t="s">
        <v>343</v>
      </c>
      <c r="C148" s="53"/>
      <c r="D148" s="53"/>
      <c r="E148" s="53"/>
      <c r="F148" s="198"/>
      <c r="G148" s="198"/>
      <c r="H148" s="237">
        <f t="shared" si="10"/>
        <v>0</v>
      </c>
      <c r="I148" s="237">
        <f t="shared" si="11"/>
        <v>0</v>
      </c>
      <c r="K148" s="354" t="s">
        <v>71</v>
      </c>
      <c r="L148" s="354"/>
      <c r="M148" s="342"/>
      <c r="N148" s="328"/>
    </row>
    <row r="149" spans="1:14" ht="24" customHeight="1" x14ac:dyDescent="0.2">
      <c r="A149" s="265" t="s">
        <v>416</v>
      </c>
      <c r="B149" s="700" t="s">
        <v>135</v>
      </c>
      <c r="C149" s="53"/>
      <c r="D149" s="53"/>
      <c r="E149" s="53"/>
      <c r="F149" s="198"/>
      <c r="G149" s="198"/>
      <c r="H149" s="237">
        <f t="shared" si="10"/>
        <v>0</v>
      </c>
      <c r="I149" s="237">
        <f t="shared" si="11"/>
        <v>0</v>
      </c>
      <c r="K149" s="354" t="s">
        <v>71</v>
      </c>
      <c r="L149" s="354"/>
      <c r="M149" s="342"/>
      <c r="N149" s="328"/>
    </row>
    <row r="150" spans="1:14" ht="21" customHeight="1" x14ac:dyDescent="0.2">
      <c r="A150" s="265" t="s">
        <v>417</v>
      </c>
      <c r="B150" s="700" t="s">
        <v>92</v>
      </c>
      <c r="C150" s="53"/>
      <c r="D150" s="53"/>
      <c r="E150" s="53"/>
      <c r="F150" s="198"/>
      <c r="G150" s="198"/>
      <c r="H150" s="237">
        <f t="shared" si="10"/>
        <v>0</v>
      </c>
      <c r="I150" s="237">
        <f t="shared" si="11"/>
        <v>0</v>
      </c>
      <c r="K150" s="354" t="s">
        <v>71</v>
      </c>
      <c r="L150" s="354"/>
      <c r="M150" s="342"/>
      <c r="N150" s="328"/>
    </row>
    <row r="151" spans="1:14" ht="21" customHeight="1" x14ac:dyDescent="0.2">
      <c r="A151" s="265" t="s">
        <v>426</v>
      </c>
      <c r="B151" s="700" t="s">
        <v>292</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427</v>
      </c>
      <c r="B152" s="700" t="s">
        <v>431</v>
      </c>
      <c r="C152" s="53"/>
      <c r="D152" s="53"/>
      <c r="E152" s="53"/>
      <c r="F152" s="53"/>
      <c r="G152" s="198"/>
      <c r="H152" s="237">
        <f t="shared" si="12"/>
        <v>0</v>
      </c>
      <c r="I152" s="237">
        <f t="shared" si="13"/>
        <v>0</v>
      </c>
      <c r="K152" s="354" t="s">
        <v>71</v>
      </c>
      <c r="L152" s="354"/>
      <c r="M152" s="342"/>
      <c r="N152" s="328"/>
    </row>
    <row r="153" spans="1:14" ht="27" customHeight="1" x14ac:dyDescent="0.2">
      <c r="A153" s="265" t="s">
        <v>428</v>
      </c>
      <c r="B153" s="700" t="s">
        <v>432</v>
      </c>
      <c r="C153" s="60"/>
      <c r="D153" s="55" t="s">
        <v>435</v>
      </c>
      <c r="E153" s="607"/>
      <c r="F153" s="53"/>
      <c r="G153" s="719">
        <f>ROUND(C153*E153,2)</f>
        <v>0</v>
      </c>
      <c r="H153" s="237">
        <f t="shared" si="12"/>
        <v>0</v>
      </c>
      <c r="I153" s="237">
        <f t="shared" si="13"/>
        <v>0</v>
      </c>
      <c r="K153" s="354" t="s">
        <v>71</v>
      </c>
      <c r="L153" s="354"/>
      <c r="M153" s="342"/>
      <c r="N153" s="328"/>
    </row>
    <row r="154" spans="1:14" ht="21" customHeight="1" x14ac:dyDescent="0.2">
      <c r="A154" s="265" t="s">
        <v>429</v>
      </c>
      <c r="B154" s="700" t="s">
        <v>433</v>
      </c>
      <c r="C154" s="53"/>
      <c r="D154" s="53"/>
      <c r="E154" s="53"/>
      <c r="F154" s="53"/>
      <c r="G154" s="198"/>
      <c r="H154" s="237">
        <f t="shared" si="12"/>
        <v>0</v>
      </c>
      <c r="I154" s="237">
        <f t="shared" si="13"/>
        <v>0</v>
      </c>
      <c r="K154" s="354" t="s">
        <v>71</v>
      </c>
      <c r="L154" s="354"/>
      <c r="M154" s="342"/>
      <c r="N154" s="328"/>
    </row>
    <row r="155" spans="1:14" ht="21.75" customHeight="1" x14ac:dyDescent="0.2">
      <c r="A155" s="265" t="s">
        <v>430</v>
      </c>
      <c r="B155" s="700" t="s">
        <v>434</v>
      </c>
      <c r="C155" s="53"/>
      <c r="D155" s="53"/>
      <c r="E155" s="53"/>
      <c r="F155" s="53"/>
      <c r="G155" s="198"/>
      <c r="H155" s="237">
        <f t="shared" si="12"/>
        <v>0</v>
      </c>
      <c r="I155" s="237">
        <f t="shared" si="13"/>
        <v>0</v>
      </c>
      <c r="K155" s="354" t="s">
        <v>71</v>
      </c>
      <c r="L155" s="354"/>
      <c r="N155" s="328"/>
    </row>
    <row r="156" spans="1:14" ht="18.75" customHeight="1" x14ac:dyDescent="0.2">
      <c r="A156" s="967" t="s">
        <v>412</v>
      </c>
      <c r="B156" s="968"/>
      <c r="C156" s="968"/>
      <c r="D156" s="968"/>
      <c r="E156" s="96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423</v>
      </c>
      <c r="B158" s="942" t="s">
        <v>424</v>
      </c>
      <c r="C158" s="942"/>
      <c r="D158" s="942"/>
      <c r="E158" s="942"/>
      <c r="F158" s="942"/>
      <c r="G158" s="942"/>
      <c r="H158" s="271">
        <f>SUM(H138+F156+G156)</f>
        <v>260000</v>
      </c>
      <c r="I158" s="240">
        <f>IF($G$15=0,0,ROUND(H158/FplkmBS1,3))</f>
        <v>4.3999999999999997E-2</v>
      </c>
      <c r="J158" s="43"/>
      <c r="K158" s="42"/>
      <c r="L158" s="42"/>
      <c r="M158" s="43"/>
      <c r="N158" s="43"/>
    </row>
    <row r="159" spans="1:14" customFormat="1" ht="18" customHeight="1" x14ac:dyDescent="0.2"/>
    <row r="160" spans="1:14" s="19" customFormat="1" ht="34.5" customHeight="1" x14ac:dyDescent="0.2">
      <c r="A160" s="235" t="s">
        <v>2</v>
      </c>
      <c r="B160" s="972" t="s">
        <v>3</v>
      </c>
      <c r="C160" s="973"/>
      <c r="D160" s="974"/>
      <c r="E160" s="397" t="s">
        <v>18</v>
      </c>
      <c r="F160" s="397" t="s">
        <v>1</v>
      </c>
      <c r="G160" s="397" t="s">
        <v>29</v>
      </c>
      <c r="H160" s="260" t="s">
        <v>30</v>
      </c>
      <c r="I160" s="3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451</v>
      </c>
      <c r="B162" s="390" t="s">
        <v>46</v>
      </c>
      <c r="C162" s="390"/>
      <c r="D162" s="390"/>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452</v>
      </c>
      <c r="B164" s="948" t="s">
        <v>525</v>
      </c>
      <c r="C164" s="949"/>
      <c r="D164" s="949"/>
      <c r="E164" s="949"/>
      <c r="F164" s="949"/>
      <c r="G164" s="949"/>
      <c r="H164" s="949"/>
      <c r="I164" s="950"/>
      <c r="K164" s="42"/>
      <c r="L164" s="42"/>
      <c r="M164" s="939"/>
      <c r="N164" s="939"/>
    </row>
    <row r="165" spans="1:14" s="19" customFormat="1" ht="19.5" customHeight="1" x14ac:dyDescent="0.2">
      <c r="A165" s="217" t="s">
        <v>453</v>
      </c>
      <c r="B165" s="975" t="s">
        <v>345</v>
      </c>
      <c r="C165" s="976"/>
      <c r="D165" s="977"/>
      <c r="E165" s="272">
        <f>G13</f>
        <v>3916338.1320000002</v>
      </c>
      <c r="F165" s="273" t="s">
        <v>21</v>
      </c>
      <c r="G165" s="274"/>
      <c r="H165" s="259">
        <f>ROUND(E165*G165,2)</f>
        <v>0</v>
      </c>
      <c r="I165" s="237">
        <f t="shared" ref="I165:I166" si="14">IF($G$15=0,0,ROUND(H165/FplkmBS1,3))</f>
        <v>0</v>
      </c>
      <c r="K165" s="42"/>
      <c r="L165" s="42"/>
      <c r="M165" s="939"/>
      <c r="N165" s="939"/>
    </row>
    <row r="166" spans="1:14" s="19" customFormat="1" ht="18" customHeight="1" x14ac:dyDescent="0.2">
      <c r="A166" s="217" t="s">
        <v>454</v>
      </c>
      <c r="B166" s="384" t="s">
        <v>371</v>
      </c>
      <c r="C166" s="385"/>
      <c r="D166" s="385"/>
      <c r="E166" s="272">
        <f>G14</f>
        <v>2060618.0889999999</v>
      </c>
      <c r="F166" s="273" t="s">
        <v>21</v>
      </c>
      <c r="G166" s="274"/>
      <c r="H166" s="259">
        <f>ROUND(E166*G166,2)</f>
        <v>0</v>
      </c>
      <c r="I166" s="237">
        <f t="shared" si="14"/>
        <v>0</v>
      </c>
      <c r="K166" s="42"/>
      <c r="L166" s="42"/>
      <c r="M166" s="939"/>
      <c r="N166" s="939"/>
    </row>
    <row r="167" spans="1:14" s="19" customFormat="1" ht="18" customHeight="1" x14ac:dyDescent="0.2">
      <c r="A167" s="238"/>
      <c r="B167" s="945" t="s">
        <v>458</v>
      </c>
      <c r="C167" s="946"/>
      <c r="D167" s="946"/>
      <c r="E167" s="946"/>
      <c r="F167" s="946"/>
      <c r="G167" s="947"/>
      <c r="H167" s="239">
        <f>ROUND(SUM(H165:H166),2)</f>
        <v>0</v>
      </c>
      <c r="I167" s="240">
        <f>IF($G$15=0,0,ROUND(H167/FplkmBS1,3))</f>
        <v>0</v>
      </c>
      <c r="K167" s="42"/>
      <c r="L167" s="42"/>
      <c r="M167" s="939"/>
      <c r="N167" s="939"/>
    </row>
    <row r="168" spans="1:14" s="19" customFormat="1" ht="18" customHeight="1" x14ac:dyDescent="0.2">
      <c r="A168" s="30"/>
      <c r="B168" s="30"/>
      <c r="C168" s="30"/>
      <c r="D168" s="30"/>
      <c r="H168" s="201"/>
      <c r="K168" s="42"/>
      <c r="L168" s="42"/>
      <c r="M168" s="939"/>
      <c r="N168" s="939"/>
    </row>
    <row r="169" spans="1:14" s="19" customFormat="1" ht="18" customHeight="1" x14ac:dyDescent="0.2">
      <c r="A169" s="216" t="s">
        <v>455</v>
      </c>
      <c r="B169" s="948" t="s">
        <v>526</v>
      </c>
      <c r="C169" s="949"/>
      <c r="D169" s="949"/>
      <c r="E169" s="949"/>
      <c r="F169" s="949"/>
      <c r="G169" s="949"/>
      <c r="H169" s="949"/>
      <c r="I169" s="950"/>
      <c r="K169" s="42"/>
      <c r="L169" s="42"/>
      <c r="M169" s="939"/>
      <c r="N169" s="939"/>
    </row>
    <row r="170" spans="1:14" s="19" customFormat="1" ht="18.75" customHeight="1" x14ac:dyDescent="0.2">
      <c r="A170" s="217" t="s">
        <v>456</v>
      </c>
      <c r="B170" s="975" t="str">
        <f>B165</f>
        <v>TLBV</v>
      </c>
      <c r="C170" s="976"/>
      <c r="D170" s="976"/>
      <c r="E170" s="976"/>
      <c r="F170" s="976"/>
      <c r="G170" s="977"/>
      <c r="H170" s="198"/>
      <c r="I170" s="237">
        <f>IF($G$15=0,0,ROUND(H170/FplkmBS1,3))</f>
        <v>0</v>
      </c>
      <c r="K170" s="42"/>
      <c r="L170" s="42"/>
      <c r="M170" s="939"/>
      <c r="N170" s="939"/>
    </row>
    <row r="171" spans="1:14" s="19" customFormat="1" ht="18" customHeight="1" x14ac:dyDescent="0.2">
      <c r="A171" s="217" t="s">
        <v>457</v>
      </c>
      <c r="B171" s="384" t="s">
        <v>371</v>
      </c>
      <c r="C171" s="385"/>
      <c r="D171" s="385"/>
      <c r="E171" s="385"/>
      <c r="F171" s="385"/>
      <c r="G171" s="386"/>
      <c r="H171" s="198"/>
      <c r="I171" s="237">
        <f>IF($G$15=0,0,ROUND(H171/FplkmBS1,3))</f>
        <v>0</v>
      </c>
      <c r="K171" s="42"/>
      <c r="L171" s="42"/>
      <c r="M171" s="939"/>
      <c r="N171" s="939"/>
    </row>
    <row r="172" spans="1:14" s="19" customFormat="1" ht="20.100000000000001" customHeight="1" x14ac:dyDescent="0.2">
      <c r="A172" s="238"/>
      <c r="B172" s="945" t="s">
        <v>459</v>
      </c>
      <c r="C172" s="946"/>
      <c r="D172" s="946"/>
      <c r="E172" s="946"/>
      <c r="F172" s="946"/>
      <c r="G172" s="94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941" t="s">
        <v>460</v>
      </c>
      <c r="C174" s="941"/>
      <c r="D174" s="941"/>
      <c r="E174" s="941"/>
      <c r="F174" s="941"/>
      <c r="G174" s="94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978"/>
      <c r="B176" s="978"/>
      <c r="C176" s="978"/>
      <c r="D176" s="978"/>
      <c r="E176" s="978"/>
      <c r="F176" s="978"/>
      <c r="G176" s="978"/>
      <c r="H176" s="97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QN1YUyEHGHV79hjMoVCcbQC8+tzhLUIje2OjQAl9dL9uL564J2yjkSJwLzDfHFyzP58AQz/5ksYNQytEgYxdzg==" saltValue="Y3sCjeLOMzRSrmJ3mHHxAg=="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A6:L6"/>
    <mergeCell ref="A8:L8"/>
    <mergeCell ref="B165:D165"/>
    <mergeCell ref="B167:G167"/>
    <mergeCell ref="B170:G170"/>
    <mergeCell ref="B169:I169"/>
    <mergeCell ref="B130:G130"/>
    <mergeCell ref="B160:D160"/>
    <mergeCell ref="B114:D114"/>
    <mergeCell ref="B54:D54"/>
    <mergeCell ref="B164:I164"/>
    <mergeCell ref="B123:G123"/>
    <mergeCell ref="B125:I125"/>
    <mergeCell ref="B129:D129"/>
    <mergeCell ref="B126:D126"/>
    <mergeCell ref="B122:D122"/>
    <mergeCell ref="B98:I98"/>
    <mergeCell ref="B10:L10"/>
    <mergeCell ref="B104:D104"/>
    <mergeCell ref="B103:D103"/>
    <mergeCell ref="B49:D49"/>
    <mergeCell ref="B48:D48"/>
    <mergeCell ref="B28:D28"/>
    <mergeCell ref="B34:G34"/>
    <mergeCell ref="A176:H176"/>
    <mergeCell ref="B134:D134"/>
    <mergeCell ref="B172:G172"/>
    <mergeCell ref="B121:D121"/>
    <mergeCell ref="B23:D23"/>
    <mergeCell ref="B38:D38"/>
    <mergeCell ref="B36:I36"/>
    <mergeCell ref="B31:D31"/>
    <mergeCell ref="B29:D29"/>
    <mergeCell ref="B30:D30"/>
    <mergeCell ref="B32:D32"/>
    <mergeCell ref="B33:D33"/>
    <mergeCell ref="B44:D44"/>
    <mergeCell ref="B66:D66"/>
    <mergeCell ref="B93:D93"/>
    <mergeCell ref="B95:D95"/>
    <mergeCell ref="B51:G51"/>
    <mergeCell ref="B58:I58"/>
    <mergeCell ref="B61:G61"/>
    <mergeCell ref="B63:I63"/>
    <mergeCell ref="B67:G67"/>
    <mergeCell ref="B47:I47"/>
    <mergeCell ref="B50:D50"/>
    <mergeCell ref="B158:G158"/>
    <mergeCell ref="B7:I7"/>
    <mergeCell ref="A12:G12"/>
    <mergeCell ref="B120:D120"/>
    <mergeCell ref="B96:G96"/>
    <mergeCell ref="A16:G16"/>
    <mergeCell ref="A15:F15"/>
    <mergeCell ref="A18:C18"/>
    <mergeCell ref="A13:C13"/>
    <mergeCell ref="B84:D84"/>
    <mergeCell ref="B88:I88"/>
    <mergeCell ref="B94:D94"/>
    <mergeCell ref="B91:D91"/>
    <mergeCell ref="B90:D90"/>
    <mergeCell ref="A19:F19"/>
    <mergeCell ref="A17:C17"/>
    <mergeCell ref="B65:D65"/>
    <mergeCell ref="B64:D64"/>
    <mergeCell ref="B41:D41"/>
    <mergeCell ref="B45:G45"/>
    <mergeCell ref="B43:D43"/>
    <mergeCell ref="B42:D42"/>
    <mergeCell ref="K140:L140"/>
    <mergeCell ref="A143:I143"/>
    <mergeCell ref="A156:E156"/>
    <mergeCell ref="K53:L53"/>
    <mergeCell ref="K83:L83"/>
    <mergeCell ref="B102:D102"/>
    <mergeCell ref="B101:D101"/>
    <mergeCell ref="B100:D100"/>
    <mergeCell ref="B73:I73"/>
    <mergeCell ref="M164:N171"/>
    <mergeCell ref="A4:L4"/>
    <mergeCell ref="B174:G174"/>
    <mergeCell ref="B138:G138"/>
    <mergeCell ref="E99:G99"/>
    <mergeCell ref="B99:D99"/>
    <mergeCell ref="B110:D110"/>
    <mergeCell ref="B105:G105"/>
    <mergeCell ref="B107:I107"/>
    <mergeCell ref="B109:D109"/>
    <mergeCell ref="B108:D108"/>
    <mergeCell ref="B111:G111"/>
    <mergeCell ref="B118:I118"/>
    <mergeCell ref="B119:D119"/>
    <mergeCell ref="B37:D37"/>
    <mergeCell ref="B40:D40"/>
    <mergeCell ref="K113:L113"/>
    <mergeCell ref="K22:L22"/>
    <mergeCell ref="B39:D39"/>
    <mergeCell ref="B92:D92"/>
    <mergeCell ref="A14:C14"/>
    <mergeCell ref="B81:G81"/>
    <mergeCell ref="C74:G74"/>
    <mergeCell ref="B27:I27"/>
  </mergeCells>
  <phoneticPr fontId="0" type="noConversion"/>
  <conditionalFormatting sqref="H28:H33">
    <cfRule type="cellIs" dxfId="59" priority="85" stopIfTrue="1" operator="equal">
      <formula>""""""</formula>
    </cfRule>
    <cfRule type="cellIs" dxfId="58" priority="86" stopIfTrue="1" operator="notEqual">
      <formula>""""""</formula>
    </cfRule>
  </conditionalFormatting>
  <conditionalFormatting sqref="E76:E78 E80">
    <cfRule type="cellIs" dxfId="57" priority="63" stopIfTrue="1" operator="equal">
      <formula>0</formula>
    </cfRule>
    <cfRule type="cellIs" dxfId="56" priority="64" stopIfTrue="1" operator="notEqual">
      <formula>0</formula>
    </cfRule>
  </conditionalFormatting>
  <conditionalFormatting sqref="H99">
    <cfRule type="cellIs" dxfId="55" priority="43" stopIfTrue="1" operator="equal">
      <formula>""""""</formula>
    </cfRule>
    <cfRule type="cellIs" dxfId="54" priority="44" stopIfTrue="1" operator="notEqual">
      <formula>""""""</formula>
    </cfRule>
  </conditionalFormatting>
  <conditionalFormatting sqref="H119">
    <cfRule type="cellIs" dxfId="53" priority="41" stopIfTrue="1" operator="equal">
      <formula>""""""</formula>
    </cfRule>
    <cfRule type="cellIs" dxfId="52" priority="42" stopIfTrue="1" operator="notEqual">
      <formula>""""""</formula>
    </cfRule>
  </conditionalFormatting>
  <conditionalFormatting sqref="H37:H44">
    <cfRule type="cellIs" dxfId="51" priority="11" stopIfTrue="1" operator="equal">
      <formula>""""""</formula>
    </cfRule>
    <cfRule type="cellIs" dxfId="50" priority="12" stopIfTrue="1" operator="notEqual">
      <formula>""""""</formula>
    </cfRule>
  </conditionalFormatting>
  <conditionalFormatting sqref="E79">
    <cfRule type="cellIs" dxfId="49" priority="1" stopIfTrue="1" operator="equal">
      <formula>0</formula>
    </cfRule>
    <cfRule type="cellIs" dxfId="48"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ignoredErrors>
    <ignoredError sqref="A50"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E704-33D5-46A1-BE69-E215D791F671}">
  <sheetPr codeName="Tabelle8"/>
  <dimension ref="A1:P1951"/>
  <sheetViews>
    <sheetView showGridLines="0" zoomScaleNormal="100" zoomScaleSheetLayoutView="100" zoomScalePageLayoutView="115" workbookViewId="0">
      <selection activeCell="K16" sqref="K16"/>
    </sheetView>
  </sheetViews>
  <sheetFormatPr baseColWidth="10" defaultColWidth="11.42578125" defaultRowHeight="12.75" x14ac:dyDescent="0.2"/>
  <cols>
    <col min="1" max="1" width="14.28515625" style="898" customWidth="1"/>
    <col min="2" max="2" width="39.28515625" style="899" customWidth="1"/>
    <col min="3" max="3" width="21.28515625" style="119" customWidth="1"/>
    <col min="4" max="4" width="17.140625" style="119" customWidth="1"/>
    <col min="5" max="5" width="12.28515625" style="117" customWidth="1"/>
    <col min="6" max="6" width="20.42578125" style="740" customWidth="1"/>
    <col min="7" max="7" width="21.28515625" style="97" customWidth="1"/>
    <col min="8" max="8" width="19.28515625" style="97" customWidth="1"/>
    <col min="9" max="9" width="17" style="750" customWidth="1"/>
    <col min="10" max="10" width="1.7109375" style="97" customWidth="1"/>
    <col min="11" max="12" width="6.5703125" style="738" customWidth="1"/>
    <col min="13" max="13" width="5.7109375" style="97" customWidth="1"/>
    <col min="14" max="14" width="10.42578125" style="97" customWidth="1"/>
    <col min="15" max="16384" width="11.42578125" style="97"/>
  </cols>
  <sheetData>
    <row r="1" spans="1:12" ht="18" x14ac:dyDescent="0.2">
      <c r="A1" s="737" t="s">
        <v>356</v>
      </c>
      <c r="B1" s="737" t="s">
        <v>493</v>
      </c>
      <c r="C1" s="737"/>
      <c r="D1" s="737"/>
      <c r="F1" s="737"/>
      <c r="G1" s="119"/>
      <c r="I1" s="119"/>
    </row>
    <row r="2" spans="1:12" ht="18" x14ac:dyDescent="0.2">
      <c r="A2" s="737" t="str">
        <f>Übersicht!B2</f>
        <v>Südthüringen-Unterfranken-Netz (SUN) Loskombination</v>
      </c>
      <c r="B2" s="739"/>
      <c r="G2" s="741"/>
      <c r="H2" s="741"/>
      <c r="I2" s="741"/>
    </row>
    <row r="3" spans="1:12" s="746" customFormat="1" ht="15" customHeight="1" x14ac:dyDescent="0.2">
      <c r="A3" s="742" t="s">
        <v>494</v>
      </c>
      <c r="B3" s="743"/>
      <c r="C3" s="744"/>
      <c r="D3" s="744"/>
      <c r="E3" s="744"/>
      <c r="F3" s="744"/>
      <c r="G3" s="744"/>
      <c r="H3" s="744"/>
      <c r="I3" s="745"/>
      <c r="K3" s="747"/>
      <c r="L3" s="747"/>
    </row>
    <row r="4" spans="1:12" s="748" customFormat="1" ht="12.75" customHeight="1" x14ac:dyDescent="0.2">
      <c r="A4" s="940" t="s">
        <v>524</v>
      </c>
      <c r="B4" s="940"/>
      <c r="C4" s="940"/>
      <c r="D4" s="940"/>
      <c r="E4" s="940"/>
      <c r="F4" s="940"/>
      <c r="G4" s="940"/>
      <c r="H4" s="940"/>
      <c r="I4" s="940"/>
      <c r="J4" s="940"/>
      <c r="K4" s="940"/>
      <c r="L4" s="940"/>
    </row>
    <row r="5" spans="1:12" ht="15" customHeight="1" x14ac:dyDescent="0.2">
      <c r="A5" s="749"/>
      <c r="B5" s="119"/>
    </row>
    <row r="6" spans="1:12" s="111" customFormat="1" ht="15" customHeight="1" x14ac:dyDescent="0.2">
      <c r="A6" s="934" t="str">
        <f>[2]Übersicht!B5</f>
        <v>Nur grün hinterlegte Felder sind vom Bieter auszufüllen.</v>
      </c>
      <c r="B6" s="934"/>
      <c r="C6" s="934"/>
      <c r="D6" s="934"/>
      <c r="E6" s="934"/>
      <c r="F6" s="934"/>
      <c r="G6" s="934"/>
      <c r="H6" s="934"/>
      <c r="I6" s="934"/>
      <c r="J6" s="934"/>
      <c r="K6" s="934"/>
      <c r="L6" s="934"/>
    </row>
    <row r="7" spans="1:12" s="742" customFormat="1" ht="24.75" customHeight="1" thickBot="1" x14ac:dyDescent="0.25">
      <c r="A7" s="751" t="str">
        <f>[2]Übersicht!B7</f>
        <v>Bieter:</v>
      </c>
      <c r="B7" s="935">
        <f>[2]Übersicht!C7</f>
        <v>0</v>
      </c>
      <c r="C7" s="935"/>
      <c r="D7" s="935"/>
      <c r="E7" s="935"/>
      <c r="F7" s="935"/>
      <c r="G7" s="935"/>
      <c r="H7" s="935"/>
      <c r="I7" s="935"/>
      <c r="K7" s="752"/>
      <c r="L7" s="752"/>
    </row>
    <row r="8" spans="1:12" s="729" customFormat="1" ht="43.5" customHeight="1" thickBot="1" x14ac:dyDescent="0.25">
      <c r="A8" s="987" t="s">
        <v>28</v>
      </c>
      <c r="B8" s="988"/>
      <c r="C8" s="988"/>
      <c r="D8" s="988"/>
      <c r="E8" s="988"/>
      <c r="F8" s="988"/>
      <c r="G8" s="988"/>
      <c r="H8" s="988"/>
      <c r="I8" s="988"/>
      <c r="J8" s="988"/>
      <c r="K8" s="988"/>
      <c r="L8" s="989"/>
    </row>
    <row r="9" spans="1:12" s="757" customFormat="1" ht="15" customHeight="1" x14ac:dyDescent="0.2">
      <c r="A9" s="753"/>
      <c r="B9" s="754"/>
      <c r="C9" s="754"/>
      <c r="D9" s="754"/>
      <c r="E9" s="755"/>
      <c r="F9" s="756"/>
      <c r="H9" s="758"/>
      <c r="I9" s="759"/>
      <c r="K9" s="760"/>
      <c r="L9" s="760"/>
    </row>
    <row r="10" spans="1:12" s="729" customFormat="1" ht="18" customHeight="1" x14ac:dyDescent="0.2">
      <c r="A10" s="761"/>
      <c r="B10" s="990" t="s">
        <v>470</v>
      </c>
      <c r="C10" s="990"/>
      <c r="D10" s="990"/>
      <c r="E10" s="990"/>
      <c r="F10" s="990"/>
      <c r="G10" s="990"/>
      <c r="H10" s="990"/>
      <c r="I10" s="990"/>
      <c r="J10" s="990"/>
      <c r="K10" s="990"/>
      <c r="L10" s="990"/>
    </row>
    <row r="11" spans="1:12" s="729" customFormat="1" ht="9.9499999999999993" customHeight="1" x14ac:dyDescent="0.2">
      <c r="A11" s="762"/>
      <c r="B11" s="763"/>
      <c r="C11" s="763"/>
      <c r="D11" s="763"/>
      <c r="E11" s="764"/>
      <c r="F11" s="765"/>
      <c r="G11" s="229"/>
      <c r="H11" s="229"/>
      <c r="I11" s="766"/>
      <c r="K11" s="738"/>
      <c r="L11" s="738"/>
    </row>
    <row r="12" spans="1:12" s="729" customFormat="1" ht="18" customHeight="1" x14ac:dyDescent="0.2">
      <c r="A12" s="991"/>
      <c r="B12" s="992"/>
      <c r="C12" s="992"/>
      <c r="D12" s="992"/>
      <c r="E12" s="992"/>
      <c r="F12" s="992"/>
      <c r="G12" s="993"/>
      <c r="H12" s="766"/>
      <c r="J12" s="738"/>
      <c r="K12" s="738"/>
    </row>
    <row r="13" spans="1:12" s="771" customFormat="1" ht="18" customHeight="1" x14ac:dyDescent="0.2">
      <c r="A13" s="930" t="s">
        <v>342</v>
      </c>
      <c r="B13" s="930"/>
      <c r="C13" s="930"/>
      <c r="D13" s="767"/>
      <c r="E13" s="768" t="s">
        <v>21</v>
      </c>
      <c r="F13" s="769"/>
      <c r="G13" s="770">
        <v>0</v>
      </c>
      <c r="H13" s="343"/>
      <c r="J13" s="772"/>
      <c r="K13" s="772"/>
    </row>
    <row r="14" spans="1:12" s="771" customFormat="1" ht="18" customHeight="1" x14ac:dyDescent="0.2">
      <c r="A14" s="930" t="s">
        <v>364</v>
      </c>
      <c r="B14" s="930"/>
      <c r="C14" s="930"/>
      <c r="D14" s="773"/>
      <c r="E14" s="768" t="s">
        <v>21</v>
      </c>
      <c r="F14" s="774"/>
      <c r="G14" s="770">
        <v>369312.864</v>
      </c>
      <c r="H14" s="775"/>
      <c r="J14" s="772"/>
      <c r="K14" s="772"/>
    </row>
    <row r="15" spans="1:12" s="729" customFormat="1" ht="18" customHeight="1" x14ac:dyDescent="0.2">
      <c r="A15" s="994"/>
      <c r="B15" s="995"/>
      <c r="C15" s="995"/>
      <c r="D15" s="995"/>
      <c r="E15" s="995"/>
      <c r="F15" s="996"/>
      <c r="G15" s="776">
        <f>SUM(G14)</f>
        <v>369312.864</v>
      </c>
      <c r="H15" s="766"/>
      <c r="J15" s="738"/>
      <c r="K15" s="738"/>
    </row>
    <row r="16" spans="1:12" s="729" customFormat="1" ht="18" customHeight="1" x14ac:dyDescent="0.2">
      <c r="A16" s="991"/>
      <c r="B16" s="992"/>
      <c r="C16" s="992"/>
      <c r="D16" s="992"/>
      <c r="E16" s="992"/>
      <c r="F16" s="992"/>
      <c r="G16" s="993"/>
      <c r="H16" s="766"/>
      <c r="J16" s="738"/>
      <c r="K16" s="738"/>
    </row>
    <row r="17" spans="1:16" s="771" customFormat="1" ht="18" customHeight="1" x14ac:dyDescent="0.2">
      <c r="A17" s="930" t="s">
        <v>58</v>
      </c>
      <c r="B17" s="930"/>
      <c r="C17" s="930"/>
      <c r="D17" s="767"/>
      <c r="E17" s="768" t="s">
        <v>48</v>
      </c>
      <c r="F17" s="769"/>
      <c r="G17" s="777"/>
      <c r="H17" s="778"/>
      <c r="J17" s="772"/>
      <c r="K17" s="772"/>
    </row>
    <row r="18" spans="1:16" s="771" customFormat="1" ht="18" customHeight="1" x14ac:dyDescent="0.2">
      <c r="A18" s="930" t="s">
        <v>59</v>
      </c>
      <c r="B18" s="930"/>
      <c r="C18" s="930"/>
      <c r="D18" s="779"/>
      <c r="E18" s="768" t="s">
        <v>60</v>
      </c>
      <c r="F18" s="780"/>
      <c r="G18" s="777"/>
      <c r="H18" s="778"/>
      <c r="J18" s="772"/>
      <c r="K18" s="772"/>
    </row>
    <row r="19" spans="1:16" s="729" customFormat="1" ht="18" customHeight="1" x14ac:dyDescent="0.2">
      <c r="A19" s="994"/>
      <c r="B19" s="995"/>
      <c r="C19" s="995"/>
      <c r="D19" s="995"/>
      <c r="E19" s="995"/>
      <c r="F19" s="996"/>
      <c r="G19" s="776">
        <f>SUM(G17:G18)</f>
        <v>0</v>
      </c>
      <c r="H19" s="766"/>
      <c r="J19" s="738"/>
      <c r="K19" s="738"/>
    </row>
    <row r="20" spans="1:16" s="729" customFormat="1" ht="18" customHeight="1" x14ac:dyDescent="0.2">
      <c r="A20" s="781"/>
      <c r="B20" s="781"/>
      <c r="C20" s="781"/>
      <c r="D20" s="781"/>
      <c r="E20" s="781"/>
      <c r="F20" s="781"/>
      <c r="G20" s="782"/>
      <c r="H20" s="766"/>
      <c r="J20" s="738"/>
      <c r="K20" s="738"/>
    </row>
    <row r="21" spans="1:16" s="192" customFormat="1" ht="10.5" customHeight="1" x14ac:dyDescent="0.2">
      <c r="A21" s="783"/>
      <c r="B21" s="784"/>
      <c r="C21" s="784"/>
      <c r="D21" s="784"/>
      <c r="E21" s="784"/>
      <c r="F21" s="784"/>
      <c r="G21" s="785"/>
      <c r="H21" s="786"/>
      <c r="I21" s="786"/>
      <c r="K21" s="786"/>
      <c r="L21" s="786"/>
    </row>
    <row r="22" spans="1:16" s="192" customFormat="1" ht="15.75" customHeight="1" x14ac:dyDescent="0.2">
      <c r="A22" s="783"/>
      <c r="B22" s="784"/>
      <c r="C22" s="784"/>
      <c r="D22" s="784"/>
      <c r="E22" s="784"/>
      <c r="F22" s="784"/>
      <c r="G22" s="785"/>
      <c r="H22" s="786"/>
      <c r="I22" s="786"/>
      <c r="K22" s="997" t="s">
        <v>261</v>
      </c>
      <c r="L22" s="997"/>
    </row>
    <row r="23" spans="1:16" s="192" customFormat="1" ht="41.25" customHeight="1" x14ac:dyDescent="0.2">
      <c r="A23" s="179" t="s">
        <v>2</v>
      </c>
      <c r="B23" s="998" t="s">
        <v>3</v>
      </c>
      <c r="C23" s="998"/>
      <c r="D23" s="998"/>
      <c r="E23" s="787" t="s">
        <v>18</v>
      </c>
      <c r="F23" s="787" t="s">
        <v>1</v>
      </c>
      <c r="G23" s="787" t="s">
        <v>29</v>
      </c>
      <c r="H23" s="787" t="s">
        <v>30</v>
      </c>
      <c r="I23" s="787" t="s">
        <v>69</v>
      </c>
      <c r="J23" s="788"/>
      <c r="K23" s="787" t="s">
        <v>262</v>
      </c>
      <c r="L23" s="787" t="s">
        <v>263</v>
      </c>
      <c r="N23" s="789" t="s">
        <v>322</v>
      </c>
    </row>
    <row r="24" spans="1:16" ht="7.5" customHeight="1" x14ac:dyDescent="0.2">
      <c r="A24" s="762" t="s">
        <v>2</v>
      </c>
      <c r="B24" s="763" t="s">
        <v>3</v>
      </c>
      <c r="C24" s="763"/>
      <c r="D24" s="763"/>
      <c r="E24" s="764" t="s">
        <v>18</v>
      </c>
      <c r="F24" s="765" t="s">
        <v>1</v>
      </c>
      <c r="G24" s="229" t="s">
        <v>29</v>
      </c>
      <c r="H24" s="229" t="s">
        <v>30</v>
      </c>
    </row>
    <row r="25" spans="1:16" ht="18" customHeight="1" x14ac:dyDescent="0.2">
      <c r="A25" s="761" t="s">
        <v>9</v>
      </c>
      <c r="B25" s="790" t="s">
        <v>94</v>
      </c>
      <c r="C25" s="790"/>
      <c r="D25" s="790"/>
      <c r="E25" s="791"/>
      <c r="F25" s="792"/>
      <c r="G25" s="232"/>
      <c r="H25" s="232"/>
      <c r="I25" s="232"/>
      <c r="J25" s="793"/>
      <c r="K25" s="794"/>
      <c r="L25" s="794"/>
      <c r="M25" s="794"/>
      <c r="N25" s="794"/>
    </row>
    <row r="26" spans="1:16" ht="9.9499999999999993" customHeight="1" x14ac:dyDescent="0.2">
      <c r="A26" s="762"/>
      <c r="B26" s="763"/>
      <c r="C26" s="763"/>
      <c r="D26" s="763"/>
      <c r="E26" s="764"/>
      <c r="F26" s="765"/>
      <c r="G26" s="229"/>
      <c r="H26" s="229"/>
    </row>
    <row r="27" spans="1:16" ht="18" customHeight="1" x14ac:dyDescent="0.2">
      <c r="A27" s="795" t="s">
        <v>5</v>
      </c>
      <c r="B27" s="999" t="s">
        <v>95</v>
      </c>
      <c r="C27" s="1000"/>
      <c r="D27" s="1000"/>
      <c r="E27" s="1000"/>
      <c r="F27" s="1000"/>
      <c r="G27" s="1000"/>
      <c r="H27" s="1000"/>
      <c r="I27" s="1001"/>
      <c r="M27" s="729"/>
      <c r="N27" s="729"/>
      <c r="O27" s="729"/>
      <c r="P27" s="729"/>
    </row>
    <row r="28" spans="1:16" s="192" customFormat="1" ht="18" customHeight="1" x14ac:dyDescent="0.2">
      <c r="A28" s="796" t="s">
        <v>11</v>
      </c>
      <c r="B28" s="1002" t="s">
        <v>63</v>
      </c>
      <c r="C28" s="1003"/>
      <c r="D28" s="1004"/>
      <c r="E28" s="767"/>
      <c r="F28" s="797"/>
      <c r="G28" s="769"/>
      <c r="H28" s="798"/>
      <c r="I28" s="799">
        <f>IF($G$15=0,0,ROUND(H28/FplkmBS1,3))</f>
        <v>0</v>
      </c>
      <c r="K28" s="800" t="s">
        <v>71</v>
      </c>
      <c r="L28" s="801"/>
      <c r="M28" s="729"/>
      <c r="N28" s="802"/>
      <c r="O28" s="729"/>
      <c r="P28" s="729"/>
    </row>
    <row r="29" spans="1:16" s="192" customFormat="1" ht="18" customHeight="1" x14ac:dyDescent="0.2">
      <c r="A29" s="796" t="s">
        <v>10</v>
      </c>
      <c r="B29" s="1002" t="s">
        <v>62</v>
      </c>
      <c r="C29" s="1003"/>
      <c r="D29" s="1004"/>
      <c r="E29" s="767"/>
      <c r="F29" s="797"/>
      <c r="G29" s="769"/>
      <c r="H29" s="798"/>
      <c r="I29" s="799">
        <f>IF($G$15=0,0,ROUND(H29/FplkmBS1,3))</f>
        <v>0</v>
      </c>
      <c r="K29" s="800" t="s">
        <v>71</v>
      </c>
      <c r="L29" s="801"/>
      <c r="M29" s="729"/>
      <c r="N29" s="802"/>
      <c r="O29" s="729"/>
      <c r="P29" s="729"/>
    </row>
    <row r="30" spans="1:16" s="192" customFormat="1" ht="18" customHeight="1" x14ac:dyDescent="0.2">
      <c r="A30" s="796" t="s">
        <v>15</v>
      </c>
      <c r="B30" s="1002" t="s">
        <v>93</v>
      </c>
      <c r="C30" s="1003"/>
      <c r="D30" s="1004"/>
      <c r="E30" s="767"/>
      <c r="F30" s="797"/>
      <c r="G30" s="769"/>
      <c r="H30" s="798"/>
      <c r="I30" s="799">
        <f>IF($G$15=0,0,ROUND(H30/FplkmBS1,3))</f>
        <v>0</v>
      </c>
      <c r="K30" s="800" t="s">
        <v>71</v>
      </c>
      <c r="L30" s="801"/>
      <c r="M30" s="729"/>
      <c r="N30" s="802"/>
      <c r="O30" s="729"/>
      <c r="P30" s="729"/>
    </row>
    <row r="31" spans="1:16" s="192" customFormat="1" ht="18" customHeight="1" x14ac:dyDescent="0.2">
      <c r="A31" s="796" t="s">
        <v>37</v>
      </c>
      <c r="B31" s="1002" t="s">
        <v>61</v>
      </c>
      <c r="C31" s="1003"/>
      <c r="D31" s="1004"/>
      <c r="E31" s="767"/>
      <c r="F31" s="797"/>
      <c r="G31" s="769"/>
      <c r="H31" s="798"/>
      <c r="I31" s="799">
        <f>IF($G$15=0,0,ROUND(H31/FplkmBS1,3))</f>
        <v>0</v>
      </c>
      <c r="K31" s="800" t="s">
        <v>71</v>
      </c>
      <c r="L31" s="801"/>
      <c r="M31" s="729"/>
      <c r="N31" s="802"/>
      <c r="O31" s="729"/>
      <c r="P31" s="729"/>
    </row>
    <row r="32" spans="1:16" s="192" customFormat="1" ht="18" customHeight="1" x14ac:dyDescent="0.2">
      <c r="A32" s="796" t="s">
        <v>307</v>
      </c>
      <c r="B32" s="930" t="s">
        <v>101</v>
      </c>
      <c r="C32" s="930"/>
      <c r="D32" s="930"/>
      <c r="E32" s="767"/>
      <c r="F32" s="797"/>
      <c r="G32" s="769"/>
      <c r="H32" s="798"/>
      <c r="I32" s="799">
        <f t="shared" ref="I32:I33" si="0">IF($G$15=0,0,ROUND(H32/FplkmBS1,3))</f>
        <v>0</v>
      </c>
      <c r="K32" s="800" t="s">
        <v>71</v>
      </c>
      <c r="L32" s="801"/>
      <c r="M32" s="729"/>
      <c r="N32" s="802"/>
      <c r="O32" s="729"/>
      <c r="P32" s="729"/>
    </row>
    <row r="33" spans="1:16" s="192" customFormat="1" ht="18" customHeight="1" x14ac:dyDescent="0.2">
      <c r="A33" s="796" t="s">
        <v>308</v>
      </c>
      <c r="B33" s="1002" t="s">
        <v>111</v>
      </c>
      <c r="C33" s="1003"/>
      <c r="D33" s="1004"/>
      <c r="E33" s="767"/>
      <c r="F33" s="797"/>
      <c r="G33" s="769"/>
      <c r="H33" s="798"/>
      <c r="I33" s="799">
        <f t="shared" si="0"/>
        <v>0</v>
      </c>
      <c r="K33" s="800" t="s">
        <v>71</v>
      </c>
      <c r="L33" s="801"/>
      <c r="M33" s="729"/>
      <c r="N33" s="802"/>
      <c r="O33" s="729"/>
      <c r="P33" s="729"/>
    </row>
    <row r="34" spans="1:16" ht="18" customHeight="1" x14ac:dyDescent="0.2">
      <c r="A34" s="803"/>
      <c r="B34" s="994" t="s">
        <v>26</v>
      </c>
      <c r="C34" s="995"/>
      <c r="D34" s="995"/>
      <c r="E34" s="995"/>
      <c r="F34" s="995"/>
      <c r="G34" s="996"/>
      <c r="H34" s="804">
        <f>ROUND(SUM(H28:H33),2)</f>
        <v>0</v>
      </c>
      <c r="I34" s="805">
        <f>IF($G$15=0,0,ROUND(H34/FplkmBS1,3))</f>
        <v>0</v>
      </c>
      <c r="M34" s="729"/>
      <c r="N34" s="729"/>
      <c r="O34" s="729"/>
      <c r="P34" s="729"/>
    </row>
    <row r="35" spans="1:16" ht="9.9499999999999993" customHeight="1" x14ac:dyDescent="0.2">
      <c r="A35" s="806"/>
      <c r="B35" s="807"/>
      <c r="C35" s="807"/>
      <c r="D35" s="807"/>
      <c r="E35" s="807"/>
      <c r="F35" s="808"/>
      <c r="G35" s="807"/>
      <c r="H35" s="809"/>
      <c r="I35" s="810"/>
    </row>
    <row r="36" spans="1:16" ht="18" customHeight="1" x14ac:dyDescent="0.2">
      <c r="A36" s="795" t="s">
        <v>6</v>
      </c>
      <c r="B36" s="999" t="s">
        <v>96</v>
      </c>
      <c r="C36" s="1000"/>
      <c r="D36" s="1000"/>
      <c r="E36" s="1000"/>
      <c r="F36" s="1000"/>
      <c r="G36" s="1000"/>
      <c r="H36" s="1000"/>
      <c r="I36" s="1001"/>
    </row>
    <row r="37" spans="1:16" s="192" customFormat="1" ht="18" customHeight="1" x14ac:dyDescent="0.2">
      <c r="A37" s="796" t="s">
        <v>12</v>
      </c>
      <c r="B37" s="930" t="s">
        <v>97</v>
      </c>
      <c r="C37" s="930"/>
      <c r="D37" s="930"/>
      <c r="E37" s="767"/>
      <c r="F37" s="797"/>
      <c r="G37" s="769"/>
      <c r="H37" s="798"/>
      <c r="I37" s="799">
        <f t="shared" ref="I37:I45" si="1">IF($G$15=0,0,ROUND(H37/FplkmBS1,3))</f>
        <v>0</v>
      </c>
      <c r="K37" s="800" t="s">
        <v>71</v>
      </c>
      <c r="L37" s="801"/>
      <c r="N37" s="800" t="s">
        <v>71</v>
      </c>
    </row>
    <row r="38" spans="1:16" s="192" customFormat="1" ht="18" customHeight="1" x14ac:dyDescent="0.2">
      <c r="A38" s="796" t="s">
        <v>13</v>
      </c>
      <c r="B38" s="1002" t="s">
        <v>98</v>
      </c>
      <c r="C38" s="1003"/>
      <c r="D38" s="1004"/>
      <c r="E38" s="767"/>
      <c r="F38" s="797"/>
      <c r="G38" s="769"/>
      <c r="H38" s="798"/>
      <c r="I38" s="799">
        <f t="shared" si="1"/>
        <v>0</v>
      </c>
      <c r="K38" s="800" t="s">
        <v>71</v>
      </c>
      <c r="L38" s="801"/>
      <c r="N38" s="800" t="s">
        <v>71</v>
      </c>
    </row>
    <row r="39" spans="1:16" s="192" customFormat="1" ht="18" customHeight="1" x14ac:dyDescent="0.2">
      <c r="A39" s="796" t="s">
        <v>14</v>
      </c>
      <c r="B39" s="1002" t="s">
        <v>258</v>
      </c>
      <c r="C39" s="1003"/>
      <c r="D39" s="1004"/>
      <c r="E39" s="767"/>
      <c r="F39" s="797"/>
      <c r="G39" s="769"/>
      <c r="H39" s="798"/>
      <c r="I39" s="799">
        <f t="shared" si="1"/>
        <v>0</v>
      </c>
      <c r="K39" s="800" t="s">
        <v>71</v>
      </c>
      <c r="L39" s="801"/>
      <c r="N39" s="800" t="s">
        <v>71</v>
      </c>
    </row>
    <row r="40" spans="1:16" s="192" customFormat="1" ht="18" customHeight="1" x14ac:dyDescent="0.2">
      <c r="A40" s="796" t="s">
        <v>112</v>
      </c>
      <c r="B40" s="930" t="s">
        <v>99</v>
      </c>
      <c r="C40" s="930"/>
      <c r="D40" s="930"/>
      <c r="E40" s="767"/>
      <c r="F40" s="797"/>
      <c r="G40" s="769"/>
      <c r="H40" s="798"/>
      <c r="I40" s="799">
        <f t="shared" si="1"/>
        <v>0</v>
      </c>
      <c r="K40" s="800" t="s">
        <v>71</v>
      </c>
      <c r="L40" s="801"/>
      <c r="N40" s="800" t="s">
        <v>71</v>
      </c>
    </row>
    <row r="41" spans="1:16" s="192" customFormat="1" ht="18" customHeight="1" x14ac:dyDescent="0.2">
      <c r="A41" s="796" t="s">
        <v>113</v>
      </c>
      <c r="B41" s="1002" t="s">
        <v>235</v>
      </c>
      <c r="C41" s="1003"/>
      <c r="D41" s="1004"/>
      <c r="E41" s="767"/>
      <c r="F41" s="797"/>
      <c r="G41" s="769"/>
      <c r="H41" s="798"/>
      <c r="I41" s="799">
        <f t="shared" si="1"/>
        <v>0</v>
      </c>
      <c r="K41" s="800" t="s">
        <v>71</v>
      </c>
      <c r="L41" s="801"/>
      <c r="N41" s="800" t="s">
        <v>71</v>
      </c>
    </row>
    <row r="42" spans="1:16" s="192" customFormat="1" ht="18" customHeight="1" x14ac:dyDescent="0.2">
      <c r="A42" s="796" t="s">
        <v>114</v>
      </c>
      <c r="B42" s="1002" t="s">
        <v>236</v>
      </c>
      <c r="C42" s="1003"/>
      <c r="D42" s="1004"/>
      <c r="E42" s="767"/>
      <c r="F42" s="797"/>
      <c r="G42" s="769"/>
      <c r="H42" s="798"/>
      <c r="I42" s="799">
        <f t="shared" si="1"/>
        <v>0</v>
      </c>
      <c r="K42" s="800" t="s">
        <v>71</v>
      </c>
      <c r="L42" s="801"/>
      <c r="N42" s="800" t="s">
        <v>71</v>
      </c>
    </row>
    <row r="43" spans="1:16" s="192" customFormat="1" ht="18" customHeight="1" x14ac:dyDescent="0.2">
      <c r="A43" s="796" t="s">
        <v>115</v>
      </c>
      <c r="B43" s="1014" t="s">
        <v>100</v>
      </c>
      <c r="C43" s="1015"/>
      <c r="D43" s="1016"/>
      <c r="E43" s="767"/>
      <c r="F43" s="797"/>
      <c r="G43" s="769"/>
      <c r="H43" s="798"/>
      <c r="I43" s="799">
        <f t="shared" si="1"/>
        <v>0</v>
      </c>
      <c r="K43" s="800" t="s">
        <v>71</v>
      </c>
      <c r="L43" s="801"/>
      <c r="N43" s="800" t="s">
        <v>71</v>
      </c>
    </row>
    <row r="44" spans="1:16" s="192" customFormat="1" ht="18" customHeight="1" x14ac:dyDescent="0.2">
      <c r="A44" s="796" t="s">
        <v>116</v>
      </c>
      <c r="B44" s="930" t="s">
        <v>286</v>
      </c>
      <c r="C44" s="930"/>
      <c r="D44" s="930"/>
      <c r="E44" s="767"/>
      <c r="F44" s="797"/>
      <c r="G44" s="769"/>
      <c r="H44" s="798"/>
      <c r="I44" s="799">
        <f t="shared" si="1"/>
        <v>0</v>
      </c>
      <c r="K44" s="800" t="s">
        <v>71</v>
      </c>
      <c r="L44" s="801"/>
      <c r="N44" s="800" t="s">
        <v>71</v>
      </c>
    </row>
    <row r="45" spans="1:16" ht="18" customHeight="1" x14ac:dyDescent="0.2">
      <c r="A45" s="803"/>
      <c r="B45" s="994" t="s">
        <v>25</v>
      </c>
      <c r="C45" s="995"/>
      <c r="D45" s="995"/>
      <c r="E45" s="995"/>
      <c r="F45" s="995"/>
      <c r="G45" s="996"/>
      <c r="H45" s="804">
        <f>ROUND(SUM(H37:H44),2)</f>
        <v>0</v>
      </c>
      <c r="I45" s="805">
        <f t="shared" si="1"/>
        <v>0</v>
      </c>
    </row>
    <row r="46" spans="1:16" ht="9.9499999999999993" customHeight="1" x14ac:dyDescent="0.2">
      <c r="A46" s="811"/>
      <c r="B46" s="763"/>
      <c r="C46" s="763"/>
      <c r="D46" s="763"/>
      <c r="E46" s="764"/>
      <c r="F46" s="765"/>
      <c r="G46" s="229"/>
      <c r="H46" s="247"/>
    </row>
    <row r="47" spans="1:16" ht="18" customHeight="1" x14ac:dyDescent="0.2">
      <c r="A47" s="795" t="s">
        <v>7</v>
      </c>
      <c r="B47" s="1011" t="s">
        <v>102</v>
      </c>
      <c r="C47" s="1012"/>
      <c r="D47" s="1012"/>
      <c r="E47" s="1012"/>
      <c r="F47" s="1012"/>
      <c r="G47" s="1012"/>
      <c r="H47" s="1012"/>
      <c r="I47" s="1013"/>
      <c r="K47" s="812"/>
    </row>
    <row r="48" spans="1:16" ht="18" customHeight="1" x14ac:dyDescent="0.2">
      <c r="A48" s="796" t="s">
        <v>39</v>
      </c>
      <c r="B48" s="1002" t="s">
        <v>104</v>
      </c>
      <c r="C48" s="1003"/>
      <c r="D48" s="1004"/>
      <c r="E48" s="797"/>
      <c r="F48" s="797"/>
      <c r="G48" s="797"/>
      <c r="H48" s="813"/>
      <c r="I48" s="799">
        <f t="shared" ref="I48:I51" si="2">IF($G$15=0,0,ROUND(H48/FplkmBS1,3))</f>
        <v>0</v>
      </c>
      <c r="K48" s="800" t="s">
        <v>71</v>
      </c>
      <c r="L48" s="800"/>
      <c r="N48" s="298"/>
    </row>
    <row r="49" spans="1:14" ht="18" customHeight="1" x14ac:dyDescent="0.2">
      <c r="A49" s="796" t="s">
        <v>40</v>
      </c>
      <c r="B49" s="1014" t="s">
        <v>268</v>
      </c>
      <c r="C49" s="1015"/>
      <c r="D49" s="1016"/>
      <c r="E49" s="797"/>
      <c r="F49" s="797"/>
      <c r="G49" s="797"/>
      <c r="H49" s="813"/>
      <c r="I49" s="799">
        <f t="shared" si="2"/>
        <v>0</v>
      </c>
      <c r="K49" s="800" t="s">
        <v>71</v>
      </c>
      <c r="L49" s="800"/>
      <c r="N49" s="298"/>
    </row>
    <row r="50" spans="1:14" ht="18" customHeight="1" x14ac:dyDescent="0.2">
      <c r="A50" s="796" t="s">
        <v>233</v>
      </c>
      <c r="B50" s="1005" t="s">
        <v>103</v>
      </c>
      <c r="C50" s="1006"/>
      <c r="D50" s="1007"/>
      <c r="E50" s="797"/>
      <c r="F50" s="797"/>
      <c r="G50" s="797"/>
      <c r="H50" s="813"/>
      <c r="I50" s="799">
        <f t="shared" si="2"/>
        <v>0</v>
      </c>
      <c r="K50" s="800" t="s">
        <v>71</v>
      </c>
      <c r="L50" s="800"/>
      <c r="N50" s="298"/>
    </row>
    <row r="51" spans="1:14" ht="18" customHeight="1" x14ac:dyDescent="0.2">
      <c r="A51" s="803"/>
      <c r="B51" s="994" t="s">
        <v>43</v>
      </c>
      <c r="C51" s="995"/>
      <c r="D51" s="995"/>
      <c r="E51" s="995"/>
      <c r="F51" s="995"/>
      <c r="G51" s="996"/>
      <c r="H51" s="804">
        <f>ROUND(SUM(H48:H50),2)</f>
        <v>0</v>
      </c>
      <c r="I51" s="805">
        <f t="shared" si="2"/>
        <v>0</v>
      </c>
    </row>
    <row r="52" spans="1:14" ht="18" customHeight="1" x14ac:dyDescent="0.2">
      <c r="A52" s="814"/>
      <c r="B52" s="815"/>
      <c r="C52" s="815"/>
      <c r="D52" s="815"/>
      <c r="E52" s="816"/>
      <c r="F52" s="817"/>
      <c r="G52" s="818" t="s">
        <v>73</v>
      </c>
      <c r="H52" s="819">
        <f>H51+H45+H34</f>
        <v>0</v>
      </c>
      <c r="I52" s="820">
        <f>IF(FplkmBS1=0,0,ROUND(H52/FplkmBS1,3))</f>
        <v>0</v>
      </c>
    </row>
    <row r="53" spans="1:14" s="757" customFormat="1" ht="15" customHeight="1" x14ac:dyDescent="0.2">
      <c r="A53" s="753"/>
      <c r="B53" s="754"/>
      <c r="C53" s="754"/>
      <c r="D53" s="754"/>
      <c r="E53" s="755"/>
      <c r="F53" s="756"/>
      <c r="H53" s="821"/>
      <c r="I53" s="759"/>
      <c r="K53" s="997" t="s">
        <v>261</v>
      </c>
      <c r="L53" s="997"/>
    </row>
    <row r="54" spans="1:14" s="192" customFormat="1" ht="42" customHeight="1" x14ac:dyDescent="0.2">
      <c r="A54" s="179" t="s">
        <v>2</v>
      </c>
      <c r="B54" s="1008" t="s">
        <v>3</v>
      </c>
      <c r="C54" s="1009"/>
      <c r="D54" s="1010"/>
      <c r="E54" s="787" t="s">
        <v>18</v>
      </c>
      <c r="F54" s="787" t="s">
        <v>1</v>
      </c>
      <c r="G54" s="787" t="s">
        <v>29</v>
      </c>
      <c r="H54" s="822" t="s">
        <v>30</v>
      </c>
      <c r="I54" s="787" t="s">
        <v>69</v>
      </c>
      <c r="K54" s="787" t="s">
        <v>262</v>
      </c>
      <c r="L54" s="787" t="s">
        <v>263</v>
      </c>
      <c r="N54" s="789" t="s">
        <v>322</v>
      </c>
    </row>
    <row r="55" spans="1:14" ht="9.9499999999999993" customHeight="1" x14ac:dyDescent="0.2">
      <c r="A55" s="762" t="s">
        <v>0</v>
      </c>
      <c r="B55" s="763"/>
      <c r="C55" s="763"/>
      <c r="D55" s="763"/>
      <c r="E55" s="764"/>
      <c r="F55" s="765"/>
      <c r="G55" s="229"/>
      <c r="H55" s="247"/>
    </row>
    <row r="56" spans="1:14" ht="18" customHeight="1" x14ac:dyDescent="0.2">
      <c r="A56" s="761" t="s">
        <v>22</v>
      </c>
      <c r="B56" s="790" t="s">
        <v>31</v>
      </c>
      <c r="C56" s="790"/>
      <c r="D56" s="790"/>
      <c r="E56" s="791"/>
      <c r="F56" s="792"/>
      <c r="G56" s="232"/>
      <c r="H56" s="256"/>
      <c r="I56" s="232"/>
      <c r="J56" s="793"/>
      <c r="K56" s="794"/>
      <c r="L56" s="794"/>
      <c r="M56" s="794"/>
      <c r="N56" s="794"/>
    </row>
    <row r="57" spans="1:14" ht="9.9499999999999993" customHeight="1" x14ac:dyDescent="0.2">
      <c r="A57" s="823"/>
      <c r="B57" s="763"/>
      <c r="C57" s="763"/>
      <c r="D57" s="763"/>
      <c r="E57" s="764"/>
      <c r="F57" s="765"/>
      <c r="G57" s="229"/>
      <c r="H57" s="247"/>
    </row>
    <row r="58" spans="1:14" ht="18" customHeight="1" x14ac:dyDescent="0.2">
      <c r="A58" s="795" t="s">
        <v>117</v>
      </c>
      <c r="B58" s="1011" t="s">
        <v>38</v>
      </c>
      <c r="C58" s="1012"/>
      <c r="D58" s="1012"/>
      <c r="E58" s="1012"/>
      <c r="F58" s="1012"/>
      <c r="G58" s="1012"/>
      <c r="H58" s="1012"/>
      <c r="I58" s="1013"/>
    </row>
    <row r="59" spans="1:14" ht="18" customHeight="1" x14ac:dyDescent="0.2">
      <c r="A59" s="796" t="s">
        <v>118</v>
      </c>
      <c r="B59" s="824" t="s">
        <v>366</v>
      </c>
      <c r="C59" s="825"/>
      <c r="D59" s="826"/>
      <c r="E59" s="813"/>
      <c r="F59" s="768" t="s">
        <v>35</v>
      </c>
      <c r="G59" s="813"/>
      <c r="H59" s="827">
        <f>ROUND(E59*G59,2)</f>
        <v>0</v>
      </c>
      <c r="I59" s="799">
        <f>IFERROR(H59/FplkmBS1,0)</f>
        <v>0</v>
      </c>
      <c r="K59" s="828"/>
      <c r="L59" s="800" t="s">
        <v>71</v>
      </c>
      <c r="N59" s="800" t="s">
        <v>71</v>
      </c>
    </row>
    <row r="60" spans="1:14" ht="18" customHeight="1" x14ac:dyDescent="0.2">
      <c r="A60" s="796" t="s">
        <v>119</v>
      </c>
      <c r="B60" s="824" t="s">
        <v>367</v>
      </c>
      <c r="C60" s="825"/>
      <c r="D60" s="826"/>
      <c r="E60" s="797"/>
      <c r="F60" s="797"/>
      <c r="G60" s="797"/>
      <c r="H60" s="813"/>
      <c r="I60" s="799">
        <f>IFERROR(H60/FplkmBS1,0)</f>
        <v>0</v>
      </c>
      <c r="K60" s="828"/>
      <c r="L60" s="800" t="s">
        <v>71</v>
      </c>
      <c r="N60" s="800" t="s">
        <v>71</v>
      </c>
    </row>
    <row r="61" spans="1:14" ht="18" customHeight="1" x14ac:dyDescent="0.2">
      <c r="A61" s="803"/>
      <c r="B61" s="994" t="s">
        <v>179</v>
      </c>
      <c r="C61" s="995"/>
      <c r="D61" s="995"/>
      <c r="E61" s="995"/>
      <c r="F61" s="995"/>
      <c r="G61" s="996"/>
      <c r="H61" s="804">
        <f>ROUND(SUM(H59:H60),2)</f>
        <v>0</v>
      </c>
      <c r="I61" s="805">
        <f>IF($G$15=0,0,ROUND(H61/FplkmBS1,3))</f>
        <v>0</v>
      </c>
    </row>
    <row r="62" spans="1:14" ht="9.9499999999999993" customHeight="1" x14ac:dyDescent="0.2">
      <c r="A62" s="806"/>
      <c r="B62" s="829"/>
      <c r="C62" s="829"/>
      <c r="D62" s="829"/>
      <c r="E62" s="830"/>
      <c r="F62" s="831"/>
      <c r="G62" s="28"/>
      <c r="H62" s="199"/>
      <c r="I62" s="832"/>
    </row>
    <row r="63" spans="1:14" ht="18" customHeight="1" x14ac:dyDescent="0.2">
      <c r="A63" s="795" t="s">
        <v>120</v>
      </c>
      <c r="B63" s="1011" t="s">
        <v>31</v>
      </c>
      <c r="C63" s="1012"/>
      <c r="D63" s="1012"/>
      <c r="E63" s="1012"/>
      <c r="F63" s="1012"/>
      <c r="G63" s="1012"/>
      <c r="H63" s="1012"/>
      <c r="I63" s="1013"/>
    </row>
    <row r="64" spans="1:14" ht="18" customHeight="1" x14ac:dyDescent="0.2">
      <c r="A64" s="796" t="s">
        <v>176</v>
      </c>
      <c r="B64" s="930" t="s">
        <v>287</v>
      </c>
      <c r="C64" s="930"/>
      <c r="D64" s="930"/>
      <c r="E64" s="833"/>
      <c r="F64" s="768" t="s">
        <v>35</v>
      </c>
      <c r="G64" s="834"/>
      <c r="H64" s="827">
        <f>ROUND(E64*G64,2)</f>
        <v>0</v>
      </c>
      <c r="I64" s="799">
        <f>IF($G$15=0,0,ROUND(H64/FplkmBS1,3))</f>
        <v>0</v>
      </c>
      <c r="K64" s="800"/>
      <c r="L64" s="800" t="s">
        <v>71</v>
      </c>
      <c r="N64" s="800" t="s">
        <v>71</v>
      </c>
    </row>
    <row r="65" spans="1:15" ht="18" customHeight="1" x14ac:dyDescent="0.2">
      <c r="A65" s="796" t="s">
        <v>177</v>
      </c>
      <c r="B65" s="1002" t="s">
        <v>36</v>
      </c>
      <c r="C65" s="1003"/>
      <c r="D65" s="1004"/>
      <c r="E65" s="833"/>
      <c r="F65" s="768" t="s">
        <v>35</v>
      </c>
      <c r="G65" s="834"/>
      <c r="H65" s="827">
        <f>ROUND(E65*G65,2)</f>
        <v>0</v>
      </c>
      <c r="I65" s="799">
        <f>IF($G$15=0,0,ROUND(H65/FplkmBS1,3))</f>
        <v>0</v>
      </c>
      <c r="K65" s="800" t="s">
        <v>71</v>
      </c>
      <c r="L65" s="835"/>
      <c r="M65" s="343"/>
      <c r="N65" s="800" t="s">
        <v>71</v>
      </c>
    </row>
    <row r="66" spans="1:15" ht="18" customHeight="1" x14ac:dyDescent="0.2">
      <c r="A66" s="796" t="s">
        <v>178</v>
      </c>
      <c r="B66" s="930" t="s">
        <v>23</v>
      </c>
      <c r="C66" s="930"/>
      <c r="D66" s="930"/>
      <c r="E66" s="833"/>
      <c r="F66" s="768" t="s">
        <v>47</v>
      </c>
      <c r="G66" s="834"/>
      <c r="H66" s="827">
        <f>ROUND(E66*G66,2)</f>
        <v>0</v>
      </c>
      <c r="I66" s="799">
        <f>IF($G$15=0,0,ROUND(H66/FplkmBS1,3))</f>
        <v>0</v>
      </c>
      <c r="K66" s="800" t="s">
        <v>71</v>
      </c>
      <c r="L66" s="835"/>
      <c r="M66" s="343"/>
      <c r="N66" s="800" t="s">
        <v>71</v>
      </c>
    </row>
    <row r="67" spans="1:15" ht="18" customHeight="1" x14ac:dyDescent="0.2">
      <c r="A67" s="803"/>
      <c r="B67" s="994" t="s">
        <v>180</v>
      </c>
      <c r="C67" s="995"/>
      <c r="D67" s="995"/>
      <c r="E67" s="995"/>
      <c r="F67" s="995"/>
      <c r="G67" s="996"/>
      <c r="H67" s="804">
        <f>ROUND(SUM(H64,H65,H66),2)</f>
        <v>0</v>
      </c>
      <c r="I67" s="805">
        <f>IF($G$15=0,0,ROUND(H67/FplkmBS1,3))</f>
        <v>0</v>
      </c>
      <c r="K67" s="836"/>
      <c r="L67" s="837"/>
    </row>
    <row r="68" spans="1:15" ht="18" customHeight="1" x14ac:dyDescent="0.2">
      <c r="A68" s="814"/>
      <c r="B68" s="815"/>
      <c r="C68" s="815"/>
      <c r="D68" s="815"/>
      <c r="E68" s="816"/>
      <c r="F68" s="817"/>
      <c r="G68" s="818" t="s">
        <v>182</v>
      </c>
      <c r="H68" s="819">
        <f>H61+H67</f>
        <v>0</v>
      </c>
      <c r="I68" s="820">
        <f>IF(FplkmBS1=0,0,ROUND(H68/FplkmBS1,3))</f>
        <v>0</v>
      </c>
    </row>
    <row r="69" spans="1:15" ht="9.9499999999999993" customHeight="1" x14ac:dyDescent="0.2">
      <c r="A69" s="838"/>
      <c r="B69" s="829"/>
      <c r="C69" s="829"/>
      <c r="D69" s="829"/>
      <c r="E69" s="830"/>
      <c r="F69" s="831"/>
      <c r="G69" s="28"/>
      <c r="H69" s="199"/>
      <c r="I69" s="832"/>
    </row>
    <row r="70" spans="1:15" ht="9.9499999999999993" customHeight="1" x14ac:dyDescent="0.2">
      <c r="A70" s="762"/>
      <c r="B70" s="763"/>
      <c r="C70" s="763"/>
      <c r="D70" s="763"/>
      <c r="E70" s="764"/>
      <c r="F70" s="765"/>
      <c r="G70" s="229"/>
      <c r="H70" s="247"/>
    </row>
    <row r="71" spans="1:15" ht="18" customHeight="1" x14ac:dyDescent="0.2">
      <c r="A71" s="761" t="s">
        <v>8</v>
      </c>
      <c r="B71" s="790" t="s">
        <v>41</v>
      </c>
      <c r="C71" s="790"/>
      <c r="D71" s="790"/>
      <c r="E71" s="791"/>
      <c r="F71" s="792"/>
      <c r="G71" s="232"/>
      <c r="H71" s="256"/>
      <c r="I71" s="232"/>
      <c r="J71" s="793"/>
      <c r="K71" s="794"/>
      <c r="L71" s="794"/>
      <c r="M71" s="794"/>
      <c r="N71" s="794"/>
    </row>
    <row r="72" spans="1:15" ht="9.9499999999999993" customHeight="1" x14ac:dyDescent="0.2">
      <c r="A72" s="762" t="s">
        <v>0</v>
      </c>
      <c r="B72" s="763"/>
      <c r="C72" s="763"/>
      <c r="D72" s="763"/>
      <c r="E72" s="764"/>
      <c r="F72" s="765"/>
      <c r="G72" s="229"/>
      <c r="H72" s="247"/>
    </row>
    <row r="73" spans="1:15" ht="18" customHeight="1" x14ac:dyDescent="0.2">
      <c r="A73" s="795" t="s">
        <v>8</v>
      </c>
      <c r="B73" s="1011" t="s">
        <v>41</v>
      </c>
      <c r="C73" s="1012"/>
      <c r="D73" s="1012"/>
      <c r="E73" s="1012"/>
      <c r="F73" s="1012"/>
      <c r="G73" s="1012"/>
      <c r="H73" s="1012"/>
      <c r="I73" s="1013"/>
      <c r="K73" s="839"/>
    </row>
    <row r="74" spans="1:15" ht="18" customHeight="1" x14ac:dyDescent="0.2">
      <c r="A74" s="796" t="s">
        <v>121</v>
      </c>
      <c r="B74" s="295" t="s">
        <v>4</v>
      </c>
      <c r="C74" s="1017"/>
      <c r="D74" s="1018"/>
      <c r="E74" s="1018"/>
      <c r="F74" s="1018"/>
      <c r="G74" s="1019"/>
      <c r="H74" s="827">
        <f>SUM(H75:H76)</f>
        <v>0</v>
      </c>
      <c r="I74" s="799">
        <f>IF($G$15=0,0,ROUND(H74/FplkmBS1,3))</f>
        <v>0</v>
      </c>
      <c r="K74" s="812"/>
    </row>
    <row r="75" spans="1:15" ht="18" customHeight="1" x14ac:dyDescent="0.2">
      <c r="A75" s="840" t="s">
        <v>122</v>
      </c>
      <c r="B75" s="841" t="s">
        <v>33</v>
      </c>
      <c r="C75" s="841" t="s">
        <v>264</v>
      </c>
      <c r="D75" s="842" t="s">
        <v>257</v>
      </c>
      <c r="E75" s="834"/>
      <c r="F75" s="843" t="s">
        <v>265</v>
      </c>
      <c r="G75" s="844"/>
      <c r="H75" s="827">
        <f t="shared" ref="H75:H80" si="3">ROUND(E75*G75,2)</f>
        <v>0</v>
      </c>
      <c r="I75" s="799">
        <f t="shared" ref="I75:I80" si="4">IF($G$15=0,0,ROUND(H75/FplkmBS1,3))</f>
        <v>0</v>
      </c>
      <c r="K75" s="800"/>
      <c r="L75" s="845" t="s">
        <v>71</v>
      </c>
      <c r="M75" s="846"/>
      <c r="N75" s="800" t="s">
        <v>71</v>
      </c>
    </row>
    <row r="76" spans="1:15" ht="18" customHeight="1" x14ac:dyDescent="0.2">
      <c r="A76" s="840" t="s">
        <v>123</v>
      </c>
      <c r="B76" s="841" t="s">
        <v>42</v>
      </c>
      <c r="C76" s="841" t="s">
        <v>264</v>
      </c>
      <c r="D76" s="842" t="s">
        <v>257</v>
      </c>
      <c r="E76" s="58"/>
      <c r="F76" s="843" t="s">
        <v>265</v>
      </c>
      <c r="G76" s="844"/>
      <c r="H76" s="827">
        <f t="shared" si="3"/>
        <v>0</v>
      </c>
      <c r="I76" s="799">
        <f t="shared" si="4"/>
        <v>0</v>
      </c>
      <c r="K76" s="800"/>
      <c r="L76" s="845" t="s">
        <v>71</v>
      </c>
      <c r="M76" s="846"/>
      <c r="N76" s="800" t="s">
        <v>71</v>
      </c>
      <c r="O76" s="729"/>
    </row>
    <row r="77" spans="1:15" ht="18" customHeight="1" x14ac:dyDescent="0.2">
      <c r="A77" s="796" t="s">
        <v>124</v>
      </c>
      <c r="B77" s="847" t="s">
        <v>237</v>
      </c>
      <c r="C77" s="847" t="s">
        <v>264</v>
      </c>
      <c r="D77" s="842" t="s">
        <v>257</v>
      </c>
      <c r="E77" s="58"/>
      <c r="F77" s="768" t="s">
        <v>265</v>
      </c>
      <c r="G77" s="844"/>
      <c r="H77" s="827">
        <f t="shared" si="3"/>
        <v>0</v>
      </c>
      <c r="I77" s="799">
        <f t="shared" si="4"/>
        <v>0</v>
      </c>
      <c r="K77" s="800" t="s">
        <v>71</v>
      </c>
      <c r="L77" s="845"/>
      <c r="M77" s="846"/>
      <c r="N77" s="800" t="s">
        <v>71</v>
      </c>
      <c r="O77" s="343"/>
    </row>
    <row r="78" spans="1:15" ht="18" customHeight="1" x14ac:dyDescent="0.2">
      <c r="A78" s="796" t="s">
        <v>238</v>
      </c>
      <c r="B78" s="847" t="s">
        <v>280</v>
      </c>
      <c r="C78" s="847" t="s">
        <v>264</v>
      </c>
      <c r="D78" s="842" t="s">
        <v>257</v>
      </c>
      <c r="E78" s="58"/>
      <c r="F78" s="768" t="s">
        <v>265</v>
      </c>
      <c r="G78" s="844"/>
      <c r="H78" s="827">
        <f t="shared" si="3"/>
        <v>0</v>
      </c>
      <c r="I78" s="799">
        <f t="shared" si="4"/>
        <v>0</v>
      </c>
      <c r="K78" s="800" t="s">
        <v>71</v>
      </c>
      <c r="L78" s="848"/>
      <c r="M78" s="343"/>
      <c r="N78" s="800" t="s">
        <v>71</v>
      </c>
    </row>
    <row r="79" spans="1:15" ht="24" customHeight="1" x14ac:dyDescent="0.2">
      <c r="A79" s="796" t="s">
        <v>245</v>
      </c>
      <c r="B79" s="849" t="s">
        <v>279</v>
      </c>
      <c r="C79" s="797"/>
      <c r="D79" s="797"/>
      <c r="E79" s="58"/>
      <c r="F79" s="768" t="s">
        <v>355</v>
      </c>
      <c r="G79" s="844"/>
      <c r="H79" s="827">
        <f t="shared" si="3"/>
        <v>0</v>
      </c>
      <c r="I79" s="799">
        <f>IF($G$15=0,0,ROUND(H79/FplkmBS1,3))</f>
        <v>0</v>
      </c>
      <c r="K79" s="800"/>
      <c r="L79" s="845" t="s">
        <v>71</v>
      </c>
      <c r="M79" s="846"/>
      <c r="N79" s="800" t="s">
        <v>71</v>
      </c>
    </row>
    <row r="80" spans="1:15" ht="24.75" customHeight="1" x14ac:dyDescent="0.2">
      <c r="A80" s="796" t="s">
        <v>304</v>
      </c>
      <c r="B80" s="850" t="s">
        <v>239</v>
      </c>
      <c r="C80" s="847" t="s">
        <v>264</v>
      </c>
      <c r="D80" s="842" t="s">
        <v>257</v>
      </c>
      <c r="E80" s="59"/>
      <c r="F80" s="768" t="s">
        <v>265</v>
      </c>
      <c r="G80" s="851"/>
      <c r="H80" s="827">
        <f t="shared" si="3"/>
        <v>0</v>
      </c>
      <c r="I80" s="799">
        <f t="shared" si="4"/>
        <v>0</v>
      </c>
      <c r="K80" s="800" t="s">
        <v>71</v>
      </c>
      <c r="L80" s="845"/>
      <c r="M80" s="846"/>
      <c r="N80" s="800" t="s">
        <v>71</v>
      </c>
      <c r="O80" s="343"/>
    </row>
    <row r="81" spans="1:15" s="729" customFormat="1" ht="18" customHeight="1" x14ac:dyDescent="0.2">
      <c r="A81" s="803"/>
      <c r="B81" s="994" t="s">
        <v>181</v>
      </c>
      <c r="C81" s="995"/>
      <c r="D81" s="995"/>
      <c r="E81" s="995"/>
      <c r="F81" s="995"/>
      <c r="G81" s="996"/>
      <c r="H81" s="804">
        <f>ROUND(SUM(H74,H77,H78,H79,H80),2)</f>
        <v>0</v>
      </c>
      <c r="I81" s="805">
        <f>IF($G$15=0,0,ROUND(H81/FplkmBS1,3))</f>
        <v>0</v>
      </c>
      <c r="K81" s="738"/>
      <c r="L81" s="738"/>
      <c r="O81" s="852"/>
    </row>
    <row r="82" spans="1:15" ht="18" customHeight="1" x14ac:dyDescent="0.2">
      <c r="A82" s="814"/>
      <c r="B82" s="815"/>
      <c r="C82" s="815"/>
      <c r="D82" s="815"/>
      <c r="E82" s="816"/>
      <c r="F82" s="817"/>
      <c r="G82" s="818" t="s">
        <v>181</v>
      </c>
      <c r="H82" s="819">
        <f>H81</f>
        <v>0</v>
      </c>
      <c r="I82" s="820">
        <f>IF(FplkmBS1=0,0,ROUND(H82/FplkmBS1,3))</f>
        <v>0</v>
      </c>
    </row>
    <row r="83" spans="1:15" ht="15" customHeight="1" x14ac:dyDescent="0.2">
      <c r="A83" s="838"/>
      <c r="B83" s="829"/>
      <c r="C83" s="829"/>
      <c r="D83" s="829"/>
      <c r="E83" s="830"/>
      <c r="F83" s="831"/>
      <c r="G83" s="28"/>
      <c r="H83" s="199"/>
      <c r="I83" s="832"/>
      <c r="K83" s="997" t="s">
        <v>261</v>
      </c>
      <c r="L83" s="997"/>
    </row>
    <row r="84" spans="1:15" ht="36" customHeight="1" x14ac:dyDescent="0.2">
      <c r="A84" s="179" t="s">
        <v>2</v>
      </c>
      <c r="B84" s="1008" t="s">
        <v>3</v>
      </c>
      <c r="C84" s="1009"/>
      <c r="D84" s="1010"/>
      <c r="E84" s="787" t="s">
        <v>18</v>
      </c>
      <c r="F84" s="787" t="s">
        <v>1</v>
      </c>
      <c r="G84" s="787" t="s">
        <v>29</v>
      </c>
      <c r="H84" s="822" t="s">
        <v>30</v>
      </c>
      <c r="I84" s="787" t="s">
        <v>69</v>
      </c>
      <c r="K84" s="787" t="s">
        <v>262</v>
      </c>
      <c r="L84" s="787" t="s">
        <v>263</v>
      </c>
      <c r="N84" s="789" t="s">
        <v>322</v>
      </c>
    </row>
    <row r="85" spans="1:15" ht="9.9499999999999993" customHeight="1" x14ac:dyDescent="0.2">
      <c r="A85" s="853"/>
      <c r="B85" s="854"/>
      <c r="C85" s="854"/>
      <c r="D85" s="854"/>
      <c r="E85" s="855"/>
      <c r="F85" s="856"/>
      <c r="G85" s="38"/>
      <c r="H85" s="200"/>
      <c r="I85" s="832"/>
    </row>
    <row r="86" spans="1:15" ht="18" customHeight="1" x14ac:dyDescent="0.2">
      <c r="A86" s="761" t="s">
        <v>74</v>
      </c>
      <c r="B86" s="790" t="s">
        <v>105</v>
      </c>
      <c r="C86" s="790"/>
      <c r="D86" s="790"/>
      <c r="E86" s="791"/>
      <c r="F86" s="792"/>
      <c r="G86" s="232"/>
      <c r="H86" s="256"/>
      <c r="I86" s="232"/>
      <c r="J86" s="793"/>
      <c r="K86" s="794"/>
      <c r="L86" s="794"/>
      <c r="M86" s="794"/>
      <c r="N86" s="794"/>
    </row>
    <row r="87" spans="1:15" ht="9.9499999999999993" customHeight="1" x14ac:dyDescent="0.2">
      <c r="A87" s="762" t="s">
        <v>0</v>
      </c>
      <c r="B87" s="763"/>
      <c r="C87" s="763"/>
      <c r="D87" s="763"/>
      <c r="E87" s="764"/>
      <c r="F87" s="765"/>
      <c r="G87" s="229"/>
      <c r="H87" s="247"/>
    </row>
    <row r="88" spans="1:15" ht="18" customHeight="1" x14ac:dyDescent="0.2">
      <c r="A88" s="795" t="s">
        <v>106</v>
      </c>
      <c r="B88" s="1011" t="s">
        <v>44</v>
      </c>
      <c r="C88" s="1012"/>
      <c r="D88" s="1012"/>
      <c r="E88" s="1012"/>
      <c r="F88" s="1012"/>
      <c r="G88" s="1012"/>
      <c r="H88" s="1012"/>
      <c r="I88" s="1013"/>
    </row>
    <row r="89" spans="1:15" ht="18" customHeight="1" x14ac:dyDescent="0.2">
      <c r="A89" s="857" t="s">
        <v>107</v>
      </c>
      <c r="B89" s="850" t="s">
        <v>223</v>
      </c>
      <c r="C89" s="847" t="s">
        <v>264</v>
      </c>
      <c r="D89" s="842" t="s">
        <v>257</v>
      </c>
      <c r="E89" s="834"/>
      <c r="F89" s="768" t="s">
        <v>265</v>
      </c>
      <c r="G89" s="844"/>
      <c r="H89" s="858">
        <f>ROUND(E89*G89,2)</f>
        <v>0</v>
      </c>
      <c r="I89" s="799">
        <f t="shared" ref="I89:I96" si="5">IF($G$15=0,0,ROUND(H89/FplkmBS1,3))</f>
        <v>0</v>
      </c>
      <c r="K89" s="800" t="s">
        <v>71</v>
      </c>
      <c r="L89" s="800"/>
      <c r="M89" s="846"/>
      <c r="N89" s="800" t="s">
        <v>71</v>
      </c>
      <c r="O89" s="343"/>
    </row>
    <row r="90" spans="1:15" ht="18" customHeight="1" x14ac:dyDescent="0.2">
      <c r="A90" s="857" t="s">
        <v>108</v>
      </c>
      <c r="B90" s="1002" t="s">
        <v>224</v>
      </c>
      <c r="C90" s="1003"/>
      <c r="D90" s="1004"/>
      <c r="E90" s="859"/>
      <c r="F90" s="859"/>
      <c r="G90" s="859"/>
      <c r="H90" s="860"/>
      <c r="I90" s="799">
        <f t="shared" si="5"/>
        <v>0</v>
      </c>
      <c r="K90" s="800" t="s">
        <v>71</v>
      </c>
      <c r="L90" s="800"/>
      <c r="N90" s="298"/>
    </row>
    <row r="91" spans="1:15" ht="18" customHeight="1" x14ac:dyDescent="0.2">
      <c r="A91" s="857" t="s">
        <v>110</v>
      </c>
      <c r="B91" s="1002" t="s">
        <v>225</v>
      </c>
      <c r="C91" s="1003"/>
      <c r="D91" s="1004"/>
      <c r="E91" s="859"/>
      <c r="F91" s="859"/>
      <c r="G91" s="859"/>
      <c r="H91" s="860"/>
      <c r="I91" s="799">
        <f t="shared" si="5"/>
        <v>0</v>
      </c>
      <c r="K91" s="800" t="s">
        <v>71</v>
      </c>
      <c r="L91" s="800"/>
      <c r="N91" s="298"/>
    </row>
    <row r="92" spans="1:15" ht="18" customHeight="1" x14ac:dyDescent="0.2">
      <c r="A92" s="857" t="s">
        <v>270</v>
      </c>
      <c r="B92" s="1002" t="s">
        <v>226</v>
      </c>
      <c r="C92" s="1003"/>
      <c r="D92" s="1004"/>
      <c r="E92" s="859"/>
      <c r="F92" s="859"/>
      <c r="G92" s="859"/>
      <c r="H92" s="860"/>
      <c r="I92" s="799">
        <f t="shared" si="5"/>
        <v>0</v>
      </c>
      <c r="K92" s="800" t="s">
        <v>71</v>
      </c>
      <c r="L92" s="800"/>
      <c r="N92" s="298"/>
    </row>
    <row r="93" spans="1:15" ht="18" customHeight="1" x14ac:dyDescent="0.2">
      <c r="A93" s="857" t="s">
        <v>283</v>
      </c>
      <c r="B93" s="930" t="s">
        <v>310</v>
      </c>
      <c r="C93" s="930"/>
      <c r="D93" s="930"/>
      <c r="E93" s="859"/>
      <c r="F93" s="859"/>
      <c r="G93" s="859"/>
      <c r="H93" s="860"/>
      <c r="I93" s="799">
        <f t="shared" si="5"/>
        <v>0</v>
      </c>
      <c r="K93" s="800" t="s">
        <v>71</v>
      </c>
      <c r="L93" s="800"/>
      <c r="N93" s="298"/>
    </row>
    <row r="94" spans="1:15" ht="18" customHeight="1" x14ac:dyDescent="0.2">
      <c r="A94" s="857" t="s">
        <v>284</v>
      </c>
      <c r="B94" s="1002" t="s">
        <v>52</v>
      </c>
      <c r="C94" s="1003"/>
      <c r="D94" s="1004"/>
      <c r="E94" s="859"/>
      <c r="F94" s="859"/>
      <c r="G94" s="859"/>
      <c r="H94" s="860"/>
      <c r="I94" s="799">
        <f t="shared" si="5"/>
        <v>0</v>
      </c>
      <c r="K94" s="800" t="s">
        <v>71</v>
      </c>
      <c r="L94" s="800"/>
      <c r="N94" s="298"/>
    </row>
    <row r="95" spans="1:15" ht="18" customHeight="1" x14ac:dyDescent="0.2">
      <c r="A95" s="857" t="s">
        <v>285</v>
      </c>
      <c r="B95" s="930" t="s">
        <v>231</v>
      </c>
      <c r="C95" s="930"/>
      <c r="D95" s="930"/>
      <c r="E95" s="859"/>
      <c r="F95" s="859"/>
      <c r="G95" s="859"/>
      <c r="H95" s="860"/>
      <c r="I95" s="799">
        <f t="shared" si="5"/>
        <v>0</v>
      </c>
      <c r="K95" s="800" t="s">
        <v>71</v>
      </c>
      <c r="L95" s="800"/>
      <c r="N95" s="298"/>
    </row>
    <row r="96" spans="1:15" ht="18" customHeight="1" x14ac:dyDescent="0.2">
      <c r="A96" s="803"/>
      <c r="B96" s="994" t="s">
        <v>184</v>
      </c>
      <c r="C96" s="995"/>
      <c r="D96" s="995"/>
      <c r="E96" s="995"/>
      <c r="F96" s="995"/>
      <c r="G96" s="996"/>
      <c r="H96" s="804">
        <f>ROUND(SUM(H89:H95),2)</f>
        <v>0</v>
      </c>
      <c r="I96" s="805">
        <f t="shared" si="5"/>
        <v>0</v>
      </c>
    </row>
    <row r="97" spans="1:15" s="729" customFormat="1" ht="9.9499999999999993" customHeight="1" x14ac:dyDescent="0.2">
      <c r="H97" s="861"/>
      <c r="K97" s="738"/>
      <c r="L97" s="738"/>
    </row>
    <row r="98" spans="1:15" ht="18" customHeight="1" x14ac:dyDescent="0.2">
      <c r="A98" s="795" t="s">
        <v>125</v>
      </c>
      <c r="B98" s="1011" t="s">
        <v>34</v>
      </c>
      <c r="C98" s="1012"/>
      <c r="D98" s="1012"/>
      <c r="E98" s="1012"/>
      <c r="F98" s="1012"/>
      <c r="G98" s="1012"/>
      <c r="H98" s="1012"/>
      <c r="I98" s="1013"/>
    </row>
    <row r="99" spans="1:15" ht="18" customHeight="1" x14ac:dyDescent="0.2">
      <c r="A99" s="857" t="s">
        <v>126</v>
      </c>
      <c r="B99" s="930" t="s">
        <v>317</v>
      </c>
      <c r="C99" s="930"/>
      <c r="D99" s="930"/>
      <c r="E99" s="943" t="s">
        <v>68</v>
      </c>
      <c r="F99" s="943"/>
      <c r="G99" s="943"/>
      <c r="H99" s="862">
        <v>0</v>
      </c>
      <c r="I99" s="799">
        <f t="shared" ref="I99:I105" si="6">IF($G$15=0,0,ROUND(H99/FplkmBS1,3))</f>
        <v>0</v>
      </c>
      <c r="K99" s="800" t="s">
        <v>71</v>
      </c>
      <c r="L99" s="845"/>
      <c r="N99" s="298"/>
      <c r="O99" s="343"/>
    </row>
    <row r="100" spans="1:15" ht="18" customHeight="1" x14ac:dyDescent="0.2">
      <c r="A100" s="857" t="s">
        <v>228</v>
      </c>
      <c r="B100" s="1002" t="s">
        <v>232</v>
      </c>
      <c r="C100" s="1003"/>
      <c r="D100" s="1004"/>
      <c r="E100" s="797"/>
      <c r="F100" s="797"/>
      <c r="G100" s="797"/>
      <c r="H100" s="813"/>
      <c r="I100" s="799">
        <f t="shared" si="6"/>
        <v>0</v>
      </c>
      <c r="K100" s="800" t="s">
        <v>71</v>
      </c>
      <c r="L100" s="845"/>
      <c r="N100" s="298"/>
    </row>
    <row r="101" spans="1:15" ht="18" customHeight="1" x14ac:dyDescent="0.2">
      <c r="A101" s="857" t="s">
        <v>127</v>
      </c>
      <c r="B101" s="1002" t="s">
        <v>66</v>
      </c>
      <c r="C101" s="1003"/>
      <c r="D101" s="1004"/>
      <c r="E101" s="797"/>
      <c r="F101" s="797"/>
      <c r="G101" s="797"/>
      <c r="H101" s="813"/>
      <c r="I101" s="799">
        <f t="shared" si="6"/>
        <v>0</v>
      </c>
      <c r="K101" s="800" t="s">
        <v>71</v>
      </c>
      <c r="L101" s="845"/>
      <c r="M101" s="863"/>
      <c r="N101" s="298"/>
    </row>
    <row r="102" spans="1:15" ht="21" customHeight="1" x14ac:dyDescent="0.2">
      <c r="A102" s="857" t="s">
        <v>229</v>
      </c>
      <c r="B102" s="1002" t="s">
        <v>269</v>
      </c>
      <c r="C102" s="1003"/>
      <c r="D102" s="1004"/>
      <c r="E102" s="797"/>
      <c r="F102" s="797"/>
      <c r="G102" s="797"/>
      <c r="H102" s="813"/>
      <c r="I102" s="799">
        <f t="shared" si="6"/>
        <v>0</v>
      </c>
      <c r="K102" s="800" t="s">
        <v>71</v>
      </c>
      <c r="L102" s="845"/>
      <c r="M102" s="863"/>
      <c r="N102" s="298"/>
    </row>
    <row r="103" spans="1:15" ht="18" customHeight="1" x14ac:dyDescent="0.2">
      <c r="A103" s="857" t="s">
        <v>227</v>
      </c>
      <c r="B103" s="1002" t="s">
        <v>323</v>
      </c>
      <c r="C103" s="1003"/>
      <c r="D103" s="1004"/>
      <c r="E103" s="797"/>
      <c r="F103" s="797"/>
      <c r="G103" s="797"/>
      <c r="H103" s="813"/>
      <c r="I103" s="799">
        <f t="shared" si="6"/>
        <v>0</v>
      </c>
      <c r="K103" s="800" t="s">
        <v>71</v>
      </c>
      <c r="L103" s="845"/>
      <c r="M103" s="863"/>
      <c r="N103" s="298"/>
    </row>
    <row r="104" spans="1:15" ht="18" customHeight="1" x14ac:dyDescent="0.2">
      <c r="A104" s="857" t="s">
        <v>230</v>
      </c>
      <c r="B104" s="1002" t="s">
        <v>56</v>
      </c>
      <c r="C104" s="1003"/>
      <c r="D104" s="1004"/>
      <c r="E104" s="797"/>
      <c r="F104" s="797"/>
      <c r="G104" s="797"/>
      <c r="H104" s="813"/>
      <c r="I104" s="799">
        <f t="shared" si="6"/>
        <v>0</v>
      </c>
      <c r="K104" s="800" t="s">
        <v>71</v>
      </c>
      <c r="L104" s="845"/>
      <c r="M104" s="863"/>
      <c r="N104" s="298"/>
    </row>
    <row r="105" spans="1:15" ht="18" customHeight="1" x14ac:dyDescent="0.2">
      <c r="A105" s="803"/>
      <c r="B105" s="994" t="s">
        <v>185</v>
      </c>
      <c r="C105" s="995"/>
      <c r="D105" s="995"/>
      <c r="E105" s="995"/>
      <c r="F105" s="995"/>
      <c r="G105" s="996"/>
      <c r="H105" s="804">
        <f>ROUND(SUM(H99:H104),2)</f>
        <v>0</v>
      </c>
      <c r="I105" s="805">
        <f t="shared" si="6"/>
        <v>0</v>
      </c>
      <c r="O105" s="97" t="s">
        <v>309</v>
      </c>
    </row>
    <row r="106" spans="1:15" ht="9.9499999999999993" customHeight="1" x14ac:dyDescent="0.2">
      <c r="A106" s="762" t="s">
        <v>0</v>
      </c>
      <c r="B106" s="763"/>
      <c r="C106" s="763"/>
      <c r="D106" s="763"/>
      <c r="E106" s="764"/>
      <c r="F106" s="765"/>
      <c r="G106" s="229"/>
      <c r="H106" s="247"/>
    </row>
    <row r="107" spans="1:15" ht="18" customHeight="1" x14ac:dyDescent="0.2">
      <c r="A107" s="795" t="s">
        <v>128</v>
      </c>
      <c r="B107" s="1011" t="s">
        <v>45</v>
      </c>
      <c r="C107" s="1012"/>
      <c r="D107" s="1012"/>
      <c r="E107" s="1012"/>
      <c r="F107" s="1012"/>
      <c r="G107" s="1012"/>
      <c r="H107" s="1012"/>
      <c r="I107" s="1013"/>
    </row>
    <row r="108" spans="1:15" ht="18" customHeight="1" x14ac:dyDescent="0.2">
      <c r="A108" s="857" t="s">
        <v>129</v>
      </c>
      <c r="B108" s="1002" t="s">
        <v>64</v>
      </c>
      <c r="C108" s="1003"/>
      <c r="D108" s="1004"/>
      <c r="E108" s="859"/>
      <c r="F108" s="859"/>
      <c r="G108" s="859"/>
      <c r="H108" s="860"/>
      <c r="I108" s="799">
        <f>IF($G$15=0,0,ROUND(H108/FplkmBS1,3))</f>
        <v>0</v>
      </c>
      <c r="K108" s="800"/>
      <c r="L108" s="800" t="s">
        <v>71</v>
      </c>
      <c r="N108" s="298"/>
    </row>
    <row r="109" spans="1:15" ht="18" customHeight="1" x14ac:dyDescent="0.2">
      <c r="A109" s="857" t="s">
        <v>130</v>
      </c>
      <c r="B109" s="1002" t="s">
        <v>65</v>
      </c>
      <c r="C109" s="1003"/>
      <c r="D109" s="1004"/>
      <c r="E109" s="859"/>
      <c r="F109" s="859"/>
      <c r="G109" s="859"/>
      <c r="H109" s="860"/>
      <c r="I109" s="799">
        <f>IF($G$15=0,0,ROUND(H109/FplkmBS1,3))</f>
        <v>0</v>
      </c>
      <c r="K109" s="800"/>
      <c r="L109" s="800" t="s">
        <v>71</v>
      </c>
      <c r="N109" s="298"/>
    </row>
    <row r="110" spans="1:15" ht="18" customHeight="1" x14ac:dyDescent="0.2">
      <c r="A110" s="857" t="s">
        <v>131</v>
      </c>
      <c r="B110" s="930" t="s">
        <v>57</v>
      </c>
      <c r="C110" s="930"/>
      <c r="D110" s="930"/>
      <c r="E110" s="859"/>
      <c r="F110" s="859"/>
      <c r="G110" s="859"/>
      <c r="H110" s="860"/>
      <c r="I110" s="799">
        <f>IF($G$15=0,0,ROUND(H110/FplkmBS1,3))</f>
        <v>0</v>
      </c>
      <c r="K110" s="800" t="s">
        <v>71</v>
      </c>
      <c r="L110" s="800"/>
      <c r="N110" s="298"/>
    </row>
    <row r="111" spans="1:15" ht="20.100000000000001" customHeight="1" x14ac:dyDescent="0.2">
      <c r="A111" s="803"/>
      <c r="B111" s="994" t="s">
        <v>186</v>
      </c>
      <c r="C111" s="995"/>
      <c r="D111" s="995"/>
      <c r="E111" s="995"/>
      <c r="F111" s="995"/>
      <c r="G111" s="996"/>
      <c r="H111" s="804">
        <f>ROUND(SUM(H108:H110),2)</f>
        <v>0</v>
      </c>
      <c r="I111" s="805">
        <f>IF($G$15=0,0,ROUND(H111/FplkmBS1,3))</f>
        <v>0</v>
      </c>
    </row>
    <row r="112" spans="1:15" ht="20.100000000000001" customHeight="1" x14ac:dyDescent="0.2">
      <c r="A112" s="814"/>
      <c r="B112" s="815"/>
      <c r="C112" s="815"/>
      <c r="D112" s="815"/>
      <c r="E112" s="816"/>
      <c r="F112" s="817"/>
      <c r="G112" s="818" t="s">
        <v>183</v>
      </c>
      <c r="H112" s="819">
        <f>H96+H105+H111</f>
        <v>0</v>
      </c>
      <c r="I112" s="820">
        <f>IF(FplkmBS1=0,0,ROUND(H112/FplkmBS1,3))</f>
        <v>0</v>
      </c>
    </row>
    <row r="113" spans="1:14" ht="15" customHeight="1" x14ac:dyDescent="0.2">
      <c r="A113" s="838"/>
      <c r="B113" s="829"/>
      <c r="C113" s="829"/>
      <c r="D113" s="829"/>
      <c r="E113" s="830"/>
      <c r="F113" s="831"/>
      <c r="G113" s="28"/>
      <c r="H113" s="199"/>
      <c r="I113" s="832"/>
      <c r="K113" s="997" t="s">
        <v>261</v>
      </c>
      <c r="L113" s="997"/>
    </row>
    <row r="114" spans="1:14" ht="36" customHeight="1" x14ac:dyDescent="0.2">
      <c r="A114" s="179" t="s">
        <v>2</v>
      </c>
      <c r="B114" s="1008" t="s">
        <v>3</v>
      </c>
      <c r="C114" s="1009"/>
      <c r="D114" s="1010"/>
      <c r="E114" s="787" t="s">
        <v>18</v>
      </c>
      <c r="F114" s="787" t="s">
        <v>1</v>
      </c>
      <c r="G114" s="787" t="s">
        <v>29</v>
      </c>
      <c r="H114" s="822" t="s">
        <v>30</v>
      </c>
      <c r="I114" s="787" t="s">
        <v>69</v>
      </c>
      <c r="K114" s="787" t="s">
        <v>262</v>
      </c>
      <c r="L114" s="787" t="s">
        <v>263</v>
      </c>
      <c r="N114" s="789" t="s">
        <v>322</v>
      </c>
    </row>
    <row r="115" spans="1:14" ht="9.9499999999999993" customHeight="1" x14ac:dyDescent="0.2">
      <c r="A115" s="762"/>
      <c r="B115" s="763"/>
      <c r="C115" s="763"/>
      <c r="D115" s="763"/>
      <c r="E115" s="764"/>
      <c r="F115" s="765"/>
      <c r="G115" s="229"/>
      <c r="H115" s="247"/>
    </row>
    <row r="116" spans="1:14" ht="18" customHeight="1" x14ac:dyDescent="0.2">
      <c r="A116" s="761" t="s">
        <v>75</v>
      </c>
      <c r="B116" s="790" t="s">
        <v>19</v>
      </c>
      <c r="C116" s="790"/>
      <c r="D116" s="790"/>
      <c r="E116" s="791"/>
      <c r="F116" s="792"/>
      <c r="G116" s="232"/>
      <c r="H116" s="256"/>
      <c r="I116" s="232"/>
      <c r="J116" s="793"/>
      <c r="K116" s="794"/>
      <c r="L116" s="794"/>
      <c r="M116" s="794"/>
      <c r="N116" s="794"/>
    </row>
    <row r="117" spans="1:14" ht="9" customHeight="1" x14ac:dyDescent="0.2">
      <c r="A117" s="762" t="s">
        <v>0</v>
      </c>
      <c r="B117" s="763"/>
      <c r="C117" s="763"/>
      <c r="D117" s="763"/>
      <c r="E117" s="764"/>
      <c r="F117" s="765"/>
      <c r="G117" s="229"/>
      <c r="H117" s="247"/>
    </row>
    <row r="118" spans="1:14" ht="18" customHeight="1" x14ac:dyDescent="0.2">
      <c r="A118" s="795" t="s">
        <v>76</v>
      </c>
      <c r="B118" s="1011" t="s">
        <v>19</v>
      </c>
      <c r="C118" s="1012"/>
      <c r="D118" s="1012"/>
      <c r="E118" s="1012"/>
      <c r="F118" s="1012"/>
      <c r="G118" s="1012"/>
      <c r="H118" s="1012"/>
      <c r="I118" s="1013"/>
    </row>
    <row r="119" spans="1:14" ht="18" customHeight="1" x14ac:dyDescent="0.2">
      <c r="A119" s="857" t="s">
        <v>77</v>
      </c>
      <c r="B119" s="1002" t="s">
        <v>49</v>
      </c>
      <c r="C119" s="1003"/>
      <c r="D119" s="1004"/>
      <c r="E119" s="864"/>
      <c r="F119" s="768" t="s">
        <v>51</v>
      </c>
      <c r="G119" s="865"/>
      <c r="H119" s="827">
        <f>ROUND(E119*G119,2)</f>
        <v>0</v>
      </c>
      <c r="I119" s="799">
        <f t="shared" ref="I119:I123" si="7">IF($G$15=0,0,ROUND(H119/FplkmBS1,3))</f>
        <v>0</v>
      </c>
      <c r="K119" s="800" t="s">
        <v>71</v>
      </c>
      <c r="L119" s="800"/>
      <c r="N119" s="298"/>
    </row>
    <row r="120" spans="1:14" ht="18" customHeight="1" x14ac:dyDescent="0.2">
      <c r="A120" s="857" t="s">
        <v>78</v>
      </c>
      <c r="B120" s="1002" t="s">
        <v>70</v>
      </c>
      <c r="C120" s="1003"/>
      <c r="D120" s="1004"/>
      <c r="E120" s="797"/>
      <c r="F120" s="797"/>
      <c r="G120" s="797"/>
      <c r="H120" s="813"/>
      <c r="I120" s="799">
        <f t="shared" si="7"/>
        <v>0</v>
      </c>
      <c r="K120" s="800" t="s">
        <v>71</v>
      </c>
      <c r="L120" s="800"/>
      <c r="N120" s="298"/>
    </row>
    <row r="121" spans="1:14" ht="18" customHeight="1" x14ac:dyDescent="0.2">
      <c r="A121" s="857" t="s">
        <v>79</v>
      </c>
      <c r="B121" s="1002" t="s">
        <v>370</v>
      </c>
      <c r="C121" s="1003"/>
      <c r="D121" s="1004"/>
      <c r="E121" s="797"/>
      <c r="F121" s="797"/>
      <c r="G121" s="797"/>
      <c r="H121" s="813"/>
      <c r="I121" s="799">
        <f t="shared" ref="I121" si="8">IF($G$15=0,0,ROUND(H121/FplkmBS1,3))</f>
        <v>0</v>
      </c>
      <c r="K121" s="800" t="s">
        <v>71</v>
      </c>
      <c r="L121" s="800"/>
      <c r="N121" s="298"/>
    </row>
    <row r="122" spans="1:14" ht="18" customHeight="1" x14ac:dyDescent="0.2">
      <c r="A122" s="857" t="s">
        <v>80</v>
      </c>
      <c r="B122" s="1002" t="s">
        <v>50</v>
      </c>
      <c r="C122" s="1003"/>
      <c r="D122" s="1004"/>
      <c r="E122" s="797"/>
      <c r="F122" s="797"/>
      <c r="G122" s="797"/>
      <c r="H122" s="813"/>
      <c r="I122" s="799">
        <f t="shared" si="7"/>
        <v>0</v>
      </c>
      <c r="K122" s="800" t="s">
        <v>71</v>
      </c>
      <c r="L122" s="800"/>
      <c r="N122" s="298"/>
    </row>
    <row r="123" spans="1:14" ht="18" customHeight="1" x14ac:dyDescent="0.2">
      <c r="A123" s="803"/>
      <c r="B123" s="994" t="s">
        <v>86</v>
      </c>
      <c r="C123" s="995"/>
      <c r="D123" s="995"/>
      <c r="E123" s="995"/>
      <c r="F123" s="995"/>
      <c r="G123" s="996"/>
      <c r="H123" s="804">
        <f>ROUND(SUM(H119:H122),2)</f>
        <v>0</v>
      </c>
      <c r="I123" s="805">
        <f t="shared" si="7"/>
        <v>0</v>
      </c>
    </row>
    <row r="124" spans="1:14" s="729" customFormat="1" ht="9.9499999999999993" customHeight="1" x14ac:dyDescent="0.2">
      <c r="H124" s="861"/>
      <c r="K124" s="738"/>
      <c r="L124" s="738"/>
    </row>
    <row r="125" spans="1:14" ht="18" customHeight="1" x14ac:dyDescent="0.2">
      <c r="A125" s="795" t="s">
        <v>81</v>
      </c>
      <c r="B125" s="1011" t="s">
        <v>132</v>
      </c>
      <c r="C125" s="1012"/>
      <c r="D125" s="1012"/>
      <c r="E125" s="1012"/>
      <c r="F125" s="1012"/>
      <c r="G125" s="1012"/>
      <c r="H125" s="1012"/>
      <c r="I125" s="1013"/>
    </row>
    <row r="126" spans="1:14" ht="18" customHeight="1" x14ac:dyDescent="0.2">
      <c r="A126" s="857" t="s">
        <v>82</v>
      </c>
      <c r="B126" s="1002" t="s">
        <v>90</v>
      </c>
      <c r="C126" s="1003"/>
      <c r="D126" s="1004"/>
      <c r="E126" s="797"/>
      <c r="F126" s="797"/>
      <c r="G126" s="797"/>
      <c r="H126" s="813"/>
      <c r="I126" s="799">
        <f t="shared" ref="I126:I130" si="9">IF($G$15=0,0,ROUND(H126/FplkmBS1,3))</f>
        <v>0</v>
      </c>
      <c r="K126" s="800" t="s">
        <v>71</v>
      </c>
      <c r="L126" s="800"/>
      <c r="N126" s="298"/>
    </row>
    <row r="127" spans="1:14" ht="18" customHeight="1" x14ac:dyDescent="0.2">
      <c r="A127" s="857" t="s">
        <v>83</v>
      </c>
      <c r="B127" s="849" t="s">
        <v>461</v>
      </c>
      <c r="C127" s="866"/>
      <c r="D127" s="867"/>
      <c r="E127" s="797"/>
      <c r="F127" s="797"/>
      <c r="G127" s="797"/>
      <c r="H127" s="813"/>
      <c r="I127" s="799">
        <f t="shared" si="9"/>
        <v>0</v>
      </c>
      <c r="K127" s="800" t="s">
        <v>71</v>
      </c>
      <c r="L127" s="800"/>
      <c r="M127" s="863"/>
      <c r="N127" s="298"/>
    </row>
    <row r="128" spans="1:14" ht="18" customHeight="1" x14ac:dyDescent="0.2">
      <c r="A128" s="857" t="s">
        <v>84</v>
      </c>
      <c r="B128" s="849" t="s">
        <v>462</v>
      </c>
      <c r="C128" s="866"/>
      <c r="D128" s="867"/>
      <c r="E128" s="797"/>
      <c r="F128" s="797"/>
      <c r="G128" s="797"/>
      <c r="H128" s="813"/>
      <c r="I128" s="799">
        <f t="shared" si="9"/>
        <v>0</v>
      </c>
      <c r="K128" s="800" t="s">
        <v>71</v>
      </c>
      <c r="L128" s="800"/>
      <c r="M128" s="863"/>
      <c r="N128" s="298"/>
    </row>
    <row r="129" spans="1:14" ht="18" customHeight="1" x14ac:dyDescent="0.2">
      <c r="A129" s="857" t="s">
        <v>344</v>
      </c>
      <c r="B129" s="1002" t="s">
        <v>266</v>
      </c>
      <c r="C129" s="1003"/>
      <c r="D129" s="1004"/>
      <c r="E129" s="797"/>
      <c r="F129" s="797"/>
      <c r="G129" s="797"/>
      <c r="H129" s="813"/>
      <c r="I129" s="799">
        <f t="shared" si="9"/>
        <v>0</v>
      </c>
      <c r="K129" s="800" t="s">
        <v>71</v>
      </c>
      <c r="L129" s="800"/>
      <c r="M129" s="863"/>
      <c r="N129" s="298"/>
    </row>
    <row r="130" spans="1:14" ht="18" customHeight="1" x14ac:dyDescent="0.2">
      <c r="A130" s="803"/>
      <c r="B130" s="994" t="s">
        <v>85</v>
      </c>
      <c r="C130" s="995"/>
      <c r="D130" s="995"/>
      <c r="E130" s="995"/>
      <c r="F130" s="995"/>
      <c r="G130" s="996"/>
      <c r="H130" s="804">
        <f>ROUND(SUM(H126:H129),2)</f>
        <v>0</v>
      </c>
      <c r="I130" s="805">
        <f t="shared" si="9"/>
        <v>0</v>
      </c>
    </row>
    <row r="131" spans="1:14" ht="11.25" customHeight="1" x14ac:dyDescent="0.2">
      <c r="A131" s="97"/>
      <c r="B131" s="97"/>
      <c r="C131" s="97"/>
      <c r="D131" s="97"/>
      <c r="E131" s="97"/>
      <c r="F131" s="97"/>
      <c r="I131" s="97"/>
    </row>
    <row r="132" spans="1:14" ht="18" customHeight="1" x14ac:dyDescent="0.2">
      <c r="A132" s="795" t="s">
        <v>311</v>
      </c>
      <c r="B132" s="868" t="s">
        <v>312</v>
      </c>
      <c r="C132" s="869"/>
      <c r="D132" s="869"/>
      <c r="E132" s="869"/>
      <c r="F132" s="869"/>
      <c r="G132" s="869"/>
      <c r="H132" s="869"/>
      <c r="I132" s="870"/>
    </row>
    <row r="133" spans="1:14" ht="21" customHeight="1" x14ac:dyDescent="0.2">
      <c r="A133" s="857" t="s">
        <v>313</v>
      </c>
      <c r="B133" s="849" t="s">
        <v>316</v>
      </c>
      <c r="C133" s="866"/>
      <c r="D133" s="867"/>
      <c r="E133" s="871"/>
      <c r="F133" s="797"/>
      <c r="G133" s="797"/>
      <c r="H133" s="813"/>
      <c r="I133" s="799">
        <f>IF($G$15=0,0,ROUND(H133/FplkmBS1,3))</f>
        <v>0</v>
      </c>
      <c r="K133" s="835"/>
      <c r="L133" s="800" t="s">
        <v>71</v>
      </c>
      <c r="M133" s="343"/>
      <c r="N133" s="298"/>
    </row>
    <row r="134" spans="1:14" ht="18" customHeight="1" x14ac:dyDescent="0.2">
      <c r="A134" s="857" t="s">
        <v>425</v>
      </c>
      <c r="B134" s="1002" t="s">
        <v>314</v>
      </c>
      <c r="C134" s="1003"/>
      <c r="D134" s="1004"/>
      <c r="E134" s="871"/>
      <c r="F134" s="797"/>
      <c r="G134" s="797"/>
      <c r="H134" s="813"/>
      <c r="I134" s="799">
        <f>IF($G$15=0,0,ROUND(H134/FplkmBS1,3))</f>
        <v>0</v>
      </c>
      <c r="K134" s="835"/>
      <c r="L134" s="800" t="s">
        <v>71</v>
      </c>
      <c r="M134" s="343"/>
      <c r="N134" s="298"/>
    </row>
    <row r="135" spans="1:14" ht="18" customHeight="1" x14ac:dyDescent="0.2">
      <c r="A135" s="803"/>
      <c r="B135" s="872"/>
      <c r="C135" s="873"/>
      <c r="D135" s="874"/>
      <c r="E135" s="873"/>
      <c r="F135" s="873"/>
      <c r="G135" s="875" t="s">
        <v>315</v>
      </c>
      <c r="H135" s="804">
        <f>ROUND(SUM(H133:H134),2)</f>
        <v>0</v>
      </c>
      <c r="I135" s="805">
        <f>IF($G$15=0,0,ROUND(H135/FplkmBS1,3))</f>
        <v>0</v>
      </c>
    </row>
    <row r="136" spans="1:14" ht="18" customHeight="1" x14ac:dyDescent="0.2">
      <c r="A136" s="814"/>
      <c r="B136" s="815"/>
      <c r="C136" s="815"/>
      <c r="D136" s="815"/>
      <c r="E136" s="816"/>
      <c r="F136" s="817"/>
      <c r="G136" s="818" t="s">
        <v>187</v>
      </c>
      <c r="H136" s="819">
        <f>H130+H123+H135</f>
        <v>0</v>
      </c>
      <c r="I136" s="805">
        <f>IF($G$15=0,0,ROUND(H136/FplkmBS1,3))</f>
        <v>0</v>
      </c>
    </row>
    <row r="137" spans="1:14" ht="9.9499999999999993" customHeight="1" x14ac:dyDescent="0.2">
      <c r="A137" s="762" t="s">
        <v>0</v>
      </c>
      <c r="B137" s="763"/>
      <c r="C137" s="763"/>
      <c r="D137" s="763"/>
      <c r="E137" s="764"/>
      <c r="F137" s="765"/>
      <c r="G137" s="229"/>
      <c r="H137" s="247"/>
    </row>
    <row r="138" spans="1:14" ht="18" customHeight="1" x14ac:dyDescent="0.2">
      <c r="A138" s="876" t="s">
        <v>133</v>
      </c>
      <c r="B138" s="1020" t="s">
        <v>422</v>
      </c>
      <c r="C138" s="1020"/>
      <c r="D138" s="1020"/>
      <c r="E138" s="1020"/>
      <c r="F138" s="1020"/>
      <c r="G138" s="1020"/>
      <c r="H138" s="271">
        <f>SUM(H34,H45,H51,H61,H67,H81,H96,H105,H111,H123,H130,H135)</f>
        <v>0</v>
      </c>
      <c r="I138" s="805">
        <f>IF($G$15=0,0,ROUND(H138/FplkmBS1,3))</f>
        <v>0</v>
      </c>
    </row>
    <row r="139" spans="1:14" ht="23.25" customHeight="1" x14ac:dyDescent="0.2">
      <c r="A139" s="729"/>
      <c r="B139" s="729"/>
      <c r="C139" s="729"/>
      <c r="D139" s="729"/>
      <c r="E139" s="729"/>
      <c r="F139" s="729"/>
      <c r="G139" s="729"/>
      <c r="H139" s="729"/>
      <c r="I139" s="729"/>
    </row>
    <row r="140" spans="1:14" ht="9" customHeight="1" x14ac:dyDescent="0.2">
      <c r="A140" s="838"/>
      <c r="B140" s="829"/>
      <c r="C140" s="829"/>
      <c r="D140" s="829"/>
      <c r="E140" s="830"/>
      <c r="F140" s="831"/>
      <c r="G140" s="28"/>
      <c r="H140" s="199"/>
      <c r="I140" s="832"/>
      <c r="K140" s="997" t="s">
        <v>261</v>
      </c>
      <c r="L140" s="997"/>
    </row>
    <row r="141" spans="1:14" ht="36" x14ac:dyDescent="0.2">
      <c r="A141" s="179" t="s">
        <v>2</v>
      </c>
      <c r="B141" s="877" t="s">
        <v>3</v>
      </c>
      <c r="C141" s="787" t="s">
        <v>18</v>
      </c>
      <c r="D141" s="787" t="s">
        <v>1</v>
      </c>
      <c r="E141" s="787" t="s">
        <v>29</v>
      </c>
      <c r="F141" s="822" t="s">
        <v>411</v>
      </c>
      <c r="G141" s="822" t="s">
        <v>419</v>
      </c>
      <c r="H141" s="787" t="s">
        <v>418</v>
      </c>
      <c r="I141" s="787" t="s">
        <v>420</v>
      </c>
      <c r="K141" s="787" t="s">
        <v>262</v>
      </c>
      <c r="L141" s="787" t="s">
        <v>263</v>
      </c>
      <c r="N141" s="789" t="s">
        <v>322</v>
      </c>
    </row>
    <row r="142" spans="1:14" x14ac:dyDescent="0.2">
      <c r="A142" s="878"/>
      <c r="B142" s="854"/>
      <c r="C142" s="854"/>
      <c r="D142" s="855"/>
      <c r="E142" s="856"/>
      <c r="F142" s="38"/>
      <c r="G142" s="38"/>
      <c r="H142" s="832"/>
      <c r="I142" s="832"/>
    </row>
    <row r="143" spans="1:14" ht="20.25" customHeight="1" x14ac:dyDescent="0.2">
      <c r="A143" s="1021" t="s">
        <v>421</v>
      </c>
      <c r="B143" s="1022"/>
      <c r="C143" s="1022"/>
      <c r="D143" s="1022"/>
      <c r="E143" s="1022"/>
      <c r="F143" s="1022"/>
      <c r="G143" s="1022"/>
      <c r="H143" s="1022"/>
      <c r="I143" s="1023"/>
    </row>
    <row r="144" spans="1:14" ht="20.25" customHeight="1" x14ac:dyDescent="0.2">
      <c r="A144" s="857" t="s">
        <v>240</v>
      </c>
      <c r="B144" s="879" t="s">
        <v>72</v>
      </c>
      <c r="C144" s="880"/>
      <c r="D144" s="768" t="s">
        <v>51</v>
      </c>
      <c r="E144" s="865"/>
      <c r="F144" s="797"/>
      <c r="G144" s="813"/>
      <c r="H144" s="799">
        <f>IF($G$15=0,0,ROUND(F144/FplkmBS1,3))</f>
        <v>0</v>
      </c>
      <c r="I144" s="799">
        <f>IF($G$15=0,0,ROUND(G144/FplkmBS1,3))</f>
        <v>0</v>
      </c>
      <c r="K144" s="800" t="s">
        <v>71</v>
      </c>
      <c r="L144" s="800"/>
      <c r="N144" s="298"/>
    </row>
    <row r="145" spans="1:14" ht="20.25" customHeight="1" x14ac:dyDescent="0.2">
      <c r="A145" s="857" t="s">
        <v>241</v>
      </c>
      <c r="B145" s="879" t="s">
        <v>294</v>
      </c>
      <c r="C145" s="880"/>
      <c r="D145" s="768" t="s">
        <v>51</v>
      </c>
      <c r="E145" s="865"/>
      <c r="F145" s="797"/>
      <c r="G145" s="813"/>
      <c r="H145" s="799">
        <f t="shared" ref="H145:H150" si="10">IF($G$15=0,0,ROUND(F145/FplkmBS1,3))</f>
        <v>0</v>
      </c>
      <c r="I145" s="799">
        <f t="shared" ref="I145:I156" si="11">IF($G$15=0,0,ROUND(G145/FplkmBS1,3))</f>
        <v>0</v>
      </c>
      <c r="K145" s="800" t="s">
        <v>71</v>
      </c>
      <c r="L145" s="800"/>
      <c r="N145" s="298"/>
    </row>
    <row r="146" spans="1:14" ht="19.5" customHeight="1" x14ac:dyDescent="0.2">
      <c r="A146" s="857" t="s">
        <v>413</v>
      </c>
      <c r="B146" s="879" t="s">
        <v>368</v>
      </c>
      <c r="C146" s="880"/>
      <c r="D146" s="768" t="s">
        <v>51</v>
      </c>
      <c r="E146" s="865"/>
      <c r="F146" s="797"/>
      <c r="G146" s="813"/>
      <c r="H146" s="799">
        <f t="shared" si="10"/>
        <v>0</v>
      </c>
      <c r="I146" s="799">
        <f t="shared" si="11"/>
        <v>0</v>
      </c>
      <c r="K146" s="800" t="s">
        <v>71</v>
      </c>
      <c r="L146" s="800"/>
      <c r="N146" s="298"/>
    </row>
    <row r="147" spans="1:14" ht="21" customHeight="1" x14ac:dyDescent="0.2">
      <c r="A147" s="857" t="s">
        <v>414</v>
      </c>
      <c r="B147" s="849" t="s">
        <v>369</v>
      </c>
      <c r="C147" s="880"/>
      <c r="D147" s="768" t="s">
        <v>51</v>
      </c>
      <c r="E147" s="865"/>
      <c r="F147" s="797"/>
      <c r="G147" s="813"/>
      <c r="H147" s="799">
        <f t="shared" si="10"/>
        <v>0</v>
      </c>
      <c r="I147" s="799">
        <f t="shared" si="11"/>
        <v>0</v>
      </c>
      <c r="K147" s="800" t="s">
        <v>71</v>
      </c>
      <c r="L147" s="800"/>
      <c r="N147" s="298"/>
    </row>
    <row r="148" spans="1:14" ht="22.5" customHeight="1" x14ac:dyDescent="0.2">
      <c r="A148" s="857" t="s">
        <v>415</v>
      </c>
      <c r="B148" s="879" t="s">
        <v>343</v>
      </c>
      <c r="C148" s="797"/>
      <c r="D148" s="797"/>
      <c r="E148" s="797"/>
      <c r="F148" s="797"/>
      <c r="G148" s="813"/>
      <c r="H148" s="799">
        <f t="shared" si="10"/>
        <v>0</v>
      </c>
      <c r="I148" s="799">
        <f t="shared" si="11"/>
        <v>0</v>
      </c>
      <c r="K148" s="800" t="s">
        <v>71</v>
      </c>
      <c r="L148" s="800"/>
      <c r="M148" s="343"/>
      <c r="N148" s="298"/>
    </row>
    <row r="149" spans="1:14" ht="24" customHeight="1" x14ac:dyDescent="0.2">
      <c r="A149" s="857" t="s">
        <v>416</v>
      </c>
      <c r="B149" s="879" t="s">
        <v>135</v>
      </c>
      <c r="C149" s="797"/>
      <c r="D149" s="797"/>
      <c r="E149" s="797"/>
      <c r="F149" s="797"/>
      <c r="G149" s="813"/>
      <c r="H149" s="799">
        <f t="shared" si="10"/>
        <v>0</v>
      </c>
      <c r="I149" s="799">
        <f t="shared" si="11"/>
        <v>0</v>
      </c>
      <c r="K149" s="800" t="s">
        <v>71</v>
      </c>
      <c r="L149" s="800"/>
      <c r="M149" s="343"/>
      <c r="N149" s="298"/>
    </row>
    <row r="150" spans="1:14" ht="21" customHeight="1" x14ac:dyDescent="0.2">
      <c r="A150" s="857" t="s">
        <v>417</v>
      </c>
      <c r="B150" s="879" t="s">
        <v>92</v>
      </c>
      <c r="C150" s="797"/>
      <c r="D150" s="797"/>
      <c r="E150" s="797"/>
      <c r="F150" s="797"/>
      <c r="G150" s="813"/>
      <c r="H150" s="799">
        <f t="shared" si="10"/>
        <v>0</v>
      </c>
      <c r="I150" s="799">
        <f t="shared" si="11"/>
        <v>0</v>
      </c>
      <c r="K150" s="800" t="s">
        <v>71</v>
      </c>
      <c r="L150" s="800"/>
      <c r="M150" s="343"/>
      <c r="N150" s="298"/>
    </row>
    <row r="151" spans="1:14" ht="21" customHeight="1" x14ac:dyDescent="0.2">
      <c r="A151" s="857" t="s">
        <v>426</v>
      </c>
      <c r="B151" s="879" t="s">
        <v>292</v>
      </c>
      <c r="C151" s="797"/>
      <c r="D151" s="797"/>
      <c r="E151" s="797"/>
      <c r="F151" s="797"/>
      <c r="G151" s="813"/>
      <c r="H151" s="799">
        <f t="shared" ref="H151:H156" si="12">IF($G$15=0,0,ROUND(F151/FplkmBS1,3))</f>
        <v>0</v>
      </c>
      <c r="I151" s="799">
        <f t="shared" ref="I151:I155" si="13">IF($G$15=0,0,ROUND(G151/FplkmBS1,3))</f>
        <v>0</v>
      </c>
      <c r="K151" s="800" t="s">
        <v>71</v>
      </c>
      <c r="L151" s="800"/>
      <c r="M151" s="343"/>
      <c r="N151" s="298"/>
    </row>
    <row r="152" spans="1:14" ht="21" customHeight="1" x14ac:dyDescent="0.2">
      <c r="A152" s="857" t="s">
        <v>427</v>
      </c>
      <c r="B152" s="879" t="s">
        <v>431</v>
      </c>
      <c r="C152" s="797"/>
      <c r="D152" s="797"/>
      <c r="E152" s="797"/>
      <c r="F152" s="797"/>
      <c r="G152" s="813"/>
      <c r="H152" s="799">
        <f t="shared" si="12"/>
        <v>0</v>
      </c>
      <c r="I152" s="799">
        <f t="shared" si="13"/>
        <v>0</v>
      </c>
      <c r="K152" s="800" t="s">
        <v>71</v>
      </c>
      <c r="L152" s="800"/>
      <c r="M152" s="343"/>
      <c r="N152" s="298"/>
    </row>
    <row r="153" spans="1:14" ht="27" customHeight="1" x14ac:dyDescent="0.2">
      <c r="A153" s="857" t="s">
        <v>428</v>
      </c>
      <c r="B153" s="879" t="s">
        <v>432</v>
      </c>
      <c r="C153" s="880"/>
      <c r="D153" s="768" t="s">
        <v>435</v>
      </c>
      <c r="E153" s="865"/>
      <c r="F153" s="797"/>
      <c r="G153" s="881">
        <f>ROUND(C153*E153,2)</f>
        <v>0</v>
      </c>
      <c r="H153" s="799">
        <f t="shared" si="12"/>
        <v>0</v>
      </c>
      <c r="I153" s="799">
        <f t="shared" si="13"/>
        <v>0</v>
      </c>
      <c r="K153" s="800" t="s">
        <v>71</v>
      </c>
      <c r="L153" s="800"/>
      <c r="M153" s="343"/>
      <c r="N153" s="298"/>
    </row>
    <row r="154" spans="1:14" ht="21" customHeight="1" x14ac:dyDescent="0.2">
      <c r="A154" s="857" t="s">
        <v>429</v>
      </c>
      <c r="B154" s="879" t="s">
        <v>433</v>
      </c>
      <c r="C154" s="797"/>
      <c r="D154" s="797"/>
      <c r="E154" s="797"/>
      <c r="F154" s="797"/>
      <c r="G154" s="813"/>
      <c r="H154" s="799">
        <f t="shared" si="12"/>
        <v>0</v>
      </c>
      <c r="I154" s="799">
        <f t="shared" si="13"/>
        <v>0</v>
      </c>
      <c r="K154" s="800" t="s">
        <v>71</v>
      </c>
      <c r="L154" s="800"/>
      <c r="M154" s="343"/>
      <c r="N154" s="298"/>
    </row>
    <row r="155" spans="1:14" ht="21.75" customHeight="1" x14ac:dyDescent="0.2">
      <c r="A155" s="857" t="s">
        <v>430</v>
      </c>
      <c r="B155" s="879" t="s">
        <v>434</v>
      </c>
      <c r="C155" s="797"/>
      <c r="D155" s="797"/>
      <c r="E155" s="797"/>
      <c r="F155" s="797"/>
      <c r="G155" s="813"/>
      <c r="H155" s="799">
        <f t="shared" si="12"/>
        <v>0</v>
      </c>
      <c r="I155" s="799">
        <f t="shared" si="13"/>
        <v>0</v>
      </c>
      <c r="K155" s="800" t="s">
        <v>71</v>
      </c>
      <c r="L155" s="800"/>
      <c r="N155" s="298"/>
    </row>
    <row r="156" spans="1:14" ht="18.75" customHeight="1" x14ac:dyDescent="0.2">
      <c r="A156" s="1026" t="s">
        <v>412</v>
      </c>
      <c r="B156" s="1027"/>
      <c r="C156" s="1027"/>
      <c r="D156" s="1027"/>
      <c r="E156" s="1027"/>
      <c r="F156" s="804">
        <f>ROUND(SUM(F144:F155),2)</f>
        <v>0</v>
      </c>
      <c r="G156" s="804">
        <f>ROUND(SUM(G144:G155),2)</f>
        <v>0</v>
      </c>
      <c r="H156" s="805">
        <f t="shared" si="12"/>
        <v>0</v>
      </c>
      <c r="I156" s="805">
        <f t="shared" si="11"/>
        <v>0</v>
      </c>
    </row>
    <row r="157" spans="1:14" s="729" customFormat="1" ht="18" customHeight="1" x14ac:dyDescent="0.2">
      <c r="A157" s="882"/>
      <c r="B157" s="839"/>
      <c r="C157" s="839"/>
      <c r="D157" s="839"/>
      <c r="E157" s="883"/>
      <c r="F157" s="884"/>
      <c r="G157" s="77"/>
      <c r="H157" s="202"/>
      <c r="I157" s="885"/>
      <c r="J157" s="886"/>
      <c r="K157" s="887"/>
      <c r="L157" s="887"/>
      <c r="M157" s="97"/>
      <c r="N157" s="97"/>
    </row>
    <row r="158" spans="1:14" s="729" customFormat="1" ht="23.25" customHeight="1" x14ac:dyDescent="0.2">
      <c r="A158" s="876" t="s">
        <v>423</v>
      </c>
      <c r="B158" s="1020" t="s">
        <v>424</v>
      </c>
      <c r="C158" s="1020"/>
      <c r="D158" s="1020"/>
      <c r="E158" s="1020"/>
      <c r="F158" s="1020"/>
      <c r="G158" s="1020"/>
      <c r="H158" s="271">
        <f>SUM(H138+F156+G156)</f>
        <v>0</v>
      </c>
      <c r="I158" s="805">
        <f>IF($G$15=0,0,ROUND(H158/FplkmBS1,3))</f>
        <v>0</v>
      </c>
      <c r="J158" s="97"/>
      <c r="K158" s="738"/>
      <c r="L158" s="738"/>
      <c r="M158" s="97"/>
      <c r="N158" s="97"/>
    </row>
    <row r="159" spans="1:14" s="729" customFormat="1" ht="18" customHeight="1" x14ac:dyDescent="0.2"/>
    <row r="160" spans="1:14" s="729" customFormat="1" ht="34.5" customHeight="1" x14ac:dyDescent="0.2">
      <c r="A160" s="179" t="s">
        <v>2</v>
      </c>
      <c r="B160" s="1008" t="s">
        <v>3</v>
      </c>
      <c r="C160" s="1009"/>
      <c r="D160" s="1010"/>
      <c r="E160" s="787" t="s">
        <v>18</v>
      </c>
      <c r="F160" s="787" t="s">
        <v>1</v>
      </c>
      <c r="G160" s="787" t="s">
        <v>29</v>
      </c>
      <c r="H160" s="822" t="s">
        <v>30</v>
      </c>
      <c r="I160" s="787" t="s">
        <v>69</v>
      </c>
      <c r="K160" s="738"/>
      <c r="L160" s="738"/>
    </row>
    <row r="161" spans="1:14" s="729" customFormat="1" ht="9.75" customHeight="1" x14ac:dyDescent="0.2">
      <c r="A161" s="762" t="s">
        <v>0</v>
      </c>
      <c r="B161" s="763"/>
      <c r="C161" s="763"/>
      <c r="D161" s="763"/>
      <c r="E161" s="764"/>
      <c r="F161" s="765"/>
      <c r="G161" s="229"/>
      <c r="H161" s="247"/>
      <c r="I161" s="750"/>
    </row>
    <row r="162" spans="1:14" s="729" customFormat="1" ht="18" customHeight="1" x14ac:dyDescent="0.2">
      <c r="A162" s="761" t="s">
        <v>451</v>
      </c>
      <c r="B162" s="790" t="s">
        <v>46</v>
      </c>
      <c r="C162" s="790"/>
      <c r="D162" s="790"/>
      <c r="E162" s="791"/>
      <c r="F162" s="792"/>
      <c r="G162" s="232"/>
      <c r="H162" s="256"/>
      <c r="I162" s="232"/>
      <c r="J162" s="888"/>
      <c r="K162" s="794"/>
      <c r="L162" s="794"/>
      <c r="M162" s="794"/>
      <c r="N162" s="794"/>
    </row>
    <row r="163" spans="1:14" s="729" customFormat="1" ht="18" customHeight="1" x14ac:dyDescent="0.2">
      <c r="H163" s="861"/>
      <c r="K163" s="738"/>
      <c r="L163" s="738"/>
    </row>
    <row r="164" spans="1:14" s="729" customFormat="1" ht="18" customHeight="1" x14ac:dyDescent="0.2">
      <c r="A164" s="795" t="s">
        <v>452</v>
      </c>
      <c r="B164" s="948" t="s">
        <v>525</v>
      </c>
      <c r="C164" s="949"/>
      <c r="D164" s="949"/>
      <c r="E164" s="949"/>
      <c r="F164" s="949"/>
      <c r="G164" s="949"/>
      <c r="H164" s="949"/>
      <c r="I164" s="950"/>
      <c r="K164" s="738"/>
      <c r="L164" s="738"/>
      <c r="M164" s="1028"/>
      <c r="N164" s="1028"/>
    </row>
    <row r="165" spans="1:14" s="729" customFormat="1" ht="19.5" customHeight="1" x14ac:dyDescent="0.2">
      <c r="A165" s="796" t="s">
        <v>453</v>
      </c>
      <c r="B165" s="1014" t="s">
        <v>345</v>
      </c>
      <c r="C165" s="1015"/>
      <c r="D165" s="1016"/>
      <c r="E165" s="889">
        <f>G13</f>
        <v>0</v>
      </c>
      <c r="F165" s="890" t="s">
        <v>21</v>
      </c>
      <c r="G165" s="891">
        <v>0</v>
      </c>
      <c r="H165" s="827">
        <f>ROUND(E165*G165,2)</f>
        <v>0</v>
      </c>
      <c r="I165" s="799">
        <f t="shared" ref="I165:I166" si="14">IF($G$15=0,0,ROUND(H165/FplkmBS1,3))</f>
        <v>0</v>
      </c>
      <c r="K165" s="738"/>
      <c r="L165" s="738"/>
      <c r="M165" s="1028"/>
      <c r="N165" s="1028"/>
    </row>
    <row r="166" spans="1:14" s="729" customFormat="1" ht="18" customHeight="1" x14ac:dyDescent="0.2">
      <c r="A166" s="796" t="s">
        <v>454</v>
      </c>
      <c r="B166" s="892" t="s">
        <v>371</v>
      </c>
      <c r="C166" s="893"/>
      <c r="D166" s="893"/>
      <c r="E166" s="889">
        <f>G14</f>
        <v>369312.864</v>
      </c>
      <c r="F166" s="890" t="s">
        <v>21</v>
      </c>
      <c r="G166" s="894"/>
      <c r="H166" s="827">
        <f>ROUND(E166*G166,2)</f>
        <v>0</v>
      </c>
      <c r="I166" s="799">
        <f t="shared" si="14"/>
        <v>0</v>
      </c>
      <c r="K166" s="738"/>
      <c r="L166" s="738"/>
      <c r="M166" s="1028"/>
      <c r="N166" s="1028"/>
    </row>
    <row r="167" spans="1:14" s="729" customFormat="1" ht="18" customHeight="1" x14ac:dyDescent="0.2">
      <c r="A167" s="803"/>
      <c r="B167" s="994" t="s">
        <v>458</v>
      </c>
      <c r="C167" s="995"/>
      <c r="D167" s="995"/>
      <c r="E167" s="995"/>
      <c r="F167" s="995"/>
      <c r="G167" s="996"/>
      <c r="H167" s="804">
        <f>ROUND(SUM(H165:H166),2)</f>
        <v>0</v>
      </c>
      <c r="I167" s="805">
        <f>IF($G$15=0,0,ROUND(H167/FplkmBS1,3))</f>
        <v>0</v>
      </c>
      <c r="K167" s="738"/>
      <c r="L167" s="738"/>
      <c r="M167" s="1028"/>
      <c r="N167" s="1028"/>
    </row>
    <row r="168" spans="1:14" s="729" customFormat="1" ht="18" customHeight="1" x14ac:dyDescent="0.2">
      <c r="H168" s="861"/>
      <c r="K168" s="738"/>
      <c r="L168" s="738"/>
      <c r="M168" s="1028"/>
      <c r="N168" s="1028"/>
    </row>
    <row r="169" spans="1:14" s="729" customFormat="1" ht="18" customHeight="1" x14ac:dyDescent="0.2">
      <c r="A169" s="795" t="s">
        <v>455</v>
      </c>
      <c r="B169" s="948" t="s">
        <v>526</v>
      </c>
      <c r="C169" s="949"/>
      <c r="D169" s="949"/>
      <c r="E169" s="949"/>
      <c r="F169" s="949"/>
      <c r="G169" s="949"/>
      <c r="H169" s="949"/>
      <c r="I169" s="950"/>
      <c r="K169" s="738"/>
      <c r="L169" s="738"/>
      <c r="M169" s="1028"/>
      <c r="N169" s="1028"/>
    </row>
    <row r="170" spans="1:14" s="729" customFormat="1" ht="18.75" customHeight="1" x14ac:dyDescent="0.2">
      <c r="A170" s="796" t="s">
        <v>456</v>
      </c>
      <c r="B170" s="1014" t="str">
        <f>B165</f>
        <v>TLBV</v>
      </c>
      <c r="C170" s="1015"/>
      <c r="D170" s="1015"/>
      <c r="E170" s="1015"/>
      <c r="F170" s="1015"/>
      <c r="G170" s="1016"/>
      <c r="H170" s="881">
        <v>0</v>
      </c>
      <c r="I170" s="799">
        <f>IF($G$15=0,0,ROUND(H170/FplkmBS1,3))</f>
        <v>0</v>
      </c>
      <c r="K170" s="738"/>
      <c r="L170" s="738"/>
      <c r="M170" s="1028"/>
      <c r="N170" s="1028"/>
    </row>
    <row r="171" spans="1:14" s="729" customFormat="1" ht="18" customHeight="1" x14ac:dyDescent="0.2">
      <c r="A171" s="796" t="s">
        <v>457</v>
      </c>
      <c r="B171" s="892" t="s">
        <v>371</v>
      </c>
      <c r="C171" s="893"/>
      <c r="D171" s="893"/>
      <c r="E171" s="893"/>
      <c r="F171" s="893"/>
      <c r="G171" s="895"/>
      <c r="H171" s="813"/>
      <c r="I171" s="799">
        <f>IF($G$15=0,0,ROUND(H171/FplkmBS1,3))</f>
        <v>0</v>
      </c>
      <c r="K171" s="738"/>
      <c r="L171" s="738"/>
      <c r="M171" s="1028"/>
      <c r="N171" s="1028"/>
    </row>
    <row r="172" spans="1:14" s="729" customFormat="1" ht="20.100000000000001" customHeight="1" x14ac:dyDescent="0.2">
      <c r="A172" s="803"/>
      <c r="B172" s="994" t="s">
        <v>459</v>
      </c>
      <c r="C172" s="995"/>
      <c r="D172" s="995"/>
      <c r="E172" s="995"/>
      <c r="F172" s="995"/>
      <c r="G172" s="996"/>
      <c r="H172" s="804">
        <f>ROUND(SUM(H170:H171),2)</f>
        <v>0</v>
      </c>
      <c r="I172" s="805">
        <f>IF($G$15=0,0,ROUND(H172/FplkmBS1,3))</f>
        <v>0</v>
      </c>
      <c r="K172" s="738"/>
      <c r="L172" s="738"/>
    </row>
    <row r="173" spans="1:14" s="729" customFormat="1" ht="20.100000000000001" customHeight="1" x14ac:dyDescent="0.2">
      <c r="K173" s="738"/>
      <c r="L173" s="738"/>
    </row>
    <row r="174" spans="1:14" s="729" customFormat="1" ht="20.100000000000001" customHeight="1" x14ac:dyDescent="0.2">
      <c r="A174" s="896"/>
      <c r="B174" s="1024" t="s">
        <v>460</v>
      </c>
      <c r="C174" s="1024"/>
      <c r="D174" s="1024"/>
      <c r="E174" s="1024"/>
      <c r="F174" s="1024"/>
      <c r="G174" s="1024"/>
      <c r="H174" s="271">
        <f>H167+H172</f>
        <v>0</v>
      </c>
      <c r="I174" s="805">
        <f>IF($G$15=0,0,ROUND(H174/FplkmBS1,3))</f>
        <v>0</v>
      </c>
      <c r="K174" s="738"/>
      <c r="L174" s="738"/>
    </row>
    <row r="175" spans="1:14" s="729" customFormat="1" ht="20.100000000000001" customHeight="1" x14ac:dyDescent="0.2">
      <c r="H175" s="897"/>
      <c r="K175" s="738"/>
      <c r="L175" s="738"/>
    </row>
    <row r="176" spans="1:14" s="729" customFormat="1" ht="20.100000000000001" customHeight="1" x14ac:dyDescent="0.2">
      <c r="A176" s="1025"/>
      <c r="B176" s="1025"/>
      <c r="C176" s="1025"/>
      <c r="D176" s="1025"/>
      <c r="E176" s="1025"/>
      <c r="F176" s="1025"/>
      <c r="G176" s="1025"/>
      <c r="H176" s="1025"/>
      <c r="K176" s="738"/>
      <c r="L176" s="738"/>
    </row>
    <row r="177" spans="1:14" s="729" customFormat="1" ht="20.100000000000001" customHeight="1" x14ac:dyDescent="0.2">
      <c r="K177" s="738"/>
      <c r="L177" s="738"/>
    </row>
    <row r="178" spans="1:14" ht="9.9499999999999993" customHeight="1" x14ac:dyDescent="0.2">
      <c r="A178" s="729"/>
      <c r="B178" s="729"/>
      <c r="C178" s="729"/>
      <c r="D178" s="729"/>
      <c r="E178" s="729"/>
      <c r="F178" s="729"/>
      <c r="G178" s="729"/>
      <c r="H178" s="729"/>
      <c r="I178" s="729"/>
      <c r="J178" s="729"/>
      <c r="M178" s="729"/>
      <c r="N178" s="729"/>
    </row>
    <row r="179" spans="1:14" ht="9.9499999999999993" customHeight="1" x14ac:dyDescent="0.2">
      <c r="A179" s="729"/>
      <c r="B179" s="729"/>
      <c r="C179" s="729"/>
      <c r="D179" s="729"/>
      <c r="E179" s="729"/>
      <c r="F179" s="729"/>
      <c r="G179" s="729"/>
      <c r="H179" s="729"/>
      <c r="I179" s="729"/>
      <c r="J179" s="729"/>
      <c r="M179" s="729"/>
      <c r="N179" s="729"/>
    </row>
    <row r="180" spans="1:14" ht="9.9499999999999993" customHeight="1" x14ac:dyDescent="0.2">
      <c r="A180" s="729"/>
      <c r="B180" s="729"/>
      <c r="C180" s="729"/>
      <c r="D180" s="729"/>
      <c r="E180" s="729"/>
      <c r="F180" s="729"/>
      <c r="G180" s="729"/>
      <c r="H180" s="729"/>
      <c r="I180" s="729"/>
    </row>
    <row r="181" spans="1:14" x14ac:dyDescent="0.2">
      <c r="A181" s="729"/>
      <c r="B181" s="729"/>
      <c r="C181" s="729"/>
      <c r="D181" s="729"/>
      <c r="E181" s="729"/>
      <c r="F181" s="729"/>
      <c r="G181" s="729"/>
      <c r="H181" s="729"/>
      <c r="I181" s="729"/>
    </row>
    <row r="182" spans="1:14" x14ac:dyDescent="0.2">
      <c r="A182" s="729"/>
      <c r="B182" s="729"/>
      <c r="C182" s="729"/>
      <c r="D182" s="729"/>
      <c r="E182" s="729"/>
      <c r="F182" s="729"/>
      <c r="G182" s="729"/>
      <c r="H182" s="729"/>
      <c r="I182" s="729"/>
    </row>
    <row r="183" spans="1:14" x14ac:dyDescent="0.2">
      <c r="A183" s="878"/>
      <c r="B183" s="854"/>
      <c r="C183" s="854"/>
      <c r="D183" s="854"/>
      <c r="E183" s="855"/>
      <c r="F183" s="856"/>
      <c r="G183" s="38"/>
      <c r="H183" s="38"/>
      <c r="I183" s="832"/>
    </row>
    <row r="184" spans="1:14" x14ac:dyDescent="0.2">
      <c r="A184" s="878"/>
      <c r="B184" s="854"/>
      <c r="C184" s="854"/>
      <c r="D184" s="854"/>
      <c r="E184" s="855"/>
      <c r="F184" s="856"/>
      <c r="G184" s="38"/>
      <c r="H184" s="38"/>
      <c r="I184" s="832"/>
    </row>
    <row r="185" spans="1:14" x14ac:dyDescent="0.2">
      <c r="A185" s="878"/>
      <c r="B185" s="854"/>
      <c r="C185" s="854"/>
      <c r="D185" s="854"/>
      <c r="E185" s="855"/>
      <c r="F185" s="856"/>
      <c r="G185" s="38"/>
      <c r="H185" s="38"/>
      <c r="I185" s="832"/>
    </row>
    <row r="186" spans="1:14" x14ac:dyDescent="0.2">
      <c r="A186" s="97"/>
      <c r="B186" s="97"/>
      <c r="C186" s="97"/>
      <c r="D186" s="97"/>
      <c r="E186" s="97"/>
      <c r="F186" s="97"/>
    </row>
    <row r="187" spans="1:14" x14ac:dyDescent="0.2">
      <c r="B187" s="119"/>
    </row>
    <row r="188" spans="1:14" x14ac:dyDescent="0.2">
      <c r="B188" s="119"/>
    </row>
    <row r="189" spans="1:14" x14ac:dyDescent="0.2">
      <c r="B189" s="119"/>
    </row>
    <row r="190" spans="1:14" x14ac:dyDescent="0.2">
      <c r="B190" s="119"/>
    </row>
    <row r="191" spans="1:14" x14ac:dyDescent="0.2">
      <c r="B191" s="119"/>
    </row>
    <row r="192" spans="1:14" x14ac:dyDescent="0.2">
      <c r="B192" s="119"/>
    </row>
    <row r="193" spans="2:2" x14ac:dyDescent="0.2">
      <c r="B193" s="119"/>
    </row>
    <row r="194" spans="2:2" x14ac:dyDescent="0.2">
      <c r="B194" s="119"/>
    </row>
    <row r="195" spans="2:2" x14ac:dyDescent="0.2">
      <c r="B195" s="119"/>
    </row>
    <row r="196" spans="2:2" x14ac:dyDescent="0.2">
      <c r="B196" s="119"/>
    </row>
    <row r="197" spans="2:2" x14ac:dyDescent="0.2">
      <c r="B197" s="119"/>
    </row>
    <row r="198" spans="2:2" x14ac:dyDescent="0.2">
      <c r="B198" s="119"/>
    </row>
    <row r="199" spans="2:2" x14ac:dyDescent="0.2">
      <c r="B199" s="119"/>
    </row>
    <row r="200" spans="2:2" x14ac:dyDescent="0.2">
      <c r="B200" s="119"/>
    </row>
    <row r="201" spans="2:2" x14ac:dyDescent="0.2">
      <c r="B201" s="119"/>
    </row>
    <row r="202" spans="2:2" x14ac:dyDescent="0.2">
      <c r="B202" s="119"/>
    </row>
    <row r="203" spans="2:2" x14ac:dyDescent="0.2">
      <c r="B203" s="119"/>
    </row>
    <row r="204" spans="2:2" x14ac:dyDescent="0.2">
      <c r="B204" s="119"/>
    </row>
    <row r="205" spans="2:2" x14ac:dyDescent="0.2">
      <c r="B205" s="119"/>
    </row>
    <row r="206" spans="2:2" x14ac:dyDescent="0.2">
      <c r="B206" s="119"/>
    </row>
    <row r="207" spans="2:2" x14ac:dyDescent="0.2">
      <c r="B207" s="119"/>
    </row>
    <row r="208" spans="2:2" x14ac:dyDescent="0.2">
      <c r="B208" s="119"/>
    </row>
    <row r="209" spans="2:2" x14ac:dyDescent="0.2">
      <c r="B209" s="119"/>
    </row>
    <row r="210" spans="2:2" x14ac:dyDescent="0.2">
      <c r="B210" s="119"/>
    </row>
    <row r="211" spans="2:2" x14ac:dyDescent="0.2">
      <c r="B211" s="119"/>
    </row>
    <row r="212" spans="2:2" x14ac:dyDescent="0.2">
      <c r="B212" s="119"/>
    </row>
    <row r="213" spans="2:2" x14ac:dyDescent="0.2">
      <c r="B213" s="119"/>
    </row>
    <row r="214" spans="2:2" x14ac:dyDescent="0.2">
      <c r="B214" s="119"/>
    </row>
    <row r="215" spans="2:2" x14ac:dyDescent="0.2">
      <c r="B215" s="119"/>
    </row>
    <row r="216" spans="2:2" x14ac:dyDescent="0.2">
      <c r="B216" s="119"/>
    </row>
    <row r="217" spans="2:2" x14ac:dyDescent="0.2">
      <c r="B217" s="119"/>
    </row>
    <row r="218" spans="2:2" x14ac:dyDescent="0.2">
      <c r="B218" s="119"/>
    </row>
    <row r="219" spans="2:2" x14ac:dyDescent="0.2">
      <c r="B219" s="119"/>
    </row>
    <row r="220" spans="2:2" x14ac:dyDescent="0.2">
      <c r="B220" s="119"/>
    </row>
    <row r="221" spans="2:2" x14ac:dyDescent="0.2">
      <c r="B221" s="119"/>
    </row>
    <row r="222" spans="2:2" x14ac:dyDescent="0.2">
      <c r="B222" s="119"/>
    </row>
    <row r="223" spans="2:2" x14ac:dyDescent="0.2">
      <c r="B223" s="119"/>
    </row>
    <row r="224" spans="2:2" x14ac:dyDescent="0.2">
      <c r="B224" s="119"/>
    </row>
    <row r="225" spans="2:2" x14ac:dyDescent="0.2">
      <c r="B225" s="119"/>
    </row>
    <row r="226" spans="2:2" x14ac:dyDescent="0.2">
      <c r="B226" s="119"/>
    </row>
    <row r="227" spans="2:2" x14ac:dyDescent="0.2">
      <c r="B227" s="119"/>
    </row>
    <row r="228" spans="2:2" x14ac:dyDescent="0.2">
      <c r="B228" s="119"/>
    </row>
    <row r="229" spans="2:2" x14ac:dyDescent="0.2">
      <c r="B229" s="119"/>
    </row>
    <row r="230" spans="2:2" x14ac:dyDescent="0.2">
      <c r="B230" s="119"/>
    </row>
    <row r="231" spans="2:2" x14ac:dyDescent="0.2">
      <c r="B231" s="119"/>
    </row>
    <row r="232" spans="2:2" x14ac:dyDescent="0.2">
      <c r="B232" s="119"/>
    </row>
    <row r="233" spans="2:2" x14ac:dyDescent="0.2">
      <c r="B233" s="119"/>
    </row>
    <row r="234" spans="2:2" x14ac:dyDescent="0.2">
      <c r="B234" s="119"/>
    </row>
    <row r="235" spans="2:2" x14ac:dyDescent="0.2">
      <c r="B235" s="119"/>
    </row>
    <row r="236" spans="2:2" x14ac:dyDescent="0.2">
      <c r="B236" s="119"/>
    </row>
    <row r="237" spans="2:2" x14ac:dyDescent="0.2">
      <c r="B237" s="119"/>
    </row>
    <row r="238" spans="2:2" x14ac:dyDescent="0.2">
      <c r="B238" s="119"/>
    </row>
    <row r="239" spans="2:2" x14ac:dyDescent="0.2">
      <c r="B239" s="119"/>
    </row>
    <row r="240" spans="2:2" x14ac:dyDescent="0.2">
      <c r="B240" s="119"/>
    </row>
    <row r="241" spans="2:2" x14ac:dyDescent="0.2">
      <c r="B241" s="119"/>
    </row>
    <row r="242" spans="2:2" x14ac:dyDescent="0.2">
      <c r="B242" s="119"/>
    </row>
    <row r="243" spans="2:2" x14ac:dyDescent="0.2">
      <c r="B243" s="119"/>
    </row>
    <row r="244" spans="2:2" x14ac:dyDescent="0.2">
      <c r="B244" s="119"/>
    </row>
    <row r="245" spans="2:2" x14ac:dyDescent="0.2">
      <c r="B245" s="119"/>
    </row>
    <row r="246" spans="2:2" x14ac:dyDescent="0.2">
      <c r="B246" s="119"/>
    </row>
    <row r="247" spans="2:2" x14ac:dyDescent="0.2">
      <c r="B247" s="119"/>
    </row>
    <row r="248" spans="2:2" x14ac:dyDescent="0.2">
      <c r="B248" s="119"/>
    </row>
    <row r="249" spans="2:2" x14ac:dyDescent="0.2">
      <c r="B249" s="119"/>
    </row>
    <row r="250" spans="2:2" x14ac:dyDescent="0.2">
      <c r="B250" s="119"/>
    </row>
    <row r="251" spans="2:2" x14ac:dyDescent="0.2">
      <c r="B251" s="119"/>
    </row>
    <row r="252" spans="2:2" x14ac:dyDescent="0.2">
      <c r="B252" s="119"/>
    </row>
    <row r="253" spans="2:2" x14ac:dyDescent="0.2">
      <c r="B253" s="119"/>
    </row>
    <row r="254" spans="2:2" x14ac:dyDescent="0.2">
      <c r="B254" s="119"/>
    </row>
    <row r="255" spans="2:2" x14ac:dyDescent="0.2">
      <c r="B255" s="119"/>
    </row>
    <row r="256" spans="2:2" x14ac:dyDescent="0.2">
      <c r="B256" s="119"/>
    </row>
    <row r="257" spans="2:2" x14ac:dyDescent="0.2">
      <c r="B257" s="119"/>
    </row>
    <row r="258" spans="2:2" x14ac:dyDescent="0.2">
      <c r="B258" s="119"/>
    </row>
    <row r="259" spans="2:2" x14ac:dyDescent="0.2">
      <c r="B259" s="119"/>
    </row>
    <row r="260" spans="2:2" x14ac:dyDescent="0.2">
      <c r="B260" s="119"/>
    </row>
    <row r="261" spans="2:2" x14ac:dyDescent="0.2">
      <c r="B261" s="119"/>
    </row>
    <row r="262" spans="2:2" x14ac:dyDescent="0.2">
      <c r="B262" s="119"/>
    </row>
    <row r="263" spans="2:2" x14ac:dyDescent="0.2">
      <c r="B263" s="119"/>
    </row>
    <row r="264" spans="2:2" x14ac:dyDescent="0.2">
      <c r="B264" s="119"/>
    </row>
    <row r="265" spans="2:2" x14ac:dyDescent="0.2">
      <c r="B265" s="119"/>
    </row>
    <row r="266" spans="2:2" x14ac:dyDescent="0.2">
      <c r="B266" s="119"/>
    </row>
    <row r="267" spans="2:2" x14ac:dyDescent="0.2">
      <c r="B267" s="119"/>
    </row>
    <row r="268" spans="2:2" x14ac:dyDescent="0.2">
      <c r="B268" s="119"/>
    </row>
    <row r="269" spans="2:2" x14ac:dyDescent="0.2">
      <c r="B269" s="119"/>
    </row>
    <row r="270" spans="2:2" x14ac:dyDescent="0.2">
      <c r="B270" s="119"/>
    </row>
    <row r="271" spans="2:2" x14ac:dyDescent="0.2">
      <c r="B271" s="119"/>
    </row>
    <row r="272" spans="2:2" x14ac:dyDescent="0.2">
      <c r="B272" s="119"/>
    </row>
    <row r="273" spans="2:2" x14ac:dyDescent="0.2">
      <c r="B273" s="119"/>
    </row>
    <row r="274" spans="2:2" x14ac:dyDescent="0.2">
      <c r="B274" s="119"/>
    </row>
    <row r="275" spans="2:2" x14ac:dyDescent="0.2">
      <c r="B275" s="119"/>
    </row>
    <row r="276" spans="2:2" x14ac:dyDescent="0.2">
      <c r="B276" s="119"/>
    </row>
    <row r="277" spans="2:2" x14ac:dyDescent="0.2">
      <c r="B277" s="119"/>
    </row>
    <row r="278" spans="2:2" x14ac:dyDescent="0.2">
      <c r="B278" s="119"/>
    </row>
    <row r="279" spans="2:2" x14ac:dyDescent="0.2">
      <c r="B279" s="119"/>
    </row>
    <row r="280" spans="2:2" x14ac:dyDescent="0.2">
      <c r="B280" s="119"/>
    </row>
    <row r="281" spans="2:2" x14ac:dyDescent="0.2">
      <c r="B281" s="119"/>
    </row>
    <row r="282" spans="2:2" x14ac:dyDescent="0.2">
      <c r="B282" s="119"/>
    </row>
    <row r="283" spans="2:2" x14ac:dyDescent="0.2">
      <c r="B283" s="119"/>
    </row>
    <row r="284" spans="2:2" x14ac:dyDescent="0.2">
      <c r="B284" s="119"/>
    </row>
    <row r="285" spans="2:2" x14ac:dyDescent="0.2">
      <c r="B285" s="119"/>
    </row>
    <row r="286" spans="2:2" x14ac:dyDescent="0.2">
      <c r="B286" s="119"/>
    </row>
    <row r="287" spans="2:2" x14ac:dyDescent="0.2">
      <c r="B287" s="119"/>
    </row>
    <row r="288" spans="2:2" x14ac:dyDescent="0.2">
      <c r="B288" s="119"/>
    </row>
    <row r="289" spans="2:2" x14ac:dyDescent="0.2">
      <c r="B289" s="119"/>
    </row>
    <row r="290" spans="2:2" x14ac:dyDescent="0.2">
      <c r="B290" s="119"/>
    </row>
    <row r="291" spans="2:2" x14ac:dyDescent="0.2">
      <c r="B291" s="119"/>
    </row>
    <row r="292" spans="2:2" x14ac:dyDescent="0.2">
      <c r="B292" s="119"/>
    </row>
    <row r="293" spans="2:2" x14ac:dyDescent="0.2">
      <c r="B293" s="119"/>
    </row>
    <row r="294" spans="2:2" x14ac:dyDescent="0.2">
      <c r="B294" s="119"/>
    </row>
    <row r="295" spans="2:2" x14ac:dyDescent="0.2">
      <c r="B295" s="119"/>
    </row>
    <row r="296" spans="2:2" x14ac:dyDescent="0.2">
      <c r="B296" s="119"/>
    </row>
    <row r="297" spans="2:2" x14ac:dyDescent="0.2">
      <c r="B297" s="119"/>
    </row>
    <row r="298" spans="2:2" x14ac:dyDescent="0.2">
      <c r="B298" s="119"/>
    </row>
    <row r="299" spans="2:2" x14ac:dyDescent="0.2">
      <c r="B299" s="119"/>
    </row>
    <row r="300" spans="2:2" x14ac:dyDescent="0.2">
      <c r="B300" s="119"/>
    </row>
    <row r="301" spans="2:2" x14ac:dyDescent="0.2">
      <c r="B301" s="119"/>
    </row>
    <row r="302" spans="2:2" x14ac:dyDescent="0.2">
      <c r="B302" s="119"/>
    </row>
    <row r="303" spans="2:2" x14ac:dyDescent="0.2">
      <c r="B303" s="119"/>
    </row>
    <row r="304" spans="2:2" x14ac:dyDescent="0.2">
      <c r="B304" s="119"/>
    </row>
    <row r="305" spans="2:2" x14ac:dyDescent="0.2">
      <c r="B305" s="119"/>
    </row>
    <row r="306" spans="2:2" x14ac:dyDescent="0.2">
      <c r="B306" s="119"/>
    </row>
    <row r="307" spans="2:2" x14ac:dyDescent="0.2">
      <c r="B307" s="119"/>
    </row>
    <row r="308" spans="2:2" x14ac:dyDescent="0.2">
      <c r="B308" s="119"/>
    </row>
    <row r="309" spans="2:2" x14ac:dyDescent="0.2">
      <c r="B309" s="119"/>
    </row>
    <row r="310" spans="2:2" x14ac:dyDescent="0.2">
      <c r="B310" s="119"/>
    </row>
    <row r="311" spans="2:2" x14ac:dyDescent="0.2">
      <c r="B311" s="119"/>
    </row>
    <row r="312" spans="2:2" x14ac:dyDescent="0.2">
      <c r="B312" s="119"/>
    </row>
    <row r="313" spans="2:2" x14ac:dyDescent="0.2">
      <c r="B313" s="119"/>
    </row>
    <row r="314" spans="2:2" x14ac:dyDescent="0.2">
      <c r="B314" s="119"/>
    </row>
    <row r="315" spans="2:2" x14ac:dyDescent="0.2">
      <c r="B315" s="119"/>
    </row>
    <row r="316" spans="2:2" x14ac:dyDescent="0.2">
      <c r="B316" s="119"/>
    </row>
    <row r="317" spans="2:2" x14ac:dyDescent="0.2">
      <c r="B317" s="119"/>
    </row>
    <row r="318" spans="2:2" x14ac:dyDescent="0.2">
      <c r="B318" s="119"/>
    </row>
    <row r="319" spans="2:2" x14ac:dyDescent="0.2">
      <c r="B319" s="119"/>
    </row>
    <row r="320" spans="2:2" x14ac:dyDescent="0.2">
      <c r="B320" s="119"/>
    </row>
    <row r="321" spans="2:2" x14ac:dyDescent="0.2">
      <c r="B321" s="119"/>
    </row>
    <row r="322" spans="2:2" x14ac:dyDescent="0.2">
      <c r="B322" s="119"/>
    </row>
    <row r="323" spans="2:2" x14ac:dyDescent="0.2">
      <c r="B323" s="119"/>
    </row>
    <row r="324" spans="2:2" x14ac:dyDescent="0.2">
      <c r="B324" s="119"/>
    </row>
    <row r="325" spans="2:2" x14ac:dyDescent="0.2">
      <c r="B325" s="119"/>
    </row>
    <row r="326" spans="2:2" x14ac:dyDescent="0.2">
      <c r="B326" s="119"/>
    </row>
    <row r="327" spans="2:2" x14ac:dyDescent="0.2">
      <c r="B327" s="119"/>
    </row>
    <row r="328" spans="2:2" x14ac:dyDescent="0.2">
      <c r="B328" s="119"/>
    </row>
    <row r="329" spans="2:2" x14ac:dyDescent="0.2">
      <c r="B329" s="119"/>
    </row>
    <row r="330" spans="2:2" x14ac:dyDescent="0.2">
      <c r="B330" s="119"/>
    </row>
    <row r="331" spans="2:2" x14ac:dyDescent="0.2">
      <c r="B331" s="119"/>
    </row>
    <row r="332" spans="2:2" x14ac:dyDescent="0.2">
      <c r="B332" s="119"/>
    </row>
    <row r="333" spans="2:2" x14ac:dyDescent="0.2">
      <c r="B333" s="119"/>
    </row>
    <row r="334" spans="2:2" x14ac:dyDescent="0.2">
      <c r="B334" s="119"/>
    </row>
    <row r="335" spans="2:2" x14ac:dyDescent="0.2">
      <c r="B335" s="119"/>
    </row>
    <row r="336" spans="2:2" x14ac:dyDescent="0.2">
      <c r="B336" s="119"/>
    </row>
    <row r="337" spans="2:2" x14ac:dyDescent="0.2">
      <c r="B337" s="119"/>
    </row>
    <row r="338" spans="2:2" x14ac:dyDescent="0.2">
      <c r="B338" s="119"/>
    </row>
    <row r="339" spans="2:2" x14ac:dyDescent="0.2">
      <c r="B339" s="119"/>
    </row>
    <row r="340" spans="2:2" x14ac:dyDescent="0.2">
      <c r="B340" s="119"/>
    </row>
    <row r="341" spans="2:2" x14ac:dyDescent="0.2">
      <c r="B341" s="119"/>
    </row>
    <row r="342" spans="2:2" x14ac:dyDescent="0.2">
      <c r="B342" s="119"/>
    </row>
    <row r="343" spans="2:2" x14ac:dyDescent="0.2">
      <c r="B343" s="119"/>
    </row>
    <row r="344" spans="2:2" x14ac:dyDescent="0.2">
      <c r="B344" s="119"/>
    </row>
    <row r="345" spans="2:2" x14ac:dyDescent="0.2">
      <c r="B345" s="119"/>
    </row>
    <row r="346" spans="2:2" x14ac:dyDescent="0.2">
      <c r="B346" s="119"/>
    </row>
    <row r="347" spans="2:2" x14ac:dyDescent="0.2">
      <c r="B347" s="119"/>
    </row>
    <row r="348" spans="2:2" x14ac:dyDescent="0.2">
      <c r="B348" s="119"/>
    </row>
    <row r="349" spans="2:2" x14ac:dyDescent="0.2">
      <c r="B349" s="119"/>
    </row>
    <row r="350" spans="2:2" x14ac:dyDescent="0.2">
      <c r="B350" s="119"/>
    </row>
    <row r="351" spans="2:2" x14ac:dyDescent="0.2">
      <c r="B351" s="119"/>
    </row>
    <row r="352" spans="2:2" x14ac:dyDescent="0.2">
      <c r="B352" s="119"/>
    </row>
    <row r="353" spans="2:2" x14ac:dyDescent="0.2">
      <c r="B353" s="119"/>
    </row>
    <row r="354" spans="2:2" x14ac:dyDescent="0.2">
      <c r="B354" s="119"/>
    </row>
    <row r="355" spans="2:2" x14ac:dyDescent="0.2">
      <c r="B355" s="119"/>
    </row>
    <row r="356" spans="2:2" x14ac:dyDescent="0.2">
      <c r="B356" s="119"/>
    </row>
    <row r="357" spans="2:2" x14ac:dyDescent="0.2">
      <c r="B357" s="119"/>
    </row>
    <row r="358" spans="2:2" x14ac:dyDescent="0.2">
      <c r="B358" s="119"/>
    </row>
    <row r="359" spans="2:2" x14ac:dyDescent="0.2">
      <c r="B359" s="119"/>
    </row>
    <row r="360" spans="2:2" x14ac:dyDescent="0.2">
      <c r="B360" s="119"/>
    </row>
    <row r="361" spans="2:2" x14ac:dyDescent="0.2">
      <c r="B361" s="119"/>
    </row>
    <row r="362" spans="2:2" x14ac:dyDescent="0.2">
      <c r="B362" s="119"/>
    </row>
    <row r="363" spans="2:2" x14ac:dyDescent="0.2">
      <c r="B363" s="119"/>
    </row>
    <row r="364" spans="2:2" x14ac:dyDescent="0.2">
      <c r="B364" s="119"/>
    </row>
    <row r="365" spans="2:2" x14ac:dyDescent="0.2">
      <c r="B365" s="119"/>
    </row>
    <row r="366" spans="2:2" x14ac:dyDescent="0.2">
      <c r="B366" s="119"/>
    </row>
    <row r="367" spans="2:2" x14ac:dyDescent="0.2">
      <c r="B367" s="119"/>
    </row>
    <row r="368" spans="2:2" x14ac:dyDescent="0.2">
      <c r="B368" s="119"/>
    </row>
    <row r="369" spans="2:2" x14ac:dyDescent="0.2">
      <c r="B369" s="119"/>
    </row>
    <row r="370" spans="2:2" x14ac:dyDescent="0.2">
      <c r="B370" s="119"/>
    </row>
    <row r="371" spans="2:2" x14ac:dyDescent="0.2">
      <c r="B371" s="119"/>
    </row>
    <row r="372" spans="2:2" x14ac:dyDescent="0.2">
      <c r="B372" s="119"/>
    </row>
    <row r="373" spans="2:2" x14ac:dyDescent="0.2">
      <c r="B373" s="119"/>
    </row>
    <row r="374" spans="2:2" x14ac:dyDescent="0.2">
      <c r="B374" s="119"/>
    </row>
    <row r="375" spans="2:2" x14ac:dyDescent="0.2">
      <c r="B375" s="119"/>
    </row>
    <row r="376" spans="2:2" x14ac:dyDescent="0.2">
      <c r="B376" s="119"/>
    </row>
    <row r="377" spans="2:2" x14ac:dyDescent="0.2">
      <c r="B377" s="119"/>
    </row>
    <row r="378" spans="2:2" x14ac:dyDescent="0.2">
      <c r="B378" s="119"/>
    </row>
    <row r="379" spans="2:2" x14ac:dyDescent="0.2">
      <c r="B379" s="119"/>
    </row>
    <row r="380" spans="2:2" x14ac:dyDescent="0.2">
      <c r="B380" s="119"/>
    </row>
    <row r="381" spans="2:2" x14ac:dyDescent="0.2">
      <c r="B381" s="119"/>
    </row>
    <row r="382" spans="2:2" x14ac:dyDescent="0.2">
      <c r="B382" s="119"/>
    </row>
    <row r="383" spans="2:2" x14ac:dyDescent="0.2">
      <c r="B383" s="119"/>
    </row>
    <row r="384" spans="2:2" x14ac:dyDescent="0.2">
      <c r="B384" s="119"/>
    </row>
    <row r="385" spans="2:2" x14ac:dyDescent="0.2">
      <c r="B385" s="119"/>
    </row>
    <row r="386" spans="2:2" x14ac:dyDescent="0.2">
      <c r="B386" s="119"/>
    </row>
    <row r="387" spans="2:2" x14ac:dyDescent="0.2">
      <c r="B387" s="119"/>
    </row>
    <row r="388" spans="2:2" x14ac:dyDescent="0.2">
      <c r="B388" s="119"/>
    </row>
    <row r="389" spans="2:2" x14ac:dyDescent="0.2">
      <c r="B389" s="119"/>
    </row>
    <row r="390" spans="2:2" x14ac:dyDescent="0.2">
      <c r="B390" s="119"/>
    </row>
    <row r="391" spans="2:2" x14ac:dyDescent="0.2">
      <c r="B391" s="119"/>
    </row>
    <row r="392" spans="2:2" x14ac:dyDescent="0.2">
      <c r="B392" s="119"/>
    </row>
    <row r="393" spans="2:2" x14ac:dyDescent="0.2">
      <c r="B393" s="119"/>
    </row>
    <row r="394" spans="2:2" x14ac:dyDescent="0.2">
      <c r="B394" s="119"/>
    </row>
    <row r="395" spans="2:2" x14ac:dyDescent="0.2">
      <c r="B395" s="119"/>
    </row>
    <row r="396" spans="2:2" x14ac:dyDescent="0.2">
      <c r="B396" s="119"/>
    </row>
    <row r="397" spans="2:2" x14ac:dyDescent="0.2">
      <c r="B397" s="119"/>
    </row>
    <row r="398" spans="2:2" x14ac:dyDescent="0.2">
      <c r="B398" s="119"/>
    </row>
    <row r="399" spans="2:2" x14ac:dyDescent="0.2">
      <c r="B399" s="119"/>
    </row>
    <row r="400" spans="2:2" x14ac:dyDescent="0.2">
      <c r="B400" s="119"/>
    </row>
    <row r="401" spans="2:2" x14ac:dyDescent="0.2">
      <c r="B401" s="119"/>
    </row>
    <row r="402" spans="2:2" x14ac:dyDescent="0.2">
      <c r="B402" s="119"/>
    </row>
    <row r="403" spans="2:2" x14ac:dyDescent="0.2">
      <c r="B403" s="119"/>
    </row>
    <row r="404" spans="2:2" x14ac:dyDescent="0.2">
      <c r="B404" s="119"/>
    </row>
    <row r="405" spans="2:2" x14ac:dyDescent="0.2">
      <c r="B405" s="119"/>
    </row>
    <row r="406" spans="2:2" x14ac:dyDescent="0.2">
      <c r="B406" s="119"/>
    </row>
    <row r="407" spans="2:2" x14ac:dyDescent="0.2">
      <c r="B407" s="119"/>
    </row>
    <row r="408" spans="2:2" x14ac:dyDescent="0.2">
      <c r="B408" s="119"/>
    </row>
    <row r="409" spans="2:2" x14ac:dyDescent="0.2">
      <c r="B409" s="119"/>
    </row>
    <row r="410" spans="2:2" x14ac:dyDescent="0.2">
      <c r="B410" s="119"/>
    </row>
    <row r="411" spans="2:2" x14ac:dyDescent="0.2">
      <c r="B411" s="119"/>
    </row>
    <row r="412" spans="2:2" x14ac:dyDescent="0.2">
      <c r="B412" s="119"/>
    </row>
    <row r="413" spans="2:2" x14ac:dyDescent="0.2">
      <c r="B413" s="119"/>
    </row>
    <row r="414" spans="2:2" x14ac:dyDescent="0.2">
      <c r="B414" s="119"/>
    </row>
    <row r="415" spans="2:2" x14ac:dyDescent="0.2">
      <c r="B415" s="119"/>
    </row>
    <row r="416" spans="2:2" x14ac:dyDescent="0.2">
      <c r="B416" s="119"/>
    </row>
    <row r="417" spans="2:2" x14ac:dyDescent="0.2">
      <c r="B417" s="119"/>
    </row>
    <row r="418" spans="2:2" x14ac:dyDescent="0.2">
      <c r="B418" s="119"/>
    </row>
    <row r="419" spans="2:2" x14ac:dyDescent="0.2">
      <c r="B419" s="119"/>
    </row>
    <row r="420" spans="2:2" x14ac:dyDescent="0.2">
      <c r="B420" s="119"/>
    </row>
    <row r="421" spans="2:2" x14ac:dyDescent="0.2">
      <c r="B421" s="119"/>
    </row>
    <row r="422" spans="2:2" x14ac:dyDescent="0.2">
      <c r="B422" s="119"/>
    </row>
    <row r="423" spans="2:2" x14ac:dyDescent="0.2">
      <c r="B423" s="119"/>
    </row>
    <row r="424" spans="2:2" x14ac:dyDescent="0.2">
      <c r="B424" s="119"/>
    </row>
    <row r="425" spans="2:2" x14ac:dyDescent="0.2">
      <c r="B425" s="119"/>
    </row>
    <row r="426" spans="2:2" x14ac:dyDescent="0.2">
      <c r="B426" s="119"/>
    </row>
    <row r="427" spans="2:2" x14ac:dyDescent="0.2">
      <c r="B427" s="119"/>
    </row>
    <row r="428" spans="2:2" x14ac:dyDescent="0.2">
      <c r="B428" s="119"/>
    </row>
    <row r="429" spans="2:2" x14ac:dyDescent="0.2">
      <c r="B429" s="119"/>
    </row>
    <row r="430" spans="2:2" x14ac:dyDescent="0.2">
      <c r="B430" s="119"/>
    </row>
    <row r="431" spans="2:2" x14ac:dyDescent="0.2">
      <c r="B431" s="119"/>
    </row>
    <row r="432" spans="2:2" x14ac:dyDescent="0.2">
      <c r="B432" s="119"/>
    </row>
    <row r="433" spans="2:2" x14ac:dyDescent="0.2">
      <c r="B433" s="119"/>
    </row>
    <row r="434" spans="2:2" x14ac:dyDescent="0.2">
      <c r="B434" s="119"/>
    </row>
    <row r="435" spans="2:2" x14ac:dyDescent="0.2">
      <c r="B435" s="119"/>
    </row>
    <row r="436" spans="2:2" x14ac:dyDescent="0.2">
      <c r="B436" s="119"/>
    </row>
    <row r="437" spans="2:2" x14ac:dyDescent="0.2">
      <c r="B437" s="119"/>
    </row>
    <row r="438" spans="2:2" x14ac:dyDescent="0.2">
      <c r="B438" s="119"/>
    </row>
    <row r="439" spans="2:2" x14ac:dyDescent="0.2">
      <c r="B439" s="119"/>
    </row>
    <row r="440" spans="2:2" x14ac:dyDescent="0.2">
      <c r="B440" s="119"/>
    </row>
    <row r="441" spans="2:2" x14ac:dyDescent="0.2">
      <c r="B441" s="119"/>
    </row>
    <row r="442" spans="2:2" x14ac:dyDescent="0.2">
      <c r="B442" s="119"/>
    </row>
    <row r="443" spans="2:2" x14ac:dyDescent="0.2">
      <c r="B443" s="119"/>
    </row>
    <row r="444" spans="2:2" x14ac:dyDescent="0.2">
      <c r="B444" s="119"/>
    </row>
    <row r="445" spans="2:2" x14ac:dyDescent="0.2">
      <c r="B445" s="119"/>
    </row>
    <row r="446" spans="2:2" x14ac:dyDescent="0.2">
      <c r="B446" s="119"/>
    </row>
    <row r="447" spans="2:2" x14ac:dyDescent="0.2">
      <c r="B447" s="119"/>
    </row>
    <row r="448" spans="2:2" x14ac:dyDescent="0.2">
      <c r="B448" s="119"/>
    </row>
    <row r="449" spans="2:2" x14ac:dyDescent="0.2">
      <c r="B449" s="119"/>
    </row>
    <row r="450" spans="2:2" x14ac:dyDescent="0.2">
      <c r="B450" s="119"/>
    </row>
    <row r="451" spans="2:2" x14ac:dyDescent="0.2">
      <c r="B451" s="119"/>
    </row>
    <row r="452" spans="2:2" x14ac:dyDescent="0.2">
      <c r="B452" s="119"/>
    </row>
    <row r="453" spans="2:2" x14ac:dyDescent="0.2">
      <c r="B453" s="119"/>
    </row>
    <row r="454" spans="2:2" x14ac:dyDescent="0.2">
      <c r="B454" s="119"/>
    </row>
    <row r="455" spans="2:2" x14ac:dyDescent="0.2">
      <c r="B455" s="119"/>
    </row>
    <row r="456" spans="2:2" x14ac:dyDescent="0.2">
      <c r="B456" s="119"/>
    </row>
    <row r="457" spans="2:2" x14ac:dyDescent="0.2">
      <c r="B457" s="119"/>
    </row>
    <row r="458" spans="2:2" x14ac:dyDescent="0.2">
      <c r="B458" s="119"/>
    </row>
    <row r="459" spans="2:2" x14ac:dyDescent="0.2">
      <c r="B459" s="119"/>
    </row>
    <row r="460" spans="2:2" x14ac:dyDescent="0.2">
      <c r="B460" s="119"/>
    </row>
    <row r="461" spans="2:2" x14ac:dyDescent="0.2">
      <c r="B461" s="119"/>
    </row>
    <row r="462" spans="2:2" x14ac:dyDescent="0.2">
      <c r="B462" s="119"/>
    </row>
    <row r="463" spans="2:2" x14ac:dyDescent="0.2">
      <c r="B463" s="119"/>
    </row>
    <row r="464" spans="2:2" x14ac:dyDescent="0.2">
      <c r="B464" s="119"/>
    </row>
    <row r="465" spans="2:2" x14ac:dyDescent="0.2">
      <c r="B465" s="119"/>
    </row>
    <row r="466" spans="2:2" x14ac:dyDescent="0.2">
      <c r="B466" s="119"/>
    </row>
    <row r="467" spans="2:2" x14ac:dyDescent="0.2">
      <c r="B467" s="119"/>
    </row>
    <row r="468" spans="2:2" x14ac:dyDescent="0.2">
      <c r="B468" s="119"/>
    </row>
    <row r="469" spans="2:2" x14ac:dyDescent="0.2">
      <c r="B469" s="119"/>
    </row>
    <row r="470" spans="2:2" x14ac:dyDescent="0.2">
      <c r="B470" s="119"/>
    </row>
    <row r="471" spans="2:2" x14ac:dyDescent="0.2">
      <c r="B471" s="119"/>
    </row>
    <row r="472" spans="2:2" x14ac:dyDescent="0.2">
      <c r="B472" s="119"/>
    </row>
    <row r="473" spans="2:2" x14ac:dyDescent="0.2">
      <c r="B473" s="119"/>
    </row>
    <row r="474" spans="2:2" x14ac:dyDescent="0.2">
      <c r="B474" s="119"/>
    </row>
    <row r="475" spans="2:2" x14ac:dyDescent="0.2">
      <c r="B475" s="119"/>
    </row>
    <row r="476" spans="2:2" x14ac:dyDescent="0.2">
      <c r="B476" s="119"/>
    </row>
    <row r="477" spans="2:2" x14ac:dyDescent="0.2">
      <c r="B477" s="119"/>
    </row>
    <row r="478" spans="2:2" x14ac:dyDescent="0.2">
      <c r="B478" s="119"/>
    </row>
    <row r="479" spans="2:2" x14ac:dyDescent="0.2">
      <c r="B479" s="119"/>
    </row>
    <row r="480" spans="2:2" x14ac:dyDescent="0.2">
      <c r="B480" s="119"/>
    </row>
    <row r="481" spans="2:2" x14ac:dyDescent="0.2">
      <c r="B481" s="119"/>
    </row>
    <row r="482" spans="2:2" x14ac:dyDescent="0.2">
      <c r="B482" s="119"/>
    </row>
    <row r="483" spans="2:2" x14ac:dyDescent="0.2">
      <c r="B483" s="119"/>
    </row>
    <row r="484" spans="2:2" x14ac:dyDescent="0.2">
      <c r="B484" s="119"/>
    </row>
    <row r="485" spans="2:2" x14ac:dyDescent="0.2">
      <c r="B485" s="119"/>
    </row>
    <row r="486" spans="2:2" x14ac:dyDescent="0.2">
      <c r="B486" s="119"/>
    </row>
    <row r="487" spans="2:2" x14ac:dyDescent="0.2">
      <c r="B487" s="119"/>
    </row>
    <row r="488" spans="2:2" x14ac:dyDescent="0.2">
      <c r="B488" s="119"/>
    </row>
    <row r="489" spans="2:2" x14ac:dyDescent="0.2">
      <c r="B489" s="119"/>
    </row>
    <row r="490" spans="2:2" x14ac:dyDescent="0.2">
      <c r="B490" s="119"/>
    </row>
    <row r="491" spans="2:2" x14ac:dyDescent="0.2">
      <c r="B491" s="119"/>
    </row>
    <row r="492" spans="2:2" x14ac:dyDescent="0.2">
      <c r="B492" s="119"/>
    </row>
    <row r="493" spans="2:2" x14ac:dyDescent="0.2">
      <c r="B493" s="119"/>
    </row>
    <row r="494" spans="2:2" x14ac:dyDescent="0.2">
      <c r="B494" s="119"/>
    </row>
    <row r="495" spans="2:2" x14ac:dyDescent="0.2">
      <c r="B495" s="119"/>
    </row>
    <row r="496" spans="2:2" x14ac:dyDescent="0.2">
      <c r="B496" s="119"/>
    </row>
    <row r="497" spans="2:2" x14ac:dyDescent="0.2">
      <c r="B497" s="119"/>
    </row>
    <row r="498" spans="2:2" x14ac:dyDescent="0.2">
      <c r="B498" s="119"/>
    </row>
    <row r="499" spans="2:2" x14ac:dyDescent="0.2">
      <c r="B499" s="119"/>
    </row>
    <row r="500" spans="2:2" x14ac:dyDescent="0.2">
      <c r="B500" s="119"/>
    </row>
    <row r="501" spans="2:2" x14ac:dyDescent="0.2">
      <c r="B501" s="119"/>
    </row>
    <row r="502" spans="2:2" x14ac:dyDescent="0.2">
      <c r="B502" s="119"/>
    </row>
    <row r="503" spans="2:2" x14ac:dyDescent="0.2">
      <c r="B503" s="119"/>
    </row>
    <row r="504" spans="2:2" x14ac:dyDescent="0.2">
      <c r="B504" s="119"/>
    </row>
    <row r="505" spans="2:2" x14ac:dyDescent="0.2">
      <c r="B505" s="119"/>
    </row>
    <row r="506" spans="2:2" x14ac:dyDescent="0.2">
      <c r="B506" s="119"/>
    </row>
    <row r="507" spans="2:2" x14ac:dyDescent="0.2">
      <c r="B507" s="119"/>
    </row>
    <row r="508" spans="2:2" x14ac:dyDescent="0.2">
      <c r="B508" s="119"/>
    </row>
    <row r="509" spans="2:2" x14ac:dyDescent="0.2">
      <c r="B509" s="119"/>
    </row>
    <row r="510" spans="2:2" x14ac:dyDescent="0.2">
      <c r="B510" s="119"/>
    </row>
    <row r="511" spans="2:2" x14ac:dyDescent="0.2">
      <c r="B511" s="119"/>
    </row>
    <row r="512" spans="2:2" x14ac:dyDescent="0.2">
      <c r="B512" s="119"/>
    </row>
    <row r="513" spans="2:2" x14ac:dyDescent="0.2">
      <c r="B513" s="119"/>
    </row>
    <row r="514" spans="2:2" x14ac:dyDescent="0.2">
      <c r="B514" s="119"/>
    </row>
    <row r="515" spans="2:2" x14ac:dyDescent="0.2">
      <c r="B515" s="119"/>
    </row>
    <row r="516" spans="2:2" x14ac:dyDescent="0.2">
      <c r="B516" s="119"/>
    </row>
    <row r="517" spans="2:2" x14ac:dyDescent="0.2">
      <c r="B517" s="119"/>
    </row>
    <row r="518" spans="2:2" x14ac:dyDescent="0.2">
      <c r="B518" s="119"/>
    </row>
    <row r="519" spans="2:2" x14ac:dyDescent="0.2">
      <c r="B519" s="119"/>
    </row>
    <row r="520" spans="2:2" x14ac:dyDescent="0.2">
      <c r="B520" s="119"/>
    </row>
    <row r="521" spans="2:2" x14ac:dyDescent="0.2">
      <c r="B521" s="119"/>
    </row>
    <row r="522" spans="2:2" x14ac:dyDescent="0.2">
      <c r="B522" s="119"/>
    </row>
    <row r="523" spans="2:2" x14ac:dyDescent="0.2">
      <c r="B523" s="119"/>
    </row>
    <row r="524" spans="2:2" x14ac:dyDescent="0.2">
      <c r="B524" s="119"/>
    </row>
    <row r="525" spans="2:2" x14ac:dyDescent="0.2">
      <c r="B525" s="119"/>
    </row>
    <row r="526" spans="2:2" x14ac:dyDescent="0.2">
      <c r="B526" s="119"/>
    </row>
    <row r="527" spans="2:2" x14ac:dyDescent="0.2">
      <c r="B527" s="119"/>
    </row>
    <row r="528" spans="2:2" x14ac:dyDescent="0.2">
      <c r="B528" s="119"/>
    </row>
    <row r="529" spans="2:2" x14ac:dyDescent="0.2">
      <c r="B529" s="119"/>
    </row>
    <row r="530" spans="2:2" x14ac:dyDescent="0.2">
      <c r="B530" s="119"/>
    </row>
    <row r="531" spans="2:2" x14ac:dyDescent="0.2">
      <c r="B531" s="119"/>
    </row>
    <row r="532" spans="2:2" x14ac:dyDescent="0.2">
      <c r="B532" s="119"/>
    </row>
    <row r="533" spans="2:2" x14ac:dyDescent="0.2">
      <c r="B533" s="119"/>
    </row>
    <row r="534" spans="2:2" x14ac:dyDescent="0.2">
      <c r="B534" s="119"/>
    </row>
    <row r="535" spans="2:2" x14ac:dyDescent="0.2">
      <c r="B535" s="119"/>
    </row>
    <row r="536" spans="2:2" x14ac:dyDescent="0.2">
      <c r="B536" s="119"/>
    </row>
    <row r="537" spans="2:2" x14ac:dyDescent="0.2">
      <c r="B537" s="119"/>
    </row>
    <row r="538" spans="2:2" x14ac:dyDescent="0.2">
      <c r="B538" s="119"/>
    </row>
    <row r="539" spans="2:2" x14ac:dyDescent="0.2">
      <c r="B539" s="119"/>
    </row>
    <row r="540" spans="2:2" x14ac:dyDescent="0.2">
      <c r="B540" s="119"/>
    </row>
    <row r="541" spans="2:2" x14ac:dyDescent="0.2">
      <c r="B541" s="119"/>
    </row>
    <row r="542" spans="2:2" x14ac:dyDescent="0.2">
      <c r="B542" s="119"/>
    </row>
    <row r="543" spans="2:2" x14ac:dyDescent="0.2">
      <c r="B543" s="119"/>
    </row>
    <row r="544" spans="2:2" x14ac:dyDescent="0.2">
      <c r="B544" s="119"/>
    </row>
    <row r="545" spans="2:2" x14ac:dyDescent="0.2">
      <c r="B545" s="119"/>
    </row>
    <row r="546" spans="2:2" x14ac:dyDescent="0.2">
      <c r="B546" s="119"/>
    </row>
    <row r="547" spans="2:2" x14ac:dyDescent="0.2">
      <c r="B547" s="119"/>
    </row>
    <row r="548" spans="2:2" x14ac:dyDescent="0.2">
      <c r="B548" s="119"/>
    </row>
    <row r="549" spans="2:2" x14ac:dyDescent="0.2">
      <c r="B549" s="119"/>
    </row>
    <row r="550" spans="2:2" x14ac:dyDescent="0.2">
      <c r="B550" s="119"/>
    </row>
    <row r="551" spans="2:2" x14ac:dyDescent="0.2">
      <c r="B551" s="119"/>
    </row>
    <row r="552" spans="2:2" x14ac:dyDescent="0.2">
      <c r="B552" s="119"/>
    </row>
    <row r="553" spans="2:2" x14ac:dyDescent="0.2">
      <c r="B553" s="119"/>
    </row>
    <row r="554" spans="2:2" x14ac:dyDescent="0.2">
      <c r="B554" s="119"/>
    </row>
    <row r="555" spans="2:2" x14ac:dyDescent="0.2">
      <c r="B555" s="119"/>
    </row>
    <row r="556" spans="2:2" x14ac:dyDescent="0.2">
      <c r="B556" s="119"/>
    </row>
    <row r="557" spans="2:2" x14ac:dyDescent="0.2">
      <c r="B557" s="119"/>
    </row>
    <row r="558" spans="2:2" x14ac:dyDescent="0.2">
      <c r="B558" s="119"/>
    </row>
    <row r="559" spans="2:2" x14ac:dyDescent="0.2">
      <c r="B559" s="119"/>
    </row>
    <row r="560" spans="2:2" x14ac:dyDescent="0.2">
      <c r="B560" s="119"/>
    </row>
    <row r="561" spans="2:2" x14ac:dyDescent="0.2">
      <c r="B561" s="119"/>
    </row>
    <row r="562" spans="2:2" x14ac:dyDescent="0.2">
      <c r="B562" s="119"/>
    </row>
    <row r="563" spans="2:2" x14ac:dyDescent="0.2">
      <c r="B563" s="119"/>
    </row>
    <row r="564" spans="2:2" x14ac:dyDescent="0.2">
      <c r="B564" s="119"/>
    </row>
    <row r="565" spans="2:2" x14ac:dyDescent="0.2">
      <c r="B565" s="119"/>
    </row>
    <row r="566" spans="2:2" x14ac:dyDescent="0.2">
      <c r="B566" s="119"/>
    </row>
    <row r="567" spans="2:2" x14ac:dyDescent="0.2">
      <c r="B567" s="119"/>
    </row>
    <row r="568" spans="2:2" x14ac:dyDescent="0.2">
      <c r="B568" s="119"/>
    </row>
    <row r="569" spans="2:2" x14ac:dyDescent="0.2">
      <c r="B569" s="119"/>
    </row>
    <row r="570" spans="2:2" x14ac:dyDescent="0.2">
      <c r="B570" s="119"/>
    </row>
    <row r="571" spans="2:2" x14ac:dyDescent="0.2">
      <c r="B571" s="119"/>
    </row>
    <row r="572" spans="2:2" x14ac:dyDescent="0.2">
      <c r="B572" s="119"/>
    </row>
    <row r="573" spans="2:2" x14ac:dyDescent="0.2">
      <c r="B573" s="119"/>
    </row>
    <row r="574" spans="2:2" x14ac:dyDescent="0.2">
      <c r="B574" s="119"/>
    </row>
    <row r="575" spans="2:2" x14ac:dyDescent="0.2">
      <c r="B575" s="119"/>
    </row>
    <row r="576" spans="2:2" x14ac:dyDescent="0.2">
      <c r="B576" s="119"/>
    </row>
    <row r="577" spans="2:2" x14ac:dyDescent="0.2">
      <c r="B577" s="119"/>
    </row>
    <row r="578" spans="2:2" x14ac:dyDescent="0.2">
      <c r="B578" s="119"/>
    </row>
    <row r="579" spans="2:2" x14ac:dyDescent="0.2">
      <c r="B579" s="119"/>
    </row>
    <row r="580" spans="2:2" x14ac:dyDescent="0.2">
      <c r="B580" s="119"/>
    </row>
    <row r="581" spans="2:2" x14ac:dyDescent="0.2">
      <c r="B581" s="119"/>
    </row>
    <row r="582" spans="2:2" x14ac:dyDescent="0.2">
      <c r="B582" s="119"/>
    </row>
    <row r="583" spans="2:2" x14ac:dyDescent="0.2">
      <c r="B583" s="119"/>
    </row>
    <row r="584" spans="2:2" x14ac:dyDescent="0.2">
      <c r="B584" s="119"/>
    </row>
    <row r="585" spans="2:2" x14ac:dyDescent="0.2">
      <c r="B585" s="119"/>
    </row>
    <row r="586" spans="2:2" x14ac:dyDescent="0.2">
      <c r="B586" s="119"/>
    </row>
    <row r="587" spans="2:2" x14ac:dyDescent="0.2">
      <c r="B587" s="119"/>
    </row>
    <row r="588" spans="2:2" x14ac:dyDescent="0.2">
      <c r="B588" s="119"/>
    </row>
    <row r="589" spans="2:2" x14ac:dyDescent="0.2">
      <c r="B589" s="119"/>
    </row>
    <row r="590" spans="2:2" x14ac:dyDescent="0.2">
      <c r="B590" s="119"/>
    </row>
    <row r="591" spans="2:2" x14ac:dyDescent="0.2">
      <c r="B591" s="119"/>
    </row>
    <row r="592" spans="2:2" x14ac:dyDescent="0.2">
      <c r="B592" s="119"/>
    </row>
    <row r="593" spans="2:2" x14ac:dyDescent="0.2">
      <c r="B593" s="119"/>
    </row>
    <row r="594" spans="2:2" x14ac:dyDescent="0.2">
      <c r="B594" s="119"/>
    </row>
    <row r="595" spans="2:2" x14ac:dyDescent="0.2">
      <c r="B595" s="119"/>
    </row>
    <row r="596" spans="2:2" x14ac:dyDescent="0.2">
      <c r="B596" s="119"/>
    </row>
    <row r="597" spans="2:2" x14ac:dyDescent="0.2">
      <c r="B597" s="119"/>
    </row>
    <row r="598" spans="2:2" x14ac:dyDescent="0.2">
      <c r="B598" s="119"/>
    </row>
    <row r="599" spans="2:2" x14ac:dyDescent="0.2">
      <c r="B599" s="119"/>
    </row>
    <row r="600" spans="2:2" x14ac:dyDescent="0.2">
      <c r="B600" s="119"/>
    </row>
    <row r="601" spans="2:2" x14ac:dyDescent="0.2">
      <c r="B601" s="119"/>
    </row>
    <row r="602" spans="2:2" x14ac:dyDescent="0.2">
      <c r="B602" s="119"/>
    </row>
    <row r="603" spans="2:2" x14ac:dyDescent="0.2">
      <c r="B603" s="119"/>
    </row>
    <row r="604" spans="2:2" x14ac:dyDescent="0.2">
      <c r="B604" s="119"/>
    </row>
    <row r="605" spans="2:2" x14ac:dyDescent="0.2">
      <c r="B605" s="119"/>
    </row>
    <row r="606" spans="2:2" x14ac:dyDescent="0.2">
      <c r="B606" s="119"/>
    </row>
    <row r="607" spans="2:2" x14ac:dyDescent="0.2">
      <c r="B607" s="119"/>
    </row>
    <row r="608" spans="2:2" x14ac:dyDescent="0.2">
      <c r="B608" s="119"/>
    </row>
    <row r="609" spans="2:2" x14ac:dyDescent="0.2">
      <c r="B609" s="119"/>
    </row>
    <row r="610" spans="2:2" x14ac:dyDescent="0.2">
      <c r="B610" s="119"/>
    </row>
    <row r="611" spans="2:2" x14ac:dyDescent="0.2">
      <c r="B611" s="119"/>
    </row>
    <row r="612" spans="2:2" x14ac:dyDescent="0.2">
      <c r="B612" s="119"/>
    </row>
    <row r="613" spans="2:2" x14ac:dyDescent="0.2">
      <c r="B613" s="119"/>
    </row>
    <row r="614" spans="2:2" x14ac:dyDescent="0.2">
      <c r="B614" s="119"/>
    </row>
    <row r="615" spans="2:2" x14ac:dyDescent="0.2">
      <c r="B615" s="119"/>
    </row>
    <row r="616" spans="2:2" x14ac:dyDescent="0.2">
      <c r="B616" s="119"/>
    </row>
    <row r="617" spans="2:2" x14ac:dyDescent="0.2">
      <c r="B617" s="119"/>
    </row>
    <row r="618" spans="2:2" x14ac:dyDescent="0.2">
      <c r="B618" s="119"/>
    </row>
    <row r="619" spans="2:2" x14ac:dyDescent="0.2">
      <c r="B619" s="119"/>
    </row>
    <row r="620" spans="2:2" x14ac:dyDescent="0.2">
      <c r="B620" s="119"/>
    </row>
    <row r="621" spans="2:2" x14ac:dyDescent="0.2">
      <c r="B621" s="119"/>
    </row>
    <row r="622" spans="2:2" x14ac:dyDescent="0.2">
      <c r="B622" s="119"/>
    </row>
    <row r="623" spans="2:2" x14ac:dyDescent="0.2">
      <c r="B623" s="119"/>
    </row>
    <row r="624" spans="2:2" x14ac:dyDescent="0.2">
      <c r="B624" s="119"/>
    </row>
    <row r="625" spans="2:2" x14ac:dyDescent="0.2">
      <c r="B625" s="119"/>
    </row>
    <row r="626" spans="2:2" x14ac:dyDescent="0.2">
      <c r="B626" s="119"/>
    </row>
    <row r="627" spans="2:2" x14ac:dyDescent="0.2">
      <c r="B627" s="119"/>
    </row>
    <row r="628" spans="2:2" x14ac:dyDescent="0.2">
      <c r="B628" s="119"/>
    </row>
    <row r="629" spans="2:2" x14ac:dyDescent="0.2">
      <c r="B629" s="119"/>
    </row>
    <row r="630" spans="2:2" x14ac:dyDescent="0.2">
      <c r="B630" s="119"/>
    </row>
    <row r="631" spans="2:2" x14ac:dyDescent="0.2">
      <c r="B631" s="119"/>
    </row>
    <row r="632" spans="2:2" x14ac:dyDescent="0.2">
      <c r="B632" s="119"/>
    </row>
    <row r="633" spans="2:2" x14ac:dyDescent="0.2">
      <c r="B633" s="119"/>
    </row>
    <row r="634" spans="2:2" x14ac:dyDescent="0.2">
      <c r="B634" s="119"/>
    </row>
    <row r="635" spans="2:2" x14ac:dyDescent="0.2">
      <c r="B635" s="119"/>
    </row>
    <row r="636" spans="2:2" x14ac:dyDescent="0.2">
      <c r="B636" s="119"/>
    </row>
    <row r="637" spans="2:2" x14ac:dyDescent="0.2">
      <c r="B637" s="119"/>
    </row>
    <row r="638" spans="2:2" x14ac:dyDescent="0.2">
      <c r="B638" s="119"/>
    </row>
    <row r="639" spans="2:2" x14ac:dyDescent="0.2">
      <c r="B639" s="119"/>
    </row>
    <row r="640" spans="2:2" x14ac:dyDescent="0.2">
      <c r="B640" s="119"/>
    </row>
    <row r="641" spans="2:2" x14ac:dyDescent="0.2">
      <c r="B641" s="119"/>
    </row>
    <row r="642" spans="2:2" x14ac:dyDescent="0.2">
      <c r="B642" s="119"/>
    </row>
    <row r="643" spans="2:2" x14ac:dyDescent="0.2">
      <c r="B643" s="119"/>
    </row>
    <row r="644" spans="2:2" x14ac:dyDescent="0.2">
      <c r="B644" s="119"/>
    </row>
    <row r="645" spans="2:2" x14ac:dyDescent="0.2">
      <c r="B645" s="119"/>
    </row>
    <row r="646" spans="2:2" x14ac:dyDescent="0.2">
      <c r="B646" s="119"/>
    </row>
    <row r="647" spans="2:2" x14ac:dyDescent="0.2">
      <c r="B647" s="119"/>
    </row>
    <row r="648" spans="2:2" x14ac:dyDescent="0.2">
      <c r="B648" s="119"/>
    </row>
    <row r="649" spans="2:2" x14ac:dyDescent="0.2">
      <c r="B649" s="119"/>
    </row>
    <row r="650" spans="2:2" x14ac:dyDescent="0.2">
      <c r="B650" s="119"/>
    </row>
    <row r="651" spans="2:2" x14ac:dyDescent="0.2">
      <c r="B651" s="119"/>
    </row>
    <row r="652" spans="2:2" x14ac:dyDescent="0.2">
      <c r="B652" s="119"/>
    </row>
    <row r="653" spans="2:2" x14ac:dyDescent="0.2">
      <c r="B653" s="119"/>
    </row>
    <row r="654" spans="2:2" x14ac:dyDescent="0.2">
      <c r="B654" s="119"/>
    </row>
    <row r="655" spans="2:2" x14ac:dyDescent="0.2">
      <c r="B655" s="119"/>
    </row>
    <row r="656" spans="2:2" x14ac:dyDescent="0.2">
      <c r="B656" s="119"/>
    </row>
    <row r="657" spans="2:2" x14ac:dyDescent="0.2">
      <c r="B657" s="119"/>
    </row>
    <row r="658" spans="2:2" x14ac:dyDescent="0.2">
      <c r="B658" s="119"/>
    </row>
    <row r="659" spans="2:2" x14ac:dyDescent="0.2">
      <c r="B659" s="119"/>
    </row>
    <row r="660" spans="2:2" x14ac:dyDescent="0.2">
      <c r="B660" s="119"/>
    </row>
    <row r="661" spans="2:2" x14ac:dyDescent="0.2">
      <c r="B661" s="119"/>
    </row>
    <row r="662" spans="2:2" x14ac:dyDescent="0.2">
      <c r="B662" s="119"/>
    </row>
    <row r="663" spans="2:2" x14ac:dyDescent="0.2">
      <c r="B663" s="119"/>
    </row>
    <row r="664" spans="2:2" x14ac:dyDescent="0.2">
      <c r="B664" s="119"/>
    </row>
    <row r="665" spans="2:2" x14ac:dyDescent="0.2">
      <c r="B665" s="119"/>
    </row>
    <row r="666" spans="2:2" x14ac:dyDescent="0.2">
      <c r="B666" s="119"/>
    </row>
    <row r="667" spans="2:2" x14ac:dyDescent="0.2">
      <c r="B667" s="119"/>
    </row>
    <row r="668" spans="2:2" x14ac:dyDescent="0.2">
      <c r="B668" s="119"/>
    </row>
    <row r="669" spans="2:2" x14ac:dyDescent="0.2">
      <c r="B669" s="119"/>
    </row>
    <row r="670" spans="2:2" x14ac:dyDescent="0.2">
      <c r="B670" s="119"/>
    </row>
    <row r="671" spans="2:2" x14ac:dyDescent="0.2">
      <c r="B671" s="119"/>
    </row>
    <row r="672" spans="2:2" x14ac:dyDescent="0.2">
      <c r="B672" s="119"/>
    </row>
    <row r="673" spans="2:2" x14ac:dyDescent="0.2">
      <c r="B673" s="119"/>
    </row>
    <row r="674" spans="2:2" x14ac:dyDescent="0.2">
      <c r="B674" s="119"/>
    </row>
    <row r="675" spans="2:2" x14ac:dyDescent="0.2">
      <c r="B675" s="119"/>
    </row>
    <row r="676" spans="2:2" x14ac:dyDescent="0.2">
      <c r="B676" s="119"/>
    </row>
    <row r="677" spans="2:2" x14ac:dyDescent="0.2">
      <c r="B677" s="119"/>
    </row>
    <row r="678" spans="2:2" x14ac:dyDescent="0.2">
      <c r="B678" s="119"/>
    </row>
    <row r="679" spans="2:2" x14ac:dyDescent="0.2">
      <c r="B679" s="119"/>
    </row>
    <row r="680" spans="2:2" x14ac:dyDescent="0.2">
      <c r="B680" s="119"/>
    </row>
    <row r="681" spans="2:2" x14ac:dyDescent="0.2">
      <c r="B681" s="119"/>
    </row>
    <row r="682" spans="2:2" x14ac:dyDescent="0.2">
      <c r="B682" s="119"/>
    </row>
    <row r="683" spans="2:2" x14ac:dyDescent="0.2">
      <c r="B683" s="119"/>
    </row>
    <row r="684" spans="2:2" x14ac:dyDescent="0.2">
      <c r="B684" s="119"/>
    </row>
    <row r="685" spans="2:2" x14ac:dyDescent="0.2">
      <c r="B685" s="119"/>
    </row>
    <row r="686" spans="2:2" x14ac:dyDescent="0.2">
      <c r="B686" s="119"/>
    </row>
    <row r="687" spans="2:2" x14ac:dyDescent="0.2">
      <c r="B687" s="119"/>
    </row>
    <row r="688" spans="2:2" x14ac:dyDescent="0.2">
      <c r="B688" s="119"/>
    </row>
    <row r="689" spans="2:2" x14ac:dyDescent="0.2">
      <c r="B689" s="119"/>
    </row>
    <row r="690" spans="2:2" x14ac:dyDescent="0.2">
      <c r="B690" s="119"/>
    </row>
    <row r="691" spans="2:2" x14ac:dyDescent="0.2">
      <c r="B691" s="119"/>
    </row>
    <row r="692" spans="2:2" x14ac:dyDescent="0.2">
      <c r="B692" s="119"/>
    </row>
    <row r="693" spans="2:2" x14ac:dyDescent="0.2">
      <c r="B693" s="119"/>
    </row>
    <row r="694" spans="2:2" x14ac:dyDescent="0.2">
      <c r="B694" s="119"/>
    </row>
    <row r="695" spans="2:2" x14ac:dyDescent="0.2">
      <c r="B695" s="119"/>
    </row>
    <row r="696" spans="2:2" x14ac:dyDescent="0.2">
      <c r="B696" s="119"/>
    </row>
    <row r="697" spans="2:2" x14ac:dyDescent="0.2">
      <c r="B697" s="119"/>
    </row>
    <row r="698" spans="2:2" x14ac:dyDescent="0.2">
      <c r="B698" s="119"/>
    </row>
    <row r="699" spans="2:2" x14ac:dyDescent="0.2">
      <c r="B699" s="119"/>
    </row>
    <row r="700" spans="2:2" x14ac:dyDescent="0.2">
      <c r="B700" s="119"/>
    </row>
    <row r="701" spans="2:2" x14ac:dyDescent="0.2">
      <c r="B701" s="119"/>
    </row>
    <row r="702" spans="2:2" x14ac:dyDescent="0.2">
      <c r="B702" s="119"/>
    </row>
    <row r="703" spans="2:2" x14ac:dyDescent="0.2">
      <c r="B703" s="119"/>
    </row>
    <row r="704" spans="2:2" x14ac:dyDescent="0.2">
      <c r="B704" s="119"/>
    </row>
    <row r="705" spans="2:2" x14ac:dyDescent="0.2">
      <c r="B705" s="119"/>
    </row>
    <row r="706" spans="2:2" x14ac:dyDescent="0.2">
      <c r="B706" s="119"/>
    </row>
    <row r="707" spans="2:2" x14ac:dyDescent="0.2">
      <c r="B707" s="119"/>
    </row>
    <row r="708" spans="2:2" x14ac:dyDescent="0.2">
      <c r="B708" s="119"/>
    </row>
    <row r="709" spans="2:2" x14ac:dyDescent="0.2">
      <c r="B709" s="119"/>
    </row>
    <row r="710" spans="2:2" x14ac:dyDescent="0.2">
      <c r="B710" s="119"/>
    </row>
    <row r="711" spans="2:2" x14ac:dyDescent="0.2">
      <c r="B711" s="119"/>
    </row>
    <row r="712" spans="2:2" x14ac:dyDescent="0.2">
      <c r="B712" s="119"/>
    </row>
    <row r="713" spans="2:2" x14ac:dyDescent="0.2">
      <c r="B713" s="119"/>
    </row>
    <row r="714" spans="2:2" x14ac:dyDescent="0.2">
      <c r="B714" s="119"/>
    </row>
    <row r="715" spans="2:2" x14ac:dyDescent="0.2">
      <c r="B715" s="119"/>
    </row>
    <row r="716" spans="2:2" x14ac:dyDescent="0.2">
      <c r="B716" s="119"/>
    </row>
    <row r="717" spans="2:2" x14ac:dyDescent="0.2">
      <c r="B717" s="119"/>
    </row>
    <row r="718" spans="2:2" x14ac:dyDescent="0.2">
      <c r="B718" s="119"/>
    </row>
    <row r="719" spans="2:2" x14ac:dyDescent="0.2">
      <c r="B719" s="119"/>
    </row>
    <row r="720" spans="2:2" x14ac:dyDescent="0.2">
      <c r="B720" s="119"/>
    </row>
    <row r="721" spans="2:2" x14ac:dyDescent="0.2">
      <c r="B721" s="119"/>
    </row>
    <row r="722" spans="2:2" x14ac:dyDescent="0.2">
      <c r="B722" s="119"/>
    </row>
    <row r="723" spans="2:2" x14ac:dyDescent="0.2">
      <c r="B723" s="119"/>
    </row>
    <row r="724" spans="2:2" x14ac:dyDescent="0.2">
      <c r="B724" s="119"/>
    </row>
    <row r="725" spans="2:2" x14ac:dyDescent="0.2">
      <c r="B725" s="119"/>
    </row>
    <row r="726" spans="2:2" x14ac:dyDescent="0.2">
      <c r="B726" s="119"/>
    </row>
    <row r="727" spans="2:2" x14ac:dyDescent="0.2">
      <c r="B727" s="119"/>
    </row>
    <row r="728" spans="2:2" x14ac:dyDescent="0.2">
      <c r="B728" s="119"/>
    </row>
    <row r="729" spans="2:2" x14ac:dyDescent="0.2">
      <c r="B729" s="119"/>
    </row>
    <row r="730" spans="2:2" x14ac:dyDescent="0.2">
      <c r="B730" s="119"/>
    </row>
    <row r="731" spans="2:2" x14ac:dyDescent="0.2">
      <c r="B731" s="119"/>
    </row>
    <row r="732" spans="2:2" x14ac:dyDescent="0.2">
      <c r="B732" s="119"/>
    </row>
    <row r="733" spans="2:2" x14ac:dyDescent="0.2">
      <c r="B733" s="119"/>
    </row>
    <row r="734" spans="2:2" x14ac:dyDescent="0.2">
      <c r="B734" s="119"/>
    </row>
    <row r="735" spans="2:2" x14ac:dyDescent="0.2">
      <c r="B735" s="119"/>
    </row>
    <row r="736" spans="2:2" x14ac:dyDescent="0.2">
      <c r="B736" s="119"/>
    </row>
    <row r="737" spans="2:2" x14ac:dyDescent="0.2">
      <c r="B737" s="119"/>
    </row>
    <row r="738" spans="2:2" x14ac:dyDescent="0.2">
      <c r="B738" s="119"/>
    </row>
    <row r="739" spans="2:2" x14ac:dyDescent="0.2">
      <c r="B739" s="119"/>
    </row>
    <row r="740" spans="2:2" x14ac:dyDescent="0.2">
      <c r="B740" s="119"/>
    </row>
    <row r="741" spans="2:2" x14ac:dyDescent="0.2">
      <c r="B741" s="119"/>
    </row>
    <row r="742" spans="2:2" x14ac:dyDescent="0.2">
      <c r="B742" s="119"/>
    </row>
    <row r="743" spans="2:2" x14ac:dyDescent="0.2">
      <c r="B743" s="119"/>
    </row>
    <row r="744" spans="2:2" x14ac:dyDescent="0.2">
      <c r="B744" s="119"/>
    </row>
    <row r="745" spans="2:2" x14ac:dyDescent="0.2">
      <c r="B745" s="119"/>
    </row>
    <row r="746" spans="2:2" x14ac:dyDescent="0.2">
      <c r="B746" s="119"/>
    </row>
    <row r="747" spans="2:2" x14ac:dyDescent="0.2">
      <c r="B747" s="119"/>
    </row>
    <row r="748" spans="2:2" x14ac:dyDescent="0.2">
      <c r="B748" s="119"/>
    </row>
    <row r="749" spans="2:2" x14ac:dyDescent="0.2">
      <c r="B749" s="119"/>
    </row>
    <row r="750" spans="2:2" x14ac:dyDescent="0.2">
      <c r="B750" s="119"/>
    </row>
    <row r="751" spans="2:2" x14ac:dyDescent="0.2">
      <c r="B751" s="119"/>
    </row>
    <row r="752" spans="2:2" x14ac:dyDescent="0.2">
      <c r="B752" s="119"/>
    </row>
    <row r="753" spans="2:2" x14ac:dyDescent="0.2">
      <c r="B753" s="119"/>
    </row>
    <row r="754" spans="2:2" x14ac:dyDescent="0.2">
      <c r="B754" s="119"/>
    </row>
    <row r="755" spans="2:2" x14ac:dyDescent="0.2">
      <c r="B755" s="119"/>
    </row>
    <row r="756" spans="2:2" x14ac:dyDescent="0.2">
      <c r="B756" s="119"/>
    </row>
    <row r="757" spans="2:2" x14ac:dyDescent="0.2">
      <c r="B757" s="119"/>
    </row>
    <row r="758" spans="2:2" x14ac:dyDescent="0.2">
      <c r="B758" s="119"/>
    </row>
    <row r="759" spans="2:2" x14ac:dyDescent="0.2">
      <c r="B759" s="119"/>
    </row>
    <row r="760" spans="2:2" x14ac:dyDescent="0.2">
      <c r="B760" s="119"/>
    </row>
    <row r="761" spans="2:2" x14ac:dyDescent="0.2">
      <c r="B761" s="119"/>
    </row>
    <row r="762" spans="2:2" x14ac:dyDescent="0.2">
      <c r="B762" s="119"/>
    </row>
    <row r="763" spans="2:2" x14ac:dyDescent="0.2">
      <c r="B763" s="119"/>
    </row>
    <row r="764" spans="2:2" x14ac:dyDescent="0.2">
      <c r="B764" s="119"/>
    </row>
    <row r="765" spans="2:2" x14ac:dyDescent="0.2">
      <c r="B765" s="119"/>
    </row>
    <row r="766" spans="2:2" x14ac:dyDescent="0.2">
      <c r="B766" s="119"/>
    </row>
    <row r="767" spans="2:2" x14ac:dyDescent="0.2">
      <c r="B767" s="119"/>
    </row>
    <row r="768" spans="2:2" x14ac:dyDescent="0.2">
      <c r="B768" s="119"/>
    </row>
    <row r="769" spans="2:2" x14ac:dyDescent="0.2">
      <c r="B769" s="119"/>
    </row>
    <row r="770" spans="2:2" x14ac:dyDescent="0.2">
      <c r="B770" s="119"/>
    </row>
    <row r="771" spans="2:2" x14ac:dyDescent="0.2">
      <c r="B771" s="119"/>
    </row>
    <row r="772" spans="2:2" x14ac:dyDescent="0.2">
      <c r="B772" s="119"/>
    </row>
    <row r="773" spans="2:2" x14ac:dyDescent="0.2">
      <c r="B773" s="119"/>
    </row>
    <row r="774" spans="2:2" x14ac:dyDescent="0.2">
      <c r="B774" s="119"/>
    </row>
    <row r="775" spans="2:2" x14ac:dyDescent="0.2">
      <c r="B775" s="119"/>
    </row>
    <row r="776" spans="2:2" x14ac:dyDescent="0.2">
      <c r="B776" s="119"/>
    </row>
    <row r="777" spans="2:2" x14ac:dyDescent="0.2">
      <c r="B777" s="119"/>
    </row>
    <row r="778" spans="2:2" x14ac:dyDescent="0.2">
      <c r="B778" s="119"/>
    </row>
    <row r="779" spans="2:2" x14ac:dyDescent="0.2">
      <c r="B779" s="119"/>
    </row>
    <row r="780" spans="2:2" x14ac:dyDescent="0.2">
      <c r="B780" s="119"/>
    </row>
    <row r="781" spans="2:2" x14ac:dyDescent="0.2">
      <c r="B781" s="119"/>
    </row>
    <row r="782" spans="2:2" x14ac:dyDescent="0.2">
      <c r="B782" s="119"/>
    </row>
    <row r="783" spans="2:2" x14ac:dyDescent="0.2">
      <c r="B783" s="119"/>
    </row>
    <row r="784" spans="2:2" x14ac:dyDescent="0.2">
      <c r="B784" s="119"/>
    </row>
    <row r="785" spans="2:2" x14ac:dyDescent="0.2">
      <c r="B785" s="119"/>
    </row>
    <row r="786" spans="2:2" x14ac:dyDescent="0.2">
      <c r="B786" s="119"/>
    </row>
    <row r="787" spans="2:2" x14ac:dyDescent="0.2">
      <c r="B787" s="119"/>
    </row>
    <row r="788" spans="2:2" x14ac:dyDescent="0.2">
      <c r="B788" s="119"/>
    </row>
    <row r="789" spans="2:2" x14ac:dyDescent="0.2">
      <c r="B789" s="119"/>
    </row>
    <row r="790" spans="2:2" x14ac:dyDescent="0.2">
      <c r="B790" s="119"/>
    </row>
    <row r="791" spans="2:2" x14ac:dyDescent="0.2">
      <c r="B791" s="119"/>
    </row>
    <row r="792" spans="2:2" x14ac:dyDescent="0.2">
      <c r="B792" s="119"/>
    </row>
    <row r="793" spans="2:2" x14ac:dyDescent="0.2">
      <c r="B793" s="119"/>
    </row>
    <row r="794" spans="2:2" x14ac:dyDescent="0.2">
      <c r="B794" s="119"/>
    </row>
    <row r="795" spans="2:2" x14ac:dyDescent="0.2">
      <c r="B795" s="119"/>
    </row>
    <row r="796" spans="2:2" x14ac:dyDescent="0.2">
      <c r="B796" s="119"/>
    </row>
    <row r="797" spans="2:2" x14ac:dyDescent="0.2">
      <c r="B797" s="119"/>
    </row>
    <row r="798" spans="2:2" x14ac:dyDescent="0.2">
      <c r="B798" s="119"/>
    </row>
    <row r="799" spans="2:2" x14ac:dyDescent="0.2">
      <c r="B799" s="119"/>
    </row>
    <row r="800" spans="2:2" x14ac:dyDescent="0.2">
      <c r="B800" s="119"/>
    </row>
    <row r="801" spans="2:2" x14ac:dyDescent="0.2">
      <c r="B801" s="119"/>
    </row>
    <row r="802" spans="2:2" x14ac:dyDescent="0.2">
      <c r="B802" s="119"/>
    </row>
    <row r="803" spans="2:2" x14ac:dyDescent="0.2">
      <c r="B803" s="119"/>
    </row>
    <row r="804" spans="2:2" x14ac:dyDescent="0.2">
      <c r="B804" s="119"/>
    </row>
    <row r="805" spans="2:2" x14ac:dyDescent="0.2">
      <c r="B805" s="119"/>
    </row>
    <row r="806" spans="2:2" x14ac:dyDescent="0.2">
      <c r="B806" s="119"/>
    </row>
    <row r="807" spans="2:2" x14ac:dyDescent="0.2">
      <c r="B807" s="119"/>
    </row>
    <row r="808" spans="2:2" x14ac:dyDescent="0.2">
      <c r="B808" s="119"/>
    </row>
    <row r="809" spans="2:2" x14ac:dyDescent="0.2">
      <c r="B809" s="119"/>
    </row>
    <row r="810" spans="2:2" x14ac:dyDescent="0.2">
      <c r="B810" s="119"/>
    </row>
    <row r="811" spans="2:2" x14ac:dyDescent="0.2">
      <c r="B811" s="119"/>
    </row>
    <row r="812" spans="2:2" x14ac:dyDescent="0.2">
      <c r="B812" s="119"/>
    </row>
    <row r="813" spans="2:2" x14ac:dyDescent="0.2">
      <c r="B813" s="119"/>
    </row>
    <row r="814" spans="2:2" x14ac:dyDescent="0.2">
      <c r="B814" s="119"/>
    </row>
    <row r="815" spans="2:2" x14ac:dyDescent="0.2">
      <c r="B815" s="119"/>
    </row>
    <row r="816" spans="2:2" x14ac:dyDescent="0.2">
      <c r="B816" s="119"/>
    </row>
    <row r="817" spans="2:2" x14ac:dyDescent="0.2">
      <c r="B817" s="119"/>
    </row>
    <row r="818" spans="2:2" x14ac:dyDescent="0.2">
      <c r="B818" s="119"/>
    </row>
    <row r="819" spans="2:2" x14ac:dyDescent="0.2">
      <c r="B819" s="119"/>
    </row>
    <row r="820" spans="2:2" x14ac:dyDescent="0.2">
      <c r="B820" s="119"/>
    </row>
    <row r="821" spans="2:2" x14ac:dyDescent="0.2">
      <c r="B821" s="119"/>
    </row>
    <row r="822" spans="2:2" x14ac:dyDescent="0.2">
      <c r="B822" s="119"/>
    </row>
    <row r="823" spans="2:2" x14ac:dyDescent="0.2">
      <c r="B823" s="119"/>
    </row>
    <row r="824" spans="2:2" x14ac:dyDescent="0.2">
      <c r="B824" s="119"/>
    </row>
    <row r="825" spans="2:2" x14ac:dyDescent="0.2">
      <c r="B825" s="119"/>
    </row>
    <row r="826" spans="2:2" x14ac:dyDescent="0.2">
      <c r="B826" s="119"/>
    </row>
    <row r="827" spans="2:2" x14ac:dyDescent="0.2">
      <c r="B827" s="119"/>
    </row>
    <row r="828" spans="2:2" x14ac:dyDescent="0.2">
      <c r="B828" s="119"/>
    </row>
    <row r="829" spans="2:2" x14ac:dyDescent="0.2">
      <c r="B829" s="119"/>
    </row>
    <row r="830" spans="2:2" x14ac:dyDescent="0.2">
      <c r="B830" s="119"/>
    </row>
    <row r="831" spans="2:2" x14ac:dyDescent="0.2">
      <c r="B831" s="119"/>
    </row>
    <row r="832" spans="2:2" x14ac:dyDescent="0.2">
      <c r="B832" s="119"/>
    </row>
    <row r="833" spans="2:2" x14ac:dyDescent="0.2">
      <c r="B833" s="119"/>
    </row>
    <row r="834" spans="2:2" x14ac:dyDescent="0.2">
      <c r="B834" s="119"/>
    </row>
    <row r="835" spans="2:2" x14ac:dyDescent="0.2">
      <c r="B835" s="119"/>
    </row>
    <row r="836" spans="2:2" x14ac:dyDescent="0.2">
      <c r="B836" s="119"/>
    </row>
    <row r="837" spans="2:2" x14ac:dyDescent="0.2">
      <c r="B837" s="119"/>
    </row>
    <row r="838" spans="2:2" x14ac:dyDescent="0.2">
      <c r="B838" s="119"/>
    </row>
    <row r="839" spans="2:2" x14ac:dyDescent="0.2">
      <c r="B839" s="119"/>
    </row>
    <row r="840" spans="2:2" x14ac:dyDescent="0.2">
      <c r="B840" s="119"/>
    </row>
    <row r="841" spans="2:2" x14ac:dyDescent="0.2">
      <c r="B841" s="119"/>
    </row>
    <row r="842" spans="2:2" x14ac:dyDescent="0.2">
      <c r="B842" s="119"/>
    </row>
    <row r="843" spans="2:2" x14ac:dyDescent="0.2">
      <c r="B843" s="119"/>
    </row>
    <row r="844" spans="2:2" x14ac:dyDescent="0.2">
      <c r="B844" s="119"/>
    </row>
    <row r="845" spans="2:2" x14ac:dyDescent="0.2">
      <c r="B845" s="119"/>
    </row>
    <row r="846" spans="2:2" x14ac:dyDescent="0.2">
      <c r="B846" s="119"/>
    </row>
    <row r="847" spans="2:2" x14ac:dyDescent="0.2">
      <c r="B847" s="119"/>
    </row>
    <row r="848" spans="2:2" x14ac:dyDescent="0.2">
      <c r="B848" s="119"/>
    </row>
    <row r="849" spans="2:2" x14ac:dyDescent="0.2">
      <c r="B849" s="119"/>
    </row>
    <row r="850" spans="2:2" x14ac:dyDescent="0.2">
      <c r="B850" s="119"/>
    </row>
    <row r="851" spans="2:2" x14ac:dyDescent="0.2">
      <c r="B851" s="119"/>
    </row>
    <row r="852" spans="2:2" x14ac:dyDescent="0.2">
      <c r="B852" s="119"/>
    </row>
    <row r="853" spans="2:2" x14ac:dyDescent="0.2">
      <c r="B853" s="119"/>
    </row>
    <row r="854" spans="2:2" x14ac:dyDescent="0.2">
      <c r="B854" s="119"/>
    </row>
    <row r="855" spans="2:2" x14ac:dyDescent="0.2">
      <c r="B855" s="119"/>
    </row>
    <row r="856" spans="2:2" x14ac:dyDescent="0.2">
      <c r="B856" s="119"/>
    </row>
    <row r="857" spans="2:2" x14ac:dyDescent="0.2">
      <c r="B857" s="119"/>
    </row>
    <row r="858" spans="2:2" x14ac:dyDescent="0.2">
      <c r="B858" s="119"/>
    </row>
    <row r="859" spans="2:2" x14ac:dyDescent="0.2">
      <c r="B859" s="119"/>
    </row>
    <row r="860" spans="2:2" x14ac:dyDescent="0.2">
      <c r="B860" s="119"/>
    </row>
    <row r="861" spans="2:2" x14ac:dyDescent="0.2">
      <c r="B861" s="119"/>
    </row>
    <row r="862" spans="2:2" x14ac:dyDescent="0.2">
      <c r="B862" s="119"/>
    </row>
    <row r="863" spans="2:2" x14ac:dyDescent="0.2">
      <c r="B863" s="119"/>
    </row>
    <row r="864" spans="2:2" x14ac:dyDescent="0.2">
      <c r="B864" s="119"/>
    </row>
    <row r="865" spans="2:2" x14ac:dyDescent="0.2">
      <c r="B865" s="119"/>
    </row>
    <row r="866" spans="2:2" x14ac:dyDescent="0.2">
      <c r="B866" s="119"/>
    </row>
    <row r="867" spans="2:2" x14ac:dyDescent="0.2">
      <c r="B867" s="119"/>
    </row>
    <row r="868" spans="2:2" x14ac:dyDescent="0.2">
      <c r="B868" s="119"/>
    </row>
    <row r="869" spans="2:2" x14ac:dyDescent="0.2">
      <c r="B869" s="119"/>
    </row>
    <row r="870" spans="2:2" x14ac:dyDescent="0.2">
      <c r="B870" s="119"/>
    </row>
    <row r="871" spans="2:2" x14ac:dyDescent="0.2">
      <c r="B871" s="119"/>
    </row>
    <row r="872" spans="2:2" x14ac:dyDescent="0.2">
      <c r="B872" s="119"/>
    </row>
    <row r="873" spans="2:2" x14ac:dyDescent="0.2">
      <c r="B873" s="119"/>
    </row>
    <row r="874" spans="2:2" x14ac:dyDescent="0.2">
      <c r="B874" s="119"/>
    </row>
    <row r="875" spans="2:2" x14ac:dyDescent="0.2">
      <c r="B875" s="119"/>
    </row>
    <row r="876" spans="2:2" x14ac:dyDescent="0.2">
      <c r="B876" s="119"/>
    </row>
    <row r="877" spans="2:2" x14ac:dyDescent="0.2">
      <c r="B877" s="119"/>
    </row>
    <row r="878" spans="2:2" x14ac:dyDescent="0.2">
      <c r="B878" s="119"/>
    </row>
    <row r="879" spans="2:2" x14ac:dyDescent="0.2">
      <c r="B879" s="119"/>
    </row>
    <row r="880" spans="2:2" x14ac:dyDescent="0.2">
      <c r="B880" s="119"/>
    </row>
    <row r="881" spans="2:2" x14ac:dyDescent="0.2">
      <c r="B881" s="119"/>
    </row>
    <row r="882" spans="2:2" x14ac:dyDescent="0.2">
      <c r="B882" s="119"/>
    </row>
    <row r="883" spans="2:2" x14ac:dyDescent="0.2">
      <c r="B883" s="119"/>
    </row>
    <row r="884" spans="2:2" x14ac:dyDescent="0.2">
      <c r="B884" s="119"/>
    </row>
    <row r="885" spans="2:2" x14ac:dyDescent="0.2">
      <c r="B885" s="119"/>
    </row>
    <row r="886" spans="2:2" x14ac:dyDescent="0.2">
      <c r="B886" s="119"/>
    </row>
    <row r="887" spans="2:2" x14ac:dyDescent="0.2">
      <c r="B887" s="119"/>
    </row>
    <row r="888" spans="2:2" x14ac:dyDescent="0.2">
      <c r="B888" s="119"/>
    </row>
    <row r="889" spans="2:2" x14ac:dyDescent="0.2">
      <c r="B889" s="119"/>
    </row>
    <row r="890" spans="2:2" x14ac:dyDescent="0.2">
      <c r="B890" s="119"/>
    </row>
    <row r="891" spans="2:2" x14ac:dyDescent="0.2">
      <c r="B891" s="119"/>
    </row>
    <row r="892" spans="2:2" x14ac:dyDescent="0.2">
      <c r="B892" s="119"/>
    </row>
    <row r="893" spans="2:2" x14ac:dyDescent="0.2">
      <c r="B893" s="119"/>
    </row>
    <row r="894" spans="2:2" x14ac:dyDescent="0.2">
      <c r="B894" s="119"/>
    </row>
    <row r="895" spans="2:2" x14ac:dyDescent="0.2">
      <c r="B895" s="119"/>
    </row>
    <row r="896" spans="2:2" x14ac:dyDescent="0.2">
      <c r="B896" s="119"/>
    </row>
    <row r="897" spans="2:2" x14ac:dyDescent="0.2">
      <c r="B897" s="119"/>
    </row>
    <row r="898" spans="2:2" x14ac:dyDescent="0.2">
      <c r="B898" s="119"/>
    </row>
    <row r="899" spans="2:2" x14ac:dyDescent="0.2">
      <c r="B899" s="119"/>
    </row>
    <row r="900" spans="2:2" x14ac:dyDescent="0.2">
      <c r="B900" s="119"/>
    </row>
    <row r="901" spans="2:2" x14ac:dyDescent="0.2">
      <c r="B901" s="119"/>
    </row>
    <row r="902" spans="2:2" x14ac:dyDescent="0.2">
      <c r="B902" s="119"/>
    </row>
    <row r="903" spans="2:2" x14ac:dyDescent="0.2">
      <c r="B903" s="119"/>
    </row>
    <row r="904" spans="2:2" x14ac:dyDescent="0.2">
      <c r="B904" s="119"/>
    </row>
    <row r="905" spans="2:2" x14ac:dyDescent="0.2">
      <c r="B905" s="119"/>
    </row>
    <row r="906" spans="2:2" x14ac:dyDescent="0.2">
      <c r="B906" s="119"/>
    </row>
    <row r="907" spans="2:2" x14ac:dyDescent="0.2">
      <c r="B907" s="119"/>
    </row>
    <row r="908" spans="2:2" x14ac:dyDescent="0.2">
      <c r="B908" s="119"/>
    </row>
    <row r="909" spans="2:2" x14ac:dyDescent="0.2">
      <c r="B909" s="119"/>
    </row>
    <row r="910" spans="2:2" x14ac:dyDescent="0.2">
      <c r="B910" s="119"/>
    </row>
    <row r="911" spans="2:2" x14ac:dyDescent="0.2">
      <c r="B911" s="119"/>
    </row>
    <row r="912" spans="2:2" x14ac:dyDescent="0.2">
      <c r="B912" s="119"/>
    </row>
    <row r="913" spans="2:2" x14ac:dyDescent="0.2">
      <c r="B913" s="119"/>
    </row>
    <row r="914" spans="2:2" x14ac:dyDescent="0.2">
      <c r="B914" s="119"/>
    </row>
    <row r="915" spans="2:2" x14ac:dyDescent="0.2">
      <c r="B915" s="119"/>
    </row>
    <row r="916" spans="2:2" x14ac:dyDescent="0.2">
      <c r="B916" s="119"/>
    </row>
    <row r="917" spans="2:2" x14ac:dyDescent="0.2">
      <c r="B917" s="119"/>
    </row>
    <row r="918" spans="2:2" x14ac:dyDescent="0.2">
      <c r="B918" s="119"/>
    </row>
    <row r="919" spans="2:2" x14ac:dyDescent="0.2">
      <c r="B919" s="119"/>
    </row>
    <row r="920" spans="2:2" x14ac:dyDescent="0.2">
      <c r="B920" s="119"/>
    </row>
    <row r="921" spans="2:2" x14ac:dyDescent="0.2">
      <c r="B921" s="119"/>
    </row>
    <row r="922" spans="2:2" x14ac:dyDescent="0.2">
      <c r="B922" s="119"/>
    </row>
    <row r="923" spans="2:2" x14ac:dyDescent="0.2">
      <c r="B923" s="119"/>
    </row>
    <row r="924" spans="2:2" x14ac:dyDescent="0.2">
      <c r="B924" s="119"/>
    </row>
    <row r="925" spans="2:2" x14ac:dyDescent="0.2">
      <c r="B925" s="119"/>
    </row>
    <row r="926" spans="2:2" x14ac:dyDescent="0.2">
      <c r="B926" s="119"/>
    </row>
    <row r="927" spans="2:2" x14ac:dyDescent="0.2">
      <c r="B927" s="119"/>
    </row>
    <row r="928" spans="2:2" x14ac:dyDescent="0.2">
      <c r="B928" s="119"/>
    </row>
    <row r="929" spans="2:2" x14ac:dyDescent="0.2">
      <c r="B929" s="119"/>
    </row>
    <row r="930" spans="2:2" x14ac:dyDescent="0.2">
      <c r="B930" s="119"/>
    </row>
    <row r="931" spans="2:2" x14ac:dyDescent="0.2">
      <c r="B931" s="119"/>
    </row>
    <row r="932" spans="2:2" x14ac:dyDescent="0.2">
      <c r="B932" s="119"/>
    </row>
    <row r="933" spans="2:2" x14ac:dyDescent="0.2">
      <c r="B933" s="119"/>
    </row>
    <row r="934" spans="2:2" x14ac:dyDescent="0.2">
      <c r="B934" s="119"/>
    </row>
    <row r="935" spans="2:2" x14ac:dyDescent="0.2">
      <c r="B935" s="119"/>
    </row>
    <row r="936" spans="2:2" x14ac:dyDescent="0.2">
      <c r="B936" s="119"/>
    </row>
    <row r="937" spans="2:2" x14ac:dyDescent="0.2">
      <c r="B937" s="119"/>
    </row>
    <row r="938" spans="2:2" x14ac:dyDescent="0.2">
      <c r="B938" s="119"/>
    </row>
    <row r="939" spans="2:2" x14ac:dyDescent="0.2">
      <c r="B939" s="119"/>
    </row>
    <row r="940" spans="2:2" x14ac:dyDescent="0.2">
      <c r="B940" s="119"/>
    </row>
    <row r="941" spans="2:2" x14ac:dyDescent="0.2">
      <c r="B941" s="119"/>
    </row>
    <row r="942" spans="2:2" x14ac:dyDescent="0.2">
      <c r="B942" s="119"/>
    </row>
    <row r="943" spans="2:2" x14ac:dyDescent="0.2">
      <c r="B943" s="119"/>
    </row>
    <row r="944" spans="2:2" x14ac:dyDescent="0.2">
      <c r="B944" s="119"/>
    </row>
    <row r="945" spans="2:2" x14ac:dyDescent="0.2">
      <c r="B945" s="119"/>
    </row>
    <row r="946" spans="2:2" x14ac:dyDescent="0.2">
      <c r="B946" s="119"/>
    </row>
    <row r="947" spans="2:2" x14ac:dyDescent="0.2">
      <c r="B947" s="119"/>
    </row>
    <row r="948" spans="2:2" x14ac:dyDescent="0.2">
      <c r="B948" s="119"/>
    </row>
    <row r="949" spans="2:2" x14ac:dyDescent="0.2">
      <c r="B949" s="119"/>
    </row>
    <row r="950" spans="2:2" x14ac:dyDescent="0.2">
      <c r="B950" s="119"/>
    </row>
    <row r="951" spans="2:2" x14ac:dyDescent="0.2">
      <c r="B951" s="119"/>
    </row>
    <row r="952" spans="2:2" x14ac:dyDescent="0.2">
      <c r="B952" s="119"/>
    </row>
    <row r="953" spans="2:2" x14ac:dyDescent="0.2">
      <c r="B953" s="119"/>
    </row>
    <row r="954" spans="2:2" x14ac:dyDescent="0.2">
      <c r="B954" s="119"/>
    </row>
    <row r="955" spans="2:2" x14ac:dyDescent="0.2">
      <c r="B955" s="119"/>
    </row>
    <row r="956" spans="2:2" x14ac:dyDescent="0.2">
      <c r="B956" s="119"/>
    </row>
    <row r="957" spans="2:2" x14ac:dyDescent="0.2">
      <c r="B957" s="119"/>
    </row>
    <row r="958" spans="2:2" x14ac:dyDescent="0.2">
      <c r="B958" s="119"/>
    </row>
    <row r="959" spans="2:2" x14ac:dyDescent="0.2">
      <c r="B959" s="119"/>
    </row>
    <row r="960" spans="2:2" x14ac:dyDescent="0.2">
      <c r="B960" s="119"/>
    </row>
    <row r="961" spans="2:2" x14ac:dyDescent="0.2">
      <c r="B961" s="119"/>
    </row>
    <row r="962" spans="2:2" x14ac:dyDescent="0.2">
      <c r="B962" s="119"/>
    </row>
    <row r="963" spans="2:2" x14ac:dyDescent="0.2">
      <c r="B963" s="119"/>
    </row>
    <row r="964" spans="2:2" x14ac:dyDescent="0.2">
      <c r="B964" s="119"/>
    </row>
    <row r="965" spans="2:2" x14ac:dyDescent="0.2">
      <c r="B965" s="119"/>
    </row>
    <row r="966" spans="2:2" x14ac:dyDescent="0.2">
      <c r="B966" s="119"/>
    </row>
    <row r="967" spans="2:2" x14ac:dyDescent="0.2">
      <c r="B967" s="119"/>
    </row>
    <row r="968" spans="2:2" x14ac:dyDescent="0.2">
      <c r="B968" s="119"/>
    </row>
    <row r="969" spans="2:2" x14ac:dyDescent="0.2">
      <c r="B969" s="119"/>
    </row>
    <row r="970" spans="2:2" x14ac:dyDescent="0.2">
      <c r="B970" s="119"/>
    </row>
    <row r="971" spans="2:2" x14ac:dyDescent="0.2">
      <c r="B971" s="119"/>
    </row>
    <row r="972" spans="2:2" x14ac:dyDescent="0.2">
      <c r="B972" s="119"/>
    </row>
    <row r="973" spans="2:2" x14ac:dyDescent="0.2">
      <c r="B973" s="119"/>
    </row>
    <row r="974" spans="2:2" x14ac:dyDescent="0.2">
      <c r="B974" s="119"/>
    </row>
    <row r="975" spans="2:2" x14ac:dyDescent="0.2">
      <c r="B975" s="119"/>
    </row>
    <row r="976" spans="2:2" x14ac:dyDescent="0.2">
      <c r="B976" s="119"/>
    </row>
    <row r="977" spans="2:2" x14ac:dyDescent="0.2">
      <c r="B977" s="119"/>
    </row>
    <row r="978" spans="2:2" x14ac:dyDescent="0.2">
      <c r="B978" s="119"/>
    </row>
    <row r="979" spans="2:2" x14ac:dyDescent="0.2">
      <c r="B979" s="119"/>
    </row>
    <row r="980" spans="2:2" x14ac:dyDescent="0.2">
      <c r="B980" s="119"/>
    </row>
    <row r="981" spans="2:2" x14ac:dyDescent="0.2">
      <c r="B981" s="119"/>
    </row>
    <row r="982" spans="2:2" x14ac:dyDescent="0.2">
      <c r="B982" s="119"/>
    </row>
    <row r="983" spans="2:2" x14ac:dyDescent="0.2">
      <c r="B983" s="119"/>
    </row>
    <row r="984" spans="2:2" x14ac:dyDescent="0.2">
      <c r="B984" s="119"/>
    </row>
    <row r="985" spans="2:2" x14ac:dyDescent="0.2">
      <c r="B985" s="119"/>
    </row>
    <row r="986" spans="2:2" x14ac:dyDescent="0.2">
      <c r="B986" s="119"/>
    </row>
    <row r="987" spans="2:2" x14ac:dyDescent="0.2">
      <c r="B987" s="119"/>
    </row>
    <row r="988" spans="2:2" x14ac:dyDescent="0.2">
      <c r="B988" s="119"/>
    </row>
    <row r="989" spans="2:2" x14ac:dyDescent="0.2">
      <c r="B989" s="119"/>
    </row>
    <row r="990" spans="2:2" x14ac:dyDescent="0.2">
      <c r="B990" s="119"/>
    </row>
    <row r="991" spans="2:2" x14ac:dyDescent="0.2">
      <c r="B991" s="119"/>
    </row>
    <row r="992" spans="2:2" x14ac:dyDescent="0.2">
      <c r="B992" s="119"/>
    </row>
    <row r="993" spans="2:2" x14ac:dyDescent="0.2">
      <c r="B993" s="119"/>
    </row>
    <row r="994" spans="2:2" x14ac:dyDescent="0.2">
      <c r="B994" s="119"/>
    </row>
    <row r="995" spans="2:2" x14ac:dyDescent="0.2">
      <c r="B995" s="119"/>
    </row>
    <row r="996" spans="2:2" x14ac:dyDescent="0.2">
      <c r="B996" s="119"/>
    </row>
    <row r="997" spans="2:2" x14ac:dyDescent="0.2">
      <c r="B997" s="119"/>
    </row>
    <row r="998" spans="2:2" x14ac:dyDescent="0.2">
      <c r="B998" s="119"/>
    </row>
    <row r="999" spans="2:2" x14ac:dyDescent="0.2">
      <c r="B999" s="119"/>
    </row>
    <row r="1000" spans="2:2" x14ac:dyDescent="0.2">
      <c r="B1000" s="119"/>
    </row>
    <row r="1001" spans="2:2" x14ac:dyDescent="0.2">
      <c r="B1001" s="119"/>
    </row>
    <row r="1002" spans="2:2" x14ac:dyDescent="0.2">
      <c r="B1002" s="119"/>
    </row>
    <row r="1003" spans="2:2" x14ac:dyDescent="0.2">
      <c r="B1003" s="119"/>
    </row>
    <row r="1004" spans="2:2" x14ac:dyDescent="0.2">
      <c r="B1004" s="119"/>
    </row>
    <row r="1005" spans="2:2" x14ac:dyDescent="0.2">
      <c r="B1005" s="119"/>
    </row>
    <row r="1006" spans="2:2" x14ac:dyDescent="0.2">
      <c r="B1006" s="119"/>
    </row>
    <row r="1007" spans="2:2" x14ac:dyDescent="0.2">
      <c r="B1007" s="119"/>
    </row>
    <row r="1008" spans="2:2" x14ac:dyDescent="0.2">
      <c r="B1008" s="119"/>
    </row>
    <row r="1009" spans="2:2" x14ac:dyDescent="0.2">
      <c r="B1009" s="119"/>
    </row>
    <row r="1010" spans="2:2" x14ac:dyDescent="0.2">
      <c r="B1010" s="119"/>
    </row>
    <row r="1011" spans="2:2" x14ac:dyDescent="0.2">
      <c r="B1011" s="119"/>
    </row>
    <row r="1012" spans="2:2" x14ac:dyDescent="0.2">
      <c r="B1012" s="119"/>
    </row>
    <row r="1013" spans="2:2" x14ac:dyDescent="0.2">
      <c r="B1013" s="119"/>
    </row>
    <row r="1014" spans="2:2" x14ac:dyDescent="0.2">
      <c r="B1014" s="119"/>
    </row>
    <row r="1015" spans="2:2" x14ac:dyDescent="0.2">
      <c r="B1015" s="119"/>
    </row>
    <row r="1016" spans="2:2" x14ac:dyDescent="0.2">
      <c r="B1016" s="119"/>
    </row>
    <row r="1017" spans="2:2" x14ac:dyDescent="0.2">
      <c r="B1017" s="119"/>
    </row>
    <row r="1018" spans="2:2" x14ac:dyDescent="0.2">
      <c r="B1018" s="119"/>
    </row>
    <row r="1019" spans="2:2" x14ac:dyDescent="0.2">
      <c r="B1019" s="119"/>
    </row>
    <row r="1020" spans="2:2" x14ac:dyDescent="0.2">
      <c r="B1020" s="119"/>
    </row>
    <row r="1021" spans="2:2" x14ac:dyDescent="0.2">
      <c r="B1021" s="119"/>
    </row>
    <row r="1022" spans="2:2" x14ac:dyDescent="0.2">
      <c r="B1022" s="119"/>
    </row>
    <row r="1023" spans="2:2" x14ac:dyDescent="0.2">
      <c r="B1023" s="119"/>
    </row>
    <row r="1024" spans="2:2" x14ac:dyDescent="0.2">
      <c r="B1024" s="119"/>
    </row>
    <row r="1025" spans="2:2" x14ac:dyDescent="0.2">
      <c r="B1025" s="119"/>
    </row>
    <row r="1026" spans="2:2" x14ac:dyDescent="0.2">
      <c r="B1026" s="119"/>
    </row>
    <row r="1027" spans="2:2" x14ac:dyDescent="0.2">
      <c r="B1027" s="119"/>
    </row>
    <row r="1028" spans="2:2" x14ac:dyDescent="0.2">
      <c r="B1028" s="119"/>
    </row>
    <row r="1029" spans="2:2" x14ac:dyDescent="0.2">
      <c r="B1029" s="119"/>
    </row>
    <row r="1030" spans="2:2" x14ac:dyDescent="0.2">
      <c r="B1030" s="119"/>
    </row>
    <row r="1031" spans="2:2" x14ac:dyDescent="0.2">
      <c r="B1031" s="119"/>
    </row>
    <row r="1032" spans="2:2" x14ac:dyDescent="0.2">
      <c r="B1032" s="119"/>
    </row>
    <row r="1033" spans="2:2" x14ac:dyDescent="0.2">
      <c r="B1033" s="119"/>
    </row>
    <row r="1034" spans="2:2" x14ac:dyDescent="0.2">
      <c r="B1034" s="119"/>
    </row>
    <row r="1035" spans="2:2" x14ac:dyDescent="0.2">
      <c r="B1035" s="119"/>
    </row>
    <row r="1036" spans="2:2" x14ac:dyDescent="0.2">
      <c r="B1036" s="119"/>
    </row>
    <row r="1037" spans="2:2" x14ac:dyDescent="0.2">
      <c r="B1037" s="119"/>
    </row>
    <row r="1038" spans="2:2" x14ac:dyDescent="0.2">
      <c r="B1038" s="119"/>
    </row>
    <row r="1039" spans="2:2" x14ac:dyDescent="0.2">
      <c r="B1039" s="119"/>
    </row>
    <row r="1040" spans="2:2" x14ac:dyDescent="0.2">
      <c r="B1040" s="119"/>
    </row>
    <row r="1041" spans="2:2" x14ac:dyDescent="0.2">
      <c r="B1041" s="119"/>
    </row>
    <row r="1042" spans="2:2" x14ac:dyDescent="0.2">
      <c r="B1042" s="119"/>
    </row>
    <row r="1043" spans="2:2" x14ac:dyDescent="0.2">
      <c r="B1043" s="119"/>
    </row>
    <row r="1044" spans="2:2" x14ac:dyDescent="0.2">
      <c r="B1044" s="119"/>
    </row>
    <row r="1045" spans="2:2" x14ac:dyDescent="0.2">
      <c r="B1045" s="119"/>
    </row>
    <row r="1046" spans="2:2" x14ac:dyDescent="0.2">
      <c r="B1046" s="119"/>
    </row>
    <row r="1047" spans="2:2" x14ac:dyDescent="0.2">
      <c r="B1047" s="119"/>
    </row>
    <row r="1048" spans="2:2" x14ac:dyDescent="0.2">
      <c r="B1048" s="119"/>
    </row>
    <row r="1049" spans="2:2" x14ac:dyDescent="0.2">
      <c r="B1049" s="119"/>
    </row>
    <row r="1050" spans="2:2" x14ac:dyDescent="0.2">
      <c r="B1050" s="119"/>
    </row>
    <row r="1051" spans="2:2" x14ac:dyDescent="0.2">
      <c r="B1051" s="119"/>
    </row>
    <row r="1052" spans="2:2" x14ac:dyDescent="0.2">
      <c r="B1052" s="119"/>
    </row>
    <row r="1053" spans="2:2" x14ac:dyDescent="0.2">
      <c r="B1053" s="119"/>
    </row>
    <row r="1054" spans="2:2" x14ac:dyDescent="0.2">
      <c r="B1054" s="119"/>
    </row>
    <row r="1055" spans="2:2" x14ac:dyDescent="0.2">
      <c r="B1055" s="119"/>
    </row>
    <row r="1056" spans="2:2" x14ac:dyDescent="0.2">
      <c r="B1056" s="119"/>
    </row>
    <row r="1057" spans="2:2" x14ac:dyDescent="0.2">
      <c r="B1057" s="119"/>
    </row>
    <row r="1058" spans="2:2" x14ac:dyDescent="0.2">
      <c r="B1058" s="119"/>
    </row>
    <row r="1059" spans="2:2" x14ac:dyDescent="0.2">
      <c r="B1059" s="119"/>
    </row>
    <row r="1060" spans="2:2" x14ac:dyDescent="0.2">
      <c r="B1060" s="119"/>
    </row>
    <row r="1061" spans="2:2" x14ac:dyDescent="0.2">
      <c r="B1061" s="119"/>
    </row>
    <row r="1062" spans="2:2" x14ac:dyDescent="0.2">
      <c r="B1062" s="119"/>
    </row>
    <row r="1063" spans="2:2" x14ac:dyDescent="0.2">
      <c r="B1063" s="119"/>
    </row>
    <row r="1064" spans="2:2" x14ac:dyDescent="0.2">
      <c r="B1064" s="119"/>
    </row>
    <row r="1065" spans="2:2" x14ac:dyDescent="0.2">
      <c r="B1065" s="119"/>
    </row>
    <row r="1066" spans="2:2" x14ac:dyDescent="0.2">
      <c r="B1066" s="119"/>
    </row>
    <row r="1067" spans="2:2" x14ac:dyDescent="0.2">
      <c r="B1067" s="119"/>
    </row>
    <row r="1068" spans="2:2" x14ac:dyDescent="0.2">
      <c r="B1068" s="119"/>
    </row>
    <row r="1069" spans="2:2" x14ac:dyDescent="0.2">
      <c r="B1069" s="119"/>
    </row>
    <row r="1070" spans="2:2" x14ac:dyDescent="0.2">
      <c r="B1070" s="119"/>
    </row>
    <row r="1071" spans="2:2" x14ac:dyDescent="0.2">
      <c r="B1071" s="119"/>
    </row>
    <row r="1072" spans="2:2" x14ac:dyDescent="0.2">
      <c r="B1072" s="119"/>
    </row>
    <row r="1073" spans="2:2" x14ac:dyDescent="0.2">
      <c r="B1073" s="119"/>
    </row>
    <row r="1074" spans="2:2" x14ac:dyDescent="0.2">
      <c r="B1074" s="119"/>
    </row>
    <row r="1075" spans="2:2" x14ac:dyDescent="0.2">
      <c r="B1075" s="119"/>
    </row>
    <row r="1076" spans="2:2" x14ac:dyDescent="0.2">
      <c r="B1076" s="119"/>
    </row>
    <row r="1077" spans="2:2" x14ac:dyDescent="0.2">
      <c r="B1077" s="119"/>
    </row>
    <row r="1078" spans="2:2" x14ac:dyDescent="0.2">
      <c r="B1078" s="119"/>
    </row>
    <row r="1079" spans="2:2" x14ac:dyDescent="0.2">
      <c r="B1079" s="119"/>
    </row>
    <row r="1080" spans="2:2" x14ac:dyDescent="0.2">
      <c r="B1080" s="119"/>
    </row>
    <row r="1081" spans="2:2" x14ac:dyDescent="0.2">
      <c r="B1081" s="119"/>
    </row>
    <row r="1082" spans="2:2" x14ac:dyDescent="0.2">
      <c r="B1082" s="119"/>
    </row>
    <row r="1083" spans="2:2" x14ac:dyDescent="0.2">
      <c r="B1083" s="119"/>
    </row>
    <row r="1084" spans="2:2" x14ac:dyDescent="0.2">
      <c r="B1084" s="119"/>
    </row>
    <row r="1085" spans="2:2" x14ac:dyDescent="0.2">
      <c r="B1085" s="119"/>
    </row>
    <row r="1086" spans="2:2" x14ac:dyDescent="0.2">
      <c r="B1086" s="119"/>
    </row>
    <row r="1087" spans="2:2" x14ac:dyDescent="0.2">
      <c r="B1087" s="119"/>
    </row>
    <row r="1088" spans="2:2" x14ac:dyDescent="0.2">
      <c r="B1088" s="119"/>
    </row>
    <row r="1089" spans="2:2" x14ac:dyDescent="0.2">
      <c r="B1089" s="119"/>
    </row>
    <row r="1090" spans="2:2" x14ac:dyDescent="0.2">
      <c r="B1090" s="119"/>
    </row>
    <row r="1091" spans="2:2" x14ac:dyDescent="0.2">
      <c r="B1091" s="119"/>
    </row>
    <row r="1092" spans="2:2" x14ac:dyDescent="0.2">
      <c r="B1092" s="119"/>
    </row>
    <row r="1093" spans="2:2" x14ac:dyDescent="0.2">
      <c r="B1093" s="119"/>
    </row>
    <row r="1094" spans="2:2" x14ac:dyDescent="0.2">
      <c r="B1094" s="119"/>
    </row>
    <row r="1095" spans="2:2" x14ac:dyDescent="0.2">
      <c r="B1095" s="119"/>
    </row>
    <row r="1096" spans="2:2" x14ac:dyDescent="0.2">
      <c r="B1096" s="119"/>
    </row>
    <row r="1097" spans="2:2" x14ac:dyDescent="0.2">
      <c r="B1097" s="119"/>
    </row>
    <row r="1098" spans="2:2" x14ac:dyDescent="0.2">
      <c r="B1098" s="119"/>
    </row>
    <row r="1099" spans="2:2" x14ac:dyDescent="0.2">
      <c r="B1099" s="119"/>
    </row>
    <row r="1100" spans="2:2" x14ac:dyDescent="0.2">
      <c r="B1100" s="119"/>
    </row>
    <row r="1101" spans="2:2" x14ac:dyDescent="0.2">
      <c r="B1101" s="119"/>
    </row>
    <row r="1102" spans="2:2" x14ac:dyDescent="0.2">
      <c r="B1102" s="119"/>
    </row>
    <row r="1103" spans="2:2" x14ac:dyDescent="0.2">
      <c r="B1103" s="119"/>
    </row>
    <row r="1104" spans="2:2" x14ac:dyDescent="0.2">
      <c r="B1104" s="119"/>
    </row>
    <row r="1105" spans="2:2" x14ac:dyDescent="0.2">
      <c r="B1105" s="119"/>
    </row>
    <row r="1106" spans="2:2" x14ac:dyDescent="0.2">
      <c r="B1106" s="119"/>
    </row>
    <row r="1107" spans="2:2" x14ac:dyDescent="0.2">
      <c r="B1107" s="119"/>
    </row>
    <row r="1108" spans="2:2" x14ac:dyDescent="0.2">
      <c r="B1108" s="119"/>
    </row>
    <row r="1109" spans="2:2" x14ac:dyDescent="0.2">
      <c r="B1109" s="119"/>
    </row>
    <row r="1110" spans="2:2" x14ac:dyDescent="0.2">
      <c r="B1110" s="119"/>
    </row>
    <row r="1111" spans="2:2" x14ac:dyDescent="0.2">
      <c r="B1111" s="119"/>
    </row>
    <row r="1112" spans="2:2" x14ac:dyDescent="0.2">
      <c r="B1112" s="119"/>
    </row>
    <row r="1113" spans="2:2" x14ac:dyDescent="0.2">
      <c r="B1113" s="119"/>
    </row>
    <row r="1114" spans="2:2" x14ac:dyDescent="0.2">
      <c r="B1114" s="119"/>
    </row>
    <row r="1115" spans="2:2" x14ac:dyDescent="0.2">
      <c r="B1115" s="119"/>
    </row>
    <row r="1116" spans="2:2" x14ac:dyDescent="0.2">
      <c r="B1116" s="119"/>
    </row>
    <row r="1117" spans="2:2" x14ac:dyDescent="0.2">
      <c r="B1117" s="119"/>
    </row>
    <row r="1118" spans="2:2" x14ac:dyDescent="0.2">
      <c r="B1118" s="119"/>
    </row>
    <row r="1119" spans="2:2" x14ac:dyDescent="0.2">
      <c r="B1119" s="119"/>
    </row>
    <row r="1120" spans="2:2" x14ac:dyDescent="0.2">
      <c r="B1120" s="119"/>
    </row>
    <row r="1121" spans="2:2" x14ac:dyDescent="0.2">
      <c r="B1121" s="119"/>
    </row>
    <row r="1122" spans="2:2" x14ac:dyDescent="0.2">
      <c r="B1122" s="119"/>
    </row>
    <row r="1123" spans="2:2" x14ac:dyDescent="0.2">
      <c r="B1123" s="119"/>
    </row>
    <row r="1124" spans="2:2" x14ac:dyDescent="0.2">
      <c r="B1124" s="119"/>
    </row>
    <row r="1125" spans="2:2" x14ac:dyDescent="0.2">
      <c r="B1125" s="119"/>
    </row>
    <row r="1126" spans="2:2" x14ac:dyDescent="0.2">
      <c r="B1126" s="119"/>
    </row>
    <row r="1127" spans="2:2" x14ac:dyDescent="0.2">
      <c r="B1127" s="119"/>
    </row>
    <row r="1128" spans="2:2" x14ac:dyDescent="0.2">
      <c r="B1128" s="119"/>
    </row>
    <row r="1129" spans="2:2" x14ac:dyDescent="0.2">
      <c r="B1129" s="119"/>
    </row>
    <row r="1130" spans="2:2" x14ac:dyDescent="0.2">
      <c r="B1130" s="119"/>
    </row>
    <row r="1131" spans="2:2" x14ac:dyDescent="0.2">
      <c r="B1131" s="119"/>
    </row>
    <row r="1132" spans="2:2" x14ac:dyDescent="0.2">
      <c r="B1132" s="119"/>
    </row>
    <row r="1133" spans="2:2" x14ac:dyDescent="0.2">
      <c r="B1133" s="119"/>
    </row>
    <row r="1134" spans="2:2" x14ac:dyDescent="0.2">
      <c r="B1134" s="119"/>
    </row>
    <row r="1135" spans="2:2" x14ac:dyDescent="0.2">
      <c r="B1135" s="119"/>
    </row>
    <row r="1136" spans="2:2" x14ac:dyDescent="0.2">
      <c r="B1136" s="119"/>
    </row>
    <row r="1137" spans="2:2" x14ac:dyDescent="0.2">
      <c r="B1137" s="119"/>
    </row>
    <row r="1138" spans="2:2" x14ac:dyDescent="0.2">
      <c r="B1138" s="119"/>
    </row>
    <row r="1139" spans="2:2" x14ac:dyDescent="0.2">
      <c r="B1139" s="119"/>
    </row>
    <row r="1140" spans="2:2" x14ac:dyDescent="0.2">
      <c r="B1140" s="119"/>
    </row>
    <row r="1141" spans="2:2" x14ac:dyDescent="0.2">
      <c r="B1141" s="119"/>
    </row>
    <row r="1142" spans="2:2" x14ac:dyDescent="0.2">
      <c r="B1142" s="119"/>
    </row>
    <row r="1143" spans="2:2" x14ac:dyDescent="0.2">
      <c r="B1143" s="119"/>
    </row>
    <row r="1144" spans="2:2" x14ac:dyDescent="0.2">
      <c r="B1144" s="119"/>
    </row>
    <row r="1145" spans="2:2" x14ac:dyDescent="0.2">
      <c r="B1145" s="119"/>
    </row>
    <row r="1146" spans="2:2" x14ac:dyDescent="0.2">
      <c r="B1146" s="119"/>
    </row>
    <row r="1147" spans="2:2" x14ac:dyDescent="0.2">
      <c r="B1147" s="119"/>
    </row>
    <row r="1148" spans="2:2" x14ac:dyDescent="0.2">
      <c r="B1148" s="119"/>
    </row>
    <row r="1149" spans="2:2" x14ac:dyDescent="0.2">
      <c r="B1149" s="119"/>
    </row>
    <row r="1150" spans="2:2" x14ac:dyDescent="0.2">
      <c r="B1150" s="119"/>
    </row>
    <row r="1151" spans="2:2" x14ac:dyDescent="0.2">
      <c r="B1151" s="119"/>
    </row>
    <row r="1152" spans="2:2" x14ac:dyDescent="0.2">
      <c r="B1152" s="119"/>
    </row>
    <row r="1153" spans="2:2" x14ac:dyDescent="0.2">
      <c r="B1153" s="119"/>
    </row>
    <row r="1154" spans="2:2" x14ac:dyDescent="0.2">
      <c r="B1154" s="119"/>
    </row>
    <row r="1155" spans="2:2" x14ac:dyDescent="0.2">
      <c r="B1155" s="119"/>
    </row>
    <row r="1156" spans="2:2" x14ac:dyDescent="0.2">
      <c r="B1156" s="119"/>
    </row>
    <row r="1157" spans="2:2" x14ac:dyDescent="0.2">
      <c r="B1157" s="119"/>
    </row>
    <row r="1158" spans="2:2" x14ac:dyDescent="0.2">
      <c r="B1158" s="119"/>
    </row>
    <row r="1159" spans="2:2" x14ac:dyDescent="0.2">
      <c r="B1159" s="119"/>
    </row>
    <row r="1160" spans="2:2" x14ac:dyDescent="0.2">
      <c r="B1160" s="119"/>
    </row>
    <row r="1161" spans="2:2" x14ac:dyDescent="0.2">
      <c r="B1161" s="119"/>
    </row>
    <row r="1162" spans="2:2" x14ac:dyDescent="0.2">
      <c r="B1162" s="119"/>
    </row>
    <row r="1163" spans="2:2" x14ac:dyDescent="0.2">
      <c r="B1163" s="119"/>
    </row>
    <row r="1164" spans="2:2" x14ac:dyDescent="0.2">
      <c r="B1164" s="119"/>
    </row>
    <row r="1165" spans="2:2" x14ac:dyDescent="0.2">
      <c r="B1165" s="119"/>
    </row>
    <row r="1166" spans="2:2" x14ac:dyDescent="0.2">
      <c r="B1166" s="119"/>
    </row>
    <row r="1167" spans="2:2" x14ac:dyDescent="0.2">
      <c r="B1167" s="119"/>
    </row>
    <row r="1168" spans="2:2" x14ac:dyDescent="0.2">
      <c r="B1168" s="119"/>
    </row>
    <row r="1169" spans="2:2" x14ac:dyDescent="0.2">
      <c r="B1169" s="119"/>
    </row>
    <row r="1170" spans="2:2" x14ac:dyDescent="0.2">
      <c r="B1170" s="119"/>
    </row>
    <row r="1171" spans="2:2" x14ac:dyDescent="0.2">
      <c r="B1171" s="119"/>
    </row>
    <row r="1172" spans="2:2" x14ac:dyDescent="0.2">
      <c r="B1172" s="119"/>
    </row>
    <row r="1173" spans="2:2" x14ac:dyDescent="0.2">
      <c r="B1173" s="119"/>
    </row>
    <row r="1174" spans="2:2" x14ac:dyDescent="0.2">
      <c r="B1174" s="119"/>
    </row>
    <row r="1175" spans="2:2" x14ac:dyDescent="0.2">
      <c r="B1175" s="119"/>
    </row>
    <row r="1176" spans="2:2" x14ac:dyDescent="0.2">
      <c r="B1176" s="119"/>
    </row>
    <row r="1177" spans="2:2" x14ac:dyDescent="0.2">
      <c r="B1177" s="119"/>
    </row>
    <row r="1178" spans="2:2" x14ac:dyDescent="0.2">
      <c r="B1178" s="119"/>
    </row>
    <row r="1179" spans="2:2" x14ac:dyDescent="0.2">
      <c r="B1179" s="119"/>
    </row>
    <row r="1180" spans="2:2" x14ac:dyDescent="0.2">
      <c r="B1180" s="119"/>
    </row>
    <row r="1181" spans="2:2" x14ac:dyDescent="0.2">
      <c r="B1181" s="119"/>
    </row>
    <row r="1182" spans="2:2" x14ac:dyDescent="0.2">
      <c r="B1182" s="119"/>
    </row>
    <row r="1183" spans="2:2" x14ac:dyDescent="0.2">
      <c r="B1183" s="119"/>
    </row>
    <row r="1184" spans="2:2" x14ac:dyDescent="0.2">
      <c r="B1184" s="119"/>
    </row>
    <row r="1185" spans="2:2" x14ac:dyDescent="0.2">
      <c r="B1185" s="119"/>
    </row>
    <row r="1186" spans="2:2" x14ac:dyDescent="0.2">
      <c r="B1186" s="119"/>
    </row>
    <row r="1187" spans="2:2" x14ac:dyDescent="0.2">
      <c r="B1187" s="119"/>
    </row>
    <row r="1188" spans="2:2" x14ac:dyDescent="0.2">
      <c r="B1188" s="119"/>
    </row>
    <row r="1189" spans="2:2" x14ac:dyDescent="0.2">
      <c r="B1189" s="119"/>
    </row>
    <row r="1190" spans="2:2" x14ac:dyDescent="0.2">
      <c r="B1190" s="119"/>
    </row>
    <row r="1191" spans="2:2" x14ac:dyDescent="0.2">
      <c r="B1191" s="119"/>
    </row>
    <row r="1192" spans="2:2" x14ac:dyDescent="0.2">
      <c r="B1192" s="119"/>
    </row>
    <row r="1193" spans="2:2" x14ac:dyDescent="0.2">
      <c r="B1193" s="119"/>
    </row>
    <row r="1194" spans="2:2" x14ac:dyDescent="0.2">
      <c r="B1194" s="119"/>
    </row>
    <row r="1195" spans="2:2" x14ac:dyDescent="0.2">
      <c r="B1195" s="119"/>
    </row>
    <row r="1196" spans="2:2" x14ac:dyDescent="0.2">
      <c r="B1196" s="119"/>
    </row>
    <row r="1197" spans="2:2" x14ac:dyDescent="0.2">
      <c r="B1197" s="119"/>
    </row>
    <row r="1198" spans="2:2" x14ac:dyDescent="0.2">
      <c r="B1198" s="119"/>
    </row>
    <row r="1199" spans="2:2" x14ac:dyDescent="0.2">
      <c r="B1199" s="119"/>
    </row>
    <row r="1200" spans="2:2" x14ac:dyDescent="0.2">
      <c r="B1200" s="119"/>
    </row>
    <row r="1201" spans="2:2" x14ac:dyDescent="0.2">
      <c r="B1201" s="119"/>
    </row>
    <row r="1202" spans="2:2" x14ac:dyDescent="0.2">
      <c r="B1202" s="119"/>
    </row>
    <row r="1203" spans="2:2" x14ac:dyDescent="0.2">
      <c r="B1203" s="119"/>
    </row>
    <row r="1204" spans="2:2" x14ac:dyDescent="0.2">
      <c r="B1204" s="119"/>
    </row>
    <row r="1205" spans="2:2" x14ac:dyDescent="0.2">
      <c r="B1205" s="119"/>
    </row>
    <row r="1206" spans="2:2" x14ac:dyDescent="0.2">
      <c r="B1206" s="119"/>
    </row>
    <row r="1207" spans="2:2" x14ac:dyDescent="0.2">
      <c r="B1207" s="119"/>
    </row>
    <row r="1208" spans="2:2" x14ac:dyDescent="0.2">
      <c r="B1208" s="119"/>
    </row>
    <row r="1209" spans="2:2" x14ac:dyDescent="0.2">
      <c r="B1209" s="119"/>
    </row>
    <row r="1210" spans="2:2" x14ac:dyDescent="0.2">
      <c r="B1210" s="119"/>
    </row>
    <row r="1211" spans="2:2" x14ac:dyDescent="0.2">
      <c r="B1211" s="119"/>
    </row>
    <row r="1212" spans="2:2" x14ac:dyDescent="0.2">
      <c r="B1212" s="119"/>
    </row>
    <row r="1213" spans="2:2" x14ac:dyDescent="0.2">
      <c r="B1213" s="119"/>
    </row>
    <row r="1214" spans="2:2" x14ac:dyDescent="0.2">
      <c r="B1214" s="119"/>
    </row>
    <row r="1215" spans="2:2" x14ac:dyDescent="0.2">
      <c r="B1215" s="119"/>
    </row>
    <row r="1216" spans="2:2" x14ac:dyDescent="0.2">
      <c r="B1216" s="119"/>
    </row>
    <row r="1217" spans="2:2" x14ac:dyDescent="0.2">
      <c r="B1217" s="119"/>
    </row>
    <row r="1218" spans="2:2" x14ac:dyDescent="0.2">
      <c r="B1218" s="119"/>
    </row>
    <row r="1219" spans="2:2" x14ac:dyDescent="0.2">
      <c r="B1219" s="119"/>
    </row>
    <row r="1220" spans="2:2" x14ac:dyDescent="0.2">
      <c r="B1220" s="119"/>
    </row>
    <row r="1221" spans="2:2" x14ac:dyDescent="0.2">
      <c r="B1221" s="119"/>
    </row>
    <row r="1222" spans="2:2" x14ac:dyDescent="0.2">
      <c r="B1222" s="119"/>
    </row>
    <row r="1223" spans="2:2" x14ac:dyDescent="0.2">
      <c r="B1223" s="119"/>
    </row>
    <row r="1224" spans="2:2" x14ac:dyDescent="0.2">
      <c r="B1224" s="119"/>
    </row>
    <row r="1225" spans="2:2" x14ac:dyDescent="0.2">
      <c r="B1225" s="119"/>
    </row>
    <row r="1226" spans="2:2" x14ac:dyDescent="0.2">
      <c r="B1226" s="119"/>
    </row>
    <row r="1227" spans="2:2" x14ac:dyDescent="0.2">
      <c r="B1227" s="119"/>
    </row>
    <row r="1228" spans="2:2" x14ac:dyDescent="0.2">
      <c r="B1228" s="119"/>
    </row>
    <row r="1229" spans="2:2" x14ac:dyDescent="0.2">
      <c r="B1229" s="119"/>
    </row>
    <row r="1230" spans="2:2" x14ac:dyDescent="0.2">
      <c r="B1230" s="119"/>
    </row>
    <row r="1231" spans="2:2" x14ac:dyDescent="0.2">
      <c r="B1231" s="119"/>
    </row>
    <row r="1232" spans="2:2" x14ac:dyDescent="0.2">
      <c r="B1232" s="119"/>
    </row>
    <row r="1233" spans="2:2" x14ac:dyDescent="0.2">
      <c r="B1233" s="119"/>
    </row>
    <row r="1234" spans="2:2" x14ac:dyDescent="0.2">
      <c r="B1234" s="119"/>
    </row>
    <row r="1235" spans="2:2" x14ac:dyDescent="0.2">
      <c r="B1235" s="119"/>
    </row>
    <row r="1236" spans="2:2" x14ac:dyDescent="0.2">
      <c r="B1236" s="119"/>
    </row>
    <row r="1237" spans="2:2" x14ac:dyDescent="0.2">
      <c r="B1237" s="119"/>
    </row>
    <row r="1238" spans="2:2" x14ac:dyDescent="0.2">
      <c r="B1238" s="119"/>
    </row>
    <row r="1239" spans="2:2" x14ac:dyDescent="0.2">
      <c r="B1239" s="119"/>
    </row>
    <row r="1240" spans="2:2" x14ac:dyDescent="0.2">
      <c r="B1240" s="119"/>
    </row>
    <row r="1241" spans="2:2" x14ac:dyDescent="0.2">
      <c r="B1241" s="119"/>
    </row>
    <row r="1242" spans="2:2" x14ac:dyDescent="0.2">
      <c r="B1242" s="119"/>
    </row>
    <row r="1243" spans="2:2" x14ac:dyDescent="0.2">
      <c r="B1243" s="119"/>
    </row>
    <row r="1244" spans="2:2" x14ac:dyDescent="0.2">
      <c r="B1244" s="119"/>
    </row>
    <row r="1245" spans="2:2" x14ac:dyDescent="0.2">
      <c r="B1245" s="119"/>
    </row>
    <row r="1246" spans="2:2" x14ac:dyDescent="0.2">
      <c r="B1246" s="119"/>
    </row>
    <row r="1247" spans="2:2" x14ac:dyDescent="0.2">
      <c r="B1247" s="119"/>
    </row>
    <row r="1248" spans="2:2" x14ac:dyDescent="0.2">
      <c r="B1248" s="119"/>
    </row>
    <row r="1249" spans="2:2" x14ac:dyDescent="0.2">
      <c r="B1249" s="119"/>
    </row>
    <row r="1250" spans="2:2" x14ac:dyDescent="0.2">
      <c r="B1250" s="119"/>
    </row>
    <row r="1251" spans="2:2" x14ac:dyDescent="0.2">
      <c r="B1251" s="119"/>
    </row>
    <row r="1252" spans="2:2" x14ac:dyDescent="0.2">
      <c r="B1252" s="119"/>
    </row>
    <row r="1253" spans="2:2" x14ac:dyDescent="0.2">
      <c r="B1253" s="119"/>
    </row>
    <row r="1254" spans="2:2" x14ac:dyDescent="0.2">
      <c r="B1254" s="119"/>
    </row>
    <row r="1255" spans="2:2" x14ac:dyDescent="0.2">
      <c r="B1255" s="119"/>
    </row>
    <row r="1256" spans="2:2" x14ac:dyDescent="0.2">
      <c r="B1256" s="119"/>
    </row>
    <row r="1257" spans="2:2" x14ac:dyDescent="0.2">
      <c r="B1257" s="119"/>
    </row>
    <row r="1258" spans="2:2" x14ac:dyDescent="0.2">
      <c r="B1258" s="119"/>
    </row>
    <row r="1259" spans="2:2" x14ac:dyDescent="0.2">
      <c r="B1259" s="119"/>
    </row>
    <row r="1260" spans="2:2" x14ac:dyDescent="0.2">
      <c r="B1260" s="119"/>
    </row>
    <row r="1261" spans="2:2" x14ac:dyDescent="0.2">
      <c r="B1261" s="119"/>
    </row>
    <row r="1262" spans="2:2" x14ac:dyDescent="0.2">
      <c r="B1262" s="119"/>
    </row>
    <row r="1263" spans="2:2" x14ac:dyDescent="0.2">
      <c r="B1263" s="119"/>
    </row>
    <row r="1264" spans="2:2" x14ac:dyDescent="0.2">
      <c r="B1264" s="119"/>
    </row>
    <row r="1265" spans="2:2" x14ac:dyDescent="0.2">
      <c r="B1265" s="119"/>
    </row>
    <row r="1266" spans="2:2" x14ac:dyDescent="0.2">
      <c r="B1266" s="119"/>
    </row>
    <row r="1267" spans="2:2" x14ac:dyDescent="0.2">
      <c r="B1267" s="119"/>
    </row>
    <row r="1268" spans="2:2" x14ac:dyDescent="0.2">
      <c r="B1268" s="119"/>
    </row>
    <row r="1269" spans="2:2" x14ac:dyDescent="0.2">
      <c r="B1269" s="119"/>
    </row>
    <row r="1270" spans="2:2" x14ac:dyDescent="0.2">
      <c r="B1270" s="119"/>
    </row>
    <row r="1271" spans="2:2" x14ac:dyDescent="0.2">
      <c r="B1271" s="119"/>
    </row>
    <row r="1272" spans="2:2" x14ac:dyDescent="0.2">
      <c r="B1272" s="119"/>
    </row>
    <row r="1273" spans="2:2" x14ac:dyDescent="0.2">
      <c r="B1273" s="119"/>
    </row>
    <row r="1274" spans="2:2" x14ac:dyDescent="0.2">
      <c r="B1274" s="119"/>
    </row>
    <row r="1275" spans="2:2" x14ac:dyDescent="0.2">
      <c r="B1275" s="119"/>
    </row>
    <row r="1276" spans="2:2" x14ac:dyDescent="0.2">
      <c r="B1276" s="119"/>
    </row>
    <row r="1277" spans="2:2" x14ac:dyDescent="0.2">
      <c r="B1277" s="119"/>
    </row>
    <row r="1278" spans="2:2" x14ac:dyDescent="0.2">
      <c r="B1278" s="119"/>
    </row>
    <row r="1279" spans="2:2" x14ac:dyDescent="0.2">
      <c r="B1279" s="119"/>
    </row>
    <row r="1280" spans="2:2" x14ac:dyDescent="0.2">
      <c r="B1280" s="119"/>
    </row>
    <row r="1281" spans="2:2" x14ac:dyDescent="0.2">
      <c r="B1281" s="119"/>
    </row>
    <row r="1282" spans="2:2" x14ac:dyDescent="0.2">
      <c r="B1282" s="119"/>
    </row>
    <row r="1283" spans="2:2" x14ac:dyDescent="0.2">
      <c r="B1283" s="119"/>
    </row>
    <row r="1284" spans="2:2" x14ac:dyDescent="0.2">
      <c r="B1284" s="119"/>
    </row>
    <row r="1285" spans="2:2" x14ac:dyDescent="0.2">
      <c r="B1285" s="119"/>
    </row>
    <row r="1286" spans="2:2" x14ac:dyDescent="0.2">
      <c r="B1286" s="119"/>
    </row>
    <row r="1287" spans="2:2" x14ac:dyDescent="0.2">
      <c r="B1287" s="119"/>
    </row>
    <row r="1288" spans="2:2" x14ac:dyDescent="0.2">
      <c r="B1288" s="119"/>
    </row>
    <row r="1289" spans="2:2" x14ac:dyDescent="0.2">
      <c r="B1289" s="119"/>
    </row>
    <row r="1290" spans="2:2" x14ac:dyDescent="0.2">
      <c r="B1290" s="119"/>
    </row>
    <row r="1291" spans="2:2" x14ac:dyDescent="0.2">
      <c r="B1291" s="119"/>
    </row>
    <row r="1292" spans="2:2" x14ac:dyDescent="0.2">
      <c r="B1292" s="119"/>
    </row>
    <row r="1293" spans="2:2" x14ac:dyDescent="0.2">
      <c r="B1293" s="119"/>
    </row>
    <row r="1294" spans="2:2" x14ac:dyDescent="0.2">
      <c r="B1294" s="119"/>
    </row>
    <row r="1295" spans="2:2" x14ac:dyDescent="0.2">
      <c r="B1295" s="119"/>
    </row>
    <row r="1296" spans="2:2" x14ac:dyDescent="0.2">
      <c r="B1296" s="119"/>
    </row>
    <row r="1297" spans="2:2" x14ac:dyDescent="0.2">
      <c r="B1297" s="119"/>
    </row>
    <row r="1298" spans="2:2" x14ac:dyDescent="0.2">
      <c r="B1298" s="119"/>
    </row>
    <row r="1299" spans="2:2" x14ac:dyDescent="0.2">
      <c r="B1299" s="119"/>
    </row>
    <row r="1300" spans="2:2" x14ac:dyDescent="0.2">
      <c r="B1300" s="119"/>
    </row>
    <row r="1301" spans="2:2" x14ac:dyDescent="0.2">
      <c r="B1301" s="119"/>
    </row>
    <row r="1302" spans="2:2" x14ac:dyDescent="0.2">
      <c r="B1302" s="119"/>
    </row>
    <row r="1303" spans="2:2" x14ac:dyDescent="0.2">
      <c r="B1303" s="119"/>
    </row>
    <row r="1304" spans="2:2" x14ac:dyDescent="0.2">
      <c r="B1304" s="119"/>
    </row>
    <row r="1305" spans="2:2" x14ac:dyDescent="0.2">
      <c r="B1305" s="119"/>
    </row>
    <row r="1306" spans="2:2" x14ac:dyDescent="0.2">
      <c r="B1306" s="119"/>
    </row>
    <row r="1307" spans="2:2" x14ac:dyDescent="0.2">
      <c r="B1307" s="119"/>
    </row>
    <row r="1308" spans="2:2" x14ac:dyDescent="0.2">
      <c r="B1308" s="119"/>
    </row>
    <row r="1309" spans="2:2" x14ac:dyDescent="0.2">
      <c r="B1309" s="119"/>
    </row>
    <row r="1310" spans="2:2" x14ac:dyDescent="0.2">
      <c r="B1310" s="119"/>
    </row>
    <row r="1311" spans="2:2" x14ac:dyDescent="0.2">
      <c r="B1311" s="119"/>
    </row>
    <row r="1312" spans="2:2" x14ac:dyDescent="0.2">
      <c r="B1312" s="119"/>
    </row>
    <row r="1313" spans="2:2" x14ac:dyDescent="0.2">
      <c r="B1313" s="119"/>
    </row>
    <row r="1314" spans="2:2" x14ac:dyDescent="0.2">
      <c r="B1314" s="119"/>
    </row>
    <row r="1315" spans="2:2" x14ac:dyDescent="0.2">
      <c r="B1315" s="119"/>
    </row>
    <row r="1316" spans="2:2" x14ac:dyDescent="0.2">
      <c r="B1316" s="119"/>
    </row>
    <row r="1317" spans="2:2" x14ac:dyDescent="0.2">
      <c r="B1317" s="119"/>
    </row>
    <row r="1318" spans="2:2" x14ac:dyDescent="0.2">
      <c r="B1318" s="119"/>
    </row>
    <row r="1319" spans="2:2" x14ac:dyDescent="0.2">
      <c r="B1319" s="119"/>
    </row>
    <row r="1320" spans="2:2" x14ac:dyDescent="0.2">
      <c r="B1320" s="119"/>
    </row>
    <row r="1321" spans="2:2" x14ac:dyDescent="0.2">
      <c r="B1321" s="119"/>
    </row>
    <row r="1322" spans="2:2" x14ac:dyDescent="0.2">
      <c r="B1322" s="119"/>
    </row>
    <row r="1323" spans="2:2" x14ac:dyDescent="0.2">
      <c r="B1323" s="119"/>
    </row>
    <row r="1324" spans="2:2" x14ac:dyDescent="0.2">
      <c r="B1324" s="119"/>
    </row>
    <row r="1325" spans="2:2" x14ac:dyDescent="0.2">
      <c r="B1325" s="119"/>
    </row>
    <row r="1326" spans="2:2" x14ac:dyDescent="0.2">
      <c r="B1326" s="119"/>
    </row>
    <row r="1327" spans="2:2" x14ac:dyDescent="0.2">
      <c r="B1327" s="119"/>
    </row>
    <row r="1328" spans="2:2" x14ac:dyDescent="0.2">
      <c r="B1328" s="119"/>
    </row>
    <row r="1329" spans="2:2" x14ac:dyDescent="0.2">
      <c r="B1329" s="119"/>
    </row>
    <row r="1330" spans="2:2" x14ac:dyDescent="0.2">
      <c r="B1330" s="119"/>
    </row>
    <row r="1331" spans="2:2" x14ac:dyDescent="0.2">
      <c r="B1331" s="119"/>
    </row>
    <row r="1332" spans="2:2" x14ac:dyDescent="0.2">
      <c r="B1332" s="119"/>
    </row>
    <row r="1333" spans="2:2" x14ac:dyDescent="0.2">
      <c r="B1333" s="119"/>
    </row>
    <row r="1334" spans="2:2" x14ac:dyDescent="0.2">
      <c r="B1334" s="119"/>
    </row>
    <row r="1335" spans="2:2" x14ac:dyDescent="0.2">
      <c r="B1335" s="119"/>
    </row>
    <row r="1336" spans="2:2" x14ac:dyDescent="0.2">
      <c r="B1336" s="119"/>
    </row>
    <row r="1337" spans="2:2" x14ac:dyDescent="0.2">
      <c r="B1337" s="119"/>
    </row>
    <row r="1338" spans="2:2" x14ac:dyDescent="0.2">
      <c r="B1338" s="119"/>
    </row>
    <row r="1339" spans="2:2" x14ac:dyDescent="0.2">
      <c r="B1339" s="119"/>
    </row>
    <row r="1340" spans="2:2" x14ac:dyDescent="0.2">
      <c r="B1340" s="119"/>
    </row>
    <row r="1341" spans="2:2" x14ac:dyDescent="0.2">
      <c r="B1341" s="119"/>
    </row>
    <row r="1342" spans="2:2" x14ac:dyDescent="0.2">
      <c r="B1342" s="119"/>
    </row>
    <row r="1343" spans="2:2" x14ac:dyDescent="0.2">
      <c r="B1343" s="119"/>
    </row>
    <row r="1344" spans="2:2" x14ac:dyDescent="0.2">
      <c r="B1344" s="119"/>
    </row>
    <row r="1345" spans="2:2" x14ac:dyDescent="0.2">
      <c r="B1345" s="119"/>
    </row>
    <row r="1346" spans="2:2" x14ac:dyDescent="0.2">
      <c r="B1346" s="119"/>
    </row>
    <row r="1347" spans="2:2" x14ac:dyDescent="0.2">
      <c r="B1347" s="119"/>
    </row>
    <row r="1348" spans="2:2" x14ac:dyDescent="0.2">
      <c r="B1348" s="119"/>
    </row>
    <row r="1349" spans="2:2" x14ac:dyDescent="0.2">
      <c r="B1349" s="119"/>
    </row>
    <row r="1350" spans="2:2" x14ac:dyDescent="0.2">
      <c r="B1350" s="119"/>
    </row>
    <row r="1351" spans="2:2" x14ac:dyDescent="0.2">
      <c r="B1351" s="119"/>
    </row>
    <row r="1352" spans="2:2" x14ac:dyDescent="0.2">
      <c r="B1352" s="119"/>
    </row>
    <row r="1353" spans="2:2" x14ac:dyDescent="0.2">
      <c r="B1353" s="119"/>
    </row>
    <row r="1354" spans="2:2" x14ac:dyDescent="0.2">
      <c r="B1354" s="119"/>
    </row>
    <row r="1355" spans="2:2" x14ac:dyDescent="0.2">
      <c r="B1355" s="119"/>
    </row>
    <row r="1356" spans="2:2" x14ac:dyDescent="0.2">
      <c r="B1356" s="119"/>
    </row>
    <row r="1357" spans="2:2" x14ac:dyDescent="0.2">
      <c r="B1357" s="119"/>
    </row>
    <row r="1358" spans="2:2" x14ac:dyDescent="0.2">
      <c r="B1358" s="119"/>
    </row>
    <row r="1359" spans="2:2" x14ac:dyDescent="0.2">
      <c r="B1359" s="119"/>
    </row>
    <row r="1360" spans="2:2" x14ac:dyDescent="0.2">
      <c r="B1360" s="119"/>
    </row>
    <row r="1361" spans="2:2" x14ac:dyDescent="0.2">
      <c r="B1361" s="119"/>
    </row>
    <row r="1362" spans="2:2" x14ac:dyDescent="0.2">
      <c r="B1362" s="119"/>
    </row>
    <row r="1363" spans="2:2" x14ac:dyDescent="0.2">
      <c r="B1363" s="119"/>
    </row>
    <row r="1364" spans="2:2" x14ac:dyDescent="0.2">
      <c r="B1364" s="119"/>
    </row>
    <row r="1365" spans="2:2" x14ac:dyDescent="0.2">
      <c r="B1365" s="119"/>
    </row>
    <row r="1366" spans="2:2" x14ac:dyDescent="0.2">
      <c r="B1366" s="119"/>
    </row>
    <row r="1367" spans="2:2" x14ac:dyDescent="0.2">
      <c r="B1367" s="119"/>
    </row>
    <row r="1368" spans="2:2" x14ac:dyDescent="0.2">
      <c r="B1368" s="119"/>
    </row>
    <row r="1369" spans="2:2" x14ac:dyDescent="0.2">
      <c r="B1369" s="119"/>
    </row>
    <row r="1370" spans="2:2" x14ac:dyDescent="0.2">
      <c r="B1370" s="119"/>
    </row>
    <row r="1371" spans="2:2" x14ac:dyDescent="0.2">
      <c r="B1371" s="119"/>
    </row>
    <row r="1372" spans="2:2" x14ac:dyDescent="0.2">
      <c r="B1372" s="119"/>
    </row>
    <row r="1373" spans="2:2" x14ac:dyDescent="0.2">
      <c r="B1373" s="119"/>
    </row>
    <row r="1374" spans="2:2" x14ac:dyDescent="0.2">
      <c r="B1374" s="119"/>
    </row>
    <row r="1375" spans="2:2" x14ac:dyDescent="0.2">
      <c r="B1375" s="119"/>
    </row>
    <row r="1376" spans="2:2" x14ac:dyDescent="0.2">
      <c r="B1376" s="119"/>
    </row>
    <row r="1377" spans="2:2" x14ac:dyDescent="0.2">
      <c r="B1377" s="119"/>
    </row>
    <row r="1378" spans="2:2" x14ac:dyDescent="0.2">
      <c r="B1378" s="119"/>
    </row>
    <row r="1379" spans="2:2" x14ac:dyDescent="0.2">
      <c r="B1379" s="119"/>
    </row>
    <row r="1380" spans="2:2" x14ac:dyDescent="0.2">
      <c r="B1380" s="119"/>
    </row>
    <row r="1381" spans="2:2" x14ac:dyDescent="0.2">
      <c r="B1381" s="119"/>
    </row>
    <row r="1382" spans="2:2" x14ac:dyDescent="0.2">
      <c r="B1382" s="119"/>
    </row>
    <row r="1383" spans="2:2" x14ac:dyDescent="0.2">
      <c r="B1383" s="119"/>
    </row>
    <row r="1384" spans="2:2" x14ac:dyDescent="0.2">
      <c r="B1384" s="119"/>
    </row>
    <row r="1385" spans="2:2" x14ac:dyDescent="0.2">
      <c r="B1385" s="119"/>
    </row>
    <row r="1386" spans="2:2" x14ac:dyDescent="0.2">
      <c r="B1386" s="119"/>
    </row>
    <row r="1387" spans="2:2" x14ac:dyDescent="0.2">
      <c r="B1387" s="119"/>
    </row>
    <row r="1388" spans="2:2" x14ac:dyDescent="0.2">
      <c r="B1388" s="119"/>
    </row>
    <row r="1389" spans="2:2" x14ac:dyDescent="0.2">
      <c r="B1389" s="119"/>
    </row>
    <row r="1390" spans="2:2" x14ac:dyDescent="0.2">
      <c r="B1390" s="119"/>
    </row>
    <row r="1391" spans="2:2" x14ac:dyDescent="0.2">
      <c r="B1391" s="119"/>
    </row>
    <row r="1392" spans="2:2" x14ac:dyDescent="0.2">
      <c r="B1392" s="119"/>
    </row>
    <row r="1393" spans="2:2" x14ac:dyDescent="0.2">
      <c r="B1393" s="119"/>
    </row>
    <row r="1394" spans="2:2" x14ac:dyDescent="0.2">
      <c r="B1394" s="119"/>
    </row>
    <row r="1395" spans="2:2" x14ac:dyDescent="0.2">
      <c r="B1395" s="119"/>
    </row>
    <row r="1396" spans="2:2" x14ac:dyDescent="0.2">
      <c r="B1396" s="119"/>
    </row>
    <row r="1397" spans="2:2" x14ac:dyDescent="0.2">
      <c r="B1397" s="119"/>
    </row>
    <row r="1398" spans="2:2" x14ac:dyDescent="0.2">
      <c r="B1398" s="119"/>
    </row>
    <row r="1399" spans="2:2" x14ac:dyDescent="0.2">
      <c r="B1399" s="119"/>
    </row>
    <row r="1400" spans="2:2" x14ac:dyDescent="0.2">
      <c r="B1400" s="119"/>
    </row>
    <row r="1401" spans="2:2" x14ac:dyDescent="0.2">
      <c r="B1401" s="119"/>
    </row>
    <row r="1402" spans="2:2" x14ac:dyDescent="0.2">
      <c r="B1402" s="119"/>
    </row>
    <row r="1403" spans="2:2" x14ac:dyDescent="0.2">
      <c r="B1403" s="119"/>
    </row>
    <row r="1404" spans="2:2" x14ac:dyDescent="0.2">
      <c r="B1404" s="119"/>
    </row>
    <row r="1405" spans="2:2" x14ac:dyDescent="0.2">
      <c r="B1405" s="119"/>
    </row>
    <row r="1406" spans="2:2" x14ac:dyDescent="0.2">
      <c r="B1406" s="119"/>
    </row>
    <row r="1407" spans="2:2" x14ac:dyDescent="0.2">
      <c r="B1407" s="119"/>
    </row>
    <row r="1408" spans="2:2" x14ac:dyDescent="0.2">
      <c r="B1408" s="119"/>
    </row>
    <row r="1409" spans="2:2" x14ac:dyDescent="0.2">
      <c r="B1409" s="119"/>
    </row>
    <row r="1410" spans="2:2" x14ac:dyDescent="0.2">
      <c r="B1410" s="119"/>
    </row>
    <row r="1411" spans="2:2" x14ac:dyDescent="0.2">
      <c r="B1411" s="119"/>
    </row>
    <row r="1412" spans="2:2" x14ac:dyDescent="0.2">
      <c r="B1412" s="119"/>
    </row>
    <row r="1413" spans="2:2" x14ac:dyDescent="0.2">
      <c r="B1413" s="119"/>
    </row>
    <row r="1414" spans="2:2" x14ac:dyDescent="0.2">
      <c r="B1414" s="119"/>
    </row>
    <row r="1415" spans="2:2" x14ac:dyDescent="0.2">
      <c r="B1415" s="119"/>
    </row>
    <row r="1416" spans="2:2" x14ac:dyDescent="0.2">
      <c r="B1416" s="119"/>
    </row>
    <row r="1417" spans="2:2" x14ac:dyDescent="0.2">
      <c r="B1417" s="119"/>
    </row>
    <row r="1418" spans="2:2" x14ac:dyDescent="0.2">
      <c r="B1418" s="119"/>
    </row>
    <row r="1419" spans="2:2" x14ac:dyDescent="0.2">
      <c r="B1419" s="119"/>
    </row>
    <row r="1420" spans="2:2" x14ac:dyDescent="0.2">
      <c r="B1420" s="119"/>
    </row>
    <row r="1421" spans="2:2" x14ac:dyDescent="0.2">
      <c r="B1421" s="119"/>
    </row>
    <row r="1422" spans="2:2" x14ac:dyDescent="0.2">
      <c r="B1422" s="119"/>
    </row>
    <row r="1423" spans="2:2" x14ac:dyDescent="0.2">
      <c r="B1423" s="119"/>
    </row>
    <row r="1424" spans="2:2" x14ac:dyDescent="0.2">
      <c r="B1424" s="119"/>
    </row>
    <row r="1425" spans="2:2" x14ac:dyDescent="0.2">
      <c r="B1425" s="119"/>
    </row>
    <row r="1426" spans="2:2" x14ac:dyDescent="0.2">
      <c r="B1426" s="119"/>
    </row>
    <row r="1427" spans="2:2" x14ac:dyDescent="0.2">
      <c r="B1427" s="119"/>
    </row>
    <row r="1428" spans="2:2" x14ac:dyDescent="0.2">
      <c r="B1428" s="119"/>
    </row>
    <row r="1429" spans="2:2" x14ac:dyDescent="0.2">
      <c r="B1429" s="119"/>
    </row>
    <row r="1430" spans="2:2" x14ac:dyDescent="0.2">
      <c r="B1430" s="119"/>
    </row>
    <row r="1431" spans="2:2" x14ac:dyDescent="0.2">
      <c r="B1431" s="119"/>
    </row>
    <row r="1432" spans="2:2" x14ac:dyDescent="0.2">
      <c r="B1432" s="119"/>
    </row>
    <row r="1433" spans="2:2" x14ac:dyDescent="0.2">
      <c r="B1433" s="119"/>
    </row>
    <row r="1434" spans="2:2" x14ac:dyDescent="0.2">
      <c r="B1434" s="119"/>
    </row>
    <row r="1435" spans="2:2" x14ac:dyDescent="0.2">
      <c r="B1435" s="119"/>
    </row>
    <row r="1436" spans="2:2" x14ac:dyDescent="0.2">
      <c r="B1436" s="119"/>
    </row>
    <row r="1437" spans="2:2" x14ac:dyDescent="0.2">
      <c r="B1437" s="119"/>
    </row>
    <row r="1438" spans="2:2" x14ac:dyDescent="0.2">
      <c r="B1438" s="119"/>
    </row>
    <row r="1439" spans="2:2" x14ac:dyDescent="0.2">
      <c r="B1439" s="119"/>
    </row>
    <row r="1440" spans="2:2" x14ac:dyDescent="0.2">
      <c r="B1440" s="119"/>
    </row>
    <row r="1441" spans="2:2" x14ac:dyDescent="0.2">
      <c r="B1441" s="119"/>
    </row>
    <row r="1442" spans="2:2" x14ac:dyDescent="0.2">
      <c r="B1442" s="119"/>
    </row>
    <row r="1443" spans="2:2" x14ac:dyDescent="0.2">
      <c r="B1443" s="119"/>
    </row>
    <row r="1444" spans="2:2" x14ac:dyDescent="0.2">
      <c r="B1444" s="119"/>
    </row>
    <row r="1445" spans="2:2" x14ac:dyDescent="0.2">
      <c r="B1445" s="119"/>
    </row>
    <row r="1446" spans="2:2" x14ac:dyDescent="0.2">
      <c r="B1446" s="119"/>
    </row>
    <row r="1447" spans="2:2" x14ac:dyDescent="0.2">
      <c r="B1447" s="119"/>
    </row>
    <row r="1448" spans="2:2" x14ac:dyDescent="0.2">
      <c r="B1448" s="119"/>
    </row>
    <row r="1449" spans="2:2" x14ac:dyDescent="0.2">
      <c r="B1449" s="119"/>
    </row>
    <row r="1450" spans="2:2" x14ac:dyDescent="0.2">
      <c r="B1450" s="119"/>
    </row>
    <row r="1451" spans="2:2" x14ac:dyDescent="0.2">
      <c r="B1451" s="119"/>
    </row>
    <row r="1452" spans="2:2" x14ac:dyDescent="0.2">
      <c r="B1452" s="119"/>
    </row>
    <row r="1453" spans="2:2" x14ac:dyDescent="0.2">
      <c r="B1453" s="119"/>
    </row>
    <row r="1454" spans="2:2" x14ac:dyDescent="0.2">
      <c r="B1454" s="119"/>
    </row>
    <row r="1455" spans="2:2" x14ac:dyDescent="0.2">
      <c r="B1455" s="119"/>
    </row>
    <row r="1456" spans="2:2" x14ac:dyDescent="0.2">
      <c r="B1456" s="119"/>
    </row>
    <row r="1457" spans="2:2" x14ac:dyDescent="0.2">
      <c r="B1457" s="119"/>
    </row>
    <row r="1458" spans="2:2" x14ac:dyDescent="0.2">
      <c r="B1458" s="119"/>
    </row>
    <row r="1459" spans="2:2" x14ac:dyDescent="0.2">
      <c r="B1459" s="119"/>
    </row>
    <row r="1460" spans="2:2" x14ac:dyDescent="0.2">
      <c r="B1460" s="119"/>
    </row>
    <row r="1461" spans="2:2" x14ac:dyDescent="0.2">
      <c r="B1461" s="119"/>
    </row>
    <row r="1462" spans="2:2" x14ac:dyDescent="0.2">
      <c r="B1462" s="119"/>
    </row>
    <row r="1463" spans="2:2" x14ac:dyDescent="0.2">
      <c r="B1463" s="119"/>
    </row>
    <row r="1464" spans="2:2" x14ac:dyDescent="0.2">
      <c r="B1464" s="119"/>
    </row>
    <row r="1465" spans="2:2" x14ac:dyDescent="0.2">
      <c r="B1465" s="119"/>
    </row>
    <row r="1466" spans="2:2" x14ac:dyDescent="0.2">
      <c r="B1466" s="119"/>
    </row>
    <row r="1467" spans="2:2" x14ac:dyDescent="0.2">
      <c r="B1467" s="119"/>
    </row>
    <row r="1468" spans="2:2" x14ac:dyDescent="0.2">
      <c r="B1468" s="119"/>
    </row>
    <row r="1469" spans="2:2" x14ac:dyDescent="0.2">
      <c r="B1469" s="119"/>
    </row>
    <row r="1470" spans="2:2" x14ac:dyDescent="0.2">
      <c r="B1470" s="119"/>
    </row>
    <row r="1471" spans="2:2" x14ac:dyDescent="0.2">
      <c r="B1471" s="119"/>
    </row>
    <row r="1472" spans="2:2" x14ac:dyDescent="0.2">
      <c r="B1472" s="119"/>
    </row>
    <row r="1473" spans="2:2" x14ac:dyDescent="0.2">
      <c r="B1473" s="119"/>
    </row>
    <row r="1474" spans="2:2" x14ac:dyDescent="0.2">
      <c r="B1474" s="119"/>
    </row>
    <row r="1475" spans="2:2" x14ac:dyDescent="0.2">
      <c r="B1475" s="119"/>
    </row>
    <row r="1476" spans="2:2" x14ac:dyDescent="0.2">
      <c r="B1476" s="119"/>
    </row>
    <row r="1477" spans="2:2" x14ac:dyDescent="0.2">
      <c r="B1477" s="119"/>
    </row>
    <row r="1478" spans="2:2" x14ac:dyDescent="0.2">
      <c r="B1478" s="119"/>
    </row>
    <row r="1479" spans="2:2" x14ac:dyDescent="0.2">
      <c r="B1479" s="119"/>
    </row>
    <row r="1480" spans="2:2" x14ac:dyDescent="0.2">
      <c r="B1480" s="119"/>
    </row>
    <row r="1481" spans="2:2" x14ac:dyDescent="0.2">
      <c r="B1481" s="119"/>
    </row>
    <row r="1482" spans="2:2" x14ac:dyDescent="0.2">
      <c r="B1482" s="119"/>
    </row>
    <row r="1483" spans="2:2" x14ac:dyDescent="0.2">
      <c r="B1483" s="119"/>
    </row>
    <row r="1484" spans="2:2" x14ac:dyDescent="0.2">
      <c r="B1484" s="119"/>
    </row>
    <row r="1485" spans="2:2" x14ac:dyDescent="0.2">
      <c r="B1485" s="119"/>
    </row>
    <row r="1486" spans="2:2" x14ac:dyDescent="0.2">
      <c r="B1486" s="119"/>
    </row>
    <row r="1487" spans="2:2" x14ac:dyDescent="0.2">
      <c r="B1487" s="119"/>
    </row>
    <row r="1488" spans="2:2" x14ac:dyDescent="0.2">
      <c r="B1488" s="119"/>
    </row>
    <row r="1489" spans="2:2" x14ac:dyDescent="0.2">
      <c r="B1489" s="119"/>
    </row>
    <row r="1490" spans="2:2" x14ac:dyDescent="0.2">
      <c r="B1490" s="119"/>
    </row>
    <row r="1491" spans="2:2" x14ac:dyDescent="0.2">
      <c r="B1491" s="119"/>
    </row>
    <row r="1492" spans="2:2" x14ac:dyDescent="0.2">
      <c r="B1492" s="119"/>
    </row>
    <row r="1493" spans="2:2" x14ac:dyDescent="0.2">
      <c r="B1493" s="119"/>
    </row>
    <row r="1494" spans="2:2" x14ac:dyDescent="0.2">
      <c r="B1494" s="119"/>
    </row>
    <row r="1495" spans="2:2" x14ac:dyDescent="0.2">
      <c r="B1495" s="119"/>
    </row>
    <row r="1496" spans="2:2" x14ac:dyDescent="0.2">
      <c r="B1496" s="119"/>
    </row>
    <row r="1497" spans="2:2" x14ac:dyDescent="0.2">
      <c r="B1497" s="119"/>
    </row>
    <row r="1498" spans="2:2" x14ac:dyDescent="0.2">
      <c r="B1498" s="119"/>
    </row>
    <row r="1499" spans="2:2" x14ac:dyDescent="0.2">
      <c r="B1499" s="119"/>
    </row>
    <row r="1500" spans="2:2" x14ac:dyDescent="0.2">
      <c r="B1500" s="119"/>
    </row>
    <row r="1501" spans="2:2" x14ac:dyDescent="0.2">
      <c r="B1501" s="119"/>
    </row>
    <row r="1502" spans="2:2" x14ac:dyDescent="0.2">
      <c r="B1502" s="119"/>
    </row>
    <row r="1503" spans="2:2" x14ac:dyDescent="0.2">
      <c r="B1503" s="119"/>
    </row>
    <row r="1504" spans="2:2" x14ac:dyDescent="0.2">
      <c r="B1504" s="119"/>
    </row>
    <row r="1505" spans="2:2" x14ac:dyDescent="0.2">
      <c r="B1505" s="119"/>
    </row>
    <row r="1506" spans="2:2" x14ac:dyDescent="0.2">
      <c r="B1506" s="119"/>
    </row>
    <row r="1507" spans="2:2" x14ac:dyDescent="0.2">
      <c r="B1507" s="119"/>
    </row>
    <row r="1508" spans="2:2" x14ac:dyDescent="0.2">
      <c r="B1508" s="119"/>
    </row>
    <row r="1509" spans="2:2" x14ac:dyDescent="0.2">
      <c r="B1509" s="119"/>
    </row>
    <row r="1510" spans="2:2" x14ac:dyDescent="0.2">
      <c r="B1510" s="119"/>
    </row>
    <row r="1511" spans="2:2" x14ac:dyDescent="0.2">
      <c r="B1511" s="119"/>
    </row>
    <row r="1512" spans="2:2" x14ac:dyDescent="0.2">
      <c r="B1512" s="119"/>
    </row>
    <row r="1513" spans="2:2" x14ac:dyDescent="0.2">
      <c r="B1513" s="119"/>
    </row>
    <row r="1514" spans="2:2" x14ac:dyDescent="0.2">
      <c r="B1514" s="119"/>
    </row>
    <row r="1515" spans="2:2" x14ac:dyDescent="0.2">
      <c r="B1515" s="119"/>
    </row>
    <row r="1516" spans="2:2" x14ac:dyDescent="0.2">
      <c r="B1516" s="119"/>
    </row>
    <row r="1517" spans="2:2" x14ac:dyDescent="0.2">
      <c r="B1517" s="119"/>
    </row>
    <row r="1518" spans="2:2" x14ac:dyDescent="0.2">
      <c r="B1518" s="119"/>
    </row>
    <row r="1519" spans="2:2" x14ac:dyDescent="0.2">
      <c r="B1519" s="119"/>
    </row>
    <row r="1520" spans="2:2" x14ac:dyDescent="0.2">
      <c r="B1520" s="119"/>
    </row>
    <row r="1521" spans="2:2" x14ac:dyDescent="0.2">
      <c r="B1521" s="119"/>
    </row>
    <row r="1522" spans="2:2" x14ac:dyDescent="0.2">
      <c r="B1522" s="119"/>
    </row>
    <row r="1523" spans="2:2" x14ac:dyDescent="0.2">
      <c r="B1523" s="119"/>
    </row>
    <row r="1524" spans="2:2" x14ac:dyDescent="0.2">
      <c r="B1524" s="119"/>
    </row>
    <row r="1525" spans="2:2" x14ac:dyDescent="0.2">
      <c r="B1525" s="119"/>
    </row>
    <row r="1526" spans="2:2" x14ac:dyDescent="0.2">
      <c r="B1526" s="119"/>
    </row>
    <row r="1527" spans="2:2" x14ac:dyDescent="0.2">
      <c r="B1527" s="119"/>
    </row>
    <row r="1528" spans="2:2" x14ac:dyDescent="0.2">
      <c r="B1528" s="119"/>
    </row>
    <row r="1529" spans="2:2" x14ac:dyDescent="0.2">
      <c r="B1529" s="119"/>
    </row>
    <row r="1530" spans="2:2" x14ac:dyDescent="0.2">
      <c r="B1530" s="119"/>
    </row>
    <row r="1531" spans="2:2" x14ac:dyDescent="0.2">
      <c r="B1531" s="119"/>
    </row>
    <row r="1532" spans="2:2" x14ac:dyDescent="0.2">
      <c r="B1532" s="119"/>
    </row>
    <row r="1533" spans="2:2" x14ac:dyDescent="0.2">
      <c r="B1533" s="119"/>
    </row>
    <row r="1534" spans="2:2" x14ac:dyDescent="0.2">
      <c r="B1534" s="119"/>
    </row>
    <row r="1535" spans="2:2" x14ac:dyDescent="0.2">
      <c r="B1535" s="119"/>
    </row>
    <row r="1536" spans="2:2" x14ac:dyDescent="0.2">
      <c r="B1536" s="119"/>
    </row>
    <row r="1537" spans="2:2" x14ac:dyDescent="0.2">
      <c r="B1537" s="119"/>
    </row>
    <row r="1538" spans="2:2" x14ac:dyDescent="0.2">
      <c r="B1538" s="119"/>
    </row>
    <row r="1539" spans="2:2" x14ac:dyDescent="0.2">
      <c r="B1539" s="119"/>
    </row>
    <row r="1540" spans="2:2" x14ac:dyDescent="0.2">
      <c r="B1540" s="119"/>
    </row>
    <row r="1541" spans="2:2" x14ac:dyDescent="0.2">
      <c r="B1541" s="119"/>
    </row>
    <row r="1542" spans="2:2" x14ac:dyDescent="0.2">
      <c r="B1542" s="119"/>
    </row>
    <row r="1543" spans="2:2" x14ac:dyDescent="0.2">
      <c r="B1543" s="119"/>
    </row>
    <row r="1544" spans="2:2" x14ac:dyDescent="0.2">
      <c r="B1544" s="119"/>
    </row>
    <row r="1545" spans="2:2" x14ac:dyDescent="0.2">
      <c r="B1545" s="119"/>
    </row>
    <row r="1546" spans="2:2" x14ac:dyDescent="0.2">
      <c r="B1546" s="119"/>
    </row>
    <row r="1547" spans="2:2" x14ac:dyDescent="0.2">
      <c r="B1547" s="119"/>
    </row>
    <row r="1548" spans="2:2" x14ac:dyDescent="0.2">
      <c r="B1548" s="119"/>
    </row>
    <row r="1549" spans="2:2" x14ac:dyDescent="0.2">
      <c r="B1549" s="119"/>
    </row>
    <row r="1550" spans="2:2" x14ac:dyDescent="0.2">
      <c r="B1550" s="119"/>
    </row>
    <row r="1551" spans="2:2" x14ac:dyDescent="0.2">
      <c r="B1551" s="119"/>
    </row>
    <row r="1552" spans="2:2" x14ac:dyDescent="0.2">
      <c r="B1552" s="119"/>
    </row>
    <row r="1553" spans="2:2" x14ac:dyDescent="0.2">
      <c r="B1553" s="119"/>
    </row>
    <row r="1554" spans="2:2" x14ac:dyDescent="0.2">
      <c r="B1554" s="119"/>
    </row>
    <row r="1555" spans="2:2" x14ac:dyDescent="0.2">
      <c r="B1555" s="119"/>
    </row>
    <row r="1556" spans="2:2" x14ac:dyDescent="0.2">
      <c r="B1556" s="119"/>
    </row>
    <row r="1557" spans="2:2" x14ac:dyDescent="0.2">
      <c r="B1557" s="119"/>
    </row>
    <row r="1558" spans="2:2" x14ac:dyDescent="0.2">
      <c r="B1558" s="119"/>
    </row>
    <row r="1559" spans="2:2" x14ac:dyDescent="0.2">
      <c r="B1559" s="119"/>
    </row>
    <row r="1560" spans="2:2" x14ac:dyDescent="0.2">
      <c r="B1560" s="119"/>
    </row>
    <row r="1561" spans="2:2" x14ac:dyDescent="0.2">
      <c r="B1561" s="119"/>
    </row>
    <row r="1562" spans="2:2" x14ac:dyDescent="0.2">
      <c r="B1562" s="119"/>
    </row>
    <row r="1563" spans="2:2" x14ac:dyDescent="0.2">
      <c r="B1563" s="119"/>
    </row>
    <row r="1564" spans="2:2" x14ac:dyDescent="0.2">
      <c r="B1564" s="119"/>
    </row>
    <row r="1565" spans="2:2" x14ac:dyDescent="0.2">
      <c r="B1565" s="119"/>
    </row>
    <row r="1566" spans="2:2" x14ac:dyDescent="0.2">
      <c r="B1566" s="119"/>
    </row>
    <row r="1567" spans="2:2" x14ac:dyDescent="0.2">
      <c r="B1567" s="119"/>
    </row>
    <row r="1568" spans="2:2" x14ac:dyDescent="0.2">
      <c r="B1568" s="119"/>
    </row>
    <row r="1569" spans="2:2" x14ac:dyDescent="0.2">
      <c r="B1569" s="119"/>
    </row>
    <row r="1570" spans="2:2" x14ac:dyDescent="0.2">
      <c r="B1570" s="119"/>
    </row>
    <row r="1571" spans="2:2" x14ac:dyDescent="0.2">
      <c r="B1571" s="119"/>
    </row>
    <row r="1572" spans="2:2" x14ac:dyDescent="0.2">
      <c r="B1572" s="119"/>
    </row>
    <row r="1573" spans="2:2" x14ac:dyDescent="0.2">
      <c r="B1573" s="119"/>
    </row>
    <row r="1574" spans="2:2" x14ac:dyDescent="0.2">
      <c r="B1574" s="119"/>
    </row>
    <row r="1575" spans="2:2" x14ac:dyDescent="0.2">
      <c r="B1575" s="119"/>
    </row>
    <row r="1576" spans="2:2" x14ac:dyDescent="0.2">
      <c r="B1576" s="119"/>
    </row>
    <row r="1577" spans="2:2" x14ac:dyDescent="0.2">
      <c r="B1577" s="119"/>
    </row>
    <row r="1578" spans="2:2" x14ac:dyDescent="0.2">
      <c r="B1578" s="119"/>
    </row>
    <row r="1579" spans="2:2" x14ac:dyDescent="0.2">
      <c r="B1579" s="119"/>
    </row>
    <row r="1580" spans="2:2" x14ac:dyDescent="0.2">
      <c r="B1580" s="119"/>
    </row>
    <row r="1581" spans="2:2" x14ac:dyDescent="0.2">
      <c r="B1581" s="119"/>
    </row>
    <row r="1582" spans="2:2" x14ac:dyDescent="0.2">
      <c r="B1582" s="119"/>
    </row>
    <row r="1583" spans="2:2" x14ac:dyDescent="0.2">
      <c r="B1583" s="119"/>
    </row>
    <row r="1584" spans="2:2" x14ac:dyDescent="0.2">
      <c r="B1584" s="119"/>
    </row>
    <row r="1585" spans="2:2" x14ac:dyDescent="0.2">
      <c r="B1585" s="119"/>
    </row>
    <row r="1586" spans="2:2" x14ac:dyDescent="0.2">
      <c r="B1586" s="119"/>
    </row>
    <row r="1587" spans="2:2" x14ac:dyDescent="0.2">
      <c r="B1587" s="119"/>
    </row>
    <row r="1588" spans="2:2" x14ac:dyDescent="0.2">
      <c r="B1588" s="119"/>
    </row>
    <row r="1589" spans="2:2" x14ac:dyDescent="0.2">
      <c r="B1589" s="119"/>
    </row>
    <row r="1590" spans="2:2" x14ac:dyDescent="0.2">
      <c r="B1590" s="119"/>
    </row>
    <row r="1591" spans="2:2" x14ac:dyDescent="0.2">
      <c r="B1591" s="119"/>
    </row>
    <row r="1592" spans="2:2" x14ac:dyDescent="0.2">
      <c r="B1592" s="119"/>
    </row>
    <row r="1593" spans="2:2" x14ac:dyDescent="0.2">
      <c r="B1593" s="119"/>
    </row>
    <row r="1594" spans="2:2" x14ac:dyDescent="0.2">
      <c r="B1594" s="119"/>
    </row>
    <row r="1595" spans="2:2" x14ac:dyDescent="0.2">
      <c r="B1595" s="119"/>
    </row>
    <row r="1596" spans="2:2" x14ac:dyDescent="0.2">
      <c r="B1596" s="119"/>
    </row>
    <row r="1597" spans="2:2" x14ac:dyDescent="0.2">
      <c r="B1597" s="119"/>
    </row>
    <row r="1598" spans="2:2" x14ac:dyDescent="0.2">
      <c r="B1598" s="119"/>
    </row>
    <row r="1599" spans="2:2" x14ac:dyDescent="0.2">
      <c r="B1599" s="119"/>
    </row>
    <row r="1600" spans="2:2" x14ac:dyDescent="0.2">
      <c r="B1600" s="119"/>
    </row>
    <row r="1601" spans="2:2" x14ac:dyDescent="0.2">
      <c r="B1601" s="119"/>
    </row>
    <row r="1602" spans="2:2" x14ac:dyDescent="0.2">
      <c r="B1602" s="119"/>
    </row>
    <row r="1603" spans="2:2" x14ac:dyDescent="0.2">
      <c r="B1603" s="119"/>
    </row>
    <row r="1604" spans="2:2" x14ac:dyDescent="0.2">
      <c r="B1604" s="119"/>
    </row>
    <row r="1605" spans="2:2" x14ac:dyDescent="0.2">
      <c r="B1605" s="119"/>
    </row>
    <row r="1606" spans="2:2" x14ac:dyDescent="0.2">
      <c r="B1606" s="119"/>
    </row>
    <row r="1607" spans="2:2" x14ac:dyDescent="0.2">
      <c r="B1607" s="119"/>
    </row>
    <row r="1608" spans="2:2" x14ac:dyDescent="0.2">
      <c r="B1608" s="119"/>
    </row>
    <row r="1609" spans="2:2" x14ac:dyDescent="0.2">
      <c r="B1609" s="119"/>
    </row>
    <row r="1610" spans="2:2" x14ac:dyDescent="0.2">
      <c r="B1610" s="119"/>
    </row>
    <row r="1611" spans="2:2" x14ac:dyDescent="0.2">
      <c r="B1611" s="119"/>
    </row>
    <row r="1612" spans="2:2" x14ac:dyDescent="0.2">
      <c r="B1612" s="119"/>
    </row>
    <row r="1613" spans="2:2" x14ac:dyDescent="0.2">
      <c r="B1613" s="119"/>
    </row>
    <row r="1614" spans="2:2" x14ac:dyDescent="0.2">
      <c r="B1614" s="119"/>
    </row>
    <row r="1615" spans="2:2" x14ac:dyDescent="0.2">
      <c r="B1615" s="119"/>
    </row>
    <row r="1616" spans="2:2" x14ac:dyDescent="0.2">
      <c r="B1616" s="119"/>
    </row>
    <row r="1617" spans="2:2" x14ac:dyDescent="0.2">
      <c r="B1617" s="119"/>
    </row>
    <row r="1618" spans="2:2" x14ac:dyDescent="0.2">
      <c r="B1618" s="119"/>
    </row>
    <row r="1619" spans="2:2" x14ac:dyDescent="0.2">
      <c r="B1619" s="119"/>
    </row>
    <row r="1620" spans="2:2" x14ac:dyDescent="0.2">
      <c r="B1620" s="119"/>
    </row>
    <row r="1621" spans="2:2" x14ac:dyDescent="0.2">
      <c r="B1621" s="119"/>
    </row>
    <row r="1622" spans="2:2" x14ac:dyDescent="0.2">
      <c r="B1622" s="119"/>
    </row>
    <row r="1623" spans="2:2" x14ac:dyDescent="0.2">
      <c r="B1623" s="119"/>
    </row>
    <row r="1624" spans="2:2" x14ac:dyDescent="0.2">
      <c r="B1624" s="119"/>
    </row>
    <row r="1625" spans="2:2" x14ac:dyDescent="0.2">
      <c r="B1625" s="119"/>
    </row>
    <row r="1626" spans="2:2" x14ac:dyDescent="0.2">
      <c r="B1626" s="119"/>
    </row>
    <row r="1627" spans="2:2" x14ac:dyDescent="0.2">
      <c r="B1627" s="119"/>
    </row>
    <row r="1628" spans="2:2" x14ac:dyDescent="0.2">
      <c r="B1628" s="119"/>
    </row>
    <row r="1629" spans="2:2" x14ac:dyDescent="0.2">
      <c r="B1629" s="119"/>
    </row>
    <row r="1630" spans="2:2" x14ac:dyDescent="0.2">
      <c r="B1630" s="119"/>
    </row>
    <row r="1631" spans="2:2" x14ac:dyDescent="0.2">
      <c r="B1631" s="119"/>
    </row>
    <row r="1632" spans="2:2" x14ac:dyDescent="0.2">
      <c r="B1632" s="119"/>
    </row>
    <row r="1633" spans="2:2" x14ac:dyDescent="0.2">
      <c r="B1633" s="119"/>
    </row>
    <row r="1634" spans="2:2" x14ac:dyDescent="0.2">
      <c r="B1634" s="119"/>
    </row>
    <row r="1635" spans="2:2" x14ac:dyDescent="0.2">
      <c r="B1635" s="119"/>
    </row>
    <row r="1636" spans="2:2" x14ac:dyDescent="0.2">
      <c r="B1636" s="119"/>
    </row>
    <row r="1637" spans="2:2" x14ac:dyDescent="0.2">
      <c r="B1637" s="119"/>
    </row>
    <row r="1638" spans="2:2" x14ac:dyDescent="0.2">
      <c r="B1638" s="119"/>
    </row>
    <row r="1639" spans="2:2" x14ac:dyDescent="0.2">
      <c r="B1639" s="119"/>
    </row>
    <row r="1640" spans="2:2" x14ac:dyDescent="0.2">
      <c r="B1640" s="119"/>
    </row>
    <row r="1641" spans="2:2" x14ac:dyDescent="0.2">
      <c r="B1641" s="119"/>
    </row>
    <row r="1642" spans="2:2" x14ac:dyDescent="0.2">
      <c r="B1642" s="119"/>
    </row>
    <row r="1643" spans="2:2" x14ac:dyDescent="0.2">
      <c r="B1643" s="119"/>
    </row>
    <row r="1644" spans="2:2" x14ac:dyDescent="0.2">
      <c r="B1644" s="119"/>
    </row>
    <row r="1645" spans="2:2" x14ac:dyDescent="0.2">
      <c r="B1645" s="119"/>
    </row>
    <row r="1646" spans="2:2" x14ac:dyDescent="0.2">
      <c r="B1646" s="119"/>
    </row>
    <row r="1647" spans="2:2" x14ac:dyDescent="0.2">
      <c r="B1647" s="119"/>
    </row>
    <row r="1648" spans="2:2" x14ac:dyDescent="0.2">
      <c r="B1648" s="119"/>
    </row>
    <row r="1649" spans="2:2" x14ac:dyDescent="0.2">
      <c r="B1649" s="119"/>
    </row>
    <row r="1650" spans="2:2" x14ac:dyDescent="0.2">
      <c r="B1650" s="119"/>
    </row>
    <row r="1651" spans="2:2" x14ac:dyDescent="0.2">
      <c r="B1651" s="119"/>
    </row>
    <row r="1652" spans="2:2" x14ac:dyDescent="0.2">
      <c r="B1652" s="119"/>
    </row>
    <row r="1653" spans="2:2" x14ac:dyDescent="0.2">
      <c r="B1653" s="119"/>
    </row>
    <row r="1654" spans="2:2" x14ac:dyDescent="0.2">
      <c r="B1654" s="119"/>
    </row>
    <row r="1655" spans="2:2" x14ac:dyDescent="0.2">
      <c r="B1655" s="119"/>
    </row>
    <row r="1656" spans="2:2" x14ac:dyDescent="0.2">
      <c r="B1656" s="119"/>
    </row>
    <row r="1657" spans="2:2" x14ac:dyDescent="0.2">
      <c r="B1657" s="119"/>
    </row>
    <row r="1658" spans="2:2" x14ac:dyDescent="0.2">
      <c r="B1658" s="119"/>
    </row>
    <row r="1659" spans="2:2" x14ac:dyDescent="0.2">
      <c r="B1659" s="119"/>
    </row>
    <row r="1660" spans="2:2" x14ac:dyDescent="0.2">
      <c r="B1660" s="119"/>
    </row>
    <row r="1661" spans="2:2" x14ac:dyDescent="0.2">
      <c r="B1661" s="119"/>
    </row>
    <row r="1662" spans="2:2" x14ac:dyDescent="0.2">
      <c r="B1662" s="119"/>
    </row>
    <row r="1663" spans="2:2" x14ac:dyDescent="0.2">
      <c r="B1663" s="119"/>
    </row>
    <row r="1664" spans="2:2" x14ac:dyDescent="0.2">
      <c r="B1664" s="119"/>
    </row>
    <row r="1665" spans="2:2" x14ac:dyDescent="0.2">
      <c r="B1665" s="119"/>
    </row>
    <row r="1666" spans="2:2" x14ac:dyDescent="0.2">
      <c r="B1666" s="119"/>
    </row>
    <row r="1667" spans="2:2" x14ac:dyDescent="0.2">
      <c r="B1667" s="119"/>
    </row>
    <row r="1668" spans="2:2" x14ac:dyDescent="0.2">
      <c r="B1668" s="119"/>
    </row>
    <row r="1669" spans="2:2" x14ac:dyDescent="0.2">
      <c r="B1669" s="119"/>
    </row>
    <row r="1670" spans="2:2" x14ac:dyDescent="0.2">
      <c r="B1670" s="119"/>
    </row>
    <row r="1671" spans="2:2" x14ac:dyDescent="0.2">
      <c r="B1671" s="119"/>
    </row>
    <row r="1672" spans="2:2" x14ac:dyDescent="0.2">
      <c r="B1672" s="119"/>
    </row>
    <row r="1673" spans="2:2" x14ac:dyDescent="0.2">
      <c r="B1673" s="119"/>
    </row>
    <row r="1674" spans="2:2" x14ac:dyDescent="0.2">
      <c r="B1674" s="119"/>
    </row>
    <row r="1675" spans="2:2" x14ac:dyDescent="0.2">
      <c r="B1675" s="119"/>
    </row>
    <row r="1676" spans="2:2" x14ac:dyDescent="0.2">
      <c r="B1676" s="119"/>
    </row>
    <row r="1677" spans="2:2" x14ac:dyDescent="0.2">
      <c r="B1677" s="119"/>
    </row>
    <row r="1678" spans="2:2" x14ac:dyDescent="0.2">
      <c r="B1678" s="119"/>
    </row>
    <row r="1679" spans="2:2" x14ac:dyDescent="0.2">
      <c r="B1679" s="119"/>
    </row>
    <row r="1680" spans="2:2" x14ac:dyDescent="0.2">
      <c r="B1680" s="119"/>
    </row>
    <row r="1681" spans="2:2" x14ac:dyDescent="0.2">
      <c r="B1681" s="119"/>
    </row>
    <row r="1682" spans="2:2" x14ac:dyDescent="0.2">
      <c r="B1682" s="119"/>
    </row>
    <row r="1683" spans="2:2" x14ac:dyDescent="0.2">
      <c r="B1683" s="119"/>
    </row>
    <row r="1684" spans="2:2" x14ac:dyDescent="0.2">
      <c r="B1684" s="119"/>
    </row>
    <row r="1685" spans="2:2" x14ac:dyDescent="0.2">
      <c r="B1685" s="119"/>
    </row>
    <row r="1686" spans="2:2" x14ac:dyDescent="0.2">
      <c r="B1686" s="119"/>
    </row>
    <row r="1687" spans="2:2" x14ac:dyDescent="0.2">
      <c r="B1687" s="119"/>
    </row>
    <row r="1688" spans="2:2" x14ac:dyDescent="0.2">
      <c r="B1688" s="119"/>
    </row>
    <row r="1689" spans="2:2" x14ac:dyDescent="0.2">
      <c r="B1689" s="119"/>
    </row>
    <row r="1690" spans="2:2" x14ac:dyDescent="0.2">
      <c r="B1690" s="119"/>
    </row>
    <row r="1691" spans="2:2" x14ac:dyDescent="0.2">
      <c r="B1691" s="119"/>
    </row>
    <row r="1692" spans="2:2" x14ac:dyDescent="0.2">
      <c r="B1692" s="119"/>
    </row>
    <row r="1693" spans="2:2" x14ac:dyDescent="0.2">
      <c r="B1693" s="119"/>
    </row>
    <row r="1694" spans="2:2" x14ac:dyDescent="0.2">
      <c r="B1694" s="119"/>
    </row>
    <row r="1695" spans="2:2" x14ac:dyDescent="0.2">
      <c r="B1695" s="119"/>
    </row>
    <row r="1696" spans="2:2" x14ac:dyDescent="0.2">
      <c r="B1696" s="119"/>
    </row>
    <row r="1697" spans="2:2" x14ac:dyDescent="0.2">
      <c r="B1697" s="119"/>
    </row>
    <row r="1698" spans="2:2" x14ac:dyDescent="0.2">
      <c r="B1698" s="119"/>
    </row>
    <row r="1699" spans="2:2" x14ac:dyDescent="0.2">
      <c r="B1699" s="119"/>
    </row>
    <row r="1700" spans="2:2" x14ac:dyDescent="0.2">
      <c r="B1700" s="119"/>
    </row>
    <row r="1701" spans="2:2" x14ac:dyDescent="0.2">
      <c r="B1701" s="119"/>
    </row>
    <row r="1702" spans="2:2" x14ac:dyDescent="0.2">
      <c r="B1702" s="119"/>
    </row>
    <row r="1703" spans="2:2" x14ac:dyDescent="0.2">
      <c r="B1703" s="119"/>
    </row>
    <row r="1704" spans="2:2" x14ac:dyDescent="0.2">
      <c r="B1704" s="119"/>
    </row>
    <row r="1705" spans="2:2" x14ac:dyDescent="0.2">
      <c r="B1705" s="119"/>
    </row>
    <row r="1706" spans="2:2" x14ac:dyDescent="0.2">
      <c r="B1706" s="119"/>
    </row>
    <row r="1707" spans="2:2" x14ac:dyDescent="0.2">
      <c r="B1707" s="119"/>
    </row>
    <row r="1708" spans="2:2" x14ac:dyDescent="0.2">
      <c r="B1708" s="119"/>
    </row>
    <row r="1709" spans="2:2" x14ac:dyDescent="0.2">
      <c r="B1709" s="119"/>
    </row>
    <row r="1710" spans="2:2" x14ac:dyDescent="0.2">
      <c r="B1710" s="119"/>
    </row>
    <row r="1711" spans="2:2" x14ac:dyDescent="0.2">
      <c r="B1711" s="119"/>
    </row>
    <row r="1712" spans="2:2" x14ac:dyDescent="0.2">
      <c r="B1712" s="119"/>
    </row>
    <row r="1713" spans="2:2" x14ac:dyDescent="0.2">
      <c r="B1713" s="119"/>
    </row>
    <row r="1714" spans="2:2" x14ac:dyDescent="0.2">
      <c r="B1714" s="119"/>
    </row>
    <row r="1715" spans="2:2" x14ac:dyDescent="0.2">
      <c r="B1715" s="119"/>
    </row>
    <row r="1716" spans="2:2" x14ac:dyDescent="0.2">
      <c r="B1716" s="119"/>
    </row>
    <row r="1717" spans="2:2" x14ac:dyDescent="0.2">
      <c r="B1717" s="119"/>
    </row>
    <row r="1718" spans="2:2" x14ac:dyDescent="0.2">
      <c r="B1718" s="119"/>
    </row>
    <row r="1719" spans="2:2" x14ac:dyDescent="0.2">
      <c r="B1719" s="119"/>
    </row>
    <row r="1720" spans="2:2" x14ac:dyDescent="0.2">
      <c r="B1720" s="119"/>
    </row>
    <row r="1721" spans="2:2" x14ac:dyDescent="0.2">
      <c r="B1721" s="119"/>
    </row>
    <row r="1722" spans="2:2" x14ac:dyDescent="0.2">
      <c r="B1722" s="119"/>
    </row>
    <row r="1723" spans="2:2" x14ac:dyDescent="0.2">
      <c r="B1723" s="119"/>
    </row>
    <row r="1724" spans="2:2" x14ac:dyDescent="0.2">
      <c r="B1724" s="119"/>
    </row>
    <row r="1725" spans="2:2" x14ac:dyDescent="0.2">
      <c r="B1725" s="119"/>
    </row>
    <row r="1726" spans="2:2" x14ac:dyDescent="0.2">
      <c r="B1726" s="119"/>
    </row>
    <row r="1727" spans="2:2" x14ac:dyDescent="0.2">
      <c r="B1727" s="119"/>
    </row>
    <row r="1728" spans="2:2" x14ac:dyDescent="0.2">
      <c r="B1728" s="119"/>
    </row>
    <row r="1729" spans="2:2" x14ac:dyDescent="0.2">
      <c r="B1729" s="119"/>
    </row>
    <row r="1730" spans="2:2" x14ac:dyDescent="0.2">
      <c r="B1730" s="119"/>
    </row>
    <row r="1731" spans="2:2" x14ac:dyDescent="0.2">
      <c r="B1731" s="119"/>
    </row>
    <row r="1732" spans="2:2" x14ac:dyDescent="0.2">
      <c r="B1732" s="119"/>
    </row>
    <row r="1733" spans="2:2" x14ac:dyDescent="0.2">
      <c r="B1733" s="119"/>
    </row>
    <row r="1734" spans="2:2" x14ac:dyDescent="0.2">
      <c r="B1734" s="119"/>
    </row>
    <row r="1735" spans="2:2" x14ac:dyDescent="0.2">
      <c r="B1735" s="119"/>
    </row>
    <row r="1736" spans="2:2" x14ac:dyDescent="0.2">
      <c r="B1736" s="119"/>
    </row>
    <row r="1737" spans="2:2" x14ac:dyDescent="0.2">
      <c r="B1737" s="119"/>
    </row>
    <row r="1738" spans="2:2" x14ac:dyDescent="0.2">
      <c r="B1738" s="119"/>
    </row>
    <row r="1739" spans="2:2" x14ac:dyDescent="0.2">
      <c r="B1739" s="119"/>
    </row>
    <row r="1740" spans="2:2" x14ac:dyDescent="0.2">
      <c r="B1740" s="119"/>
    </row>
    <row r="1741" spans="2:2" x14ac:dyDescent="0.2">
      <c r="B1741" s="119"/>
    </row>
    <row r="1742" spans="2:2" x14ac:dyDescent="0.2">
      <c r="B1742" s="119"/>
    </row>
    <row r="1743" spans="2:2" x14ac:dyDescent="0.2">
      <c r="B1743" s="119"/>
    </row>
    <row r="1744" spans="2:2" x14ac:dyDescent="0.2">
      <c r="B1744" s="119"/>
    </row>
    <row r="1745" spans="2:2" x14ac:dyDescent="0.2">
      <c r="B1745" s="119"/>
    </row>
    <row r="1746" spans="2:2" x14ac:dyDescent="0.2">
      <c r="B1746" s="119"/>
    </row>
    <row r="1747" spans="2:2" x14ac:dyDescent="0.2">
      <c r="B1747" s="119"/>
    </row>
    <row r="1748" spans="2:2" x14ac:dyDescent="0.2">
      <c r="B1748" s="119"/>
    </row>
    <row r="1749" spans="2:2" x14ac:dyDescent="0.2">
      <c r="B1749" s="119"/>
    </row>
    <row r="1750" spans="2:2" x14ac:dyDescent="0.2">
      <c r="B1750" s="119"/>
    </row>
    <row r="1751" spans="2:2" x14ac:dyDescent="0.2">
      <c r="B1751" s="119"/>
    </row>
    <row r="1752" spans="2:2" x14ac:dyDescent="0.2">
      <c r="B1752" s="119"/>
    </row>
    <row r="1753" spans="2:2" x14ac:dyDescent="0.2">
      <c r="B1753" s="119"/>
    </row>
    <row r="1754" spans="2:2" x14ac:dyDescent="0.2">
      <c r="B1754" s="119"/>
    </row>
    <row r="1755" spans="2:2" x14ac:dyDescent="0.2">
      <c r="B1755" s="119"/>
    </row>
    <row r="1756" spans="2:2" x14ac:dyDescent="0.2">
      <c r="B1756" s="119"/>
    </row>
    <row r="1757" spans="2:2" x14ac:dyDescent="0.2">
      <c r="B1757" s="119"/>
    </row>
    <row r="1758" spans="2:2" x14ac:dyDescent="0.2">
      <c r="B1758" s="119"/>
    </row>
    <row r="1759" spans="2:2" x14ac:dyDescent="0.2">
      <c r="B1759" s="119"/>
    </row>
    <row r="1760" spans="2:2" x14ac:dyDescent="0.2">
      <c r="B1760" s="119"/>
    </row>
    <row r="1761" spans="2:2" x14ac:dyDescent="0.2">
      <c r="B1761" s="119"/>
    </row>
    <row r="1762" spans="2:2" x14ac:dyDescent="0.2">
      <c r="B1762" s="119"/>
    </row>
    <row r="1763" spans="2:2" x14ac:dyDescent="0.2">
      <c r="B1763" s="119"/>
    </row>
    <row r="1764" spans="2:2" x14ac:dyDescent="0.2">
      <c r="B1764" s="119"/>
    </row>
    <row r="1765" spans="2:2" x14ac:dyDescent="0.2">
      <c r="B1765" s="119"/>
    </row>
    <row r="1766" spans="2:2" x14ac:dyDescent="0.2">
      <c r="B1766" s="119"/>
    </row>
    <row r="1767" spans="2:2" x14ac:dyDescent="0.2">
      <c r="B1767" s="119"/>
    </row>
    <row r="1768" spans="2:2" x14ac:dyDescent="0.2">
      <c r="B1768" s="119"/>
    </row>
    <row r="1769" spans="2:2" x14ac:dyDescent="0.2">
      <c r="B1769" s="119"/>
    </row>
    <row r="1770" spans="2:2" x14ac:dyDescent="0.2">
      <c r="B1770" s="119"/>
    </row>
    <row r="1771" spans="2:2" x14ac:dyDescent="0.2">
      <c r="B1771" s="119"/>
    </row>
    <row r="1772" spans="2:2" x14ac:dyDescent="0.2">
      <c r="B1772" s="119"/>
    </row>
    <row r="1773" spans="2:2" x14ac:dyDescent="0.2">
      <c r="B1773" s="119"/>
    </row>
    <row r="1774" spans="2:2" x14ac:dyDescent="0.2">
      <c r="B1774" s="119"/>
    </row>
    <row r="1775" spans="2:2" x14ac:dyDescent="0.2">
      <c r="B1775" s="119"/>
    </row>
    <row r="1776" spans="2:2" x14ac:dyDescent="0.2">
      <c r="B1776" s="119"/>
    </row>
    <row r="1777" spans="2:2" x14ac:dyDescent="0.2">
      <c r="B1777" s="119"/>
    </row>
    <row r="1778" spans="2:2" x14ac:dyDescent="0.2">
      <c r="B1778" s="119"/>
    </row>
    <row r="1779" spans="2:2" x14ac:dyDescent="0.2">
      <c r="B1779" s="119"/>
    </row>
    <row r="1780" spans="2:2" x14ac:dyDescent="0.2">
      <c r="B1780" s="119"/>
    </row>
    <row r="1781" spans="2:2" x14ac:dyDescent="0.2">
      <c r="B1781" s="119"/>
    </row>
    <row r="1782" spans="2:2" x14ac:dyDescent="0.2">
      <c r="B1782" s="119"/>
    </row>
    <row r="1783" spans="2:2" x14ac:dyDescent="0.2">
      <c r="B1783" s="119"/>
    </row>
    <row r="1784" spans="2:2" x14ac:dyDescent="0.2">
      <c r="B1784" s="119"/>
    </row>
    <row r="1785" spans="2:2" x14ac:dyDescent="0.2">
      <c r="B1785" s="119"/>
    </row>
    <row r="1786" spans="2:2" x14ac:dyDescent="0.2">
      <c r="B1786" s="119"/>
    </row>
    <row r="1787" spans="2:2" x14ac:dyDescent="0.2">
      <c r="B1787" s="119"/>
    </row>
    <row r="1788" spans="2:2" x14ac:dyDescent="0.2">
      <c r="B1788" s="119"/>
    </row>
    <row r="1789" spans="2:2" x14ac:dyDescent="0.2">
      <c r="B1789" s="119"/>
    </row>
    <row r="1790" spans="2:2" x14ac:dyDescent="0.2">
      <c r="B1790" s="119"/>
    </row>
    <row r="1791" spans="2:2" x14ac:dyDescent="0.2">
      <c r="B1791" s="119"/>
    </row>
    <row r="1792" spans="2:2" x14ac:dyDescent="0.2">
      <c r="B1792" s="119"/>
    </row>
    <row r="1793" spans="2:2" x14ac:dyDescent="0.2">
      <c r="B1793" s="119"/>
    </row>
    <row r="1794" spans="2:2" x14ac:dyDescent="0.2">
      <c r="B1794" s="119"/>
    </row>
    <row r="1795" spans="2:2" x14ac:dyDescent="0.2">
      <c r="B1795" s="119"/>
    </row>
    <row r="1796" spans="2:2" x14ac:dyDescent="0.2">
      <c r="B1796" s="119"/>
    </row>
    <row r="1797" spans="2:2" x14ac:dyDescent="0.2">
      <c r="B1797" s="119"/>
    </row>
    <row r="1798" spans="2:2" x14ac:dyDescent="0.2">
      <c r="B1798" s="119"/>
    </row>
    <row r="1799" spans="2:2" x14ac:dyDescent="0.2">
      <c r="B1799" s="119"/>
    </row>
    <row r="1800" spans="2:2" x14ac:dyDescent="0.2">
      <c r="B1800" s="119"/>
    </row>
    <row r="1801" spans="2:2" x14ac:dyDescent="0.2">
      <c r="B1801" s="119"/>
    </row>
    <row r="1802" spans="2:2" x14ac:dyDescent="0.2">
      <c r="B1802" s="119"/>
    </row>
    <row r="1803" spans="2:2" x14ac:dyDescent="0.2">
      <c r="B1803" s="119"/>
    </row>
    <row r="1804" spans="2:2" x14ac:dyDescent="0.2">
      <c r="B1804" s="119"/>
    </row>
    <row r="1805" spans="2:2" x14ac:dyDescent="0.2">
      <c r="B1805" s="119"/>
    </row>
    <row r="1806" spans="2:2" x14ac:dyDescent="0.2">
      <c r="B1806" s="119"/>
    </row>
    <row r="1807" spans="2:2" x14ac:dyDescent="0.2">
      <c r="B1807" s="119"/>
    </row>
    <row r="1808" spans="2:2" x14ac:dyDescent="0.2">
      <c r="B1808" s="119"/>
    </row>
    <row r="1809" spans="2:2" x14ac:dyDescent="0.2">
      <c r="B1809" s="119"/>
    </row>
    <row r="1810" spans="2:2" x14ac:dyDescent="0.2">
      <c r="B1810" s="119"/>
    </row>
    <row r="1811" spans="2:2" x14ac:dyDescent="0.2">
      <c r="B1811" s="119"/>
    </row>
    <row r="1812" spans="2:2" x14ac:dyDescent="0.2">
      <c r="B1812" s="119"/>
    </row>
    <row r="1813" spans="2:2" x14ac:dyDescent="0.2">
      <c r="B1813" s="119"/>
    </row>
    <row r="1814" spans="2:2" x14ac:dyDescent="0.2">
      <c r="B1814" s="119"/>
    </row>
    <row r="1815" spans="2:2" x14ac:dyDescent="0.2">
      <c r="B1815" s="119"/>
    </row>
    <row r="1816" spans="2:2" x14ac:dyDescent="0.2">
      <c r="B1816" s="119"/>
    </row>
    <row r="1817" spans="2:2" x14ac:dyDescent="0.2">
      <c r="B1817" s="119"/>
    </row>
    <row r="1818" spans="2:2" x14ac:dyDescent="0.2">
      <c r="B1818" s="119"/>
    </row>
    <row r="1819" spans="2:2" x14ac:dyDescent="0.2">
      <c r="B1819" s="119"/>
    </row>
    <row r="1820" spans="2:2" x14ac:dyDescent="0.2">
      <c r="B1820" s="119"/>
    </row>
    <row r="1821" spans="2:2" x14ac:dyDescent="0.2">
      <c r="B1821" s="119"/>
    </row>
    <row r="1822" spans="2:2" x14ac:dyDescent="0.2">
      <c r="B1822" s="119"/>
    </row>
    <row r="1823" spans="2:2" x14ac:dyDescent="0.2">
      <c r="B1823" s="119"/>
    </row>
    <row r="1824" spans="2:2" x14ac:dyDescent="0.2">
      <c r="B1824" s="119"/>
    </row>
    <row r="1825" spans="2:2" x14ac:dyDescent="0.2">
      <c r="B1825" s="119"/>
    </row>
    <row r="1826" spans="2:2" x14ac:dyDescent="0.2">
      <c r="B1826" s="119"/>
    </row>
    <row r="1827" spans="2:2" x14ac:dyDescent="0.2">
      <c r="B1827" s="119"/>
    </row>
    <row r="1828" spans="2:2" x14ac:dyDescent="0.2">
      <c r="B1828" s="119"/>
    </row>
    <row r="1829" spans="2:2" x14ac:dyDescent="0.2">
      <c r="B1829" s="119"/>
    </row>
    <row r="1830" spans="2:2" x14ac:dyDescent="0.2">
      <c r="B1830" s="119"/>
    </row>
    <row r="1831" spans="2:2" x14ac:dyDescent="0.2">
      <c r="B1831" s="119"/>
    </row>
    <row r="1832" spans="2:2" x14ac:dyDescent="0.2">
      <c r="B1832" s="119"/>
    </row>
    <row r="1833" spans="2:2" x14ac:dyDescent="0.2">
      <c r="B1833" s="119"/>
    </row>
    <row r="1834" spans="2:2" x14ac:dyDescent="0.2">
      <c r="B1834" s="119"/>
    </row>
    <row r="1835" spans="2:2" x14ac:dyDescent="0.2">
      <c r="B1835" s="119"/>
    </row>
    <row r="1836" spans="2:2" x14ac:dyDescent="0.2">
      <c r="B1836" s="119"/>
    </row>
    <row r="1837" spans="2:2" x14ac:dyDescent="0.2">
      <c r="B1837" s="119"/>
    </row>
    <row r="1838" spans="2:2" x14ac:dyDescent="0.2">
      <c r="B1838" s="119"/>
    </row>
    <row r="1839" spans="2:2" x14ac:dyDescent="0.2">
      <c r="B1839" s="119"/>
    </row>
    <row r="1840" spans="2:2" x14ac:dyDescent="0.2">
      <c r="B1840" s="119"/>
    </row>
    <row r="1841" spans="2:2" x14ac:dyDescent="0.2">
      <c r="B1841" s="119"/>
    </row>
    <row r="1842" spans="2:2" x14ac:dyDescent="0.2">
      <c r="B1842" s="119"/>
    </row>
    <row r="1843" spans="2:2" x14ac:dyDescent="0.2">
      <c r="B1843" s="119"/>
    </row>
    <row r="1844" spans="2:2" x14ac:dyDescent="0.2">
      <c r="B1844" s="119"/>
    </row>
    <row r="1845" spans="2:2" x14ac:dyDescent="0.2">
      <c r="B1845" s="119"/>
    </row>
    <row r="1846" spans="2:2" x14ac:dyDescent="0.2">
      <c r="B1846" s="119"/>
    </row>
    <row r="1847" spans="2:2" x14ac:dyDescent="0.2">
      <c r="B1847" s="119"/>
    </row>
    <row r="1848" spans="2:2" x14ac:dyDescent="0.2">
      <c r="B1848" s="119"/>
    </row>
    <row r="1849" spans="2:2" x14ac:dyDescent="0.2">
      <c r="B1849" s="119"/>
    </row>
    <row r="1850" spans="2:2" x14ac:dyDescent="0.2">
      <c r="B1850" s="119"/>
    </row>
    <row r="1851" spans="2:2" x14ac:dyDescent="0.2">
      <c r="B1851" s="119"/>
    </row>
    <row r="1852" spans="2:2" x14ac:dyDescent="0.2">
      <c r="B1852" s="119"/>
    </row>
    <row r="1853" spans="2:2" x14ac:dyDescent="0.2">
      <c r="B1853" s="119"/>
    </row>
    <row r="1854" spans="2:2" x14ac:dyDescent="0.2">
      <c r="B1854" s="119"/>
    </row>
    <row r="1855" spans="2:2" x14ac:dyDescent="0.2">
      <c r="B1855" s="119"/>
    </row>
    <row r="1856" spans="2:2" x14ac:dyDescent="0.2">
      <c r="B1856" s="119"/>
    </row>
    <row r="1857" spans="2:2" x14ac:dyDescent="0.2">
      <c r="B1857" s="119"/>
    </row>
    <row r="1858" spans="2:2" x14ac:dyDescent="0.2">
      <c r="B1858" s="119"/>
    </row>
    <row r="1859" spans="2:2" x14ac:dyDescent="0.2">
      <c r="B1859" s="119"/>
    </row>
    <row r="1860" spans="2:2" x14ac:dyDescent="0.2">
      <c r="B1860" s="119"/>
    </row>
    <row r="1861" spans="2:2" x14ac:dyDescent="0.2">
      <c r="B1861" s="119"/>
    </row>
    <row r="1862" spans="2:2" x14ac:dyDescent="0.2">
      <c r="B1862" s="119"/>
    </row>
    <row r="1863" spans="2:2" x14ac:dyDescent="0.2">
      <c r="B1863" s="119"/>
    </row>
    <row r="1864" spans="2:2" x14ac:dyDescent="0.2">
      <c r="B1864" s="119"/>
    </row>
    <row r="1865" spans="2:2" x14ac:dyDescent="0.2">
      <c r="B1865" s="119"/>
    </row>
    <row r="1866" spans="2:2" x14ac:dyDescent="0.2">
      <c r="B1866" s="119"/>
    </row>
    <row r="1867" spans="2:2" x14ac:dyDescent="0.2">
      <c r="B1867" s="119"/>
    </row>
    <row r="1868" spans="2:2" x14ac:dyDescent="0.2">
      <c r="B1868" s="119"/>
    </row>
    <row r="1869" spans="2:2" x14ac:dyDescent="0.2">
      <c r="B1869" s="119"/>
    </row>
    <row r="1870" spans="2:2" x14ac:dyDescent="0.2">
      <c r="B1870" s="119"/>
    </row>
    <row r="1871" spans="2:2" x14ac:dyDescent="0.2">
      <c r="B1871" s="119"/>
    </row>
    <row r="1872" spans="2:2" x14ac:dyDescent="0.2">
      <c r="B1872" s="119"/>
    </row>
    <row r="1873" spans="2:2" x14ac:dyDescent="0.2">
      <c r="B1873" s="119"/>
    </row>
    <row r="1874" spans="2:2" x14ac:dyDescent="0.2">
      <c r="B1874" s="119"/>
    </row>
    <row r="1875" spans="2:2" x14ac:dyDescent="0.2">
      <c r="B1875" s="119"/>
    </row>
    <row r="1876" spans="2:2" x14ac:dyDescent="0.2">
      <c r="B1876" s="119"/>
    </row>
    <row r="1877" spans="2:2" x14ac:dyDescent="0.2">
      <c r="B1877" s="119"/>
    </row>
    <row r="1878" spans="2:2" x14ac:dyDescent="0.2">
      <c r="B1878" s="119"/>
    </row>
    <row r="1879" spans="2:2" x14ac:dyDescent="0.2">
      <c r="B1879" s="119"/>
    </row>
    <row r="1880" spans="2:2" x14ac:dyDescent="0.2">
      <c r="B1880" s="119"/>
    </row>
    <row r="1881" spans="2:2" x14ac:dyDescent="0.2">
      <c r="B1881" s="119"/>
    </row>
    <row r="1882" spans="2:2" x14ac:dyDescent="0.2">
      <c r="B1882" s="119"/>
    </row>
    <row r="1883" spans="2:2" x14ac:dyDescent="0.2">
      <c r="B1883" s="119"/>
    </row>
    <row r="1884" spans="2:2" x14ac:dyDescent="0.2">
      <c r="B1884" s="119"/>
    </row>
    <row r="1885" spans="2:2" x14ac:dyDescent="0.2">
      <c r="B1885" s="119"/>
    </row>
    <row r="1886" spans="2:2" x14ac:dyDescent="0.2">
      <c r="B1886" s="119"/>
    </row>
    <row r="1887" spans="2:2" x14ac:dyDescent="0.2">
      <c r="B1887" s="119"/>
    </row>
    <row r="1888" spans="2:2" x14ac:dyDescent="0.2">
      <c r="B1888" s="119"/>
    </row>
    <row r="1889" spans="2:2" x14ac:dyDescent="0.2">
      <c r="B1889" s="119"/>
    </row>
    <row r="1890" spans="2:2" x14ac:dyDescent="0.2">
      <c r="B1890" s="119"/>
    </row>
    <row r="1891" spans="2:2" x14ac:dyDescent="0.2">
      <c r="B1891" s="119"/>
    </row>
    <row r="1892" spans="2:2" x14ac:dyDescent="0.2">
      <c r="B1892" s="119"/>
    </row>
    <row r="1893" spans="2:2" x14ac:dyDescent="0.2">
      <c r="B1893" s="119"/>
    </row>
    <row r="1894" spans="2:2" x14ac:dyDescent="0.2">
      <c r="B1894" s="119"/>
    </row>
    <row r="1895" spans="2:2" x14ac:dyDescent="0.2">
      <c r="B1895" s="119"/>
    </row>
    <row r="1896" spans="2:2" x14ac:dyDescent="0.2">
      <c r="B1896" s="119"/>
    </row>
    <row r="1897" spans="2:2" x14ac:dyDescent="0.2">
      <c r="B1897" s="119"/>
    </row>
    <row r="1898" spans="2:2" x14ac:dyDescent="0.2">
      <c r="B1898" s="119"/>
    </row>
    <row r="1899" spans="2:2" x14ac:dyDescent="0.2">
      <c r="B1899" s="119"/>
    </row>
    <row r="1900" spans="2:2" x14ac:dyDescent="0.2">
      <c r="B1900" s="119"/>
    </row>
    <row r="1901" spans="2:2" x14ac:dyDescent="0.2">
      <c r="B1901" s="119"/>
    </row>
    <row r="1902" spans="2:2" x14ac:dyDescent="0.2">
      <c r="B1902" s="119"/>
    </row>
    <row r="1903" spans="2:2" x14ac:dyDescent="0.2">
      <c r="B1903" s="119"/>
    </row>
    <row r="1904" spans="2:2" x14ac:dyDescent="0.2">
      <c r="B1904" s="119"/>
    </row>
    <row r="1905" spans="2:2" x14ac:dyDescent="0.2">
      <c r="B1905" s="119"/>
    </row>
    <row r="1906" spans="2:2" x14ac:dyDescent="0.2">
      <c r="B1906" s="119"/>
    </row>
    <row r="1907" spans="2:2" x14ac:dyDescent="0.2">
      <c r="B1907" s="119"/>
    </row>
    <row r="1908" spans="2:2" x14ac:dyDescent="0.2">
      <c r="B1908" s="119"/>
    </row>
    <row r="1909" spans="2:2" x14ac:dyDescent="0.2">
      <c r="B1909" s="119"/>
    </row>
    <row r="1910" spans="2:2" x14ac:dyDescent="0.2">
      <c r="B1910" s="119"/>
    </row>
    <row r="1911" spans="2:2" x14ac:dyDescent="0.2">
      <c r="B1911" s="119"/>
    </row>
    <row r="1912" spans="2:2" x14ac:dyDescent="0.2">
      <c r="B1912" s="119"/>
    </row>
    <row r="1913" spans="2:2" x14ac:dyDescent="0.2">
      <c r="B1913" s="119"/>
    </row>
    <row r="1914" spans="2:2" x14ac:dyDescent="0.2">
      <c r="B1914" s="119"/>
    </row>
    <row r="1915" spans="2:2" x14ac:dyDescent="0.2">
      <c r="B1915" s="119"/>
    </row>
    <row r="1916" spans="2:2" x14ac:dyDescent="0.2">
      <c r="B1916" s="119"/>
    </row>
    <row r="1917" spans="2:2" x14ac:dyDescent="0.2">
      <c r="B1917" s="119"/>
    </row>
    <row r="1918" spans="2:2" x14ac:dyDescent="0.2">
      <c r="B1918" s="119"/>
    </row>
    <row r="1919" spans="2:2" x14ac:dyDescent="0.2">
      <c r="B1919" s="119"/>
    </row>
    <row r="1920" spans="2:2" x14ac:dyDescent="0.2">
      <c r="B1920" s="119"/>
    </row>
    <row r="1921" spans="2:2" x14ac:dyDescent="0.2">
      <c r="B1921" s="119"/>
    </row>
    <row r="1922" spans="2:2" x14ac:dyDescent="0.2">
      <c r="B1922" s="119"/>
    </row>
    <row r="1923" spans="2:2" x14ac:dyDescent="0.2">
      <c r="B1923" s="119"/>
    </row>
    <row r="1924" spans="2:2" x14ac:dyDescent="0.2">
      <c r="B1924" s="119"/>
    </row>
    <row r="1925" spans="2:2" x14ac:dyDescent="0.2">
      <c r="B1925" s="119"/>
    </row>
    <row r="1926" spans="2:2" x14ac:dyDescent="0.2">
      <c r="B1926" s="119"/>
    </row>
    <row r="1927" spans="2:2" x14ac:dyDescent="0.2">
      <c r="B1927" s="119"/>
    </row>
    <row r="1928" spans="2:2" x14ac:dyDescent="0.2">
      <c r="B1928" s="119"/>
    </row>
    <row r="1929" spans="2:2" x14ac:dyDescent="0.2">
      <c r="B1929" s="119"/>
    </row>
    <row r="1930" spans="2:2" x14ac:dyDescent="0.2">
      <c r="B1930" s="119"/>
    </row>
    <row r="1931" spans="2:2" x14ac:dyDescent="0.2">
      <c r="B1931" s="119"/>
    </row>
    <row r="1932" spans="2:2" x14ac:dyDescent="0.2">
      <c r="B1932" s="119"/>
    </row>
    <row r="1933" spans="2:2" x14ac:dyDescent="0.2">
      <c r="B1933" s="119"/>
    </row>
    <row r="1934" spans="2:2" x14ac:dyDescent="0.2">
      <c r="B1934" s="119"/>
    </row>
    <row r="1935" spans="2:2" x14ac:dyDescent="0.2">
      <c r="B1935" s="119"/>
    </row>
    <row r="1936" spans="2:2" x14ac:dyDescent="0.2">
      <c r="B1936" s="119"/>
    </row>
    <row r="1937" spans="2:2" x14ac:dyDescent="0.2">
      <c r="B1937" s="119"/>
    </row>
    <row r="1938" spans="2:2" x14ac:dyDescent="0.2">
      <c r="B1938" s="119"/>
    </row>
    <row r="1939" spans="2:2" x14ac:dyDescent="0.2">
      <c r="B1939" s="119"/>
    </row>
    <row r="1940" spans="2:2" x14ac:dyDescent="0.2">
      <c r="B1940" s="119"/>
    </row>
    <row r="1941" spans="2:2" x14ac:dyDescent="0.2">
      <c r="B1941" s="119"/>
    </row>
    <row r="1942" spans="2:2" x14ac:dyDescent="0.2">
      <c r="B1942" s="119"/>
    </row>
    <row r="1943" spans="2:2" x14ac:dyDescent="0.2">
      <c r="B1943" s="119"/>
    </row>
    <row r="1944" spans="2:2" x14ac:dyDescent="0.2">
      <c r="B1944" s="119"/>
    </row>
    <row r="1945" spans="2:2" x14ac:dyDescent="0.2">
      <c r="B1945" s="119"/>
    </row>
    <row r="1946" spans="2:2" x14ac:dyDescent="0.2">
      <c r="B1946" s="119"/>
    </row>
    <row r="1947" spans="2:2" x14ac:dyDescent="0.2">
      <c r="B1947" s="119"/>
    </row>
    <row r="1948" spans="2:2" x14ac:dyDescent="0.2">
      <c r="B1948" s="119"/>
    </row>
    <row r="1949" spans="2:2" x14ac:dyDescent="0.2">
      <c r="B1949" s="119"/>
    </row>
    <row r="1950" spans="2:2" x14ac:dyDescent="0.2">
      <c r="B1950" s="119"/>
    </row>
    <row r="1951" spans="2:2" x14ac:dyDescent="0.2">
      <c r="B1951" s="119"/>
    </row>
  </sheetData>
  <sheetProtection algorithmName="SHA-512" hashValue="PHKtsWQtIbqjnNi7QKMx/2p5yy8ChAj9n6xZMgeGDpHAlU9QOuYbSDIssdI3cDYRlckQAw3fRDzzy+ZaLwhb5w==" saltValue="89fFbaoK44MH+A3UadrJRw==" spinCount="100000" sheet="1" objects="1" scenarios="1"/>
  <protectedRanges>
    <protectedRange sqref="G17:G18 H120:H122 G165:G166 H133:H134 H37:H44 H48:H50 H28:H33 E64:E66 G64:G66 D75:E80 G75:G80 D89:E89 G89 H90:H95 H100:H104 H108:H110 G119 H60 G59 E59 H170:H171 C144:C147 E119 E144:F147 F148:G155 H126:H129" name="Bereich1"/>
  </protectedRanges>
  <mergeCells count="102">
    <mergeCell ref="B172:G172"/>
    <mergeCell ref="B174:G174"/>
    <mergeCell ref="A176:H176"/>
    <mergeCell ref="A156:E156"/>
    <mergeCell ref="B158:G158"/>
    <mergeCell ref="B160:D160"/>
    <mergeCell ref="B164:I164"/>
    <mergeCell ref="M164:N171"/>
    <mergeCell ref="B165:D165"/>
    <mergeCell ref="B167:G167"/>
    <mergeCell ref="B169:I169"/>
    <mergeCell ref="B170:G170"/>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98:I98"/>
    <mergeCell ref="B99:D99"/>
    <mergeCell ref="E99:G99"/>
    <mergeCell ref="B100:D100"/>
    <mergeCell ref="B101:D101"/>
    <mergeCell ref="B102:D102"/>
    <mergeCell ref="B91:D91"/>
    <mergeCell ref="B92:D92"/>
    <mergeCell ref="B93:D93"/>
    <mergeCell ref="B94:D94"/>
    <mergeCell ref="B95:D95"/>
    <mergeCell ref="B96:G96"/>
    <mergeCell ref="C74:G74"/>
    <mergeCell ref="B81:G81"/>
    <mergeCell ref="K83:L83"/>
    <mergeCell ref="B84:D84"/>
    <mergeCell ref="B88:I88"/>
    <mergeCell ref="B90:D90"/>
    <mergeCell ref="B63:I63"/>
    <mergeCell ref="B64:D64"/>
    <mergeCell ref="B65:D65"/>
    <mergeCell ref="B66:D66"/>
    <mergeCell ref="B67:G67"/>
    <mergeCell ref="B73:I73"/>
    <mergeCell ref="B50:D50"/>
    <mergeCell ref="B51:G51"/>
    <mergeCell ref="K53:L53"/>
    <mergeCell ref="B54:D54"/>
    <mergeCell ref="B58:I58"/>
    <mergeCell ref="B61:G61"/>
    <mergeCell ref="B43:D43"/>
    <mergeCell ref="B44:D44"/>
    <mergeCell ref="B45:G45"/>
    <mergeCell ref="B47:I47"/>
    <mergeCell ref="B48:D48"/>
    <mergeCell ref="B49:D49"/>
    <mergeCell ref="B37:D37"/>
    <mergeCell ref="B38:D38"/>
    <mergeCell ref="B39:D39"/>
    <mergeCell ref="B40:D40"/>
    <mergeCell ref="B41:D41"/>
    <mergeCell ref="B42:D42"/>
    <mergeCell ref="B30:D30"/>
    <mergeCell ref="B31:D31"/>
    <mergeCell ref="B32:D32"/>
    <mergeCell ref="B33:D33"/>
    <mergeCell ref="B34:G34"/>
    <mergeCell ref="B36:I36"/>
    <mergeCell ref="B27:I27"/>
    <mergeCell ref="B28:D28"/>
    <mergeCell ref="B29:D29"/>
    <mergeCell ref="A13:C13"/>
    <mergeCell ref="A14:C14"/>
    <mergeCell ref="A15:F15"/>
    <mergeCell ref="A16:G16"/>
    <mergeCell ref="A17:C17"/>
    <mergeCell ref="A18:C18"/>
    <mergeCell ref="A4:L4"/>
    <mergeCell ref="A6:L6"/>
    <mergeCell ref="B7:I7"/>
    <mergeCell ref="A8:L8"/>
    <mergeCell ref="B10:L10"/>
    <mergeCell ref="A12:G12"/>
    <mergeCell ref="A19:F19"/>
    <mergeCell ref="K22:L22"/>
    <mergeCell ref="B23:D23"/>
  </mergeCells>
  <conditionalFormatting sqref="H28:H33">
    <cfRule type="cellIs" dxfId="47" priority="11" stopIfTrue="1" operator="equal">
      <formula>""""""</formula>
    </cfRule>
    <cfRule type="cellIs" dxfId="46" priority="12" stopIfTrue="1" operator="notEqual">
      <formula>""""""</formula>
    </cfRule>
  </conditionalFormatting>
  <conditionalFormatting sqref="E76:E78 E80">
    <cfRule type="cellIs" dxfId="45" priority="9" stopIfTrue="1" operator="equal">
      <formula>0</formula>
    </cfRule>
    <cfRule type="cellIs" dxfId="44" priority="10" stopIfTrue="1" operator="notEqual">
      <formula>0</formula>
    </cfRule>
  </conditionalFormatting>
  <conditionalFormatting sqref="H99">
    <cfRule type="cellIs" dxfId="43" priority="7" stopIfTrue="1" operator="equal">
      <formula>""""""</formula>
    </cfRule>
    <cfRule type="cellIs" dxfId="42" priority="8" stopIfTrue="1" operator="notEqual">
      <formula>""""""</formula>
    </cfRule>
  </conditionalFormatting>
  <conditionalFormatting sqref="H119">
    <cfRule type="cellIs" dxfId="41" priority="5" stopIfTrue="1" operator="equal">
      <formula>""""""</formula>
    </cfRule>
    <cfRule type="cellIs" dxfId="40" priority="6" stopIfTrue="1" operator="notEqual">
      <formula>""""""</formula>
    </cfRule>
  </conditionalFormatting>
  <conditionalFormatting sqref="H37:H44">
    <cfRule type="cellIs" dxfId="39" priority="3" stopIfTrue="1" operator="equal">
      <formula>""""""</formula>
    </cfRule>
    <cfRule type="cellIs" dxfId="38" priority="4" stopIfTrue="1" operator="notEqual">
      <formula>""""""</formula>
    </cfRule>
  </conditionalFormatting>
  <conditionalFormatting sqref="E79">
    <cfRule type="cellIs" dxfId="37" priority="1" stopIfTrue="1" operator="equal">
      <formula>0</formula>
    </cfRule>
    <cfRule type="cellIs" dxfId="36"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15A3-C5BD-4E96-8204-132E33F79D91}">
  <sheetPr codeName="Tabelle9"/>
  <dimension ref="A1:P1951"/>
  <sheetViews>
    <sheetView showGridLines="0" topLeftCell="A145" zoomScaleNormal="100" zoomScaleSheetLayoutView="100" zoomScalePageLayoutView="115" workbookViewId="0">
      <selection activeCell="O173" sqref="O173"/>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436</v>
      </c>
      <c r="B1" s="203" t="s">
        <v>465</v>
      </c>
      <c r="C1" s="203"/>
      <c r="D1" s="203"/>
      <c r="F1" s="4"/>
      <c r="G1" s="61"/>
      <c r="I1" s="61"/>
    </row>
    <row r="2" spans="1:12" ht="18" x14ac:dyDescent="0.2">
      <c r="A2" s="4" t="str">
        <f>Übersicht!B2</f>
        <v>Südthüringen-Unterfranken-Netz (SUN) Loskombination</v>
      </c>
      <c r="B2" s="331"/>
      <c r="C2" s="5"/>
      <c r="D2" s="5"/>
      <c r="G2" s="62"/>
      <c r="H2" s="62"/>
      <c r="I2" s="62"/>
    </row>
    <row r="3" spans="1:12" s="135" customFormat="1" ht="15" customHeight="1" x14ac:dyDescent="0.2">
      <c r="A3" s="131" t="s">
        <v>466</v>
      </c>
      <c r="B3" s="204"/>
      <c r="C3" s="132"/>
      <c r="D3" s="132"/>
      <c r="E3" s="133"/>
      <c r="F3" s="132"/>
      <c r="G3" s="132"/>
      <c r="H3" s="132"/>
      <c r="I3" s="134"/>
      <c r="K3" s="136"/>
      <c r="L3" s="136"/>
    </row>
    <row r="4" spans="1:12" s="29" customFormat="1" ht="12.75" customHeight="1" x14ac:dyDescent="0.2">
      <c r="A4" s="940" t="s">
        <v>524</v>
      </c>
      <c r="B4" s="940"/>
      <c r="C4" s="940"/>
      <c r="D4" s="940"/>
      <c r="E4" s="940"/>
      <c r="F4" s="940"/>
      <c r="G4" s="940"/>
      <c r="H4" s="940"/>
      <c r="I4" s="940"/>
      <c r="J4" s="940"/>
      <c r="K4" s="940"/>
      <c r="L4" s="940"/>
    </row>
    <row r="5" spans="1:12" ht="15" customHeight="1" x14ac:dyDescent="0.2">
      <c r="A5" s="215"/>
      <c r="B5" s="2"/>
    </row>
    <row r="6" spans="1:12" s="10" customFormat="1" ht="15" customHeight="1" x14ac:dyDescent="0.2">
      <c r="A6" s="927" t="str">
        <f>Übersicht!B5</f>
        <v>Nur grün hinterlegte Felder sind vom Bieter auszufüllen.</v>
      </c>
      <c r="B6" s="927"/>
      <c r="C6" s="927"/>
      <c r="D6" s="927"/>
      <c r="E6" s="927"/>
      <c r="F6" s="927"/>
      <c r="G6" s="927"/>
      <c r="H6" s="927"/>
      <c r="I6" s="927"/>
      <c r="J6" s="927"/>
      <c r="K6" s="927"/>
      <c r="L6" s="927"/>
    </row>
    <row r="7" spans="1:12" s="129" customFormat="1" ht="24.75" customHeight="1" thickBot="1" x14ac:dyDescent="0.25">
      <c r="A7" s="433" t="str">
        <f>Übersicht!B7</f>
        <v>Bieter:</v>
      </c>
      <c r="B7" s="923">
        <f>Übersicht!C7</f>
        <v>0</v>
      </c>
      <c r="C7" s="923"/>
      <c r="D7" s="923"/>
      <c r="E7" s="923"/>
      <c r="F7" s="923"/>
      <c r="G7" s="923"/>
      <c r="H7" s="923"/>
      <c r="I7" s="923"/>
      <c r="K7" s="130"/>
      <c r="L7" s="130"/>
    </row>
    <row r="8" spans="1:12" s="19" customFormat="1" ht="43.5" customHeight="1" thickBot="1" x14ac:dyDescent="0.25">
      <c r="A8" s="983" t="s">
        <v>28</v>
      </c>
      <c r="B8" s="984"/>
      <c r="C8" s="984"/>
      <c r="D8" s="984"/>
      <c r="E8" s="984"/>
      <c r="F8" s="984"/>
      <c r="G8" s="984"/>
      <c r="H8" s="984"/>
      <c r="I8" s="984"/>
      <c r="J8" s="984"/>
      <c r="K8" s="984"/>
      <c r="L8" s="98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986" t="s">
        <v>470</v>
      </c>
      <c r="C10" s="986"/>
      <c r="D10" s="986"/>
      <c r="E10" s="986"/>
      <c r="F10" s="986"/>
      <c r="G10" s="986"/>
      <c r="H10" s="986"/>
      <c r="I10" s="986"/>
      <c r="J10" s="986"/>
      <c r="K10" s="986"/>
      <c r="L10" s="98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969"/>
      <c r="B12" s="970"/>
      <c r="C12" s="970"/>
      <c r="D12" s="970"/>
      <c r="E12" s="970"/>
      <c r="F12" s="970"/>
      <c r="G12" s="971"/>
      <c r="H12" s="49"/>
      <c r="J12" s="42"/>
      <c r="K12" s="42"/>
    </row>
    <row r="13" spans="1:12" s="57" customFormat="1" ht="18" customHeight="1" x14ac:dyDescent="0.2">
      <c r="A13" s="929" t="s">
        <v>342</v>
      </c>
      <c r="B13" s="929"/>
      <c r="C13" s="929"/>
      <c r="D13" s="54"/>
      <c r="E13" s="55" t="s">
        <v>21</v>
      </c>
      <c r="F13" s="218"/>
      <c r="G13" s="355">
        <v>14711.2</v>
      </c>
      <c r="H13" s="342"/>
      <c r="J13" s="67"/>
      <c r="K13" s="67"/>
    </row>
    <row r="14" spans="1:12" s="57" customFormat="1" ht="18" customHeight="1" x14ac:dyDescent="0.2">
      <c r="A14" s="929" t="s">
        <v>364</v>
      </c>
      <c r="B14" s="929"/>
      <c r="C14" s="929"/>
      <c r="D14" s="352"/>
      <c r="E14" s="55" t="s">
        <v>21</v>
      </c>
      <c r="F14" s="353"/>
      <c r="G14" s="355">
        <v>0</v>
      </c>
      <c r="H14" s="345"/>
      <c r="J14" s="67"/>
      <c r="K14" s="67"/>
    </row>
    <row r="15" spans="1:12" s="19" customFormat="1" ht="18" customHeight="1" x14ac:dyDescent="0.2">
      <c r="A15" s="945"/>
      <c r="B15" s="946"/>
      <c r="C15" s="946"/>
      <c r="D15" s="946"/>
      <c r="E15" s="946"/>
      <c r="F15" s="947"/>
      <c r="G15" s="219">
        <f>SUM(G13:G14)</f>
        <v>14711.2</v>
      </c>
      <c r="H15" s="49"/>
      <c r="J15" s="42"/>
      <c r="K15" s="42"/>
    </row>
    <row r="16" spans="1:12" s="19" customFormat="1" ht="18" customHeight="1" x14ac:dyDescent="0.2">
      <c r="A16" s="969"/>
      <c r="B16" s="970"/>
      <c r="C16" s="970"/>
      <c r="D16" s="970"/>
      <c r="E16" s="970"/>
      <c r="F16" s="970"/>
      <c r="G16" s="971"/>
      <c r="H16" s="49"/>
      <c r="J16" s="42"/>
      <c r="K16" s="42"/>
    </row>
    <row r="17" spans="1:16" s="57" customFormat="1" ht="18" customHeight="1" x14ac:dyDescent="0.2">
      <c r="A17" s="944" t="s">
        <v>58</v>
      </c>
      <c r="B17" s="944"/>
      <c r="C17" s="944"/>
      <c r="D17" s="54"/>
      <c r="E17" s="55" t="s">
        <v>48</v>
      </c>
      <c r="F17" s="218"/>
      <c r="G17" s="220"/>
      <c r="H17" s="56"/>
      <c r="J17" s="67"/>
      <c r="K17" s="67"/>
    </row>
    <row r="18" spans="1:16" s="57" customFormat="1" ht="18" customHeight="1" x14ac:dyDescent="0.2">
      <c r="A18" s="944" t="s">
        <v>59</v>
      </c>
      <c r="B18" s="944"/>
      <c r="C18" s="944"/>
      <c r="D18" s="221"/>
      <c r="E18" s="55" t="s">
        <v>60</v>
      </c>
      <c r="F18" s="222"/>
      <c r="G18" s="220"/>
      <c r="H18" s="56"/>
      <c r="J18" s="67"/>
      <c r="K18" s="67"/>
    </row>
    <row r="19" spans="1:16" s="19" customFormat="1" ht="18" customHeight="1" x14ac:dyDescent="0.2">
      <c r="A19" s="945"/>
      <c r="B19" s="946"/>
      <c r="C19" s="946"/>
      <c r="D19" s="946"/>
      <c r="E19" s="946"/>
      <c r="F19" s="94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957" t="s">
        <v>261</v>
      </c>
      <c r="L22" s="957"/>
    </row>
    <row r="23" spans="1:16" s="24" customFormat="1" ht="41.25" customHeight="1" x14ac:dyDescent="0.2">
      <c r="A23" s="312" t="s">
        <v>2</v>
      </c>
      <c r="B23" s="979" t="s">
        <v>3</v>
      </c>
      <c r="C23" s="979"/>
      <c r="D23" s="979"/>
      <c r="E23" s="697" t="s">
        <v>18</v>
      </c>
      <c r="F23" s="697" t="s">
        <v>1</v>
      </c>
      <c r="G23" s="697" t="s">
        <v>29</v>
      </c>
      <c r="H23" s="697" t="s">
        <v>30</v>
      </c>
      <c r="I23" s="697" t="s">
        <v>69</v>
      </c>
      <c r="J23" s="315"/>
      <c r="K23" s="697" t="s">
        <v>262</v>
      </c>
      <c r="L23" s="697" t="s">
        <v>263</v>
      </c>
      <c r="N23" s="170" t="s">
        <v>322</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94</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961" t="s">
        <v>95</v>
      </c>
      <c r="C27" s="962"/>
      <c r="D27" s="962"/>
      <c r="E27" s="962"/>
      <c r="F27" s="962"/>
      <c r="G27" s="962"/>
      <c r="H27" s="962"/>
      <c r="I27" s="963"/>
      <c r="M27" s="19"/>
      <c r="N27" s="19"/>
      <c r="O27" s="19"/>
      <c r="P27" s="19"/>
    </row>
    <row r="28" spans="1:16" s="24" customFormat="1" ht="18" customHeight="1" x14ac:dyDescent="0.2">
      <c r="A28" s="217" t="s">
        <v>11</v>
      </c>
      <c r="B28" s="951" t="s">
        <v>63</v>
      </c>
      <c r="C28" s="952"/>
      <c r="D28" s="953"/>
      <c r="E28" s="54"/>
      <c r="F28" s="53"/>
      <c r="G28" s="218"/>
      <c r="H28" s="236"/>
      <c r="I28" s="237">
        <f>IF($G$15=0,0,ROUND(H28/FplkmBS1,3))</f>
        <v>0</v>
      </c>
      <c r="K28" s="317" t="s">
        <v>71</v>
      </c>
      <c r="L28" s="316"/>
      <c r="M28" s="19"/>
      <c r="N28" s="434"/>
      <c r="O28" s="19"/>
      <c r="P28" s="19"/>
    </row>
    <row r="29" spans="1:16" s="24" customFormat="1" ht="18" customHeight="1" x14ac:dyDescent="0.2">
      <c r="A29" s="217" t="s">
        <v>10</v>
      </c>
      <c r="B29" s="951" t="s">
        <v>62</v>
      </c>
      <c r="C29" s="952"/>
      <c r="D29" s="953"/>
      <c r="E29" s="54"/>
      <c r="F29" s="53"/>
      <c r="G29" s="218"/>
      <c r="H29" s="236"/>
      <c r="I29" s="237">
        <f>IF($G$15=0,0,ROUND(H29/FplkmBS1,3))</f>
        <v>0</v>
      </c>
      <c r="K29" s="317" t="s">
        <v>71</v>
      </c>
      <c r="L29" s="316"/>
      <c r="M29" s="19"/>
      <c r="N29" s="434"/>
      <c r="O29" s="19"/>
      <c r="P29" s="19"/>
    </row>
    <row r="30" spans="1:16" s="24" customFormat="1" ht="18" customHeight="1" x14ac:dyDescent="0.2">
      <c r="A30" s="217" t="s">
        <v>15</v>
      </c>
      <c r="B30" s="951" t="s">
        <v>93</v>
      </c>
      <c r="C30" s="952"/>
      <c r="D30" s="953"/>
      <c r="E30" s="54"/>
      <c r="F30" s="53"/>
      <c r="G30" s="218"/>
      <c r="H30" s="236"/>
      <c r="I30" s="237">
        <f>IF($G$15=0,0,ROUND(H30/FplkmBS1,3))</f>
        <v>0</v>
      </c>
      <c r="K30" s="317" t="s">
        <v>71</v>
      </c>
      <c r="L30" s="316"/>
      <c r="M30" s="19"/>
      <c r="N30" s="434"/>
      <c r="O30" s="19"/>
      <c r="P30" s="19"/>
    </row>
    <row r="31" spans="1:16" s="24" customFormat="1" ht="18" customHeight="1" x14ac:dyDescent="0.2">
      <c r="A31" s="217" t="s">
        <v>37</v>
      </c>
      <c r="B31" s="951" t="s">
        <v>61</v>
      </c>
      <c r="C31" s="952"/>
      <c r="D31" s="953"/>
      <c r="E31" s="54"/>
      <c r="F31" s="53"/>
      <c r="G31" s="218"/>
      <c r="H31" s="236"/>
      <c r="I31" s="237">
        <f>IF($G$15=0,0,ROUND(H31/FplkmBS1,3))</f>
        <v>0</v>
      </c>
      <c r="K31" s="317" t="s">
        <v>71</v>
      </c>
      <c r="L31" s="316"/>
      <c r="M31" s="19"/>
      <c r="N31" s="434"/>
      <c r="O31" s="19"/>
      <c r="P31" s="19"/>
    </row>
    <row r="32" spans="1:16" s="24" customFormat="1" ht="18" customHeight="1" x14ac:dyDescent="0.2">
      <c r="A32" s="217" t="s">
        <v>307</v>
      </c>
      <c r="B32" s="929" t="s">
        <v>101</v>
      </c>
      <c r="C32" s="929"/>
      <c r="D32" s="929"/>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308</v>
      </c>
      <c r="B33" s="954" t="s">
        <v>111</v>
      </c>
      <c r="C33" s="955"/>
      <c r="D33" s="956"/>
      <c r="E33" s="54"/>
      <c r="F33" s="53"/>
      <c r="G33" s="218"/>
      <c r="H33" s="236"/>
      <c r="I33" s="237">
        <f t="shared" si="0"/>
        <v>0</v>
      </c>
      <c r="K33" s="317" t="s">
        <v>71</v>
      </c>
      <c r="L33" s="316"/>
      <c r="M33" s="19"/>
      <c r="N33" s="434"/>
      <c r="O33" s="19"/>
      <c r="P33" s="19"/>
    </row>
    <row r="34" spans="1:16" ht="18" customHeight="1" x14ac:dyDescent="0.2">
      <c r="A34" s="238"/>
      <c r="B34" s="945" t="s">
        <v>26</v>
      </c>
      <c r="C34" s="946"/>
      <c r="D34" s="946"/>
      <c r="E34" s="946"/>
      <c r="F34" s="946"/>
      <c r="G34" s="94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961" t="s">
        <v>96</v>
      </c>
      <c r="C36" s="962"/>
      <c r="D36" s="962"/>
      <c r="E36" s="962"/>
      <c r="F36" s="962"/>
      <c r="G36" s="962"/>
      <c r="H36" s="962"/>
      <c r="I36" s="963"/>
    </row>
    <row r="37" spans="1:16" s="24" customFormat="1" ht="18" customHeight="1" x14ac:dyDescent="0.2">
      <c r="A37" s="217" t="s">
        <v>12</v>
      </c>
      <c r="B37" s="944" t="s">
        <v>97</v>
      </c>
      <c r="C37" s="944"/>
      <c r="D37" s="944"/>
      <c r="E37" s="54"/>
      <c r="F37" s="53"/>
      <c r="G37" s="218"/>
      <c r="H37" s="236"/>
      <c r="I37" s="237">
        <f t="shared" ref="I37:I45" si="1">IF($G$15=0,0,ROUND(H37/FplkmBS1,3))</f>
        <v>0</v>
      </c>
      <c r="K37" s="317" t="s">
        <v>71</v>
      </c>
      <c r="L37" s="316"/>
      <c r="N37" s="317" t="s">
        <v>71</v>
      </c>
    </row>
    <row r="38" spans="1:16" s="24" customFormat="1" ht="18" customHeight="1" x14ac:dyDescent="0.2">
      <c r="A38" s="217" t="s">
        <v>13</v>
      </c>
      <c r="B38" s="951" t="s">
        <v>98</v>
      </c>
      <c r="C38" s="952"/>
      <c r="D38" s="953"/>
      <c r="E38" s="54"/>
      <c r="F38" s="53"/>
      <c r="G38" s="218"/>
      <c r="H38" s="236"/>
      <c r="I38" s="237">
        <f t="shared" si="1"/>
        <v>0</v>
      </c>
      <c r="K38" s="317" t="s">
        <v>71</v>
      </c>
      <c r="L38" s="316"/>
      <c r="N38" s="317" t="s">
        <v>71</v>
      </c>
    </row>
    <row r="39" spans="1:16" s="24" customFormat="1" ht="18" customHeight="1" x14ac:dyDescent="0.2">
      <c r="A39" s="217" t="s">
        <v>14</v>
      </c>
      <c r="B39" s="951" t="s">
        <v>258</v>
      </c>
      <c r="C39" s="952"/>
      <c r="D39" s="953"/>
      <c r="E39" s="54"/>
      <c r="F39" s="53"/>
      <c r="G39" s="218"/>
      <c r="H39" s="236"/>
      <c r="I39" s="237">
        <f t="shared" si="1"/>
        <v>0</v>
      </c>
      <c r="K39" s="317" t="s">
        <v>71</v>
      </c>
      <c r="L39" s="316"/>
      <c r="N39" s="317" t="s">
        <v>71</v>
      </c>
    </row>
    <row r="40" spans="1:16" s="24" customFormat="1" ht="18" customHeight="1" x14ac:dyDescent="0.2">
      <c r="A40" s="217" t="s">
        <v>112</v>
      </c>
      <c r="B40" s="944" t="s">
        <v>99</v>
      </c>
      <c r="C40" s="944"/>
      <c r="D40" s="944"/>
      <c r="E40" s="54"/>
      <c r="F40" s="53"/>
      <c r="G40" s="218"/>
      <c r="H40" s="236"/>
      <c r="I40" s="237">
        <f t="shared" si="1"/>
        <v>0</v>
      </c>
      <c r="K40" s="317" t="s">
        <v>71</v>
      </c>
      <c r="L40" s="316"/>
      <c r="N40" s="317" t="s">
        <v>71</v>
      </c>
    </row>
    <row r="41" spans="1:16" s="24" customFormat="1" ht="18" customHeight="1" x14ac:dyDescent="0.2">
      <c r="A41" s="217" t="s">
        <v>113</v>
      </c>
      <c r="B41" s="951" t="s">
        <v>235</v>
      </c>
      <c r="C41" s="952"/>
      <c r="D41" s="953"/>
      <c r="E41" s="54"/>
      <c r="F41" s="53"/>
      <c r="G41" s="218"/>
      <c r="H41" s="236"/>
      <c r="I41" s="237">
        <f t="shared" si="1"/>
        <v>0</v>
      </c>
      <c r="K41" s="317" t="s">
        <v>71</v>
      </c>
      <c r="L41" s="316"/>
      <c r="N41" s="317" t="s">
        <v>71</v>
      </c>
    </row>
    <row r="42" spans="1:16" s="24" customFormat="1" ht="18" customHeight="1" x14ac:dyDescent="0.2">
      <c r="A42" s="217" t="s">
        <v>114</v>
      </c>
      <c r="B42" s="954" t="s">
        <v>236</v>
      </c>
      <c r="C42" s="955"/>
      <c r="D42" s="956"/>
      <c r="E42" s="54"/>
      <c r="F42" s="53"/>
      <c r="G42" s="218"/>
      <c r="H42" s="236"/>
      <c r="I42" s="237">
        <f t="shared" si="1"/>
        <v>0</v>
      </c>
      <c r="K42" s="317" t="s">
        <v>71</v>
      </c>
      <c r="L42" s="316"/>
      <c r="N42" s="317" t="s">
        <v>71</v>
      </c>
    </row>
    <row r="43" spans="1:16" s="24" customFormat="1" ht="18" customHeight="1" x14ac:dyDescent="0.2">
      <c r="A43" s="217" t="s">
        <v>115</v>
      </c>
      <c r="B43" s="975" t="s">
        <v>100</v>
      </c>
      <c r="C43" s="976"/>
      <c r="D43" s="977"/>
      <c r="E43" s="54"/>
      <c r="F43" s="53"/>
      <c r="G43" s="218"/>
      <c r="H43" s="236"/>
      <c r="I43" s="237">
        <f t="shared" si="1"/>
        <v>0</v>
      </c>
      <c r="K43" s="317" t="s">
        <v>71</v>
      </c>
      <c r="L43" s="316"/>
      <c r="N43" s="317" t="s">
        <v>71</v>
      </c>
    </row>
    <row r="44" spans="1:16" s="24" customFormat="1" ht="18" customHeight="1" x14ac:dyDescent="0.2">
      <c r="A44" s="217" t="s">
        <v>116</v>
      </c>
      <c r="B44" s="929" t="s">
        <v>286</v>
      </c>
      <c r="C44" s="929"/>
      <c r="D44" s="929"/>
      <c r="E44" s="54"/>
      <c r="F44" s="53"/>
      <c r="G44" s="218"/>
      <c r="H44" s="236"/>
      <c r="I44" s="237">
        <f t="shared" si="1"/>
        <v>0</v>
      </c>
      <c r="K44" s="317" t="s">
        <v>71</v>
      </c>
      <c r="L44" s="316"/>
      <c r="N44" s="317" t="s">
        <v>71</v>
      </c>
    </row>
    <row r="45" spans="1:16" ht="18" customHeight="1" x14ac:dyDescent="0.2">
      <c r="A45" s="238"/>
      <c r="B45" s="945" t="s">
        <v>25</v>
      </c>
      <c r="C45" s="946"/>
      <c r="D45" s="946"/>
      <c r="E45" s="946"/>
      <c r="F45" s="946"/>
      <c r="G45" s="94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948" t="s">
        <v>102</v>
      </c>
      <c r="C47" s="949"/>
      <c r="D47" s="949"/>
      <c r="E47" s="949"/>
      <c r="F47" s="949"/>
      <c r="G47" s="949"/>
      <c r="H47" s="949"/>
      <c r="I47" s="950"/>
      <c r="K47" s="128"/>
    </row>
    <row r="48" spans="1:16" ht="18" customHeight="1" x14ac:dyDescent="0.2">
      <c r="A48" s="217" t="s">
        <v>39</v>
      </c>
      <c r="B48" s="954" t="s">
        <v>104</v>
      </c>
      <c r="C48" s="955"/>
      <c r="D48" s="956"/>
      <c r="E48" s="53"/>
      <c r="F48" s="53"/>
      <c r="G48" s="53"/>
      <c r="H48" s="198"/>
      <c r="I48" s="237">
        <f t="shared" ref="I48:I51" si="2">IF($G$15=0,0,ROUND(H48/FplkmBS1,3))</f>
        <v>0</v>
      </c>
      <c r="K48" s="317" t="s">
        <v>71</v>
      </c>
      <c r="L48" s="318"/>
      <c r="N48" s="328"/>
    </row>
    <row r="49" spans="1:14" ht="18" customHeight="1" x14ac:dyDescent="0.2">
      <c r="A49" s="217" t="s">
        <v>40</v>
      </c>
      <c r="B49" s="975" t="s">
        <v>268</v>
      </c>
      <c r="C49" s="976"/>
      <c r="D49" s="977"/>
      <c r="E49" s="53"/>
      <c r="F49" s="53"/>
      <c r="G49" s="53"/>
      <c r="H49" s="198"/>
      <c r="I49" s="237">
        <f t="shared" si="2"/>
        <v>0</v>
      </c>
      <c r="K49" s="317" t="s">
        <v>71</v>
      </c>
      <c r="L49" s="317"/>
      <c r="N49" s="328"/>
    </row>
    <row r="50" spans="1:14" ht="18" customHeight="1" x14ac:dyDescent="0.2">
      <c r="A50" s="217" t="s">
        <v>233</v>
      </c>
      <c r="B50" s="980" t="s">
        <v>103</v>
      </c>
      <c r="C50" s="981"/>
      <c r="D50" s="982"/>
      <c r="E50" s="53"/>
      <c r="F50" s="53"/>
      <c r="G50" s="53"/>
      <c r="H50" s="198"/>
      <c r="I50" s="237">
        <f t="shared" si="2"/>
        <v>0</v>
      </c>
      <c r="K50" s="317" t="s">
        <v>71</v>
      </c>
      <c r="L50" s="317"/>
      <c r="N50" s="328"/>
    </row>
    <row r="51" spans="1:14" ht="18" customHeight="1" x14ac:dyDescent="0.2">
      <c r="A51" s="238"/>
      <c r="B51" s="945" t="s">
        <v>43</v>
      </c>
      <c r="C51" s="946"/>
      <c r="D51" s="946"/>
      <c r="E51" s="946"/>
      <c r="F51" s="946"/>
      <c r="G51" s="94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957" t="s">
        <v>261</v>
      </c>
      <c r="L53" s="957"/>
    </row>
    <row r="54" spans="1:14" s="24" customFormat="1" ht="42" customHeight="1" x14ac:dyDescent="0.2">
      <c r="A54" s="235" t="s">
        <v>2</v>
      </c>
      <c r="B54" s="972" t="s">
        <v>3</v>
      </c>
      <c r="C54" s="973"/>
      <c r="D54" s="974"/>
      <c r="E54" s="697" t="s">
        <v>18</v>
      </c>
      <c r="F54" s="697" t="s">
        <v>1</v>
      </c>
      <c r="G54" s="697" t="s">
        <v>29</v>
      </c>
      <c r="H54" s="260" t="s">
        <v>30</v>
      </c>
      <c r="I54" s="697" t="s">
        <v>69</v>
      </c>
      <c r="K54" s="697" t="s">
        <v>262</v>
      </c>
      <c r="L54" s="697" t="s">
        <v>263</v>
      </c>
      <c r="N54" s="170" t="s">
        <v>322</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117</v>
      </c>
      <c r="B58" s="948" t="s">
        <v>38</v>
      </c>
      <c r="C58" s="949"/>
      <c r="D58" s="949"/>
      <c r="E58" s="949"/>
      <c r="F58" s="949"/>
      <c r="G58" s="949"/>
      <c r="H58" s="949"/>
      <c r="I58" s="950"/>
    </row>
    <row r="59" spans="1:14" ht="18" customHeight="1" x14ac:dyDescent="0.2">
      <c r="A59" s="217" t="s">
        <v>118</v>
      </c>
      <c r="B59" s="694" t="s">
        <v>366</v>
      </c>
      <c r="C59" s="695"/>
      <c r="D59" s="329"/>
      <c r="E59" s="198"/>
      <c r="F59" s="55" t="s">
        <v>35</v>
      </c>
      <c r="G59" s="198"/>
      <c r="H59" s="259">
        <f>ROUND(E59*G59,2)</f>
        <v>0</v>
      </c>
      <c r="I59" s="237">
        <f>IFERROR(H59/FplkmBS1,0)</f>
        <v>0</v>
      </c>
      <c r="K59" s="319"/>
      <c r="L59" s="317" t="s">
        <v>71</v>
      </c>
      <c r="N59" s="317" t="s">
        <v>71</v>
      </c>
    </row>
    <row r="60" spans="1:14" ht="18" customHeight="1" x14ac:dyDescent="0.2">
      <c r="A60" s="217" t="s">
        <v>119</v>
      </c>
      <c r="B60" s="694" t="s">
        <v>367</v>
      </c>
      <c r="C60" s="695"/>
      <c r="D60" s="329"/>
      <c r="E60" s="53"/>
      <c r="F60" s="53"/>
      <c r="G60" s="53"/>
      <c r="H60" s="198"/>
      <c r="I60" s="237">
        <f>IFERROR(H60/FplkmBS1,0)</f>
        <v>0</v>
      </c>
      <c r="K60" s="319"/>
      <c r="L60" s="317" t="s">
        <v>71</v>
      </c>
      <c r="N60" s="317" t="s">
        <v>71</v>
      </c>
    </row>
    <row r="61" spans="1:14" ht="18" customHeight="1" x14ac:dyDescent="0.2">
      <c r="A61" s="238"/>
      <c r="B61" s="945" t="s">
        <v>179</v>
      </c>
      <c r="C61" s="946"/>
      <c r="D61" s="946"/>
      <c r="E61" s="946"/>
      <c r="F61" s="946"/>
      <c r="G61" s="94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120</v>
      </c>
      <c r="B63" s="948" t="s">
        <v>31</v>
      </c>
      <c r="C63" s="949"/>
      <c r="D63" s="949"/>
      <c r="E63" s="949"/>
      <c r="F63" s="949"/>
      <c r="G63" s="949"/>
      <c r="H63" s="949"/>
      <c r="I63" s="950"/>
    </row>
    <row r="64" spans="1:14" ht="18" customHeight="1" x14ac:dyDescent="0.2">
      <c r="A64" s="217" t="s">
        <v>176</v>
      </c>
      <c r="B64" s="929" t="s">
        <v>287</v>
      </c>
      <c r="C64" s="929"/>
      <c r="D64" s="929"/>
      <c r="E64" s="257"/>
      <c r="F64" s="55" t="s">
        <v>35</v>
      </c>
      <c r="G64" s="258"/>
      <c r="H64" s="259">
        <f>ROUND(E64*G64,2)</f>
        <v>0</v>
      </c>
      <c r="I64" s="237">
        <f>IF($G$15=0,0,ROUND(H64/FplkmBS1,3))</f>
        <v>0</v>
      </c>
      <c r="K64" s="318"/>
      <c r="L64" s="317" t="s">
        <v>71</v>
      </c>
      <c r="N64" s="317" t="s">
        <v>71</v>
      </c>
    </row>
    <row r="65" spans="1:15" ht="18" customHeight="1" x14ac:dyDescent="0.2">
      <c r="A65" s="217" t="s">
        <v>177</v>
      </c>
      <c r="B65" s="954" t="s">
        <v>36</v>
      </c>
      <c r="C65" s="955"/>
      <c r="D65" s="956"/>
      <c r="E65" s="257"/>
      <c r="F65" s="55" t="s">
        <v>35</v>
      </c>
      <c r="G65" s="258"/>
      <c r="H65" s="259">
        <f>ROUND(E65*G65,2)</f>
        <v>0</v>
      </c>
      <c r="I65" s="237">
        <f>IF($G$15=0,0,ROUND(H65/FplkmBS1,3))</f>
        <v>0</v>
      </c>
      <c r="K65" s="354" t="s">
        <v>71</v>
      </c>
      <c r="L65" s="346"/>
      <c r="M65" s="342"/>
      <c r="N65" s="317" t="s">
        <v>71</v>
      </c>
    </row>
    <row r="66" spans="1:15" ht="18" customHeight="1" x14ac:dyDescent="0.2">
      <c r="A66" s="217" t="s">
        <v>178</v>
      </c>
      <c r="B66" s="929" t="s">
        <v>23</v>
      </c>
      <c r="C66" s="929"/>
      <c r="D66" s="929"/>
      <c r="E66" s="257"/>
      <c r="F66" s="55" t="s">
        <v>47</v>
      </c>
      <c r="G66" s="258"/>
      <c r="H66" s="259">
        <f>ROUND(E66*G66,2)</f>
        <v>0</v>
      </c>
      <c r="I66" s="237">
        <f>IF($G$15=0,0,ROUND(H66/FplkmBS1,3))</f>
        <v>0</v>
      </c>
      <c r="K66" s="354" t="s">
        <v>71</v>
      </c>
      <c r="L66" s="346"/>
      <c r="M66" s="342"/>
      <c r="N66" s="317" t="s">
        <v>71</v>
      </c>
    </row>
    <row r="67" spans="1:15" ht="18" customHeight="1" x14ac:dyDescent="0.2">
      <c r="A67" s="238"/>
      <c r="B67" s="945" t="s">
        <v>180</v>
      </c>
      <c r="C67" s="946"/>
      <c r="D67" s="946"/>
      <c r="E67" s="946"/>
      <c r="F67" s="946"/>
      <c r="G67" s="947"/>
      <c r="H67" s="239">
        <f>ROUND(SUM(H64,H65,H66),2)</f>
        <v>0</v>
      </c>
      <c r="I67" s="240">
        <f>IF($G$15=0,0,ROUND(H67/FplkmBS1,3))</f>
        <v>0</v>
      </c>
      <c r="K67" s="68"/>
      <c r="L67" s="127"/>
    </row>
    <row r="68" spans="1:15" ht="18" customHeight="1" x14ac:dyDescent="0.2">
      <c r="A68" s="249"/>
      <c r="B68" s="250"/>
      <c r="C68" s="250"/>
      <c r="D68" s="250"/>
      <c r="E68" s="251"/>
      <c r="F68" s="252"/>
      <c r="G68" s="253" t="s">
        <v>182</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948" t="s">
        <v>41</v>
      </c>
      <c r="C73" s="949"/>
      <c r="D73" s="949"/>
      <c r="E73" s="949"/>
      <c r="F73" s="949"/>
      <c r="G73" s="949"/>
      <c r="H73" s="949"/>
      <c r="I73" s="950"/>
      <c r="K73" s="80"/>
    </row>
    <row r="74" spans="1:15" ht="18" customHeight="1" x14ac:dyDescent="0.2">
      <c r="A74" s="217" t="s">
        <v>121</v>
      </c>
      <c r="B74" s="223" t="s">
        <v>4</v>
      </c>
      <c r="C74" s="958"/>
      <c r="D74" s="959"/>
      <c r="E74" s="959"/>
      <c r="F74" s="959"/>
      <c r="G74" s="960"/>
      <c r="H74" s="259">
        <f>SUM(H75:H76)</f>
        <v>0</v>
      </c>
      <c r="I74" s="237">
        <f>IF($G$15=0,0,ROUND(H74/FplkmBS1,3))</f>
        <v>0</v>
      </c>
      <c r="K74" s="128"/>
    </row>
    <row r="75" spans="1:15" ht="18" customHeight="1" x14ac:dyDescent="0.2">
      <c r="A75" s="262" t="s">
        <v>122</v>
      </c>
      <c r="B75" s="206" t="s">
        <v>33</v>
      </c>
      <c r="C75" s="206" t="s">
        <v>264</v>
      </c>
      <c r="D75" s="308" t="s">
        <v>257</v>
      </c>
      <c r="E75" s="258"/>
      <c r="F75" s="263" t="s">
        <v>265</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123</v>
      </c>
      <c r="B76" s="206" t="s">
        <v>42</v>
      </c>
      <c r="C76" s="206" t="s">
        <v>264</v>
      </c>
      <c r="D76" s="308" t="s">
        <v>257</v>
      </c>
      <c r="E76" s="58"/>
      <c r="F76" s="263" t="s">
        <v>265</v>
      </c>
      <c r="G76" s="360"/>
      <c r="H76" s="259">
        <f t="shared" si="3"/>
        <v>0</v>
      </c>
      <c r="I76" s="237">
        <f t="shared" si="4"/>
        <v>0</v>
      </c>
      <c r="K76" s="317"/>
      <c r="L76" s="320" t="s">
        <v>71</v>
      </c>
      <c r="M76" s="307"/>
      <c r="N76" s="318" t="s">
        <v>71</v>
      </c>
      <c r="O76" s="19"/>
    </row>
    <row r="77" spans="1:15" ht="18" customHeight="1" x14ac:dyDescent="0.2">
      <c r="A77" s="217" t="s">
        <v>124</v>
      </c>
      <c r="B77" s="248" t="s">
        <v>237</v>
      </c>
      <c r="C77" s="248" t="s">
        <v>264</v>
      </c>
      <c r="D77" s="308" t="s">
        <v>257</v>
      </c>
      <c r="E77" s="58"/>
      <c r="F77" s="55" t="s">
        <v>265</v>
      </c>
      <c r="G77" s="360"/>
      <c r="H77" s="259">
        <f t="shared" si="3"/>
        <v>0</v>
      </c>
      <c r="I77" s="237">
        <f t="shared" si="4"/>
        <v>0</v>
      </c>
      <c r="K77" s="317" t="s">
        <v>71</v>
      </c>
      <c r="L77" s="320"/>
      <c r="M77" s="307"/>
      <c r="N77" s="317" t="s">
        <v>71</v>
      </c>
      <c r="O77" s="342"/>
    </row>
    <row r="78" spans="1:15" ht="18" customHeight="1" x14ac:dyDescent="0.2">
      <c r="A78" s="217" t="s">
        <v>238</v>
      </c>
      <c r="B78" s="248" t="s">
        <v>280</v>
      </c>
      <c r="C78" s="248" t="s">
        <v>264</v>
      </c>
      <c r="D78" s="308" t="s">
        <v>257</v>
      </c>
      <c r="E78" s="58"/>
      <c r="F78" s="55" t="s">
        <v>265</v>
      </c>
      <c r="G78" s="360"/>
      <c r="H78" s="259">
        <f t="shared" si="3"/>
        <v>0</v>
      </c>
      <c r="I78" s="237">
        <f t="shared" si="4"/>
        <v>0</v>
      </c>
      <c r="K78" s="317" t="s">
        <v>71</v>
      </c>
      <c r="L78" s="347"/>
      <c r="M78" s="342"/>
      <c r="N78" s="317" t="s">
        <v>71</v>
      </c>
    </row>
    <row r="79" spans="1:15" ht="24" customHeight="1" x14ac:dyDescent="0.2">
      <c r="A79" s="217" t="s">
        <v>245</v>
      </c>
      <c r="B79" s="684" t="s">
        <v>279</v>
      </c>
      <c r="C79" s="53"/>
      <c r="D79" s="53"/>
      <c r="E79" s="58"/>
      <c r="F79" s="55" t="s">
        <v>355</v>
      </c>
      <c r="G79" s="360"/>
      <c r="H79" s="259">
        <f t="shared" si="3"/>
        <v>0</v>
      </c>
      <c r="I79" s="237">
        <f>IF($G$15=0,0,ROUND(H79/FplkmBS1,3))</f>
        <v>0</v>
      </c>
      <c r="K79" s="317"/>
      <c r="L79" s="321" t="s">
        <v>71</v>
      </c>
      <c r="M79" s="307"/>
      <c r="N79" s="317" t="s">
        <v>71</v>
      </c>
    </row>
    <row r="80" spans="1:15" ht="24.75" customHeight="1" x14ac:dyDescent="0.2">
      <c r="A80" s="217" t="s">
        <v>304</v>
      </c>
      <c r="B80" s="696" t="s">
        <v>239</v>
      </c>
      <c r="C80" s="248" t="s">
        <v>264</v>
      </c>
      <c r="D80" s="308" t="s">
        <v>257</v>
      </c>
      <c r="E80" s="59"/>
      <c r="F80" s="55" t="s">
        <v>265</v>
      </c>
      <c r="G80" s="361"/>
      <c r="H80" s="259">
        <f t="shared" si="3"/>
        <v>0</v>
      </c>
      <c r="I80" s="237">
        <f t="shared" si="4"/>
        <v>0</v>
      </c>
      <c r="K80" s="317" t="s">
        <v>71</v>
      </c>
      <c r="L80" s="321"/>
      <c r="M80" s="307"/>
      <c r="N80" s="317" t="s">
        <v>71</v>
      </c>
      <c r="O80" s="342"/>
    </row>
    <row r="81" spans="1:15" s="19" customFormat="1" ht="18" customHeight="1" x14ac:dyDescent="0.2">
      <c r="A81" s="238"/>
      <c r="B81" s="945" t="s">
        <v>181</v>
      </c>
      <c r="C81" s="946"/>
      <c r="D81" s="946"/>
      <c r="E81" s="946"/>
      <c r="F81" s="946"/>
      <c r="G81" s="947"/>
      <c r="H81" s="239">
        <f>ROUND(SUM(H74,H77,H78,H79,H80),2)</f>
        <v>0</v>
      </c>
      <c r="I81" s="240">
        <f>IF($G$15=0,0,ROUND(H81/FplkmBS1,3))</f>
        <v>0</v>
      </c>
      <c r="K81" s="42"/>
      <c r="L81" s="42"/>
      <c r="O81" s="341"/>
    </row>
    <row r="82" spans="1:15" ht="18" customHeight="1" x14ac:dyDescent="0.2">
      <c r="A82" s="249"/>
      <c r="B82" s="250"/>
      <c r="C82" s="250"/>
      <c r="D82" s="250"/>
      <c r="E82" s="251"/>
      <c r="F82" s="252"/>
      <c r="G82" s="253" t="s">
        <v>181</v>
      </c>
      <c r="H82" s="254">
        <f>H81</f>
        <v>0</v>
      </c>
      <c r="I82" s="255">
        <f>IF(FplkmBS1=0,0,ROUND(H82/FplkmBS1,3))</f>
        <v>0</v>
      </c>
    </row>
    <row r="83" spans="1:15" ht="15" customHeight="1" x14ac:dyDescent="0.2">
      <c r="A83" s="137"/>
      <c r="B83" s="25"/>
      <c r="C83" s="25"/>
      <c r="D83" s="25"/>
      <c r="E83" s="26"/>
      <c r="F83" s="27"/>
      <c r="G83" s="28"/>
      <c r="H83" s="199"/>
      <c r="I83" s="40"/>
      <c r="K83" s="957" t="s">
        <v>261</v>
      </c>
      <c r="L83" s="957"/>
    </row>
    <row r="84" spans="1:15" ht="36" customHeight="1" x14ac:dyDescent="0.2">
      <c r="A84" s="235" t="s">
        <v>2</v>
      </c>
      <c r="B84" s="972" t="s">
        <v>3</v>
      </c>
      <c r="C84" s="973"/>
      <c r="D84" s="974"/>
      <c r="E84" s="697" t="s">
        <v>18</v>
      </c>
      <c r="F84" s="697" t="s">
        <v>1</v>
      </c>
      <c r="G84" s="697" t="s">
        <v>29</v>
      </c>
      <c r="H84" s="260" t="s">
        <v>30</v>
      </c>
      <c r="I84" s="697" t="s">
        <v>69</v>
      </c>
      <c r="K84" s="697" t="s">
        <v>262</v>
      </c>
      <c r="L84" s="697" t="s">
        <v>263</v>
      </c>
      <c r="N84" s="170" t="s">
        <v>322</v>
      </c>
    </row>
    <row r="85" spans="1:15" ht="9.9499999999999993" customHeight="1" x14ac:dyDescent="0.2">
      <c r="A85" s="35"/>
      <c r="B85" s="34"/>
      <c r="C85" s="34"/>
      <c r="D85" s="34"/>
      <c r="E85" s="36"/>
      <c r="F85" s="37"/>
      <c r="G85" s="38"/>
      <c r="H85" s="200"/>
      <c r="I85" s="40"/>
    </row>
    <row r="86" spans="1:15" ht="18" customHeight="1" x14ac:dyDescent="0.2">
      <c r="A86" s="224" t="s">
        <v>74</v>
      </c>
      <c r="B86" s="693" t="s">
        <v>105</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106</v>
      </c>
      <c r="B88" s="948" t="s">
        <v>44</v>
      </c>
      <c r="C88" s="949"/>
      <c r="D88" s="949"/>
      <c r="E88" s="949"/>
      <c r="F88" s="949"/>
      <c r="G88" s="949"/>
      <c r="H88" s="949"/>
      <c r="I88" s="950"/>
    </row>
    <row r="89" spans="1:15" ht="18" customHeight="1" x14ac:dyDescent="0.2">
      <c r="A89" s="265" t="s">
        <v>107</v>
      </c>
      <c r="B89" s="683" t="s">
        <v>223</v>
      </c>
      <c r="C89" s="248" t="s">
        <v>264</v>
      </c>
      <c r="D89" s="308" t="s">
        <v>257</v>
      </c>
      <c r="E89" s="258"/>
      <c r="F89" s="55" t="s">
        <v>265</v>
      </c>
      <c r="G89" s="360"/>
      <c r="H89" s="264">
        <f>ROUND(E89*G89,2)</f>
        <v>0</v>
      </c>
      <c r="I89" s="237">
        <f t="shared" ref="I89:I96" si="5">IF($G$15=0,0,ROUND(H89/FplkmBS1,3))</f>
        <v>0</v>
      </c>
      <c r="K89" s="318" t="s">
        <v>71</v>
      </c>
      <c r="L89" s="318"/>
      <c r="M89" s="307"/>
      <c r="N89" s="317" t="s">
        <v>71</v>
      </c>
      <c r="O89" s="342"/>
    </row>
    <row r="90" spans="1:15" ht="18" customHeight="1" x14ac:dyDescent="0.2">
      <c r="A90" s="265" t="s">
        <v>108</v>
      </c>
      <c r="B90" s="954" t="s">
        <v>224</v>
      </c>
      <c r="C90" s="955"/>
      <c r="D90" s="956"/>
      <c r="E90" s="48"/>
      <c r="F90" s="48"/>
      <c r="G90" s="48"/>
      <c r="H90" s="266"/>
      <c r="I90" s="237">
        <f t="shared" si="5"/>
        <v>0</v>
      </c>
      <c r="K90" s="318" t="s">
        <v>71</v>
      </c>
      <c r="L90" s="318"/>
      <c r="N90" s="328"/>
    </row>
    <row r="91" spans="1:15" ht="18" customHeight="1" x14ac:dyDescent="0.2">
      <c r="A91" s="265" t="s">
        <v>110</v>
      </c>
      <c r="B91" s="954" t="s">
        <v>225</v>
      </c>
      <c r="C91" s="955"/>
      <c r="D91" s="956"/>
      <c r="E91" s="48"/>
      <c r="F91" s="48"/>
      <c r="G91" s="48"/>
      <c r="H91" s="266"/>
      <c r="I91" s="237">
        <f t="shared" si="5"/>
        <v>0</v>
      </c>
      <c r="K91" s="318" t="s">
        <v>71</v>
      </c>
      <c r="L91" s="318"/>
      <c r="N91" s="328"/>
    </row>
    <row r="92" spans="1:15" ht="18" customHeight="1" x14ac:dyDescent="0.2">
      <c r="A92" s="265" t="s">
        <v>270</v>
      </c>
      <c r="B92" s="954" t="s">
        <v>226</v>
      </c>
      <c r="C92" s="955"/>
      <c r="D92" s="956"/>
      <c r="E92" s="48"/>
      <c r="F92" s="48"/>
      <c r="G92" s="48"/>
      <c r="H92" s="266"/>
      <c r="I92" s="237">
        <f t="shared" si="5"/>
        <v>0</v>
      </c>
      <c r="K92" s="318" t="s">
        <v>71</v>
      </c>
      <c r="L92" s="318"/>
      <c r="N92" s="328"/>
    </row>
    <row r="93" spans="1:15" ht="18" customHeight="1" x14ac:dyDescent="0.2">
      <c r="A93" s="265" t="s">
        <v>283</v>
      </c>
      <c r="B93" s="929" t="s">
        <v>310</v>
      </c>
      <c r="C93" s="929"/>
      <c r="D93" s="929"/>
      <c r="E93" s="48"/>
      <c r="F93" s="48"/>
      <c r="G93" s="48"/>
      <c r="H93" s="266"/>
      <c r="I93" s="237">
        <f t="shared" si="5"/>
        <v>0</v>
      </c>
      <c r="K93" s="318" t="s">
        <v>71</v>
      </c>
      <c r="L93" s="318"/>
      <c r="N93" s="328"/>
    </row>
    <row r="94" spans="1:15" ht="18" customHeight="1" x14ac:dyDescent="0.2">
      <c r="A94" s="265" t="s">
        <v>284</v>
      </c>
      <c r="B94" s="954" t="s">
        <v>52</v>
      </c>
      <c r="C94" s="955"/>
      <c r="D94" s="956"/>
      <c r="E94" s="48"/>
      <c r="F94" s="48"/>
      <c r="G94" s="48"/>
      <c r="H94" s="266"/>
      <c r="I94" s="237">
        <f t="shared" si="5"/>
        <v>0</v>
      </c>
      <c r="K94" s="318" t="s">
        <v>71</v>
      </c>
      <c r="L94" s="318"/>
      <c r="N94" s="328"/>
    </row>
    <row r="95" spans="1:15" ht="18" customHeight="1" x14ac:dyDescent="0.2">
      <c r="A95" s="265" t="s">
        <v>285</v>
      </c>
      <c r="B95" s="929" t="s">
        <v>231</v>
      </c>
      <c r="C95" s="929"/>
      <c r="D95" s="929"/>
      <c r="E95" s="48"/>
      <c r="F95" s="48"/>
      <c r="G95" s="48"/>
      <c r="H95" s="266"/>
      <c r="I95" s="237">
        <f t="shared" si="5"/>
        <v>0</v>
      </c>
      <c r="K95" s="318" t="s">
        <v>71</v>
      </c>
      <c r="L95" s="318"/>
      <c r="N95" s="328"/>
    </row>
    <row r="96" spans="1:15" ht="18" customHeight="1" x14ac:dyDescent="0.2">
      <c r="A96" s="238"/>
      <c r="B96" s="945" t="s">
        <v>184</v>
      </c>
      <c r="C96" s="946"/>
      <c r="D96" s="946"/>
      <c r="E96" s="946"/>
      <c r="F96" s="946"/>
      <c r="G96" s="94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125</v>
      </c>
      <c r="B98" s="948" t="s">
        <v>34</v>
      </c>
      <c r="C98" s="949"/>
      <c r="D98" s="949"/>
      <c r="E98" s="949"/>
      <c r="F98" s="949"/>
      <c r="G98" s="949"/>
      <c r="H98" s="949"/>
      <c r="I98" s="950"/>
    </row>
    <row r="99" spans="1:15" ht="18" customHeight="1" x14ac:dyDescent="0.2">
      <c r="A99" s="265" t="s">
        <v>126</v>
      </c>
      <c r="B99" s="944" t="s">
        <v>317</v>
      </c>
      <c r="C99" s="944"/>
      <c r="D99" s="944"/>
      <c r="E99" s="943" t="s">
        <v>68</v>
      </c>
      <c r="F99" s="943"/>
      <c r="G99" s="943"/>
      <c r="H99" s="326">
        <v>0</v>
      </c>
      <c r="I99" s="237">
        <f t="shared" ref="I99:I105" si="6">IF($G$15=0,0,ROUND(H99/FplkmBS1,3))</f>
        <v>0</v>
      </c>
      <c r="K99" s="318" t="s">
        <v>71</v>
      </c>
      <c r="L99" s="320"/>
      <c r="N99" s="328"/>
      <c r="O99" s="342"/>
    </row>
    <row r="100" spans="1:15" ht="18" customHeight="1" x14ac:dyDescent="0.2">
      <c r="A100" s="265" t="s">
        <v>228</v>
      </c>
      <c r="B100" s="951" t="s">
        <v>232</v>
      </c>
      <c r="C100" s="952"/>
      <c r="D100" s="953"/>
      <c r="E100" s="53"/>
      <c r="F100" s="53"/>
      <c r="G100" s="53"/>
      <c r="H100" s="198"/>
      <c r="I100" s="237">
        <f t="shared" si="6"/>
        <v>0</v>
      </c>
      <c r="K100" s="318" t="s">
        <v>71</v>
      </c>
      <c r="L100" s="320"/>
      <c r="N100" s="328"/>
    </row>
    <row r="101" spans="1:15" ht="18" customHeight="1" x14ac:dyDescent="0.2">
      <c r="A101" s="265" t="s">
        <v>127</v>
      </c>
      <c r="B101" s="951" t="s">
        <v>66</v>
      </c>
      <c r="C101" s="952"/>
      <c r="D101" s="953"/>
      <c r="E101" s="53"/>
      <c r="F101" s="53"/>
      <c r="G101" s="53"/>
      <c r="H101" s="198"/>
      <c r="I101" s="237">
        <f t="shared" si="6"/>
        <v>0</v>
      </c>
      <c r="K101" s="318" t="s">
        <v>71</v>
      </c>
      <c r="L101" s="320"/>
      <c r="M101" s="69"/>
      <c r="N101" s="328"/>
    </row>
    <row r="102" spans="1:15" ht="21" customHeight="1" x14ac:dyDescent="0.2">
      <c r="A102" s="265" t="s">
        <v>229</v>
      </c>
      <c r="B102" s="951" t="s">
        <v>269</v>
      </c>
      <c r="C102" s="952"/>
      <c r="D102" s="953"/>
      <c r="E102" s="53"/>
      <c r="F102" s="53"/>
      <c r="G102" s="53"/>
      <c r="H102" s="198"/>
      <c r="I102" s="237">
        <f t="shared" si="6"/>
        <v>0</v>
      </c>
      <c r="K102" s="318" t="s">
        <v>71</v>
      </c>
      <c r="L102" s="320"/>
      <c r="M102" s="69"/>
      <c r="N102" s="328"/>
    </row>
    <row r="103" spans="1:15" ht="18" customHeight="1" x14ac:dyDescent="0.2">
      <c r="A103" s="265" t="s">
        <v>227</v>
      </c>
      <c r="B103" s="951" t="s">
        <v>323</v>
      </c>
      <c r="C103" s="952"/>
      <c r="D103" s="953"/>
      <c r="E103" s="53"/>
      <c r="F103" s="53"/>
      <c r="G103" s="53"/>
      <c r="H103" s="198"/>
      <c r="I103" s="237">
        <f t="shared" si="6"/>
        <v>0</v>
      </c>
      <c r="K103" s="318" t="s">
        <v>71</v>
      </c>
      <c r="L103" s="320"/>
      <c r="M103" s="69"/>
      <c r="N103" s="328"/>
    </row>
    <row r="104" spans="1:15" ht="18" customHeight="1" x14ac:dyDescent="0.2">
      <c r="A104" s="265" t="s">
        <v>230</v>
      </c>
      <c r="B104" s="951" t="s">
        <v>56</v>
      </c>
      <c r="C104" s="952"/>
      <c r="D104" s="953"/>
      <c r="E104" s="53"/>
      <c r="F104" s="53"/>
      <c r="G104" s="53"/>
      <c r="H104" s="198"/>
      <c r="I104" s="237">
        <f t="shared" si="6"/>
        <v>0</v>
      </c>
      <c r="K104" s="318" t="s">
        <v>71</v>
      </c>
      <c r="L104" s="320"/>
      <c r="M104" s="69"/>
      <c r="N104" s="328"/>
    </row>
    <row r="105" spans="1:15" ht="18" customHeight="1" x14ac:dyDescent="0.2">
      <c r="A105" s="238"/>
      <c r="B105" s="945" t="s">
        <v>185</v>
      </c>
      <c r="C105" s="946"/>
      <c r="D105" s="946"/>
      <c r="E105" s="946"/>
      <c r="F105" s="946"/>
      <c r="G105" s="947"/>
      <c r="H105" s="239">
        <f>ROUND(SUM(H99:H104),2)</f>
        <v>0</v>
      </c>
      <c r="I105" s="240">
        <f t="shared" si="6"/>
        <v>0</v>
      </c>
      <c r="O105" s="43" t="s">
        <v>309</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128</v>
      </c>
      <c r="B107" s="948" t="s">
        <v>45</v>
      </c>
      <c r="C107" s="949"/>
      <c r="D107" s="949"/>
      <c r="E107" s="949"/>
      <c r="F107" s="949"/>
      <c r="G107" s="949"/>
      <c r="H107" s="949"/>
      <c r="I107" s="950"/>
    </row>
    <row r="108" spans="1:15" ht="18" customHeight="1" x14ac:dyDescent="0.2">
      <c r="A108" s="265" t="s">
        <v>129</v>
      </c>
      <c r="B108" s="951" t="s">
        <v>64</v>
      </c>
      <c r="C108" s="952"/>
      <c r="D108" s="953"/>
      <c r="E108" s="48"/>
      <c r="F108" s="48"/>
      <c r="G108" s="48"/>
      <c r="H108" s="266"/>
      <c r="I108" s="237">
        <f>IF($G$15=0,0,ROUND(H108/FplkmBS1,3))</f>
        <v>0</v>
      </c>
      <c r="K108" s="318"/>
      <c r="L108" s="318" t="s">
        <v>71</v>
      </c>
      <c r="N108" s="328"/>
    </row>
    <row r="109" spans="1:15" ht="18" customHeight="1" x14ac:dyDescent="0.2">
      <c r="A109" s="265" t="s">
        <v>130</v>
      </c>
      <c r="B109" s="951" t="s">
        <v>65</v>
      </c>
      <c r="C109" s="952"/>
      <c r="D109" s="953"/>
      <c r="E109" s="48"/>
      <c r="F109" s="48"/>
      <c r="G109" s="48"/>
      <c r="H109" s="266"/>
      <c r="I109" s="237">
        <f>IF($G$15=0,0,ROUND(H109/FplkmBS1,3))</f>
        <v>0</v>
      </c>
      <c r="K109" s="318"/>
      <c r="L109" s="318" t="s">
        <v>71</v>
      </c>
      <c r="N109" s="328"/>
    </row>
    <row r="110" spans="1:15" ht="18" customHeight="1" x14ac:dyDescent="0.2">
      <c r="A110" s="265" t="s">
        <v>131</v>
      </c>
      <c r="B110" s="929" t="s">
        <v>57</v>
      </c>
      <c r="C110" s="929"/>
      <c r="D110" s="929"/>
      <c r="E110" s="48"/>
      <c r="F110" s="48"/>
      <c r="G110" s="48"/>
      <c r="H110" s="266"/>
      <c r="I110" s="237">
        <f>IF($G$15=0,0,ROUND(H110/FplkmBS1,3))</f>
        <v>0</v>
      </c>
      <c r="K110" s="318" t="s">
        <v>71</v>
      </c>
      <c r="L110" s="318"/>
      <c r="N110" s="328"/>
    </row>
    <row r="111" spans="1:15" ht="20.100000000000001" customHeight="1" x14ac:dyDescent="0.2">
      <c r="A111" s="238"/>
      <c r="B111" s="945" t="s">
        <v>186</v>
      </c>
      <c r="C111" s="946"/>
      <c r="D111" s="946"/>
      <c r="E111" s="946"/>
      <c r="F111" s="946"/>
      <c r="G111" s="947"/>
      <c r="H111" s="239">
        <f>ROUND(SUM(H108:H110),2)</f>
        <v>0</v>
      </c>
      <c r="I111" s="240">
        <f>IF($G$15=0,0,ROUND(H111/FplkmBS1,3))</f>
        <v>0</v>
      </c>
    </row>
    <row r="112" spans="1:15" ht="20.100000000000001" customHeight="1" x14ac:dyDescent="0.2">
      <c r="A112" s="249"/>
      <c r="B112" s="250"/>
      <c r="C112" s="250"/>
      <c r="D112" s="250"/>
      <c r="E112" s="251"/>
      <c r="F112" s="252"/>
      <c r="G112" s="253" t="s">
        <v>183</v>
      </c>
      <c r="H112" s="254">
        <f>H96+H105+H111</f>
        <v>0</v>
      </c>
      <c r="I112" s="255">
        <f>IF(FplkmBS1=0,0,ROUND(H112/FplkmBS1,3))</f>
        <v>0</v>
      </c>
    </row>
    <row r="113" spans="1:14" ht="15" customHeight="1" x14ac:dyDescent="0.2">
      <c r="A113" s="137"/>
      <c r="B113" s="25"/>
      <c r="C113" s="25"/>
      <c r="D113" s="25"/>
      <c r="E113" s="26"/>
      <c r="F113" s="27"/>
      <c r="G113" s="28"/>
      <c r="H113" s="199"/>
      <c r="I113" s="40"/>
      <c r="K113" s="957" t="s">
        <v>261</v>
      </c>
      <c r="L113" s="957"/>
    </row>
    <row r="114" spans="1:14" ht="36" customHeight="1" x14ac:dyDescent="0.2">
      <c r="A114" s="235" t="s">
        <v>2</v>
      </c>
      <c r="B114" s="972" t="s">
        <v>3</v>
      </c>
      <c r="C114" s="973"/>
      <c r="D114" s="974"/>
      <c r="E114" s="697" t="s">
        <v>18</v>
      </c>
      <c r="F114" s="697" t="s">
        <v>1</v>
      </c>
      <c r="G114" s="697" t="s">
        <v>29</v>
      </c>
      <c r="H114" s="260" t="s">
        <v>30</v>
      </c>
      <c r="I114" s="697" t="s">
        <v>69</v>
      </c>
      <c r="K114" s="697" t="s">
        <v>262</v>
      </c>
      <c r="L114" s="697" t="s">
        <v>263</v>
      </c>
      <c r="N114" s="170" t="s">
        <v>322</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948" t="s">
        <v>19</v>
      </c>
      <c r="C118" s="949"/>
      <c r="D118" s="949"/>
      <c r="E118" s="949"/>
      <c r="F118" s="949"/>
      <c r="G118" s="949"/>
      <c r="H118" s="949"/>
      <c r="I118" s="950"/>
    </row>
    <row r="119" spans="1:14" ht="18" customHeight="1" x14ac:dyDescent="0.2">
      <c r="A119" s="265" t="s">
        <v>77</v>
      </c>
      <c r="B119" s="954" t="s">
        <v>49</v>
      </c>
      <c r="C119" s="955"/>
      <c r="D119" s="95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951" t="s">
        <v>70</v>
      </c>
      <c r="C120" s="952"/>
      <c r="D120" s="953"/>
      <c r="E120" s="53"/>
      <c r="F120" s="53"/>
      <c r="G120" s="53"/>
      <c r="H120" s="198"/>
      <c r="I120" s="237">
        <f t="shared" si="7"/>
        <v>0</v>
      </c>
      <c r="K120" s="318" t="s">
        <v>71</v>
      </c>
      <c r="L120" s="318"/>
      <c r="N120" s="328"/>
    </row>
    <row r="121" spans="1:14" ht="18" customHeight="1" x14ac:dyDescent="0.2">
      <c r="A121" s="265" t="s">
        <v>79</v>
      </c>
      <c r="B121" s="951" t="s">
        <v>370</v>
      </c>
      <c r="C121" s="952"/>
      <c r="D121" s="953"/>
      <c r="E121" s="53"/>
      <c r="F121" s="53"/>
      <c r="G121" s="53"/>
      <c r="H121" s="198"/>
      <c r="I121" s="237">
        <f t="shared" ref="I121" si="8">IF($G$15=0,0,ROUND(H121/FplkmBS1,3))</f>
        <v>0</v>
      </c>
      <c r="J121" s="698"/>
      <c r="K121" s="318" t="s">
        <v>71</v>
      </c>
      <c r="L121" s="318"/>
      <c r="N121" s="328"/>
    </row>
    <row r="122" spans="1:14" ht="18" customHeight="1" x14ac:dyDescent="0.2">
      <c r="A122" s="265" t="s">
        <v>80</v>
      </c>
      <c r="B122" s="951" t="s">
        <v>50</v>
      </c>
      <c r="C122" s="952"/>
      <c r="D122" s="953"/>
      <c r="E122" s="53"/>
      <c r="F122" s="53"/>
      <c r="G122" s="53"/>
      <c r="H122" s="198"/>
      <c r="I122" s="237">
        <f t="shared" si="7"/>
        <v>0</v>
      </c>
      <c r="K122" s="318" t="s">
        <v>71</v>
      </c>
      <c r="L122" s="318"/>
      <c r="N122" s="328"/>
    </row>
    <row r="123" spans="1:14" ht="18" customHeight="1" x14ac:dyDescent="0.2">
      <c r="A123" s="238"/>
      <c r="B123" s="945" t="s">
        <v>86</v>
      </c>
      <c r="C123" s="946"/>
      <c r="D123" s="946"/>
      <c r="E123" s="946"/>
      <c r="F123" s="946"/>
      <c r="G123" s="94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948" t="s">
        <v>132</v>
      </c>
      <c r="C125" s="949"/>
      <c r="D125" s="949"/>
      <c r="E125" s="949"/>
      <c r="F125" s="949"/>
      <c r="G125" s="949"/>
      <c r="H125" s="949"/>
      <c r="I125" s="950"/>
    </row>
    <row r="126" spans="1:14" ht="18" customHeight="1" x14ac:dyDescent="0.2">
      <c r="A126" s="265" t="s">
        <v>82</v>
      </c>
      <c r="B126" s="951" t="s">
        <v>90</v>
      </c>
      <c r="C126" s="952"/>
      <c r="D126" s="953"/>
      <c r="E126" s="53"/>
      <c r="F126" s="53"/>
      <c r="G126" s="53"/>
      <c r="H126" s="198"/>
      <c r="I126" s="237">
        <f t="shared" ref="I126:I130" si="9">IF($G$15=0,0,ROUND(H126/FplkmBS1,3))</f>
        <v>0</v>
      </c>
      <c r="K126" s="318" t="s">
        <v>71</v>
      </c>
      <c r="L126" s="318"/>
      <c r="N126" s="328"/>
    </row>
    <row r="127" spans="1:14" ht="18" customHeight="1" x14ac:dyDescent="0.2">
      <c r="A127" s="265" t="s">
        <v>83</v>
      </c>
      <c r="B127" s="690" t="s">
        <v>461</v>
      </c>
      <c r="C127" s="691"/>
      <c r="D127" s="692"/>
      <c r="E127" s="53"/>
      <c r="F127" s="53"/>
      <c r="G127" s="53"/>
      <c r="H127" s="198"/>
      <c r="I127" s="237">
        <f t="shared" si="9"/>
        <v>0</v>
      </c>
      <c r="K127" s="318" t="s">
        <v>71</v>
      </c>
      <c r="L127" s="318"/>
      <c r="M127" s="69"/>
      <c r="N127" s="328"/>
    </row>
    <row r="128" spans="1:14" ht="18" customHeight="1" x14ac:dyDescent="0.2">
      <c r="A128" s="265" t="s">
        <v>84</v>
      </c>
      <c r="B128" s="690" t="s">
        <v>462</v>
      </c>
      <c r="C128" s="691"/>
      <c r="D128" s="692"/>
      <c r="E128" s="53"/>
      <c r="F128" s="53"/>
      <c r="G128" s="53"/>
      <c r="H128" s="198"/>
      <c r="I128" s="237">
        <f t="shared" si="9"/>
        <v>0</v>
      </c>
      <c r="K128" s="317" t="s">
        <v>71</v>
      </c>
      <c r="L128" s="318"/>
      <c r="M128" s="69"/>
      <c r="N128" s="328"/>
    </row>
    <row r="129" spans="1:14" ht="18" customHeight="1" x14ac:dyDescent="0.2">
      <c r="A129" s="265" t="s">
        <v>344</v>
      </c>
      <c r="B129" s="951" t="s">
        <v>266</v>
      </c>
      <c r="C129" s="952"/>
      <c r="D129" s="953"/>
      <c r="E129" s="53"/>
      <c r="F129" s="53"/>
      <c r="G129" s="53"/>
      <c r="H129" s="198"/>
      <c r="I129" s="237">
        <f t="shared" si="9"/>
        <v>0</v>
      </c>
      <c r="K129" s="318" t="s">
        <v>71</v>
      </c>
      <c r="L129" s="318"/>
      <c r="M129" s="69"/>
      <c r="N129" s="328"/>
    </row>
    <row r="130" spans="1:14" ht="18" customHeight="1" x14ac:dyDescent="0.2">
      <c r="A130" s="238"/>
      <c r="B130" s="945" t="s">
        <v>85</v>
      </c>
      <c r="C130" s="946"/>
      <c r="D130" s="946"/>
      <c r="E130" s="946"/>
      <c r="F130" s="946"/>
      <c r="G130" s="94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311</v>
      </c>
      <c r="B132" s="435" t="s">
        <v>312</v>
      </c>
      <c r="C132" s="436"/>
      <c r="D132" s="436"/>
      <c r="E132" s="436"/>
      <c r="F132" s="436"/>
      <c r="G132" s="436"/>
      <c r="H132" s="436"/>
      <c r="I132" s="437"/>
    </row>
    <row r="133" spans="1:14" ht="21" customHeight="1" x14ac:dyDescent="0.2">
      <c r="A133" s="265" t="s">
        <v>313</v>
      </c>
      <c r="B133" s="684" t="s">
        <v>316</v>
      </c>
      <c r="C133" s="685"/>
      <c r="D133" s="686"/>
      <c r="E133" s="438"/>
      <c r="F133" s="53"/>
      <c r="G133" s="53"/>
      <c r="H133" s="198"/>
      <c r="I133" s="237">
        <f>IF($G$15=0,0,ROUND(H133/FplkmBS1,3))</f>
        <v>0</v>
      </c>
      <c r="K133" s="346"/>
      <c r="L133" s="354" t="s">
        <v>71</v>
      </c>
      <c r="M133" s="342"/>
      <c r="N133" s="328"/>
    </row>
    <row r="134" spans="1:14" ht="18" customHeight="1" x14ac:dyDescent="0.2">
      <c r="A134" s="265" t="s">
        <v>425</v>
      </c>
      <c r="B134" s="954" t="s">
        <v>314</v>
      </c>
      <c r="C134" s="955"/>
      <c r="D134" s="956"/>
      <c r="E134" s="438"/>
      <c r="F134" s="53"/>
      <c r="G134" s="53"/>
      <c r="H134" s="198"/>
      <c r="I134" s="237">
        <f>IF($G$15=0,0,ROUND(H134/FplkmBS1,3))</f>
        <v>0</v>
      </c>
      <c r="K134" s="346"/>
      <c r="L134" s="354" t="s">
        <v>71</v>
      </c>
      <c r="M134" s="342"/>
      <c r="N134" s="328"/>
    </row>
    <row r="135" spans="1:14" ht="18" customHeight="1" x14ac:dyDescent="0.2">
      <c r="A135" s="439"/>
      <c r="B135" s="440"/>
      <c r="C135" s="441"/>
      <c r="D135" s="720"/>
      <c r="E135" s="441"/>
      <c r="F135" s="441"/>
      <c r="G135" s="443" t="s">
        <v>315</v>
      </c>
      <c r="H135" s="444">
        <f>ROUND(SUM(H133:H134),2)</f>
        <v>0</v>
      </c>
      <c r="I135" s="240">
        <f>IF($G$15=0,0,ROUND(H135/FplkmBS1,3))</f>
        <v>0</v>
      </c>
    </row>
    <row r="136" spans="1:14" ht="18" customHeight="1" x14ac:dyDescent="0.2">
      <c r="A136" s="249"/>
      <c r="B136" s="250"/>
      <c r="C136" s="250"/>
      <c r="D136" s="250"/>
      <c r="E136" s="251"/>
      <c r="F136" s="252"/>
      <c r="G136" s="253" t="s">
        <v>187</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133</v>
      </c>
      <c r="B138" s="942" t="s">
        <v>422</v>
      </c>
      <c r="C138" s="942"/>
      <c r="D138" s="942"/>
      <c r="E138" s="942"/>
      <c r="F138" s="942"/>
      <c r="G138" s="942"/>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957" t="s">
        <v>261</v>
      </c>
      <c r="L140" s="957"/>
    </row>
    <row r="141" spans="1:14" ht="36" x14ac:dyDescent="0.2">
      <c r="A141" s="235" t="s">
        <v>2</v>
      </c>
      <c r="B141" s="405" t="s">
        <v>3</v>
      </c>
      <c r="C141" s="697" t="s">
        <v>18</v>
      </c>
      <c r="D141" s="697" t="s">
        <v>1</v>
      </c>
      <c r="E141" s="697" t="s">
        <v>29</v>
      </c>
      <c r="F141" s="260" t="s">
        <v>411</v>
      </c>
      <c r="G141" s="260" t="s">
        <v>419</v>
      </c>
      <c r="H141" s="697" t="s">
        <v>418</v>
      </c>
      <c r="I141" s="697" t="s">
        <v>420</v>
      </c>
      <c r="K141" s="697" t="s">
        <v>262</v>
      </c>
      <c r="L141" s="697" t="s">
        <v>263</v>
      </c>
      <c r="N141" s="170" t="s">
        <v>322</v>
      </c>
    </row>
    <row r="142" spans="1:14" x14ac:dyDescent="0.2">
      <c r="A142" s="39"/>
      <c r="B142" s="34"/>
      <c r="C142" s="34"/>
      <c r="D142" s="36"/>
      <c r="E142" s="37"/>
      <c r="F142" s="38"/>
      <c r="G142" s="38"/>
      <c r="H142" s="40"/>
      <c r="I142" s="40"/>
    </row>
    <row r="143" spans="1:14" ht="20.25" customHeight="1" x14ac:dyDescent="0.2">
      <c r="A143" s="964" t="s">
        <v>421</v>
      </c>
      <c r="B143" s="965"/>
      <c r="C143" s="965"/>
      <c r="D143" s="965"/>
      <c r="E143" s="965"/>
      <c r="F143" s="965"/>
      <c r="G143" s="965"/>
      <c r="H143" s="965"/>
      <c r="I143" s="966"/>
    </row>
    <row r="144" spans="1:14" ht="20.25" customHeight="1" x14ac:dyDescent="0.2">
      <c r="A144" s="265" t="s">
        <v>240</v>
      </c>
      <c r="B144" s="700" t="s">
        <v>72</v>
      </c>
      <c r="C144" s="60"/>
      <c r="D144" s="55" t="s">
        <v>51</v>
      </c>
      <c r="E144" s="607"/>
      <c r="F144" s="60"/>
      <c r="G144" s="53"/>
      <c r="H144" s="237">
        <f>IF($G$15=0,0,ROUND(F144/FplkmBS1,3))</f>
        <v>0</v>
      </c>
      <c r="I144" s="237">
        <f>IF($G$15=0,0,ROUND(G144/FplkmBS1,3))</f>
        <v>0</v>
      </c>
      <c r="K144" s="318" t="s">
        <v>71</v>
      </c>
      <c r="L144" s="318"/>
      <c r="N144" s="328"/>
    </row>
    <row r="145" spans="1:14" ht="20.25" customHeight="1" x14ac:dyDescent="0.2">
      <c r="A145" s="265" t="s">
        <v>241</v>
      </c>
      <c r="B145" s="700" t="s">
        <v>294</v>
      </c>
      <c r="C145" s="60"/>
      <c r="D145" s="55" t="s">
        <v>51</v>
      </c>
      <c r="E145" s="607"/>
      <c r="F145" s="60"/>
      <c r="G145" s="53"/>
      <c r="H145" s="237">
        <f t="shared" ref="H145:H150" si="10">IF($G$15=0,0,ROUND(F145/FplkmBS1,3))</f>
        <v>0</v>
      </c>
      <c r="I145" s="237">
        <f t="shared" ref="I145:I156" si="11">IF($G$15=0,0,ROUND(G145/FplkmBS1,3))</f>
        <v>0</v>
      </c>
      <c r="K145" s="318" t="s">
        <v>71</v>
      </c>
      <c r="L145" s="318"/>
      <c r="N145" s="328"/>
    </row>
    <row r="146" spans="1:14" ht="19.5" customHeight="1" x14ac:dyDescent="0.2">
      <c r="A146" s="265" t="s">
        <v>413</v>
      </c>
      <c r="B146" s="700" t="s">
        <v>368</v>
      </c>
      <c r="C146" s="60"/>
      <c r="D146" s="55" t="s">
        <v>51</v>
      </c>
      <c r="E146" s="607"/>
      <c r="F146" s="60"/>
      <c r="G146" s="53"/>
      <c r="H146" s="237">
        <f t="shared" si="10"/>
        <v>0</v>
      </c>
      <c r="I146" s="237">
        <f t="shared" si="11"/>
        <v>0</v>
      </c>
      <c r="K146" s="318" t="s">
        <v>71</v>
      </c>
      <c r="L146" s="318"/>
      <c r="N146" s="328"/>
    </row>
    <row r="147" spans="1:14" ht="21" customHeight="1" x14ac:dyDescent="0.2">
      <c r="A147" s="265" t="s">
        <v>414</v>
      </c>
      <c r="B147" s="690" t="s">
        <v>369</v>
      </c>
      <c r="C147" s="60"/>
      <c r="D147" s="55" t="s">
        <v>51</v>
      </c>
      <c r="E147" s="607"/>
      <c r="F147" s="60"/>
      <c r="G147" s="53"/>
      <c r="H147" s="237">
        <f t="shared" si="10"/>
        <v>0</v>
      </c>
      <c r="I147" s="237">
        <f t="shared" si="11"/>
        <v>0</v>
      </c>
      <c r="K147" s="318" t="s">
        <v>71</v>
      </c>
      <c r="L147" s="318"/>
      <c r="N147" s="328"/>
    </row>
    <row r="148" spans="1:14" ht="22.5" customHeight="1" x14ac:dyDescent="0.2">
      <c r="A148" s="265" t="s">
        <v>415</v>
      </c>
      <c r="B148" s="700" t="s">
        <v>343</v>
      </c>
      <c r="C148" s="53"/>
      <c r="D148" s="53"/>
      <c r="E148" s="53"/>
      <c r="F148" s="60"/>
      <c r="G148" s="53"/>
      <c r="H148" s="237">
        <f t="shared" si="10"/>
        <v>0</v>
      </c>
      <c r="I148" s="237">
        <f t="shared" si="11"/>
        <v>0</v>
      </c>
      <c r="K148" s="354" t="s">
        <v>71</v>
      </c>
      <c r="L148" s="354"/>
      <c r="M148" s="342"/>
      <c r="N148" s="328"/>
    </row>
    <row r="149" spans="1:14" ht="24" customHeight="1" x14ac:dyDescent="0.2">
      <c r="A149" s="265" t="s">
        <v>416</v>
      </c>
      <c r="B149" s="700" t="s">
        <v>135</v>
      </c>
      <c r="C149" s="53"/>
      <c r="D149" s="53"/>
      <c r="E149" s="53"/>
      <c r="F149" s="60"/>
      <c r="G149" s="53"/>
      <c r="H149" s="237">
        <f t="shared" si="10"/>
        <v>0</v>
      </c>
      <c r="I149" s="237">
        <f t="shared" si="11"/>
        <v>0</v>
      </c>
      <c r="K149" s="354" t="s">
        <v>71</v>
      </c>
      <c r="L149" s="354"/>
      <c r="M149" s="342"/>
      <c r="N149" s="328"/>
    </row>
    <row r="150" spans="1:14" ht="21" customHeight="1" x14ac:dyDescent="0.2">
      <c r="A150" s="265" t="s">
        <v>417</v>
      </c>
      <c r="B150" s="700" t="s">
        <v>92</v>
      </c>
      <c r="C150" s="53"/>
      <c r="D150" s="53"/>
      <c r="E150" s="53"/>
      <c r="F150" s="60"/>
      <c r="G150" s="53"/>
      <c r="H150" s="237">
        <f t="shared" si="10"/>
        <v>0</v>
      </c>
      <c r="I150" s="237">
        <f t="shared" si="11"/>
        <v>0</v>
      </c>
      <c r="K150" s="354" t="s">
        <v>71</v>
      </c>
      <c r="L150" s="354"/>
      <c r="M150" s="342"/>
      <c r="N150" s="328"/>
    </row>
    <row r="151" spans="1:14" ht="21" customHeight="1" x14ac:dyDescent="0.2">
      <c r="A151" s="265" t="s">
        <v>426</v>
      </c>
      <c r="B151" s="700" t="s">
        <v>292</v>
      </c>
      <c r="C151" s="53"/>
      <c r="D151" s="53"/>
      <c r="E151" s="53"/>
      <c r="F151" s="60"/>
      <c r="G151" s="53"/>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427</v>
      </c>
      <c r="B152" s="700" t="s">
        <v>431</v>
      </c>
      <c r="C152" s="53"/>
      <c r="D152" s="53"/>
      <c r="E152" s="53"/>
      <c r="F152" s="53"/>
      <c r="G152" s="53"/>
      <c r="H152" s="237">
        <f t="shared" si="12"/>
        <v>0</v>
      </c>
      <c r="I152" s="237">
        <f t="shared" si="13"/>
        <v>0</v>
      </c>
      <c r="K152" s="354" t="s">
        <v>71</v>
      </c>
      <c r="L152" s="354"/>
      <c r="M152" s="342"/>
      <c r="N152" s="328"/>
    </row>
    <row r="153" spans="1:14" ht="27" customHeight="1" x14ac:dyDescent="0.2">
      <c r="A153" s="265" t="s">
        <v>428</v>
      </c>
      <c r="B153" s="700" t="s">
        <v>432</v>
      </c>
      <c r="C153" s="732">
        <v>0</v>
      </c>
      <c r="D153" s="55" t="s">
        <v>435</v>
      </c>
      <c r="E153" s="732">
        <v>0</v>
      </c>
      <c r="F153" s="53"/>
      <c r="G153" s="53"/>
      <c r="H153" s="237">
        <f t="shared" si="12"/>
        <v>0</v>
      </c>
      <c r="I153" s="237">
        <f t="shared" si="13"/>
        <v>0</v>
      </c>
      <c r="K153" s="354" t="s">
        <v>71</v>
      </c>
      <c r="L153" s="354"/>
      <c r="M153" s="342"/>
      <c r="N153" s="328"/>
    </row>
    <row r="154" spans="1:14" ht="21" customHeight="1" x14ac:dyDescent="0.2">
      <c r="A154" s="265" t="s">
        <v>429</v>
      </c>
      <c r="B154" s="700" t="s">
        <v>433</v>
      </c>
      <c r="C154" s="53"/>
      <c r="D154" s="53"/>
      <c r="E154" s="53"/>
      <c r="F154" s="53"/>
      <c r="G154" s="53"/>
      <c r="H154" s="237">
        <f t="shared" si="12"/>
        <v>0</v>
      </c>
      <c r="I154" s="237">
        <f t="shared" si="13"/>
        <v>0</v>
      </c>
      <c r="K154" s="354" t="s">
        <v>71</v>
      </c>
      <c r="L154" s="354"/>
      <c r="M154" s="342"/>
      <c r="N154" s="328"/>
    </row>
    <row r="155" spans="1:14" ht="21.75" customHeight="1" x14ac:dyDescent="0.2">
      <c r="A155" s="265" t="s">
        <v>430</v>
      </c>
      <c r="B155" s="700" t="s">
        <v>434</v>
      </c>
      <c r="C155" s="53"/>
      <c r="D155" s="53"/>
      <c r="E155" s="53"/>
      <c r="F155" s="53"/>
      <c r="G155" s="53"/>
      <c r="H155" s="237">
        <f t="shared" si="12"/>
        <v>0</v>
      </c>
      <c r="I155" s="237">
        <f t="shared" si="13"/>
        <v>0</v>
      </c>
      <c r="K155" s="354" t="s">
        <v>71</v>
      </c>
      <c r="L155" s="354"/>
      <c r="N155" s="328"/>
    </row>
    <row r="156" spans="1:14" ht="18.75" customHeight="1" x14ac:dyDescent="0.2">
      <c r="A156" s="967" t="s">
        <v>412</v>
      </c>
      <c r="B156" s="968"/>
      <c r="C156" s="968"/>
      <c r="D156" s="968"/>
      <c r="E156" s="96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423</v>
      </c>
      <c r="B158" s="942" t="s">
        <v>424</v>
      </c>
      <c r="C158" s="942"/>
      <c r="D158" s="942"/>
      <c r="E158" s="942"/>
      <c r="F158" s="942"/>
      <c r="G158" s="942"/>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972" t="s">
        <v>3</v>
      </c>
      <c r="C160" s="973"/>
      <c r="D160" s="974"/>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451</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452</v>
      </c>
      <c r="B164" s="948" t="s">
        <v>525</v>
      </c>
      <c r="C164" s="949"/>
      <c r="D164" s="949"/>
      <c r="E164" s="949"/>
      <c r="F164" s="949"/>
      <c r="G164" s="949"/>
      <c r="H164" s="949"/>
      <c r="I164" s="950"/>
      <c r="K164" s="42"/>
      <c r="L164" s="42"/>
      <c r="M164" s="939"/>
      <c r="N164" s="939"/>
    </row>
    <row r="165" spans="1:14" s="19" customFormat="1" ht="19.5" customHeight="1" x14ac:dyDescent="0.2">
      <c r="A165" s="217" t="s">
        <v>453</v>
      </c>
      <c r="B165" s="975" t="s">
        <v>345</v>
      </c>
      <c r="C165" s="976"/>
      <c r="D165" s="977"/>
      <c r="E165" s="272">
        <f>G13</f>
        <v>14711.2</v>
      </c>
      <c r="F165" s="273" t="s">
        <v>21</v>
      </c>
      <c r="G165" s="274"/>
      <c r="H165" s="259">
        <f>ROUND(E165*G165,2)</f>
        <v>0</v>
      </c>
      <c r="I165" s="237">
        <f t="shared" ref="I165:I166" si="14">IF($G$15=0,0,ROUND(H165/FplkmBS1,3))</f>
        <v>0</v>
      </c>
      <c r="K165" s="42"/>
      <c r="L165" s="42"/>
      <c r="M165" s="939"/>
      <c r="N165" s="939"/>
    </row>
    <row r="166" spans="1:14" s="19" customFormat="1" ht="18" customHeight="1" x14ac:dyDescent="0.2">
      <c r="A166" s="217" t="s">
        <v>454</v>
      </c>
      <c r="B166" s="687" t="s">
        <v>371</v>
      </c>
      <c r="C166" s="688"/>
      <c r="D166" s="688"/>
      <c r="E166" s="272">
        <f>G14</f>
        <v>0</v>
      </c>
      <c r="F166" s="273" t="s">
        <v>21</v>
      </c>
      <c r="G166" s="721">
        <v>0</v>
      </c>
      <c r="H166" s="259">
        <f>ROUND(E166*G166,2)</f>
        <v>0</v>
      </c>
      <c r="I166" s="237">
        <f t="shared" si="14"/>
        <v>0</v>
      </c>
      <c r="K166" s="42"/>
      <c r="L166" s="42"/>
      <c r="M166" s="939"/>
      <c r="N166" s="939"/>
    </row>
    <row r="167" spans="1:14" s="19" customFormat="1" ht="18" customHeight="1" x14ac:dyDescent="0.2">
      <c r="A167" s="238"/>
      <c r="B167" s="945" t="s">
        <v>458</v>
      </c>
      <c r="C167" s="946"/>
      <c r="D167" s="946"/>
      <c r="E167" s="946"/>
      <c r="F167" s="946"/>
      <c r="G167" s="947"/>
      <c r="H167" s="239">
        <f>ROUND(SUM(H165:H166),2)</f>
        <v>0</v>
      </c>
      <c r="I167" s="240">
        <f>IF($G$15=0,0,ROUND(H167/FplkmBS1,3))</f>
        <v>0</v>
      </c>
      <c r="K167" s="42"/>
      <c r="L167" s="42"/>
      <c r="M167" s="939"/>
      <c r="N167" s="939"/>
    </row>
    <row r="168" spans="1:14" s="19" customFormat="1" ht="18" customHeight="1" x14ac:dyDescent="0.2">
      <c r="A168" s="30"/>
      <c r="B168" s="30"/>
      <c r="C168" s="30"/>
      <c r="D168" s="30"/>
      <c r="H168" s="201"/>
      <c r="K168" s="42"/>
      <c r="L168" s="42"/>
      <c r="M168" s="939"/>
      <c r="N168" s="939"/>
    </row>
    <row r="169" spans="1:14" s="19" customFormat="1" ht="18" customHeight="1" x14ac:dyDescent="0.2">
      <c r="A169" s="216" t="s">
        <v>455</v>
      </c>
      <c r="B169" s="948" t="s">
        <v>526</v>
      </c>
      <c r="C169" s="949"/>
      <c r="D169" s="949"/>
      <c r="E169" s="949"/>
      <c r="F169" s="949"/>
      <c r="G169" s="949"/>
      <c r="H169" s="949"/>
      <c r="I169" s="950"/>
      <c r="K169" s="42"/>
      <c r="L169" s="42"/>
      <c r="M169" s="939"/>
      <c r="N169" s="939"/>
    </row>
    <row r="170" spans="1:14" s="19" customFormat="1" ht="18.75" customHeight="1" x14ac:dyDescent="0.2">
      <c r="A170" s="217" t="s">
        <v>456</v>
      </c>
      <c r="B170" s="975" t="str">
        <f>B165</f>
        <v>TLBV</v>
      </c>
      <c r="C170" s="976"/>
      <c r="D170" s="976"/>
      <c r="E170" s="976"/>
      <c r="F170" s="976"/>
      <c r="G170" s="977"/>
      <c r="H170" s="198"/>
      <c r="I170" s="237">
        <f>IF($G$15=0,0,ROUND(H170/FplkmBS1,3))</f>
        <v>0</v>
      </c>
      <c r="K170" s="42"/>
      <c r="L170" s="42"/>
      <c r="M170" s="939"/>
      <c r="N170" s="939"/>
    </row>
    <row r="171" spans="1:14" s="19" customFormat="1" ht="18" customHeight="1" x14ac:dyDescent="0.2">
      <c r="A171" s="217" t="s">
        <v>457</v>
      </c>
      <c r="B171" s="687" t="s">
        <v>371</v>
      </c>
      <c r="C171" s="688"/>
      <c r="D171" s="688"/>
      <c r="E171" s="688"/>
      <c r="F171" s="688"/>
      <c r="G171" s="689"/>
      <c r="H171" s="719">
        <v>0</v>
      </c>
      <c r="I171" s="237">
        <f>IF($G$15=0,0,ROUND(H171/FplkmBS1,3))</f>
        <v>0</v>
      </c>
      <c r="K171" s="42"/>
      <c r="L171" s="42"/>
      <c r="M171" s="939"/>
      <c r="N171" s="939"/>
    </row>
    <row r="172" spans="1:14" s="19" customFormat="1" ht="20.100000000000001" customHeight="1" x14ac:dyDescent="0.2">
      <c r="A172" s="238"/>
      <c r="B172" s="945" t="s">
        <v>459</v>
      </c>
      <c r="C172" s="946"/>
      <c r="D172" s="946"/>
      <c r="E172" s="946"/>
      <c r="F172" s="946"/>
      <c r="G172" s="94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941" t="s">
        <v>460</v>
      </c>
      <c r="C174" s="941"/>
      <c r="D174" s="941"/>
      <c r="E174" s="941"/>
      <c r="F174" s="941"/>
      <c r="G174" s="94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978"/>
      <c r="B176" s="978"/>
      <c r="C176" s="978"/>
      <c r="D176" s="978"/>
      <c r="E176" s="978"/>
      <c r="F176" s="978"/>
      <c r="G176" s="978"/>
      <c r="H176" s="97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Kn/GshPD23eDOWZ07+gmq/b6UV/Mf40RlhxCRHxxmBA2xuBt+pMXRxI3Ex6CkZ3DWR6I6NlGyf1g2beKIj2TxQ==" saltValue="uiCpNfj9LY//X0JEeaSZnA==" spinCount="100000" sheet="1" objects="1" scenarios="1"/>
  <protectedRanges>
    <protectedRange sqref="G17:G18 H120:H122 H133:H134 H37:H44 H48:H50 H28:H33 E64:E66 G64:G66 D75:E80 G75:G80 D89:E89 G89 H90:H95 H100:H104 H108:H110 G119 H60 G59 E59 C144:C147 E119 E144:E147 H126:H129 H170:H171 G165:G166 F144:G155 C153 E153" name="Bereich1"/>
  </protectedRanges>
  <mergeCells count="102">
    <mergeCell ref="B172:G172"/>
    <mergeCell ref="B174:G174"/>
    <mergeCell ref="A176:H176"/>
    <mergeCell ref="A156:E156"/>
    <mergeCell ref="B158:G158"/>
    <mergeCell ref="B160:D160"/>
    <mergeCell ref="B164:I164"/>
    <mergeCell ref="M164:N171"/>
    <mergeCell ref="B165:D165"/>
    <mergeCell ref="B167:G167"/>
    <mergeCell ref="B169:I169"/>
    <mergeCell ref="B170:G170"/>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98:I98"/>
    <mergeCell ref="B99:D99"/>
    <mergeCell ref="E99:G99"/>
    <mergeCell ref="B100:D100"/>
    <mergeCell ref="B101:D101"/>
    <mergeCell ref="B102:D102"/>
    <mergeCell ref="B91:D91"/>
    <mergeCell ref="B92:D92"/>
    <mergeCell ref="B93:D93"/>
    <mergeCell ref="B94:D94"/>
    <mergeCell ref="B95:D95"/>
    <mergeCell ref="B96:G96"/>
    <mergeCell ref="C74:G74"/>
    <mergeCell ref="B81:G81"/>
    <mergeCell ref="K83:L83"/>
    <mergeCell ref="B84:D84"/>
    <mergeCell ref="B88:I88"/>
    <mergeCell ref="B90:D90"/>
    <mergeCell ref="B63:I63"/>
    <mergeCell ref="B64:D64"/>
    <mergeCell ref="B65:D65"/>
    <mergeCell ref="B66:D66"/>
    <mergeCell ref="B67:G67"/>
    <mergeCell ref="B73:I73"/>
    <mergeCell ref="B50:D50"/>
    <mergeCell ref="B51:G51"/>
    <mergeCell ref="K53:L53"/>
    <mergeCell ref="B54:D54"/>
    <mergeCell ref="B58:I58"/>
    <mergeCell ref="B61:G61"/>
    <mergeCell ref="B43:D43"/>
    <mergeCell ref="B44:D44"/>
    <mergeCell ref="B45:G45"/>
    <mergeCell ref="B47:I47"/>
    <mergeCell ref="B48:D48"/>
    <mergeCell ref="B49:D49"/>
    <mergeCell ref="B37:D37"/>
    <mergeCell ref="B38:D38"/>
    <mergeCell ref="B39:D39"/>
    <mergeCell ref="B40:D40"/>
    <mergeCell ref="B41:D41"/>
    <mergeCell ref="B42:D42"/>
    <mergeCell ref="B30:D30"/>
    <mergeCell ref="B31:D31"/>
    <mergeCell ref="B32:D32"/>
    <mergeCell ref="B33:D33"/>
    <mergeCell ref="B34:G34"/>
    <mergeCell ref="B36:I36"/>
    <mergeCell ref="B27:I27"/>
    <mergeCell ref="B28:D28"/>
    <mergeCell ref="B29:D29"/>
    <mergeCell ref="A13:C13"/>
    <mergeCell ref="A14:C14"/>
    <mergeCell ref="A15:F15"/>
    <mergeCell ref="A16:G16"/>
    <mergeCell ref="A17:C17"/>
    <mergeCell ref="A18:C18"/>
    <mergeCell ref="A4:L4"/>
    <mergeCell ref="A6:L6"/>
    <mergeCell ref="B7:I7"/>
    <mergeCell ref="A8:L8"/>
    <mergeCell ref="B10:L10"/>
    <mergeCell ref="A12:G12"/>
    <mergeCell ref="A19:F19"/>
    <mergeCell ref="K22:L22"/>
    <mergeCell ref="B23:D23"/>
  </mergeCells>
  <conditionalFormatting sqref="H28:H33">
    <cfRule type="cellIs" dxfId="35" priority="11" stopIfTrue="1" operator="equal">
      <formula>""""""</formula>
    </cfRule>
    <cfRule type="cellIs" dxfId="34" priority="12" stopIfTrue="1" operator="notEqual">
      <formula>""""""</formula>
    </cfRule>
  </conditionalFormatting>
  <conditionalFormatting sqref="E76:E78 E80">
    <cfRule type="cellIs" dxfId="33" priority="9" stopIfTrue="1" operator="equal">
      <formula>0</formula>
    </cfRule>
    <cfRule type="cellIs" dxfId="32" priority="10" stopIfTrue="1" operator="notEqual">
      <formula>0</formula>
    </cfRule>
  </conditionalFormatting>
  <conditionalFormatting sqref="H99">
    <cfRule type="cellIs" dxfId="31" priority="7" stopIfTrue="1" operator="equal">
      <formula>""""""</formula>
    </cfRule>
    <cfRule type="cellIs" dxfId="30" priority="8" stopIfTrue="1" operator="notEqual">
      <formula>""""""</formula>
    </cfRule>
  </conditionalFormatting>
  <conditionalFormatting sqref="H119">
    <cfRule type="cellIs" dxfId="29" priority="5" stopIfTrue="1" operator="equal">
      <formula>""""""</formula>
    </cfRule>
    <cfRule type="cellIs" dxfId="28" priority="6" stopIfTrue="1" operator="notEqual">
      <formula>""""""</formula>
    </cfRule>
  </conditionalFormatting>
  <conditionalFormatting sqref="H37:H44">
    <cfRule type="cellIs" dxfId="27" priority="3" stopIfTrue="1" operator="equal">
      <formula>""""""</formula>
    </cfRule>
    <cfRule type="cellIs" dxfId="26" priority="4" stopIfTrue="1" operator="notEqual">
      <formula>""""""</formula>
    </cfRule>
  </conditionalFormatting>
  <conditionalFormatting sqref="E79">
    <cfRule type="cellIs" dxfId="25" priority="1" stopIfTrue="1" operator="equal">
      <formula>0</formula>
    </cfRule>
    <cfRule type="cellIs" dxfId="24"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Loskombination &amp;YBI_07&amp;C
&amp;R Kalkulationsschema</oddHeader>
    <oddFooter>&amp;L&amp;9&amp;KFF0000&amp;F-&amp;A&amp;RSeite &amp;P von &amp;N</oddFooter>
  </headerFooter>
  <rowBreaks count="1" manualBreakCount="1">
    <brk id="53" max="1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34</vt:i4>
      </vt:variant>
    </vt:vector>
  </HeadingPairs>
  <TitlesOfParts>
    <vt:vector size="60" baseType="lpstr">
      <vt:lpstr>Deckblatt</vt:lpstr>
      <vt:lpstr>Übersicht</vt:lpstr>
      <vt:lpstr>0a Vorlaufkosten Los A+B</vt:lpstr>
      <vt:lpstr>0b Vorlaufkosten O1</vt:lpstr>
      <vt:lpstr>0c Vorlaufkosten O2</vt:lpstr>
      <vt:lpstr>0d Vorlaufkosten O3</vt:lpstr>
      <vt:lpstr>1a Kostenrechnung Loskombi </vt:lpstr>
      <vt:lpstr>1b Kostenrechnung O1</vt:lpstr>
      <vt:lpstr>1c Kostenrechnung O2</vt:lpstr>
      <vt:lpstr>1d Kostenrechnung O3</vt:lpstr>
      <vt:lpstr>1e Kostenrechnung VO</vt:lpstr>
      <vt:lpstr>2a Fahrzeuge Los B</vt:lpstr>
      <vt:lpstr>2b Fahrzeuge O1</vt:lpstr>
      <vt:lpstr>2c Fahrzeuge O2</vt:lpstr>
      <vt:lpstr>2d Fahrzeuge O3</vt:lpstr>
      <vt:lpstr>3 zusätzliche Personale</vt:lpstr>
      <vt:lpstr>4 Vertrieb</vt:lpstr>
      <vt:lpstr>5 Mehrqualität</vt:lpstr>
      <vt:lpstr>6a effektivePreisgleitung Losk </vt:lpstr>
      <vt:lpstr>6b effektivePreisgleitung O1</vt:lpstr>
      <vt:lpstr>6c effektivePreisgleitung O2</vt:lpstr>
      <vt:lpstr>6d effektivePreisgleitung O3</vt:lpstr>
      <vt:lpstr>6e effektivePreisgleitung VO</vt:lpstr>
      <vt:lpstr>7 Wertung</vt:lpstr>
      <vt:lpstr>8 Bestätigung</vt:lpstr>
      <vt:lpstr>Backup</vt:lpstr>
      <vt:lpstr>'0a Vorlaufkosten Los A+B'!Druckbereich</vt:lpstr>
      <vt:lpstr>'0b Vorlaufkosten O1'!Druckbereich</vt:lpstr>
      <vt:lpstr>'0c Vorlaufkosten O2'!Druckbereich</vt:lpstr>
      <vt:lpstr>'0d Vorlaufkosten O3'!Druckbereich</vt:lpstr>
      <vt:lpstr>'1a Kostenrechnung Loskombi '!Druckbereich</vt:lpstr>
      <vt:lpstr>'1b Kostenrechnung O1'!Druckbereich</vt:lpstr>
      <vt:lpstr>'1c Kostenrechnung O2'!Druckbereich</vt:lpstr>
      <vt:lpstr>'1d Kostenrechnung O3'!Druckbereich</vt:lpstr>
      <vt:lpstr>'1e Kostenrechnung VO'!Druckbereich</vt:lpstr>
      <vt:lpstr>'3 zusätzliche Personale'!Druckbereich</vt:lpstr>
      <vt:lpstr>'4 Vertrieb'!Druckbereich</vt:lpstr>
      <vt:lpstr>'5 Mehrqualität'!Druckbereich</vt:lpstr>
      <vt:lpstr>'6a effektivePreisgleitung Losk '!Druckbereich</vt:lpstr>
      <vt:lpstr>'6b effektivePreisgleitung O1'!Druckbereich</vt:lpstr>
      <vt:lpstr>'6c effektivePreisgleitung O2'!Druckbereich</vt:lpstr>
      <vt:lpstr>'6d effektivePreisgleitung O3'!Druckbereich</vt:lpstr>
      <vt:lpstr>'6e effektivePreisgleitung VO'!Druckbereich</vt:lpstr>
      <vt:lpstr>'7 Wertung'!Druckbereich</vt:lpstr>
      <vt:lpstr>'8 Bestätigung'!Druckbereich</vt:lpstr>
      <vt:lpstr>Übersicht!Druckbereich</vt:lpstr>
      <vt:lpstr>'1a Kostenrechnung Loskombi '!Drucktitel</vt:lpstr>
      <vt:lpstr>'1b Kostenrechnung O1'!Drucktitel</vt:lpstr>
      <vt:lpstr>'1c Kostenrechnung O2'!Drucktitel</vt:lpstr>
      <vt:lpstr>'1d Kostenrechnung O3'!Drucktitel</vt:lpstr>
      <vt:lpstr>'1e Kostenrechnung VO'!Drucktitel</vt:lpstr>
      <vt:lpstr>'2a Fahrzeuge Los B'!Drucktitel</vt:lpstr>
      <vt:lpstr>'2b Fahrzeuge O1'!Drucktitel</vt:lpstr>
      <vt:lpstr>'2c Fahrzeuge O2'!Drucktitel</vt:lpstr>
      <vt:lpstr>'2d Fahrzeuge O3'!Drucktitel</vt:lpstr>
      <vt:lpstr>'1b Kostenrechnung O1'!FplkmBS1</vt:lpstr>
      <vt:lpstr>'1c Kostenrechnung O2'!FplkmBS1</vt:lpstr>
      <vt:lpstr>'1d Kostenrechnung O3'!FplkmBS1</vt:lpstr>
      <vt:lpstr>'1e Kostenrechnung VO'!FplkmBS1</vt:lpstr>
      <vt:lpstr>FplkmBS1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Bischleb, Cornelia</dc:creator>
  <cp:lastModifiedBy>TLBV Hoffmann, Isabel</cp:lastModifiedBy>
  <cp:lastPrinted>2022-04-27T14:40:40Z</cp:lastPrinted>
  <dcterms:created xsi:type="dcterms:W3CDTF">2001-08-23T14:13:07Z</dcterms:created>
  <dcterms:modified xsi:type="dcterms:W3CDTF">2026-03-12T13:47:51Z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S_LastSave">
    <vt:lpwstr>12/3/2007 1:33:12 PM</vt:lpwstr>
  </property>
  <property fmtid="{D5CDD505-2E9C-101B-9397-08002B2CF9AE}" pid="3" name="OS_LastSaveUser">
    <vt:lpwstr>ANDREASLIEBIG</vt:lpwstr>
  </property>
  <property fmtid="{D5CDD505-2E9C-101B-9397-08002B2CF9AE}" pid="4" name="OS_LastDocumentSaved">
    <vt:bool>true</vt:bool>
  </property>
</Properties>
</file>