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I:\Ref 37\Vergaben\2028_SUN\07_VU\ANLAGEN\Final für Bekanntmachung\"/>
    </mc:Choice>
  </mc:AlternateContent>
  <xr:revisionPtr revIDLastSave="0" documentId="8_{CFA3336D-231B-4F01-8088-84AA659816C4}" xr6:coauthVersionLast="47" xr6:coauthVersionMax="47" xr10:uidLastSave="{00000000-0000-0000-0000-000000000000}"/>
  <bookViews>
    <workbookView xWindow="-120" yWindow="-120" windowWidth="29040" windowHeight="17640" tabRatio="846" activeTab="9" xr2:uid="{00000000-000D-0000-FFFF-FFFF00000000}"/>
  </bookViews>
  <sheets>
    <sheet name="Deckblatt" sheetId="83" r:id="rId1"/>
    <sheet name="Übersicht" sheetId="27" r:id="rId2"/>
    <sheet name="0a Vorlaufkosten Los A" sheetId="89" r:id="rId3"/>
    <sheet name="0b Vorlaufkosten O1" sheetId="91" r:id="rId4"/>
    <sheet name="1a Kostenrechnung Los A " sheetId="23" r:id="rId5"/>
    <sheet name="1b Kostenrechnung O1" sheetId="93" r:id="rId6"/>
    <sheet name="1c Kostenrechnung VO" sheetId="94" r:id="rId7"/>
    <sheet name="2a Fahrzeuge" sheetId="66" r:id="rId8"/>
    <sheet name="2b Fahrzeuge " sheetId="95" r:id="rId9"/>
    <sheet name="3 zusätzliche Personale" sheetId="63" r:id="rId10"/>
    <sheet name="4 Vertrieb" sheetId="54" r:id="rId11"/>
    <sheet name="5 Mehrqualität" sheetId="92" r:id="rId12"/>
    <sheet name="6a effektivePreisgleitung LosA " sheetId="68" r:id="rId13"/>
    <sheet name="6b effektivePreisgleitung O1" sheetId="96" r:id="rId14"/>
    <sheet name="6c effektivePreisgleitung VO" sheetId="97" r:id="rId15"/>
    <sheet name="7 Wertung" sheetId="69" r:id="rId16"/>
    <sheet name="8 Bestätigung" sheetId="70" r:id="rId17"/>
    <sheet name="Backup" sheetId="65" state="hidden" r:id="rId18"/>
  </sheets>
  <externalReferences>
    <externalReference r:id="rId19"/>
  </externalReferences>
  <definedNames>
    <definedName name="_xlnm.Print_Area" localSheetId="2">'0a Vorlaufkosten Los A'!$A$1:$E$19</definedName>
    <definedName name="_xlnm.Print_Area" localSheetId="3">'0b Vorlaufkosten O1'!$A$1:$E$19</definedName>
    <definedName name="_xlnm.Print_Area" localSheetId="4">'1a Kostenrechnung Los A '!$A$1:$L$173</definedName>
    <definedName name="_xlnm.Print_Area" localSheetId="5">'1b Kostenrechnung O1'!$A$1:$L$173</definedName>
    <definedName name="_xlnm.Print_Area" localSheetId="6">'1c Kostenrechnung VO'!$A$1:$L$173</definedName>
    <definedName name="_xlnm.Print_Area" localSheetId="9">'3 zusätzliche Personale'!$A$1:$E$20</definedName>
    <definedName name="_xlnm.Print_Area" localSheetId="10">'4 Vertrieb'!$A$1:$L$58</definedName>
    <definedName name="_xlnm.Print_Area" localSheetId="11">'5 Mehrqualität'!$A$1:$G$26</definedName>
    <definedName name="_xlnm.Print_Area" localSheetId="12">'6a effektivePreisgleitung LosA '!$A$1:$G$37</definedName>
    <definedName name="_xlnm.Print_Area" localSheetId="13">'6b effektivePreisgleitung O1'!$A$1:$G$37</definedName>
    <definedName name="_xlnm.Print_Area" localSheetId="14">'6c effektivePreisgleitung VO'!$A$1:$G$37</definedName>
    <definedName name="_xlnm.Print_Area" localSheetId="15">'7 Wertung'!$A$1:$L$53</definedName>
    <definedName name="_xlnm.Print_Area" localSheetId="16">'8 Bestätigung'!$B:$H</definedName>
    <definedName name="_xlnm.Print_Area" localSheetId="1">Übersicht!$B$1:$D$33</definedName>
    <definedName name="_xlnm.Print_Titles" localSheetId="4">'1a Kostenrechnung Los A '!$1:$5</definedName>
    <definedName name="_xlnm.Print_Titles" localSheetId="5">'1b Kostenrechnung O1'!$1:$5</definedName>
    <definedName name="_xlnm.Print_Titles" localSheetId="6">'1c Kostenrechnung VO'!$1:$5</definedName>
    <definedName name="_xlnm.Print_Titles" localSheetId="7">'2a Fahrzeuge'!$13:$15</definedName>
    <definedName name="_xlnm.Print_Titles" localSheetId="8">'2b Fahrzeuge '!$13:$15</definedName>
    <definedName name="Fplkm_BS2">#REF!</definedName>
    <definedName name="Fplkm_Opt" localSheetId="11">'[1]1c Kostenrechnung O1'!$H$18</definedName>
    <definedName name="Fplkm_Opt">#REF!</definedName>
    <definedName name="FplkmBS1" localSheetId="5">'1b Kostenrechnung O1'!$G$15</definedName>
    <definedName name="FplkmBS1" localSheetId="6">'1c Kostenrechnung VO'!$G$15</definedName>
    <definedName name="FplkmBS1" localSheetId="11">'[1]1a Kostenrechnung Los A BS 1'!$H$18</definedName>
    <definedName name="FplkmBS1">'1a Kostenrechnung Los A '!$G$15</definedName>
    <definedName name="FplkmBS2">#REF!</definedName>
    <definedName name="FplkmO" localSheetId="11">#REF!</definedName>
    <definedName name="FplkmO">#REF!</definedName>
    <definedName name="VertrDauer">'7 Wertung'!#REF!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1" i="69" l="1"/>
  <c r="B32" i="69" s="1"/>
  <c r="B33" i="69" s="1"/>
  <c r="B34" i="69" s="1"/>
  <c r="B35" i="69" s="1"/>
  <c r="L33" i="69"/>
  <c r="I31" i="69"/>
  <c r="D29" i="27"/>
  <c r="D28" i="27"/>
  <c r="A11" i="97"/>
  <c r="C10" i="97"/>
  <c r="C6" i="97"/>
  <c r="A6" i="97"/>
  <c r="A2" i="97"/>
  <c r="A11" i="96"/>
  <c r="C10" i="96"/>
  <c r="C6" i="96"/>
  <c r="A6" i="96"/>
  <c r="A2" i="96"/>
  <c r="G24" i="92"/>
  <c r="D19" i="27"/>
  <c r="D18" i="27"/>
  <c r="B8" i="95"/>
  <c r="A8" i="95"/>
  <c r="A6" i="95"/>
  <c r="A2" i="95"/>
  <c r="D16" i="27"/>
  <c r="D15" i="27"/>
  <c r="H172" i="94"/>
  <c r="B170" i="94"/>
  <c r="E166" i="94"/>
  <c r="H166" i="94" s="1"/>
  <c r="E165" i="94"/>
  <c r="H165" i="94" s="1"/>
  <c r="H167" i="94" s="1"/>
  <c r="H174" i="94" s="1"/>
  <c r="F156" i="94"/>
  <c r="G153" i="94"/>
  <c r="G156" i="94" s="1"/>
  <c r="H135" i="94"/>
  <c r="H130" i="94"/>
  <c r="H119" i="94"/>
  <c r="H123" i="94" s="1"/>
  <c r="H111" i="94"/>
  <c r="H105" i="94"/>
  <c r="H89" i="94"/>
  <c r="H96" i="94" s="1"/>
  <c r="H80" i="94"/>
  <c r="H79" i="94"/>
  <c r="H78" i="94"/>
  <c r="H77" i="94"/>
  <c r="G19" i="97" s="1"/>
  <c r="H76" i="94"/>
  <c r="H75" i="94"/>
  <c r="H66" i="94"/>
  <c r="H65" i="94"/>
  <c r="H64" i="94"/>
  <c r="H59" i="94"/>
  <c r="H61" i="94" s="1"/>
  <c r="F15" i="97" s="1"/>
  <c r="F27" i="97" s="1"/>
  <c r="H51" i="94"/>
  <c r="D13" i="97" s="1"/>
  <c r="H45" i="94"/>
  <c r="E12" i="97" s="1"/>
  <c r="H34" i="94"/>
  <c r="G19" i="94"/>
  <c r="G15" i="94"/>
  <c r="I154" i="94" s="1"/>
  <c r="B7" i="94"/>
  <c r="A7" i="94"/>
  <c r="A6" i="94"/>
  <c r="A2" i="94"/>
  <c r="E165" i="93"/>
  <c r="I49" i="94" l="1"/>
  <c r="I75" i="94"/>
  <c r="I29" i="94"/>
  <c r="I34" i="94"/>
  <c r="I78" i="94"/>
  <c r="H152" i="94"/>
  <c r="I104" i="94"/>
  <c r="I133" i="94"/>
  <c r="I42" i="94"/>
  <c r="I127" i="94"/>
  <c r="I156" i="94"/>
  <c r="D26" i="97"/>
  <c r="H74" i="94"/>
  <c r="H136" i="94"/>
  <c r="D24" i="97" s="1"/>
  <c r="D11" i="97"/>
  <c r="G21" i="97"/>
  <c r="H67" i="94"/>
  <c r="I170" i="94"/>
  <c r="I64" i="94"/>
  <c r="I120" i="94"/>
  <c r="H146" i="94"/>
  <c r="H52" i="94"/>
  <c r="I91" i="94"/>
  <c r="H149" i="94"/>
  <c r="F33" i="97"/>
  <c r="H68" i="94"/>
  <c r="I68" i="94" s="1"/>
  <c r="I96" i="94"/>
  <c r="H112" i="94"/>
  <c r="D22" i="97" s="1"/>
  <c r="D27" i="97" s="1"/>
  <c r="I174" i="94"/>
  <c r="I30" i="94"/>
  <c r="I37" i="94"/>
  <c r="I43" i="94"/>
  <c r="I50" i="94"/>
  <c r="I59" i="94"/>
  <c r="I92" i="94"/>
  <c r="I99" i="94"/>
  <c r="I111" i="94"/>
  <c r="I121" i="94"/>
  <c r="I128" i="94"/>
  <c r="I134" i="94"/>
  <c r="I146" i="94"/>
  <c r="I149" i="94"/>
  <c r="I152" i="94"/>
  <c r="H155" i="94"/>
  <c r="I171" i="94"/>
  <c r="I31" i="94"/>
  <c r="I38" i="94"/>
  <c r="I44" i="94"/>
  <c r="I60" i="94"/>
  <c r="I65" i="94"/>
  <c r="I76" i="94"/>
  <c r="I79" i="94"/>
  <c r="I93" i="94"/>
  <c r="I100" i="94"/>
  <c r="I105" i="94"/>
  <c r="I122" i="94"/>
  <c r="H144" i="94"/>
  <c r="H147" i="94"/>
  <c r="H150" i="94"/>
  <c r="I155" i="94"/>
  <c r="I166" i="94"/>
  <c r="I32" i="94"/>
  <c r="I39" i="94"/>
  <c r="I51" i="94"/>
  <c r="I94" i="94"/>
  <c r="I101" i="94"/>
  <c r="I108" i="94"/>
  <c r="I129" i="94"/>
  <c r="I135" i="94"/>
  <c r="I144" i="94"/>
  <c r="I147" i="94"/>
  <c r="I150" i="94"/>
  <c r="H153" i="94"/>
  <c r="I172" i="94"/>
  <c r="I33" i="94"/>
  <c r="I40" i="94"/>
  <c r="I45" i="94"/>
  <c r="I61" i="94"/>
  <c r="I66" i="94"/>
  <c r="I74" i="94"/>
  <c r="I77" i="94"/>
  <c r="I80" i="94"/>
  <c r="I89" i="94"/>
  <c r="I95" i="94"/>
  <c r="I102" i="94"/>
  <c r="I109" i="94"/>
  <c r="I123" i="94"/>
  <c r="H145" i="94"/>
  <c r="H148" i="94"/>
  <c r="H151" i="94"/>
  <c r="I153" i="94"/>
  <c r="I167" i="94"/>
  <c r="I28" i="94"/>
  <c r="I41" i="94"/>
  <c r="I48" i="94"/>
  <c r="I52" i="94"/>
  <c r="I90" i="94"/>
  <c r="I103" i="94"/>
  <c r="I110" i="94"/>
  <c r="I119" i="94"/>
  <c r="I126" i="94"/>
  <c r="I130" i="94"/>
  <c r="I136" i="94"/>
  <c r="I145" i="94"/>
  <c r="I148" i="94"/>
  <c r="I151" i="94"/>
  <c r="H154" i="94"/>
  <c r="H156" i="94"/>
  <c r="I165" i="94"/>
  <c r="H81" i="94" l="1"/>
  <c r="G18" i="97"/>
  <c r="G27" i="97" s="1"/>
  <c r="G33" i="97" s="1"/>
  <c r="I112" i="94"/>
  <c r="I67" i="94"/>
  <c r="E16" i="97"/>
  <c r="E27" i="97" s="1"/>
  <c r="D29" i="97" s="1"/>
  <c r="G34" i="97"/>
  <c r="G28" i="97" l="1"/>
  <c r="G35" i="97" s="1"/>
  <c r="I81" i="94"/>
  <c r="H138" i="94"/>
  <c r="H82" i="94"/>
  <c r="I82" i="94" s="1"/>
  <c r="F29" i="97"/>
  <c r="G32" i="97" s="1"/>
  <c r="F11" i="69" s="1"/>
  <c r="F33" i="69" s="1"/>
  <c r="G29" i="97"/>
  <c r="E29" i="97"/>
  <c r="G15" i="93"/>
  <c r="H172" i="93"/>
  <c r="B170" i="93"/>
  <c r="E166" i="93"/>
  <c r="H166" i="93" s="1"/>
  <c r="H165" i="93"/>
  <c r="F156" i="93"/>
  <c r="G153" i="93"/>
  <c r="G156" i="93" s="1"/>
  <c r="D26" i="96" s="1"/>
  <c r="H135" i="93"/>
  <c r="H130" i="93"/>
  <c r="H119" i="93"/>
  <c r="H123" i="93" s="1"/>
  <c r="H111" i="93"/>
  <c r="H105" i="93"/>
  <c r="H89" i="93"/>
  <c r="H80" i="93"/>
  <c r="H79" i="93"/>
  <c r="H78" i="93"/>
  <c r="H77" i="93"/>
  <c r="H76" i="93"/>
  <c r="H75" i="93"/>
  <c r="H74" i="93"/>
  <c r="I66" i="93"/>
  <c r="H66" i="93"/>
  <c r="H65" i="93"/>
  <c r="H64" i="93"/>
  <c r="H67" i="93" s="1"/>
  <c r="E16" i="96" s="1"/>
  <c r="H59" i="93"/>
  <c r="I59" i="93" s="1"/>
  <c r="H52" i="93"/>
  <c r="H51" i="93"/>
  <c r="D13" i="96" s="1"/>
  <c r="H45" i="93"/>
  <c r="E12" i="96" s="1"/>
  <c r="H34" i="93"/>
  <c r="D11" i="96" s="1"/>
  <c r="I33" i="93"/>
  <c r="G19" i="93"/>
  <c r="B7" i="93"/>
  <c r="A7" i="93"/>
  <c r="A6" i="93"/>
  <c r="A2" i="93"/>
  <c r="F156" i="23"/>
  <c r="G153" i="23"/>
  <c r="G156" i="23" s="1"/>
  <c r="D26" i="68" l="1"/>
  <c r="H81" i="93"/>
  <c r="H82" i="93" s="1"/>
  <c r="G18" i="96"/>
  <c r="H61" i="93"/>
  <c r="H96" i="93"/>
  <c r="H112" i="93" s="1"/>
  <c r="D22" i="96" s="1"/>
  <c r="G21" i="96"/>
  <c r="E27" i="96"/>
  <c r="G19" i="96"/>
  <c r="H158" i="94"/>
  <c r="I138" i="94"/>
  <c r="H167" i="93"/>
  <c r="H174" i="93" s="1"/>
  <c r="I174" i="93" s="1"/>
  <c r="I40" i="93"/>
  <c r="I45" i="93"/>
  <c r="H138" i="93"/>
  <c r="H158" i="93" s="1"/>
  <c r="H136" i="93"/>
  <c r="D24" i="96" s="1"/>
  <c r="D27" i="96" s="1"/>
  <c r="I77" i="93"/>
  <c r="I89" i="93"/>
  <c r="I102" i="93"/>
  <c r="I123" i="93"/>
  <c r="H148" i="93"/>
  <c r="H151" i="93"/>
  <c r="I167" i="93"/>
  <c r="I29" i="93"/>
  <c r="I34" i="93"/>
  <c r="I42" i="93"/>
  <c r="I49" i="93"/>
  <c r="I64" i="93"/>
  <c r="I67" i="93"/>
  <c r="I75" i="93"/>
  <c r="I78" i="93"/>
  <c r="I81" i="93"/>
  <c r="I91" i="93"/>
  <c r="I96" i="93"/>
  <c r="I104" i="93"/>
  <c r="I120" i="93"/>
  <c r="I127" i="93"/>
  <c r="I133" i="93"/>
  <c r="H146" i="93"/>
  <c r="H149" i="93"/>
  <c r="H152" i="93"/>
  <c r="I154" i="93"/>
  <c r="I156" i="93"/>
  <c r="I170" i="93"/>
  <c r="I30" i="93"/>
  <c r="I37" i="93"/>
  <c r="I43" i="93"/>
  <c r="I50" i="93"/>
  <c r="I92" i="93"/>
  <c r="I99" i="93"/>
  <c r="I111" i="93"/>
  <c r="I121" i="93"/>
  <c r="I128" i="93"/>
  <c r="I134" i="93"/>
  <c r="I146" i="93"/>
  <c r="I149" i="93"/>
  <c r="I152" i="93"/>
  <c r="H155" i="93"/>
  <c r="I171" i="93"/>
  <c r="I31" i="93"/>
  <c r="I38" i="93"/>
  <c r="I44" i="93"/>
  <c r="I60" i="93"/>
  <c r="I65" i="93"/>
  <c r="I76" i="93"/>
  <c r="I79" i="93"/>
  <c r="I82" i="93"/>
  <c r="I93" i="93"/>
  <c r="I100" i="93"/>
  <c r="I105" i="93"/>
  <c r="I122" i="93"/>
  <c r="H144" i="93"/>
  <c r="H147" i="93"/>
  <c r="H150" i="93"/>
  <c r="I155" i="93"/>
  <c r="I166" i="93"/>
  <c r="I32" i="93"/>
  <c r="I39" i="93"/>
  <c r="I51" i="93"/>
  <c r="I94" i="93"/>
  <c r="I101" i="93"/>
  <c r="I108" i="93"/>
  <c r="I112" i="93"/>
  <c r="I129" i="93"/>
  <c r="I135" i="93"/>
  <c r="I144" i="93"/>
  <c r="I147" i="93"/>
  <c r="I150" i="93"/>
  <c r="H153" i="93"/>
  <c r="I172" i="93"/>
  <c r="I74" i="93"/>
  <c r="I80" i="93"/>
  <c r="I95" i="93"/>
  <c r="I109" i="93"/>
  <c r="H145" i="93"/>
  <c r="I153" i="93"/>
  <c r="I28" i="93"/>
  <c r="I41" i="93"/>
  <c r="I48" i="93"/>
  <c r="I52" i="93"/>
  <c r="I90" i="93"/>
  <c r="I103" i="93"/>
  <c r="I110" i="93"/>
  <c r="I119" i="93"/>
  <c r="I126" i="93"/>
  <c r="I130" i="93"/>
  <c r="I136" i="93"/>
  <c r="I145" i="93"/>
  <c r="I148" i="93"/>
  <c r="I151" i="93"/>
  <c r="H154" i="93"/>
  <c r="H156" i="93"/>
  <c r="I165" i="93"/>
  <c r="E10" i="69" l="1"/>
  <c r="H68" i="93"/>
  <c r="I68" i="93" s="1"/>
  <c r="F15" i="96"/>
  <c r="F27" i="96" s="1"/>
  <c r="G27" i="96"/>
  <c r="I61" i="93"/>
  <c r="I158" i="94"/>
  <c r="F10" i="69"/>
  <c r="E28" i="97"/>
  <c r="I158" i="93"/>
  <c r="E28" i="96"/>
  <c r="I138" i="93"/>
  <c r="F33" i="96" l="1"/>
  <c r="F29" i="96"/>
  <c r="G33" i="96"/>
  <c r="G34" i="96" s="1"/>
  <c r="G29" i="96"/>
  <c r="G28" i="96"/>
  <c r="E29" i="96"/>
  <c r="D29" i="96"/>
  <c r="F32" i="69"/>
  <c r="K32" i="69" s="1"/>
  <c r="L32" i="69" s="1"/>
  <c r="F34" i="69"/>
  <c r="K34" i="69" s="1"/>
  <c r="L34" i="69" s="1"/>
  <c r="G32" i="96" l="1"/>
  <c r="E11" i="69" s="1"/>
  <c r="G35" i="96"/>
  <c r="E22" i="69" l="1"/>
  <c r="E29" i="69"/>
  <c r="E17" i="69"/>
  <c r="E27" i="69"/>
  <c r="E15" i="69"/>
  <c r="E18" i="69"/>
  <c r="E25" i="69"/>
  <c r="E28" i="69"/>
  <c r="E16" i="69"/>
  <c r="E23" i="69"/>
  <c r="E26" i="69"/>
  <c r="E21" i="69"/>
  <c r="E24" i="69"/>
  <c r="E31" i="69"/>
  <c r="E19" i="69"/>
  <c r="E20" i="69"/>
  <c r="E30" i="69"/>
  <c r="E14" i="69"/>
  <c r="D25" i="27" l="1"/>
  <c r="A17" i="92" l="1"/>
  <c r="A18" i="92" s="1"/>
  <c r="A19" i="92" s="1"/>
  <c r="A20" i="92" s="1"/>
  <c r="A21" i="92" s="1"/>
  <c r="B7" i="92"/>
  <c r="A2" i="92"/>
  <c r="E21" i="92"/>
  <c r="G21" i="92" s="1"/>
  <c r="E20" i="92"/>
  <c r="G20" i="92" s="1"/>
  <c r="E19" i="92"/>
  <c r="G19" i="92" s="1"/>
  <c r="E18" i="92"/>
  <c r="G18" i="92" s="1"/>
  <c r="E17" i="92"/>
  <c r="G17" i="92" s="1"/>
  <c r="G23" i="92" l="1"/>
  <c r="G25" i="92" s="1"/>
  <c r="J10" i="69" s="1"/>
  <c r="D12" i="27"/>
  <c r="D11" i="27"/>
  <c r="G14" i="91"/>
  <c r="H10" i="69" s="1"/>
  <c r="H14" i="69" s="1"/>
  <c r="B7" i="91"/>
  <c r="A7" i="91"/>
  <c r="A5" i="91"/>
  <c r="A2" i="91"/>
  <c r="H172" i="23"/>
  <c r="H59" i="23"/>
  <c r="G15" i="23"/>
  <c r="I152" i="23" l="1"/>
  <c r="H154" i="23"/>
  <c r="I154" i="23"/>
  <c r="H153" i="23"/>
  <c r="I153" i="23"/>
  <c r="H155" i="23"/>
  <c r="H156" i="23"/>
  <c r="I155" i="23"/>
  <c r="H152" i="23"/>
  <c r="H151" i="23"/>
  <c r="I151" i="23"/>
  <c r="I144" i="23"/>
  <c r="H144" i="23"/>
  <c r="I150" i="23"/>
  <c r="H150" i="23"/>
  <c r="H61" i="23"/>
  <c r="H145" i="23"/>
  <c r="I145" i="23"/>
  <c r="I149" i="23"/>
  <c r="H149" i="23"/>
  <c r="I156" i="23"/>
  <c r="I147" i="23"/>
  <c r="H148" i="23"/>
  <c r="I146" i="23"/>
  <c r="H147" i="23"/>
  <c r="H146" i="23"/>
  <c r="I148" i="23"/>
  <c r="I170" i="23"/>
  <c r="I171" i="23"/>
  <c r="I172" i="23"/>
  <c r="I61" i="23"/>
  <c r="I59" i="23"/>
  <c r="I60" i="23"/>
  <c r="G14" i="89"/>
  <c r="G10" i="69" s="1"/>
  <c r="G14" i="69" s="1"/>
  <c r="A2" i="89"/>
  <c r="B7" i="89"/>
  <c r="A7" i="89"/>
  <c r="A5" i="89"/>
  <c r="D27" i="27" l="1"/>
  <c r="D14" i="27"/>
  <c r="H130" i="23"/>
  <c r="E166" i="23"/>
  <c r="H166" i="23" s="1"/>
  <c r="G19" i="23"/>
  <c r="E165" i="23"/>
  <c r="H165" i="23" s="1"/>
  <c r="H167" i="23" l="1"/>
  <c r="I166" i="23"/>
  <c r="I129" i="23"/>
  <c r="H174" i="23" l="1"/>
  <c r="I174" i="23" s="1"/>
  <c r="I167" i="23"/>
  <c r="F35" i="69" l="1"/>
  <c r="H34" i="23" l="1"/>
  <c r="I34" i="23" s="1"/>
  <c r="H79" i="23" l="1"/>
  <c r="H75" i="23"/>
  <c r="C11" i="63"/>
  <c r="L17" i="69" l="1"/>
  <c r="L31" i="69" s="1"/>
  <c r="D23" i="27" l="1"/>
  <c r="F15" i="68" l="1"/>
  <c r="F27" i="68" s="1"/>
  <c r="H135" i="23" l="1"/>
  <c r="H78" i="23" l="1"/>
  <c r="I15" i="69" l="1"/>
  <c r="C13" i="63" l="1"/>
  <c r="C12" i="63"/>
  <c r="C14" i="63" l="1"/>
  <c r="I130" i="23"/>
  <c r="I128" i="23"/>
  <c r="I31" i="23"/>
  <c r="I30" i="23"/>
  <c r="I135" i="23"/>
  <c r="I133" i="23"/>
  <c r="I134" i="23"/>
  <c r="I29" i="23"/>
  <c r="I79" i="23"/>
  <c r="I78" i="23"/>
  <c r="I28" i="23"/>
  <c r="I94" i="23"/>
  <c r="I19" i="69"/>
  <c r="I21" i="69"/>
  <c r="A2" i="23" l="1"/>
  <c r="H89" i="23" l="1"/>
  <c r="G21" i="68" s="1"/>
  <c r="H64" i="23" l="1"/>
  <c r="H65" i="23"/>
  <c r="H66" i="23"/>
  <c r="H119" i="23"/>
  <c r="H111" i="23"/>
  <c r="H105" i="23"/>
  <c r="H96" i="23"/>
  <c r="H80" i="23"/>
  <c r="H77" i="23"/>
  <c r="H76" i="23"/>
  <c r="H51" i="23"/>
  <c r="D13" i="68" s="1"/>
  <c r="H45" i="23"/>
  <c r="E12" i="68" s="1"/>
  <c r="G19" i="68" l="1"/>
  <c r="D11" i="68"/>
  <c r="H52" i="23"/>
  <c r="I52" i="23" s="1"/>
  <c r="H74" i="23"/>
  <c r="H112" i="23"/>
  <c r="D22" i="68" s="1"/>
  <c r="H67" i="23"/>
  <c r="H123" i="23"/>
  <c r="H136" i="23" s="1"/>
  <c r="I136" i="23" l="1"/>
  <c r="D24" i="68"/>
  <c r="D27" i="68" s="1"/>
  <c r="D29" i="68" s="1"/>
  <c r="G18" i="68"/>
  <c r="G27" i="68" s="1"/>
  <c r="H81" i="23"/>
  <c r="E16" i="68"/>
  <c r="E27" i="68" s="1"/>
  <c r="H68" i="23"/>
  <c r="I68" i="23" s="1"/>
  <c r="I74" i="23"/>
  <c r="D5" i="69"/>
  <c r="C5" i="69"/>
  <c r="C6" i="68"/>
  <c r="A6" i="68"/>
  <c r="H138" i="23" l="1"/>
  <c r="H158" i="23" s="1"/>
  <c r="H82" i="23"/>
  <c r="I81" i="23"/>
  <c r="I138" i="23"/>
  <c r="I29" i="69"/>
  <c r="I27" i="69"/>
  <c r="I25" i="69"/>
  <c r="I23" i="69"/>
  <c r="I17" i="69"/>
  <c r="D10" i="69" l="1"/>
  <c r="B9" i="70"/>
  <c r="I158" i="23"/>
  <c r="E28" i="68"/>
  <c r="I82" i="23"/>
  <c r="D33" i="27"/>
  <c r="D31" i="27"/>
  <c r="B6" i="70" l="1"/>
  <c r="B14" i="69" l="1"/>
  <c r="B15" i="69" s="1"/>
  <c r="B16" i="69" s="1"/>
  <c r="B17" i="69" s="1"/>
  <c r="B18" i="69" s="1"/>
  <c r="B19" i="69" s="1"/>
  <c r="B20" i="69" s="1"/>
  <c r="B21" i="69" s="1"/>
  <c r="B22" i="69" s="1"/>
  <c r="B23" i="69" s="1"/>
  <c r="B24" i="69" s="1"/>
  <c r="B25" i="69" s="1"/>
  <c r="B26" i="69" s="1"/>
  <c r="B27" i="69" s="1"/>
  <c r="B28" i="69" s="1"/>
  <c r="C16" i="69"/>
  <c r="B29" i="69" l="1"/>
  <c r="B30" i="69" s="1"/>
  <c r="C10" i="68"/>
  <c r="C18" i="69"/>
  <c r="A11" i="68"/>
  <c r="B37" i="69" l="1"/>
  <c r="B38" i="69" s="1"/>
  <c r="L19" i="69"/>
  <c r="L21" i="69" s="1"/>
  <c r="C20" i="69"/>
  <c r="L35" i="69" l="1"/>
  <c r="C22" i="69"/>
  <c r="B8" i="63"/>
  <c r="A8" i="63"/>
  <c r="D8" i="54"/>
  <c r="A8" i="54"/>
  <c r="B8" i="66"/>
  <c r="A8" i="66"/>
  <c r="B7" i="23"/>
  <c r="A7" i="23"/>
  <c r="A6" i="66"/>
  <c r="A6" i="63"/>
  <c r="A6" i="54"/>
  <c r="A6" i="23"/>
  <c r="I10" i="69"/>
  <c r="A2" i="63"/>
  <c r="I16" i="69" l="1"/>
  <c r="I14" i="69"/>
  <c r="I18" i="69"/>
  <c r="I20" i="69"/>
  <c r="L23" i="69"/>
  <c r="L25" i="69" s="1"/>
  <c r="L27" i="69" s="1"/>
  <c r="I22" i="69"/>
  <c r="C24" i="69"/>
  <c r="L29" i="69" l="1"/>
  <c r="I24" i="69"/>
  <c r="C26" i="69"/>
  <c r="I26" i="69" l="1"/>
  <c r="C28" i="69"/>
  <c r="C30" i="69" l="1"/>
  <c r="I30" i="69"/>
  <c r="I28" i="69"/>
  <c r="D21" i="27" l="1"/>
  <c r="I165" i="23" l="1"/>
  <c r="B170" i="23"/>
  <c r="I121" i="23" l="1"/>
  <c r="I127" i="23"/>
  <c r="I103" i="23"/>
  <c r="I100" i="23"/>
  <c r="B2" i="70"/>
  <c r="B2" i="69"/>
  <c r="I101" i="23"/>
  <c r="I77" i="23"/>
  <c r="I92" i="23"/>
  <c r="I93" i="23"/>
  <c r="I91" i="23"/>
  <c r="A2" i="68"/>
  <c r="I51" i="23"/>
  <c r="A2" i="54"/>
  <c r="A2" i="66"/>
  <c r="I65" i="23"/>
  <c r="I66" i="23"/>
  <c r="I64" i="23"/>
  <c r="I67" i="23"/>
  <c r="I119" i="23"/>
  <c r="I108" i="23"/>
  <c r="I90" i="23"/>
  <c r="I76" i="23"/>
  <c r="I49" i="23"/>
  <c r="I42" i="23"/>
  <c r="I38" i="23"/>
  <c r="I33" i="23"/>
  <c r="I126" i="23"/>
  <c r="I120" i="23"/>
  <c r="I105" i="23"/>
  <c r="I99" i="23"/>
  <c r="I89" i="23"/>
  <c r="I75" i="23"/>
  <c r="I41" i="23"/>
  <c r="I111" i="23"/>
  <c r="I48" i="23"/>
  <c r="I37" i="23"/>
  <c r="I122" i="23"/>
  <c r="I110" i="23"/>
  <c r="I104" i="23"/>
  <c r="I96" i="23"/>
  <c r="I45" i="23"/>
  <c r="I44" i="23"/>
  <c r="I40" i="23"/>
  <c r="I109" i="23"/>
  <c r="I95" i="23"/>
  <c r="I80" i="23"/>
  <c r="I50" i="23"/>
  <c r="I43" i="23"/>
  <c r="I102" i="23"/>
  <c r="I39" i="23"/>
  <c r="I32" i="23"/>
  <c r="F33" i="68" l="1"/>
  <c r="I112" i="23"/>
  <c r="I123" i="23"/>
  <c r="G29" i="68" l="1"/>
  <c r="G28" i="68"/>
  <c r="F29" i="68"/>
  <c r="E29" i="68"/>
  <c r="G33" i="68"/>
  <c r="G34" i="68" s="1"/>
  <c r="G32" i="68" l="1"/>
  <c r="D11" i="69"/>
  <c r="D14" i="69" s="1"/>
  <c r="G35" i="68"/>
  <c r="J28" i="69" l="1"/>
  <c r="D31" i="69"/>
  <c r="J14" i="69"/>
  <c r="D15" i="69"/>
  <c r="J31" i="69"/>
  <c r="J29" i="69"/>
  <c r="J17" i="69"/>
  <c r="D20" i="69"/>
  <c r="D30" i="69"/>
  <c r="J22" i="69"/>
  <c r="J27" i="69"/>
  <c r="J15" i="69"/>
  <c r="D19" i="69"/>
  <c r="J19" i="69"/>
  <c r="J30" i="69"/>
  <c r="J20" i="69"/>
  <c r="J25" i="69"/>
  <c r="D29" i="69"/>
  <c r="D17" i="69"/>
  <c r="J18" i="69"/>
  <c r="J23" i="69"/>
  <c r="D27" i="69"/>
  <c r="D23" i="69"/>
  <c r="J26" i="69"/>
  <c r="J21" i="69"/>
  <c r="D25" i="69"/>
  <c r="J24" i="69"/>
  <c r="J16" i="69"/>
  <c r="D21" i="69"/>
  <c r="D18" i="69"/>
  <c r="D26" i="69"/>
  <c r="D22" i="69"/>
  <c r="D28" i="69"/>
  <c r="D24" i="69"/>
  <c r="D16" i="69"/>
  <c r="K24" i="69" l="1"/>
  <c r="L24" i="69" s="1"/>
  <c r="K28" i="69"/>
  <c r="L28" i="69" s="1"/>
  <c r="K16" i="69"/>
  <c r="L16" i="69" s="1"/>
  <c r="K14" i="69"/>
  <c r="L14" i="69" s="1"/>
  <c r="K26" i="69"/>
  <c r="L26" i="69" s="1"/>
  <c r="K22" i="69"/>
  <c r="L22" i="69" s="1"/>
  <c r="K30" i="69"/>
  <c r="L30" i="69" s="1"/>
  <c r="K20" i="69"/>
  <c r="L20" i="69" s="1"/>
  <c r="K18" i="69"/>
  <c r="L18" i="69" s="1"/>
  <c r="L37" i="69" l="1"/>
  <c r="L38" i="69" s="1"/>
  <c r="B14" i="70" s="1"/>
</calcChain>
</file>

<file path=xl/sharedStrings.xml><?xml version="1.0" encoding="utf-8"?>
<sst xmlns="http://schemas.openxmlformats.org/spreadsheetml/2006/main" count="1793" uniqueCount="494">
  <si>
    <t>Gewertet werden ausschließlich die Regelfahrzeuge nach Blatt 3 (ohne Berücksichtigung von Reserve-Fahrzeugen)</t>
  </si>
  <si>
    <t>Einheit</t>
  </si>
  <si>
    <t>Position</t>
  </si>
  <si>
    <t>Bezeichnung</t>
  </si>
  <si>
    <t>Zugpersonal</t>
  </si>
  <si>
    <t>1.1</t>
  </si>
  <si>
    <t>1.2</t>
  </si>
  <si>
    <t>1.3</t>
  </si>
  <si>
    <t>3</t>
  </si>
  <si>
    <t>1</t>
  </si>
  <si>
    <t>1.1.2</t>
  </si>
  <si>
    <t>1.1.1</t>
  </si>
  <si>
    <t>1.2.1</t>
  </si>
  <si>
    <t>1.2.2</t>
  </si>
  <si>
    <t>1.2.3</t>
  </si>
  <si>
    <t>1.1.3</t>
  </si>
  <si>
    <t>Blatt</t>
  </si>
  <si>
    <t>Inhalt</t>
  </si>
  <si>
    <t>Anzahl bzw.
Menge</t>
  </si>
  <si>
    <t>Vertriebskosten</t>
  </si>
  <si>
    <t>Übersicht Kalkulations- und Bewertungsschema</t>
  </si>
  <si>
    <t>Fplkm</t>
  </si>
  <si>
    <t>2</t>
  </si>
  <si>
    <t>Trassenkosten für Leer- und Überführungsfahrten</t>
  </si>
  <si>
    <t xml:space="preserve">Hinzufügungen, Streichungen, Abänderungen an den Vordrucken sind unzulässig. </t>
  </si>
  <si>
    <t>Summe Position 1.2</t>
  </si>
  <si>
    <t>Summe Position 1.1</t>
  </si>
  <si>
    <t>0.1</t>
  </si>
  <si>
    <t>Der Bieter ist gehalten, sämtliche bei der Durchführung des Betriebes gemäß Verdingungsunterlagen anfallenden Kosten vollständig im vorliegenden Kalkulationsschema abzubilden. Dazu sind alle Kosten vollständig den angegebenen Positionen zuzuordnen. Eine nachträgliche Vergütungsanpassung wegen vermeintlich nicht im Kalkulationsschema abgefragter Positionen ist ausgeschlossen.</t>
  </si>
  <si>
    <t>Kosten je Einheit
[EUR/Einheit]</t>
  </si>
  <si>
    <t>Gesamtkosten
[EUR/Jahr]</t>
  </si>
  <si>
    <t>Fahrleistungsbezogene Betriebskosten</t>
  </si>
  <si>
    <t>1.4</t>
  </si>
  <si>
    <t>Triebfahrzeugführer</t>
  </si>
  <si>
    <t>Marketingkosten</t>
  </si>
  <si>
    <t>Fzkm</t>
  </si>
  <si>
    <t>Fahrzeugreinigung</t>
  </si>
  <si>
    <t>1.1.4</t>
  </si>
  <si>
    <t>Energiekosten</t>
  </si>
  <si>
    <t>1.3.1</t>
  </si>
  <si>
    <t>1.3.2</t>
  </si>
  <si>
    <t>Personalabhängige Produktionskosten</t>
  </si>
  <si>
    <t>Zugbegleiter</t>
  </si>
  <si>
    <t>Summe Position 1.3</t>
  </si>
  <si>
    <t>Verwaltung</t>
  </si>
  <si>
    <t>Sonstige Kosten der Leistungserstellung</t>
  </si>
  <si>
    <t>Infrastrukturkosten [nachrichtlich]</t>
  </si>
  <si>
    <t>Fplkm Leer</t>
  </si>
  <si>
    <t>Fzkm Last</t>
  </si>
  <si>
    <t>Vertriebskosten mobile Terminals</t>
  </si>
  <si>
    <t>sonstige Vertriebskosten</t>
  </si>
  <si>
    <t>Stk.</t>
  </si>
  <si>
    <t>unternehmensinterne Umlagen</t>
  </si>
  <si>
    <t>1.4.1</t>
  </si>
  <si>
    <t>1.4.2</t>
  </si>
  <si>
    <t>1.4.3</t>
  </si>
  <si>
    <t>ggf. sonstiger Marketingaufwand</t>
  </si>
  <si>
    <t>ggf. sonstige Kosten der Leistungserstellung</t>
  </si>
  <si>
    <t>Leistungsumfang Fahrzeugkilometer Last</t>
  </si>
  <si>
    <t>Leistungsumfang Fahrzeugkilometer Leer</t>
  </si>
  <si>
    <t>Fzkm Leer</t>
  </si>
  <si>
    <t>Fahrzeugversicherung</t>
  </si>
  <si>
    <t>Finanzierungskosten</t>
  </si>
  <si>
    <t>Abschreibungen AHK</t>
  </si>
  <si>
    <t>Wagnis</t>
  </si>
  <si>
    <t>Gewinn</t>
  </si>
  <si>
    <t>Fahrgastrechte und Kundengarantien</t>
  </si>
  <si>
    <t>Standort</t>
  </si>
  <si>
    <t>vorgegebener Mindestwert</t>
  </si>
  <si>
    <t>Kosten je Fplkm
[EUR/Fplkm]</t>
  </si>
  <si>
    <t>Digitaler Vertrieb</t>
  </si>
  <si>
    <t>x</t>
  </si>
  <si>
    <t>Fixkosten stationäre Automaten</t>
  </si>
  <si>
    <t>Summe Position 1</t>
  </si>
  <si>
    <t>4</t>
  </si>
  <si>
    <t>5</t>
  </si>
  <si>
    <t>5.1</t>
  </si>
  <si>
    <t>5.1.1</t>
  </si>
  <si>
    <t>5.1.2</t>
  </si>
  <si>
    <t>5.1.3</t>
  </si>
  <si>
    <t>5.1.4</t>
  </si>
  <si>
    <t>5.2</t>
  </si>
  <si>
    <t>5.2.1</t>
  </si>
  <si>
    <t>5.2.2</t>
  </si>
  <si>
    <t>5.2.3</t>
  </si>
  <si>
    <t>Summe Position 5.2</t>
  </si>
  <si>
    <t>Summe Position 5.1</t>
  </si>
  <si>
    <t>Fahrzeuge</t>
  </si>
  <si>
    <t>Jahr</t>
  </si>
  <si>
    <t>Nur grün hinterlegte Felder sind vom Bieter auszufüllen.</t>
  </si>
  <si>
    <t>Verbundaufwand VMT</t>
  </si>
  <si>
    <t xml:space="preserve">personenbediente Verkaufsstellen mit eigenem Personal </t>
  </si>
  <si>
    <t>Vertrieb Fernverkehr pbV</t>
  </si>
  <si>
    <t>Leasingkosten</t>
  </si>
  <si>
    <t>Kosten der Vorhaltung und der Instandhaltung</t>
  </si>
  <si>
    <t>Kosten für die Vorhaltung von Fahrzeugen und Werkstätten</t>
  </si>
  <si>
    <t>Allgemeine Kosten der Instandhaltung</t>
  </si>
  <si>
    <t>Sachkosten für Wartung und Unterhaltung der Fahrzeuge</t>
  </si>
  <si>
    <t>Werkstatt-Nebenkosten</t>
  </si>
  <si>
    <t>Beseitigung von Unfall- u. Vandalismusschäden</t>
  </si>
  <si>
    <t>Kosten wartungsbedingter Überführungsfahrten</t>
  </si>
  <si>
    <t>Abschreibung und Kapitaldienst Werkstätten bzw. Leasingkosten Werkstätten</t>
  </si>
  <si>
    <t>Sonstige Kosten der Fahrzeugvorhaltung</t>
  </si>
  <si>
    <t>Sonstiges</t>
  </si>
  <si>
    <t>Abstellkosten, Rangieren</t>
  </si>
  <si>
    <t>Kosten der Geschäftsführung</t>
  </si>
  <si>
    <t>4.1</t>
  </si>
  <si>
    <t>4.1.1</t>
  </si>
  <si>
    <t>4.1.2</t>
  </si>
  <si>
    <t>Immobilien-Einrichtung, Sachmittelbeschaffung</t>
  </si>
  <si>
    <t>4.1.3</t>
  </si>
  <si>
    <t>Sonstige Kosten für Aufbau und Einrichtung der Werkstätten und Anlagen</t>
  </si>
  <si>
    <t>1.2.4</t>
  </si>
  <si>
    <t>1.2.5</t>
  </si>
  <si>
    <t>1.2.6</t>
  </si>
  <si>
    <t>1.2.7</t>
  </si>
  <si>
    <t>1.2.8</t>
  </si>
  <si>
    <t>2.1</t>
  </si>
  <si>
    <t>2.1.1</t>
  </si>
  <si>
    <t>2.1.2</t>
  </si>
  <si>
    <t>2.2</t>
  </si>
  <si>
    <t>3.1</t>
  </si>
  <si>
    <t>3.1.1</t>
  </si>
  <si>
    <t>3.1.2</t>
  </si>
  <si>
    <t>3.2</t>
  </si>
  <si>
    <t>4.2</t>
  </si>
  <si>
    <t>4.2.1</t>
  </si>
  <si>
    <t>4.2.3</t>
  </si>
  <si>
    <t>4.3</t>
  </si>
  <si>
    <t>4.3.1</t>
  </si>
  <si>
    <t>4.3.2</t>
  </si>
  <si>
    <t>4.3.3</t>
  </si>
  <si>
    <t>Verbundaufwand</t>
  </si>
  <si>
    <t>6</t>
  </si>
  <si>
    <t>7</t>
  </si>
  <si>
    <t xml:space="preserve">pbV über Kooperationspartner (Agentur) </t>
  </si>
  <si>
    <t>Kooperationspartner</t>
  </si>
  <si>
    <t>Kosten pro Jahr</t>
  </si>
  <si>
    <t>Ausfwahlfelder Blatt Vertrieb</t>
  </si>
  <si>
    <t>Format pbV</t>
  </si>
  <si>
    <t xml:space="preserve">Nutzung </t>
  </si>
  <si>
    <t>Weiternutzung</t>
  </si>
  <si>
    <t>Mitnutzung</t>
  </si>
  <si>
    <t>Neueinrichtung</t>
  </si>
  <si>
    <t>Los</t>
  </si>
  <si>
    <t>Betriebsstufe</t>
  </si>
  <si>
    <t>Los A</t>
  </si>
  <si>
    <t>Los B</t>
  </si>
  <si>
    <t>BS 1</t>
  </si>
  <si>
    <t>BS 2</t>
  </si>
  <si>
    <t>BS 1 + 2</t>
  </si>
  <si>
    <t>Anzahl</t>
  </si>
  <si>
    <t>Aufteilungs-faktor</t>
  </si>
  <si>
    <t>Fahrzeugtyp</t>
  </si>
  <si>
    <t>Fahrzeuganzahl / Baujahre</t>
  </si>
  <si>
    <t>Anzahl der Fahrzeuge</t>
  </si>
  <si>
    <t>Baujahr(e)</t>
  </si>
  <si>
    <t>Fahrzeugerwerb</t>
  </si>
  <si>
    <t>[€]</t>
  </si>
  <si>
    <t>Abschreibungsart</t>
  </si>
  <si>
    <t>Abschreibungsdauer</t>
  </si>
  <si>
    <t>Abschreibungsaufwand je Fahrzeug</t>
  </si>
  <si>
    <t>[€ / Jahr]</t>
  </si>
  <si>
    <t>(Kalk.) Zinssatz</t>
  </si>
  <si>
    <t>[%]</t>
  </si>
  <si>
    <t>Kapitalkosten je Fahrzeug</t>
  </si>
  <si>
    <t>Fahrzeugleasing /-anmietung</t>
  </si>
  <si>
    <t>Leasing-/Mietkosten je Fahrzeug</t>
  </si>
  <si>
    <t>Laufzeit des Leasing-/Mietvertrages</t>
  </si>
  <si>
    <t>[Jahre]</t>
  </si>
  <si>
    <t>eventuelle Einmal- / Schlußzahlungen je Fahrzeug bei Leasing-/Mietverträgen</t>
  </si>
  <si>
    <t>enthaltene Leistungen (z. B. Wartung und/oder Instandhaltung, Versicherungen):</t>
  </si>
  <si>
    <t>Energieverbrauch</t>
  </si>
  <si>
    <t>mittlere Fahrleistung Planfahrten je Fahrzeug</t>
  </si>
  <si>
    <t>[Fzgkm / Jahr]</t>
  </si>
  <si>
    <t>mittlere Fahrleistung Leerfahrten je Fahrzeug</t>
  </si>
  <si>
    <t>2.2.1</t>
  </si>
  <si>
    <t>2.2.2</t>
  </si>
  <si>
    <t>2.2.3</t>
  </si>
  <si>
    <t>Summe Position 2.1</t>
  </si>
  <si>
    <t>Summe Position 2.2</t>
  </si>
  <si>
    <t>Summe Position 3</t>
  </si>
  <si>
    <t>Summe Position 2</t>
  </si>
  <si>
    <t>Summe Position 4</t>
  </si>
  <si>
    <t>Summe Position 4.1</t>
  </si>
  <si>
    <t>Summe Position 4.2</t>
  </si>
  <si>
    <t>Summe Position 4.3</t>
  </si>
  <si>
    <t>Summe Position 5</t>
  </si>
  <si>
    <t>Aushilfskräfte</t>
  </si>
  <si>
    <t>Servicepersonal/ Reisendenlenker</t>
  </si>
  <si>
    <t>Sicherheitspersonale</t>
  </si>
  <si>
    <t>Kostensatz pro Stunde
 [€/h]</t>
  </si>
  <si>
    <t>Summe Wertungspreis</t>
  </si>
  <si>
    <t xml:space="preserve">Kalkulation der Vertriebskosten </t>
  </si>
  <si>
    <t>Bieter:</t>
  </si>
  <si>
    <t>E</t>
  </si>
  <si>
    <t>D</t>
  </si>
  <si>
    <t>C</t>
  </si>
  <si>
    <t>B</t>
  </si>
  <si>
    <t>A</t>
  </si>
  <si>
    <t>Kontrollrechnung:</t>
  </si>
  <si>
    <t>gewichteter jährlicher Preisgleitfaktor (Pgl, effektiv)</t>
  </si>
  <si>
    <t>Annahme jährliche Preissteigerung für Wertung (Pgl, Annahme)</t>
  </si>
  <si>
    <t>Anteil fortschreibungsfähige Kosten an der "Gesamtsumme der Kosten des EVU":</t>
  </si>
  <si>
    <t>Anteil der Einzelsummen an der "Gesamtsumme der Kosten des EVU" in Prozentpunkte</t>
  </si>
  <si>
    <t>hier:</t>
  </si>
  <si>
    <t>Kontrolle Gesamsumme Kosten</t>
  </si>
  <si>
    <t>Summe Position 1 bis 5 (gruppiert nach Index)</t>
  </si>
  <si>
    <t>S</t>
  </si>
  <si>
    <t>Kosten der Geschäftsbesorgung</t>
  </si>
  <si>
    <r>
      <t>Personalabhängige Produktionskosten</t>
    </r>
    <r>
      <rPr>
        <b/>
        <sz val="10"/>
        <rFont val="Arial"/>
        <family val="2"/>
      </rPr>
      <t/>
    </r>
  </si>
  <si>
    <t>Fortschreibung nach Preis-Index Personal</t>
  </si>
  <si>
    <t>Fortschreibung nach Preis-Index Energie</t>
  </si>
  <si>
    <t>keine Fortschreibung</t>
  </si>
  <si>
    <t>nur informativ</t>
  </si>
  <si>
    <t>Annahmen für die Preisgleitung im Rahmen der Angebotswertung</t>
  </si>
  <si>
    <t>Betriebsaufnahme</t>
  </si>
  <si>
    <t>Zeitlicher Vorlauf wegen Preisgleitung</t>
  </si>
  <si>
    <t xml:space="preserve">
jährlicher
Wertungspreis</t>
  </si>
  <si>
    <t>Ermittlung eines Wertungspreises</t>
  </si>
  <si>
    <t>Ort, Datum</t>
  </si>
  <si>
    <r>
      <t xml:space="preserve">und eines </t>
    </r>
    <r>
      <rPr>
        <b/>
        <sz val="11"/>
        <rFont val="Arial"/>
        <family val="2"/>
      </rPr>
      <t>Wertungspreises</t>
    </r>
    <r>
      <rPr>
        <sz val="11"/>
        <rFont val="Arial"/>
        <family val="2"/>
      </rPr>
      <t xml:space="preserve"> 
(= Jahresmittel der abgezinsten jährlichen Wertungspreise über die theoretische Vertragslaufzeit)</t>
    </r>
  </si>
  <si>
    <t>Hiermit gebe ich für den Bieter</t>
  </si>
  <si>
    <t>Personalkosten Verwaltung / Overhead</t>
  </si>
  <si>
    <t>Sachkosten Verwaltung</t>
  </si>
  <si>
    <t>Notfall- / Störmanagement</t>
  </si>
  <si>
    <t>Qualitätserfassung / Berichtswesen</t>
  </si>
  <si>
    <t>4.2.5</t>
  </si>
  <si>
    <t>4.2.2</t>
  </si>
  <si>
    <t>4.2.4</t>
  </si>
  <si>
    <t>4.2.6</t>
  </si>
  <si>
    <t>laufende Kosten für Personalakquise/-ausbildung und Prüfungen</t>
  </si>
  <si>
    <t>Beschwerdemanagement</t>
  </si>
  <si>
    <t>1.3.3</t>
  </si>
  <si>
    <t>Stationäre Fahrausweisautomaten</t>
  </si>
  <si>
    <t>Kosten Wartungsverträge Werkstätten</t>
  </si>
  <si>
    <t xml:space="preserve">Kosten Wartungsverträge </t>
  </si>
  <si>
    <t>Disponenten</t>
  </si>
  <si>
    <t>3.3</t>
  </si>
  <si>
    <t>Personal Kundenkontaktstelle und Kundenservice</t>
  </si>
  <si>
    <t>7.1</t>
  </si>
  <si>
    <t>7.2</t>
  </si>
  <si>
    <t>1.3.4</t>
  </si>
  <si>
    <t>1.4.4</t>
  </si>
  <si>
    <t>1.4.5</t>
  </si>
  <si>
    <t>3.4</t>
  </si>
  <si>
    <t>Vertrieb</t>
  </si>
  <si>
    <t>effektive Preisgleitung</t>
  </si>
  <si>
    <t>Unterschrift</t>
  </si>
  <si>
    <t>Wertung</t>
  </si>
  <si>
    <r>
      <t xml:space="preserve">Format
</t>
    </r>
    <r>
      <rPr>
        <sz val="9"/>
        <rFont val="Arial"/>
        <family val="2"/>
      </rPr>
      <t>[personenbediente Verkaufstelle mit eigenem Personal oder
pbV über Kooperationspartner]</t>
    </r>
  </si>
  <si>
    <r>
      <t xml:space="preserve">Nutzung
</t>
    </r>
    <r>
      <rPr>
        <sz val="9"/>
        <rFont val="Arial"/>
        <family val="2"/>
      </rPr>
      <t>[Weiternutzung, Mitnutzung, Neueinrichtung]</t>
    </r>
  </si>
  <si>
    <t>Kalkulations-prämisse</t>
  </si>
  <si>
    <r>
      <t xml:space="preserve">Nutzung
</t>
    </r>
    <r>
      <rPr>
        <sz val="9"/>
        <rFont val="Arial"/>
        <family val="2"/>
      </rPr>
      <t>[Weiternutzung, Neueinrichtung]</t>
    </r>
  </si>
  <si>
    <r>
      <t xml:space="preserve">Wertungspreis </t>
    </r>
    <r>
      <rPr>
        <sz val="9"/>
        <rFont val="Arial"/>
        <family val="2"/>
      </rPr>
      <t>(= Jahresmittel der abgezinsten jährlichen Wertungspreise über die theoretische Vertragslaufzeit)</t>
    </r>
  </si>
  <si>
    <r>
      <t>1)</t>
    </r>
    <r>
      <rPr>
        <sz val="9"/>
        <rFont val="Arial"/>
        <family val="2"/>
      </rPr>
      <t xml:space="preserve">  Wert orientiert sich an der erwarteten allgemeinem Geldentwertung; Jahreswert</t>
    </r>
  </si>
  <si>
    <t xml:space="preserve"> [Jahre]</t>
  </si>
  <si>
    <t>0,00 h</t>
  </si>
  <si>
    <t xml:space="preserve">EBO-Untersuchung (HU) </t>
  </si>
  <si>
    <t>Quelle: TLBV, Referat 37 | Schienenpersonennahverkehr</t>
  </si>
  <si>
    <t xml:space="preserve">Buchwert je Fahrzeug zu Beginn des ersten Einsatzjahres </t>
  </si>
  <si>
    <t>Kostenart</t>
  </si>
  <si>
    <t>fix</t>
  </si>
  <si>
    <t>varia-bel</t>
  </si>
  <si>
    <t>Jahresarbeitszeit/ VZP</t>
  </si>
  <si>
    <t>VZP</t>
  </si>
  <si>
    <t>sonstiges</t>
  </si>
  <si>
    <r>
      <t xml:space="preserve">
Jahr
</t>
    </r>
    <r>
      <rPr>
        <b/>
        <i/>
        <sz val="9"/>
        <rFont val="Arial"/>
        <family val="2"/>
      </rPr>
      <t xml:space="preserve">
 </t>
    </r>
  </si>
  <si>
    <t>WLAN (Anschaffung, Abschreibung der Hardware sowie deren Montage)</t>
  </si>
  <si>
    <t>WLAN (Kosten der WLAN-Betriebsführung, normiert auf den zugrundegelegten Datenverbrauch)</t>
  </si>
  <si>
    <t>4.1.4</t>
  </si>
  <si>
    <t>* bezogen auf den geplanten Fahrzeugeinsatz/-kombination</t>
  </si>
  <si>
    <t>Personaleinstellung und -ausbildung</t>
  </si>
  <si>
    <t>Vorlaufkosten*</t>
  </si>
  <si>
    <t>*</t>
  </si>
  <si>
    <t xml:space="preserve">Blatt 4: </t>
  </si>
  <si>
    <t>Öffnungszeiten</t>
  </si>
  <si>
    <t xml:space="preserve">
Kosten für zusätzliche Personale (Annahme 600 Std. pro Jahr)</t>
  </si>
  <si>
    <t>(Wert aus Blatt 3, Annahme Preisgleitung 3%)</t>
  </si>
  <si>
    <t>Sicherheitspersonal</t>
  </si>
  <si>
    <t xml:space="preserve">Personal Werkstatt und Instandhaltung </t>
  </si>
  <si>
    <t xml:space="preserve">Fortschreibung nach Preis-Index Instandhaltung </t>
  </si>
  <si>
    <t xml:space="preserve">Blatt 8: </t>
  </si>
  <si>
    <t>4.1.5</t>
  </si>
  <si>
    <t>4.1.6</t>
  </si>
  <si>
    <t>4.1.7</t>
  </si>
  <si>
    <t>nicht laufleistungsabhängige Kosten der Fahrzeuginstandhaltung (ohne Personalaufwand)</t>
  </si>
  <si>
    <t>laufleistungsbezogene Kosten für Instandhaltung (ohne Personalaufwand)</t>
  </si>
  <si>
    <t>Fahrzeugtyp 1</t>
  </si>
  <si>
    <t>Fahrzeugtyp 2</t>
  </si>
  <si>
    <t>Fahrzeugtyp 3</t>
  </si>
  <si>
    <t>Kostensatz für Ermittlung Wertungspreis 200 Stunden/Jahr</t>
  </si>
  <si>
    <t>Videobasiertes Vertriebsformat</t>
  </si>
  <si>
    <t>Personenbedienter Vertrieb (inkl. Videobasiertes Vertriebsformat)</t>
  </si>
  <si>
    <t>Betriebskosten stationäre Automaten</t>
  </si>
  <si>
    <t xml:space="preserve">Kosten je geöffneter Std. (Nachrichtlich ø über Vertragslaufzeit)
</t>
  </si>
  <si>
    <t>Fahrzeugtyp 4</t>
  </si>
  <si>
    <t>Fahrzeugtyp 5</t>
  </si>
  <si>
    <t>0.1.1</t>
  </si>
  <si>
    <t>0.1.2</t>
  </si>
  <si>
    <t>0.1.3</t>
  </si>
  <si>
    <t>0.1.4</t>
  </si>
  <si>
    <t>Gesamtkosten [EUR]</t>
  </si>
  <si>
    <t>Summe Position 0.1</t>
  </si>
  <si>
    <t>3.5</t>
  </si>
  <si>
    <t>Bestätigung</t>
  </si>
  <si>
    <t>Unternehmen und Name des Erklärenden</t>
  </si>
  <si>
    <t>1.1.5</t>
  </si>
  <si>
    <t>1.1.6</t>
  </si>
  <si>
    <t xml:space="preserve"> </t>
  </si>
  <si>
    <t xml:space="preserve">Versicherungen </t>
  </si>
  <si>
    <t>5.3</t>
  </si>
  <si>
    <t>Erlöse (ohne Fahrgeldeinnahmen)</t>
  </si>
  <si>
    <t>5.3.1</t>
  </si>
  <si>
    <t>sonstige Erlöse</t>
  </si>
  <si>
    <t>Summe Position 5.3</t>
  </si>
  <si>
    <t>Erlöse aus erhöhtem Beförderungsentgelt (EBE)</t>
  </si>
  <si>
    <t>lfd. Marketingaufwendungen (gemäß LB 5.4.3)</t>
  </si>
  <si>
    <t>Kalkulation der Stundensätze für die zusätzliche Gestellung von Personal gemäß Kapitel 4.11 der Leistungsbeschreibung</t>
  </si>
  <si>
    <t>Anlage LB–10.1</t>
  </si>
  <si>
    <t>Kosten für Sicherheitsleistung (gemäß § 10 VDV)</t>
  </si>
  <si>
    <t>Betriebsaufnahmebudget Marketing (gemäß LB 5.4.3)</t>
  </si>
  <si>
    <t>Vorlaufkosten</t>
  </si>
  <si>
    <t>Preis-fortschrei-bung</t>
  </si>
  <si>
    <t>Fahrgastinformation (gemäß LB. 5.1)</t>
  </si>
  <si>
    <t>Kostenrechnung</t>
  </si>
  <si>
    <t>Dieses Blatt ist für jeden Fahrzeugtyp selbständig auszufüllen.</t>
  </si>
  <si>
    <t xml:space="preserve">1.1 </t>
  </si>
  <si>
    <t xml:space="preserve">Allgemeine Kosten der Instandhaltung </t>
  </si>
  <si>
    <t>3.2 und 3.5</t>
  </si>
  <si>
    <t>Zugpersonal, Personal Werkstatt und Instandhaltung, Sicherheitspersonal</t>
  </si>
  <si>
    <t>3.1, 3.3 und 3.4</t>
  </si>
  <si>
    <t>Disponenten, Personal Kundenkontaktstelle und Kundenservice</t>
  </si>
  <si>
    <t xml:space="preserve">F </t>
  </si>
  <si>
    <t>(Unternehmensbezeichnung)</t>
  </si>
  <si>
    <t>(Übertrag aus Blatt 7 "Wertung")</t>
  </si>
  <si>
    <r>
      <t xml:space="preserve">
vorläufiger jährliches Entgelt </t>
    </r>
    <r>
      <rPr>
        <i/>
        <sz val="9"/>
        <rFont val="Arial"/>
        <family val="2"/>
      </rPr>
      <t xml:space="preserve">
(nicht abgezinst)</t>
    </r>
  </si>
  <si>
    <t>theoretische Vertragslaufzeit</t>
  </si>
  <si>
    <t>F</t>
  </si>
  <si>
    <t>Blatt 7:</t>
  </si>
  <si>
    <t xml:space="preserve">4.1.1 </t>
  </si>
  <si>
    <t>4.1.2 bis 4.1.7, 4.2 und 4.3</t>
  </si>
  <si>
    <t>Kosten der Geschäftsführung ohne Personalkosten Verwaltung / Overhead</t>
  </si>
  <si>
    <t>Leistungsumfang Fahrplankilometer TLBV</t>
  </si>
  <si>
    <t xml:space="preserve">Kundenkontaktstelle </t>
  </si>
  <si>
    <t>5.2.4</t>
  </si>
  <si>
    <t>TLBV</t>
  </si>
  <si>
    <t>1a</t>
  </si>
  <si>
    <t>1b</t>
  </si>
  <si>
    <t>Blatt 6a:</t>
  </si>
  <si>
    <t>6a</t>
  </si>
  <si>
    <t>6b</t>
  </si>
  <si>
    <t xml:space="preserve">ab.
Dieses Angebot umfasst insbesondere alle vorstehenden Blätter (0 - 7) dieses Kalkulationsschemas.
Ich erkenne deren Regelungen, u.a. zur Preisbildungssystematik über die gesamte Vertragslaufzeit, vollumfänglich und ohne Vorbehalte an und erkläre alle weiteren Bietereintragungen für verbindlich. </t>
  </si>
  <si>
    <t>(Wert aus Blatt 1a, ohne durchlaufende Posten)</t>
  </si>
  <si>
    <t>G</t>
  </si>
  <si>
    <t>H</t>
  </si>
  <si>
    <r>
      <rPr>
        <sz val="9"/>
        <rFont val="Arial"/>
        <family val="2"/>
      </rPr>
      <t>[h]</t>
    </r>
    <r>
      <rPr>
        <vertAlign val="subscript"/>
        <sz val="9"/>
        <rFont val="Arial"/>
        <family val="2"/>
      </rPr>
      <t xml:space="preserve"> </t>
    </r>
  </si>
  <si>
    <t xml:space="preserve">Blatt 1b: </t>
  </si>
  <si>
    <t xml:space="preserve">Blatt 1a: </t>
  </si>
  <si>
    <t>Kalkulation der Vorlaufkosten</t>
  </si>
  <si>
    <t>1.3.5</t>
  </si>
  <si>
    <t>aus Blatt 1b:</t>
  </si>
  <si>
    <t>aus Blatt 1a:</t>
  </si>
  <si>
    <t>Wettbewerbsprojekt Südthüringen-Unterfranken-Netz (SUN)</t>
  </si>
  <si>
    <t>Kalkulationsschema Los A</t>
  </si>
  <si>
    <t>Vorlaufkosten werden mit der ersten Abschlagszahlung im Dezember 2028 als Einmalbetrag erstattet</t>
  </si>
  <si>
    <t>Südthüringen-Unterfranken-Netz (SUN) Los A</t>
  </si>
  <si>
    <t>Leistungsumfang Fahrplankilometer BEG</t>
  </si>
  <si>
    <t>Kalkulation der vertragsgegenständlichen SPNV-Leistungen Grundangebot</t>
  </si>
  <si>
    <t>Kostenrechnung Los A</t>
  </si>
  <si>
    <t>davon Dieseltraktion</t>
  </si>
  <si>
    <t>davon Vorheizen</t>
  </si>
  <si>
    <t>Fixkosten Entwerter</t>
  </si>
  <si>
    <t>Betriebskosten Entwerter</t>
  </si>
  <si>
    <t>Zählung und Erhebung</t>
  </si>
  <si>
    <t>BEG</t>
  </si>
  <si>
    <t>Kostenrechnung Option RS 5 Würzburg - Volkach-Astheim</t>
  </si>
  <si>
    <t>Kalkulation der vertragsgegenständlichen SPNV-Leistungen Option RS 5 Würzburg - Volkach-Astheim</t>
  </si>
  <si>
    <t>Vorlaufkosten Los A</t>
  </si>
  <si>
    <t>Vorlaufkosten Option RS 5 Würzburg - Volkach-Astheim</t>
  </si>
  <si>
    <t>0a</t>
  </si>
  <si>
    <t>0b</t>
  </si>
  <si>
    <t>Blatt 0b:</t>
  </si>
  <si>
    <t>Blatt 0a:</t>
  </si>
  <si>
    <t>Verbrauch an Dieselkraftstoff</t>
  </si>
  <si>
    <t>[Liter / Fzgkm]</t>
  </si>
  <si>
    <t>Kraftstoffverbrauch für Zugförderung Planfahrten je Fahrzeug ****</t>
  </si>
  <si>
    <t>[Liter/Jahr]</t>
  </si>
  <si>
    <t>Kraftstoffverbrauch für Zugförderung Leerfahrten je Fahrzeug ****</t>
  </si>
  <si>
    <t>Wertungsrelevante Ausstattungs- und Servicemerkmale</t>
  </si>
  <si>
    <t>Im Folgenden sind dazu die vom Bieter verbindlich angebotenen wertungsrelevanten Qualitätsmerkmale und deren Umfang angegeben (siehe grün unterlegten Felder).</t>
  </si>
  <si>
    <t>Ausstattungs- und Servicemerkmale</t>
  </si>
  <si>
    <t xml:space="preserve">
Betrag (jährlicher)</t>
  </si>
  <si>
    <t>Bezug</t>
  </si>
  <si>
    <t xml:space="preserve">
maximal anerkannt werden ...</t>
  </si>
  <si>
    <t>erfüllt
%-Anteil oder Anzahl eintragen
(oder ab (2) "ja" bei 100%-Anteil")</t>
  </si>
  <si>
    <t xml:space="preserve">
Wertungsvorteil (Jahreswert)</t>
  </si>
  <si>
    <t>gesamte Fahrzeugflotte</t>
  </si>
  <si>
    <t xml:space="preserve">mindestens 25 % der vis-à-vis-Sitzgruppen in der 2. Klasse sind mit festen Tischen in einer Größe von mindestens 400 mm x 400 mm ausgestattet  </t>
  </si>
  <si>
    <t>TSI PRM-konforme Innendisplays</t>
  </si>
  <si>
    <t>Summe Mehrqualitäten rechnerisch</t>
  </si>
  <si>
    <t>maximal anrechenbarer Wertungsvorteil aus Mehrqualitäten</t>
  </si>
  <si>
    <t>anzurechnender Wertungsvorteil aus Mehrqualitäten</t>
  </si>
  <si>
    <t xml:space="preserve">Blatt 5: </t>
  </si>
  <si>
    <t>Mehrqualität</t>
  </si>
  <si>
    <t xml:space="preserve">Universaltoilette (TSI PRM) </t>
  </si>
  <si>
    <t xml:space="preserve"> Mobilfunkrepeater in mindestens 50% der Fahrzeugbereiche, die von Fahrgästen genutzt werden</t>
  </si>
  <si>
    <r>
      <t>Im Rahmen der Angebotswertung wird für die in folgender Tabelle genannten Ausstattungs- und Servicemerkmale ein Wertungsvorteil angesetzt.</t>
    </r>
    <r>
      <rPr>
        <sz val="10"/>
        <color indexed="10"/>
        <rFont val="Arial"/>
        <family val="2"/>
      </rPr>
      <t xml:space="preserve"> </t>
    </r>
    <r>
      <rPr>
        <sz val="10"/>
        <rFont val="Arial"/>
        <family val="2"/>
      </rPr>
      <t>Die rechnerische Ermittlung des Wertungsvorteils ergibt sich aus der in der Tabelle dargestellten Systematik. Gewertet werden ausschließlich die Regel- und Reservefahrzeuge inklusive der Fahrzeuge für die Option</t>
    </r>
    <r>
      <rPr>
        <sz val="10"/>
        <color rgb="FFFF0000"/>
        <rFont val="Arial"/>
        <family val="2"/>
      </rPr>
      <t>.</t>
    </r>
    <r>
      <rPr>
        <sz val="10"/>
        <rFont val="Arial"/>
        <family val="2"/>
      </rPr>
      <t xml:space="preserve">
Die Vergabe des maximal möglichen Wertungsbonus setzt voraus, dass 100% der gesamten Fahrzeugflotte (Regel- und Reservefahrzeuge) mit vorgenanntem Mehrqualitätsmerkmal ausgestattet werden. Werden weniger Fahrzeuge damit ausgestattet, verringert sich der Wertungsbonus entsprechend.</t>
    </r>
  </si>
  <si>
    <t>mind. Sechs Sitzreihen in Reihenbestuhlung Sitzabstand größer gleich 800mm</t>
  </si>
  <si>
    <t>[Los A, O1]</t>
  </si>
  <si>
    <t xml:space="preserve"> effektive Preisgleitung Los A</t>
  </si>
  <si>
    <t xml:space="preserve"> effektive Preisgleitung Option RS 5 Würzburg - Volkach-Astheim</t>
  </si>
  <si>
    <t>Blatt 6b:</t>
  </si>
  <si>
    <t xml:space="preserve">
Gesamtsumme Kosten des EVU Grundangebot Los A
</t>
  </si>
  <si>
    <t xml:space="preserve">
Gesamtsumme Kosten des EVU Option RS 5
</t>
  </si>
  <si>
    <t>Vorlaufkosten des EVU Option RS 5</t>
  </si>
  <si>
    <t>Vorlaufkosten des EVU Grundangebot Los A</t>
  </si>
  <si>
    <t>(Wert aus Blatt 0a, keine Preisgleitung)</t>
  </si>
  <si>
    <t>(Wert aus Blatt 0b, keine Preisgleitung)</t>
  </si>
  <si>
    <t>I</t>
  </si>
  <si>
    <t>Wertungsvorteil für Mehrqualität</t>
  </si>
  <si>
    <t>(Wert aus Blatt 5)</t>
  </si>
  <si>
    <t>entsprechend Grundangebot</t>
  </si>
  <si>
    <t>Gesamtkosten TLBV
[EUR/Jahr]</t>
  </si>
  <si>
    <t>Summe Position 7</t>
  </si>
  <si>
    <t>7.3</t>
  </si>
  <si>
    <t>7.4</t>
  </si>
  <si>
    <t>7.5</t>
  </si>
  <si>
    <t>7.6</t>
  </si>
  <si>
    <t>7.7</t>
  </si>
  <si>
    <t>Kosten je Fplkm TLBV
[EUR/Fplkm]</t>
  </si>
  <si>
    <t>Gesamtkosten BEG
[EUR/Jahr]</t>
  </si>
  <si>
    <t>Kosten je Fplkm BEG
[EUR/Fplkm]</t>
  </si>
  <si>
    <t>7 Aufgabenträgerspezifische Kosten</t>
  </si>
  <si>
    <t>Summe der Gesamtkosten des EVU  (ohne aufgabenträgerspezifische Kosten)  (Summe Position 1 bis 5)</t>
  </si>
  <si>
    <t>8</t>
  </si>
  <si>
    <t>Summe der Gesamtkosten des EVU   ( Position 6 + Position 7)</t>
  </si>
  <si>
    <t>5.3.2</t>
  </si>
  <si>
    <t>7.8</t>
  </si>
  <si>
    <t>7.9</t>
  </si>
  <si>
    <t>7.10</t>
  </si>
  <si>
    <t>7.11</t>
  </si>
  <si>
    <t>7.12</t>
  </si>
  <si>
    <t>QMS Bayern Pauschale Qualitätsmesssystem</t>
  </si>
  <si>
    <t>QMS Bayern zusätzlicher Personalaufwand für Berichtswesen</t>
  </si>
  <si>
    <t>QMS Bayern zusätzlicher Sachaufwand</t>
  </si>
  <si>
    <t>QMS Bayern Bonus/Malus Anreizsystem</t>
  </si>
  <si>
    <t>Lohn-Std.</t>
  </si>
  <si>
    <t xml:space="preserve">Blatt 1c: </t>
  </si>
  <si>
    <t>Kalkulation der vertragsgegenständlichen SPNV-Leistungen Verlängerungsoption</t>
  </si>
  <si>
    <t>1c</t>
  </si>
  <si>
    <t>Kostenrechnung Verlängerungsoption Los A</t>
  </si>
  <si>
    <t>Blatt 2a:</t>
  </si>
  <si>
    <t>Fahrzeuge Grundangebot</t>
  </si>
  <si>
    <t>Fahrzeuge Option RS 5 Würzburg - Volkach-Astheim</t>
  </si>
  <si>
    <t>Blatt 2b:</t>
  </si>
  <si>
    <t>2a</t>
  </si>
  <si>
    <t>2b</t>
  </si>
  <si>
    <t>Aufgabenträgerspezifische Kosten</t>
  </si>
  <si>
    <t xml:space="preserve"> effektive Preisgleitung Los A Verlängerungsoption</t>
  </si>
  <si>
    <t>Blatt 6c:</t>
  </si>
  <si>
    <t>6c</t>
  </si>
  <si>
    <t>aus Blatt 1c:</t>
  </si>
  <si>
    <t xml:space="preserve">
Gesamtsumme Kosten der Verlängerunsoption Los A
</t>
  </si>
  <si>
    <t>(Wert aus Blatt 1c, ohne durchlaufende Posten)</t>
  </si>
  <si>
    <t>J</t>
  </si>
  <si>
    <r>
      <t xml:space="preserve">(Werte aus Spalte I, abgezinst </t>
    </r>
    <r>
      <rPr>
        <i/>
        <vertAlign val="superscript"/>
        <sz val="9"/>
        <rFont val="Arial"/>
        <family val="2"/>
      </rPr>
      <t>1)</t>
    </r>
    <r>
      <rPr>
        <i/>
        <sz val="9"/>
        <rFont val="Arial"/>
        <family val="2"/>
      </rPr>
      <t>)</t>
    </r>
  </si>
  <si>
    <r>
      <t xml:space="preserve">Summe über die theoretische Vertragslaufzeit </t>
    </r>
    <r>
      <rPr>
        <b/>
        <vertAlign val="superscript"/>
        <sz val="9"/>
        <rFont val="Arial"/>
        <family val="2"/>
      </rPr>
      <t xml:space="preserve"> </t>
    </r>
    <r>
      <rPr>
        <b/>
        <sz val="9"/>
        <rFont val="Arial"/>
        <family val="2"/>
      </rPr>
      <t>( = 01.01.2029 bis 31.12.2038 einschl.) inkl. Vorlaufkosten</t>
    </r>
  </si>
  <si>
    <t>(Wert aus Blatt 1b, ohne durchlaufende Posten) zu 50%</t>
  </si>
  <si>
    <t>(I) = (B) + (C) + (D) + (E) + (F) + (G) - (H)</t>
  </si>
  <si>
    <t>9</t>
  </si>
  <si>
    <t>9.1</t>
  </si>
  <si>
    <t>9.1.1</t>
  </si>
  <si>
    <t>9.1.2</t>
  </si>
  <si>
    <t>9.2</t>
  </si>
  <si>
    <t>9.2.1</t>
  </si>
  <si>
    <t>9.2.2</t>
  </si>
  <si>
    <t>Summe Position 9.1</t>
  </si>
  <si>
    <t>Summe Position 9.2</t>
  </si>
  <si>
    <t xml:space="preserve">Summe Infrastrukturkosten (Postion 9)  </t>
  </si>
  <si>
    <t>Verbundaufwand NVM</t>
  </si>
  <si>
    <t>Verbundaufwand VGN</t>
  </si>
  <si>
    <t xml:space="preserve">Leistungsumfang </t>
  </si>
  <si>
    <t>BI_03; BI_27</t>
  </si>
  <si>
    <t>BI_27</t>
  </si>
  <si>
    <r>
      <t xml:space="preserve">Kostenrechnung für ein Fahrplanjahr auf Basis des Normjahres gemäß Verkehrstageschlüssel; Alle Preise sind mit Preisstand des Jahres </t>
    </r>
    <r>
      <rPr>
        <i/>
        <strike/>
        <sz val="10"/>
        <color rgb="FF0070C0"/>
        <rFont val="Arial"/>
        <family val="2"/>
      </rPr>
      <t>2024</t>
    </r>
    <r>
      <rPr>
        <i/>
        <sz val="10"/>
        <color rgb="FF0070C0"/>
        <rFont val="Arial"/>
        <family val="2"/>
      </rPr>
      <t xml:space="preserve"> 2025 </t>
    </r>
    <r>
      <rPr>
        <i/>
        <vertAlign val="subscript"/>
        <sz val="10"/>
        <color rgb="FF0070C0"/>
        <rFont val="Arial"/>
        <family val="2"/>
      </rPr>
      <t>BI_27</t>
    </r>
    <r>
      <rPr>
        <i/>
        <sz val="10"/>
        <rFont val="Arial"/>
        <family val="2"/>
      </rPr>
      <t xml:space="preserve"> ohne Mehrwertsteuer anzubieten!</t>
    </r>
  </si>
  <si>
    <r>
      <t>Trassenkosten für Fahrplanfahrten, DB InfraGo, Preisstand TPS</t>
    </r>
    <r>
      <rPr>
        <b/>
        <strike/>
        <sz val="10"/>
        <color rgb="FF0070C0"/>
        <rFont val="Arial"/>
        <family val="2"/>
      </rPr>
      <t xml:space="preserve"> 2024</t>
    </r>
    <r>
      <rPr>
        <b/>
        <sz val="10"/>
        <color rgb="FF0070C0"/>
        <rFont val="Arial"/>
        <family val="2"/>
      </rPr>
      <t xml:space="preserve"> 2025 </t>
    </r>
    <r>
      <rPr>
        <b/>
        <vertAlign val="subscript"/>
        <sz val="10"/>
        <color rgb="FF0070C0"/>
        <rFont val="Arial"/>
        <family val="2"/>
      </rPr>
      <t>BI_27</t>
    </r>
  </si>
  <si>
    <r>
      <t xml:space="preserve">Stationskosten für Fahrplanfahrten, DB InfraGo, Preisstand SPS </t>
    </r>
    <r>
      <rPr>
        <b/>
        <strike/>
        <sz val="10"/>
        <color rgb="FF0070C0"/>
        <rFont val="Arial"/>
        <family val="2"/>
      </rPr>
      <t>2024</t>
    </r>
    <r>
      <rPr>
        <b/>
        <sz val="10"/>
        <color rgb="FF0070C0"/>
        <rFont val="Arial"/>
        <family val="2"/>
      </rPr>
      <t xml:space="preserve"> 2025</t>
    </r>
    <r>
      <rPr>
        <b/>
        <vertAlign val="subscript"/>
        <sz val="10"/>
        <color rgb="FF0070C0"/>
        <rFont val="Arial"/>
        <family val="2"/>
      </rPr>
      <t xml:space="preserve"> BI_27</t>
    </r>
  </si>
  <si>
    <r>
      <t xml:space="preserve">Wert in Zelle C10 angepasst </t>
    </r>
    <r>
      <rPr>
        <vertAlign val="subscript"/>
        <sz val="9"/>
        <color rgb="FF0070C0"/>
        <rFont val="Arial"/>
        <family val="2"/>
      </rPr>
      <t>BI_27</t>
    </r>
  </si>
  <si>
    <r>
      <t xml:space="preserve">(Übertrag aus Blatt 1a und 1c "Kostenrechnung" im Jahr </t>
    </r>
    <r>
      <rPr>
        <strike/>
        <sz val="10"/>
        <color rgb="FF0070C0"/>
        <rFont val="Arial"/>
        <family val="2"/>
      </rPr>
      <t>2024</t>
    </r>
    <r>
      <rPr>
        <sz val="10"/>
        <color rgb="FF0070C0"/>
        <rFont val="Arial"/>
        <family val="2"/>
      </rPr>
      <t xml:space="preserve"> 2025</t>
    </r>
    <r>
      <rPr>
        <sz val="10"/>
        <rFont val="Arial"/>
        <family val="2"/>
      </rPr>
      <t xml:space="preserve">" </t>
    </r>
    <r>
      <rPr>
        <vertAlign val="subscript"/>
        <sz val="10"/>
        <color rgb="FF0070C0"/>
        <rFont val="Arial"/>
        <family val="2"/>
      </rPr>
      <t>BI_27</t>
    </r>
    <r>
      <rPr>
        <sz val="10"/>
        <rFont val="Arial"/>
        <family val="2"/>
      </rPr>
      <t>)</t>
    </r>
  </si>
  <si>
    <r>
      <t>ein verbindliches Angebot für die  ausgeschriebene Dienstleistung Personenbeförderung per Bahn "</t>
    </r>
    <r>
      <rPr>
        <b/>
        <sz val="11"/>
        <rFont val="Arial"/>
        <family val="2"/>
      </rPr>
      <t>Südthüringen-Unterfranken-Netz</t>
    </r>
    <r>
      <rPr>
        <sz val="11"/>
        <rFont val="Arial"/>
        <family val="2"/>
      </rPr>
      <t xml:space="preserve">" Los A für das Vertragsjahr </t>
    </r>
    <r>
      <rPr>
        <strike/>
        <sz val="11"/>
        <color rgb="FF0070C0"/>
        <rFont val="Arial"/>
        <family val="2"/>
      </rPr>
      <t xml:space="preserve">2024 </t>
    </r>
    <r>
      <rPr>
        <sz val="11"/>
        <color rgb="FF0070C0"/>
        <rFont val="Arial"/>
        <family val="2"/>
      </rPr>
      <t xml:space="preserve">2025 </t>
    </r>
    <r>
      <rPr>
        <vertAlign val="subscript"/>
        <sz val="11"/>
        <color rgb="FF0070C0"/>
        <rFont val="Arial"/>
        <family val="2"/>
      </rPr>
      <t>BI_27</t>
    </r>
    <r>
      <rPr>
        <vertAlign val="subscript"/>
        <sz val="11"/>
        <rFont val="Arial"/>
        <family val="2"/>
      </rPr>
      <t xml:space="preserve"> </t>
    </r>
    <r>
      <rPr>
        <sz val="11"/>
        <rFont val="Arial"/>
        <family val="2"/>
      </rPr>
      <t>nach Maßgabe des ausgeschriebenen Fahrplans in Höhe von</t>
    </r>
  </si>
  <si>
    <r>
      <t xml:space="preserve">Zusätzliche Gestellung von </t>
    </r>
    <r>
      <rPr>
        <b/>
        <sz val="10"/>
        <color rgb="FF0070C0"/>
        <rFont val="Arial"/>
        <family val="2"/>
      </rPr>
      <t xml:space="preserve">Aushilfskräften, Servicepersonale/ Reisendenlenkern und Sicherheitspersonal </t>
    </r>
    <r>
      <rPr>
        <b/>
        <strike/>
        <sz val="10"/>
        <color rgb="FF0070C0"/>
        <rFont val="Arial"/>
        <family val="2"/>
      </rPr>
      <t>Reisendenlenkern und Servicekräften</t>
    </r>
    <r>
      <rPr>
        <b/>
        <sz val="10"/>
        <color rgb="FF0070C0"/>
        <rFont val="Arial"/>
        <family val="2"/>
      </rPr>
      <t xml:space="preserve"> </t>
    </r>
    <r>
      <rPr>
        <b/>
        <vertAlign val="subscript"/>
        <sz val="10"/>
        <color rgb="FF0070C0"/>
        <rFont val="Arial"/>
        <family val="2"/>
      </rPr>
      <t>BI_53</t>
    </r>
  </si>
  <si>
    <r>
      <t xml:space="preserve">Blatt 3: Zusätzliche Gestellung von </t>
    </r>
    <r>
      <rPr>
        <b/>
        <sz val="12"/>
        <color rgb="FF0070C0"/>
        <rFont val="Arial"/>
        <family val="2"/>
      </rPr>
      <t>Aushilfskräften,</t>
    </r>
    <r>
      <rPr>
        <b/>
        <sz val="12"/>
        <rFont val="Arial"/>
        <family val="2"/>
      </rPr>
      <t xml:space="preserve"> Servicepersonal / Reisendenlenkern und Sicherheitspersonal </t>
    </r>
    <r>
      <rPr>
        <b/>
        <vertAlign val="subscript"/>
        <sz val="12"/>
        <color rgb="FF0070C0"/>
        <rFont val="Arial"/>
        <family val="2"/>
      </rPr>
      <t>BI_53</t>
    </r>
  </si>
  <si>
    <r>
      <t xml:space="preserve">Kostenrechnung für die zusätzliche Gestellung von </t>
    </r>
    <r>
      <rPr>
        <i/>
        <sz val="10"/>
        <color rgb="FF0070C0"/>
        <rFont val="Arial"/>
        <family val="2"/>
      </rPr>
      <t xml:space="preserve">Aushilfskräften, Servicepersonal/ Reisendenlenkern und Sicherheitspersonal </t>
    </r>
    <r>
      <rPr>
        <i/>
        <strike/>
        <sz val="10"/>
        <color rgb="FF0070C0"/>
        <rFont val="Arial"/>
        <family val="2"/>
      </rPr>
      <t xml:space="preserve">Reisendenlenkern und Servicekräften </t>
    </r>
    <r>
      <rPr>
        <i/>
        <vertAlign val="subscript"/>
        <sz val="10"/>
        <color rgb="FF0070C0"/>
        <rFont val="Arial"/>
        <family val="2"/>
      </rPr>
      <t>BI_53</t>
    </r>
    <r>
      <rPr>
        <i/>
        <sz val="10"/>
        <rFont val="Arial"/>
        <family val="2"/>
      </rPr>
      <t xml:space="preserve">; Alle Preise sind pro Schichtstunde mit Preisstand des Jahres </t>
    </r>
    <r>
      <rPr>
        <i/>
        <strike/>
        <sz val="10"/>
        <color rgb="FF0070C0"/>
        <rFont val="Arial"/>
        <family val="2"/>
      </rPr>
      <t xml:space="preserve">2024 </t>
    </r>
    <r>
      <rPr>
        <i/>
        <sz val="10"/>
        <color rgb="FF0070C0"/>
        <rFont val="Arial"/>
        <family val="2"/>
      </rPr>
      <t xml:space="preserve">2025 </t>
    </r>
    <r>
      <rPr>
        <i/>
        <vertAlign val="subscript"/>
        <sz val="10"/>
        <color rgb="FF0070C0"/>
        <rFont val="Arial"/>
        <family val="2"/>
      </rPr>
      <t>BI_27</t>
    </r>
    <r>
      <rPr>
        <i/>
        <sz val="10"/>
        <rFont val="Arial"/>
        <family val="2"/>
      </rPr>
      <t xml:space="preserve"> ohne Mehrwertsteuer anzubieten!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</si>
</sst>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 #,##0.00\ &quot;€&quot;_-;\-* #,##0.00\ &quot;€&quot;_-;_-* &quot;-&quot;??\ &quot;€&quot;_-;_-@_-"/>
    <numFmt numFmtId="164" formatCode="_-* #,##0.00\ _€_-;\-* #,##0.00\ _€_-;_-* &quot;-&quot;??\ _€_-;_-@_-"/>
    <numFmt numFmtId="165" formatCode="#,##0.000"/>
    <numFmt numFmtId="166" formatCode="#,##0.00\ &quot;€&quot;"/>
    <numFmt numFmtId="167" formatCode="\ @"/>
    <numFmt numFmtId="168" formatCode="_-* #,##0.00\ [$€]_-;\-* #,##0.00\ [$€]_-;_-* &quot;-&quot;??\ [$€]_-;_-@_-"/>
    <numFmt numFmtId="169" formatCode="#,##0.000&quot; €/Fplkm&quot;"/>
    <numFmt numFmtId="170" formatCode="_-* #,##0.00\ &quot;DM&quot;_-;\-* #,##0.00\ &quot;DM&quot;_-;_-* &quot;-&quot;??\ &quot;DM&quot;_-;_-@_-"/>
    <numFmt numFmtId="171" formatCode="#,##0.000_ ;\-#,##0.000\ "/>
    <numFmt numFmtId="172" formatCode="#,##0.00&quot; €/h&quot;"/>
    <numFmt numFmtId="173" formatCode="0.0%"/>
    <numFmt numFmtId="174" formatCode="0.00\ &quot;€/Fplkm&quot;"/>
    <numFmt numFmtId="175" formatCode="0\ &quot;Jahre&quot;"/>
    <numFmt numFmtId="176" formatCode="#,##0.00\ &quot;€/Jahr&quot;"/>
    <numFmt numFmtId="177" formatCode="#,##0\ &quot;Fzgkm / Jahr&quot;"/>
    <numFmt numFmtId="178" formatCode="#,##0\ &quot;€&quot;"/>
    <numFmt numFmtId="179" formatCode="&quot;(&quot;0&quot;)&quot;"/>
    <numFmt numFmtId="180" formatCode="&quot;(&quot;@&quot;)&quot;"/>
    <numFmt numFmtId="181" formatCode="0.00%&quot;  &quot;"/>
    <numFmt numFmtId="182" formatCode="#,##0.00\ &quot;€&quot;&quot; &quot;"/>
    <numFmt numFmtId="183" formatCode="#,##0\ &quot;€&quot;&quot;  &quot;"/>
    <numFmt numFmtId="184" formatCode="\ \ @"/>
    <numFmt numFmtId="185" formatCode="#,##0.0000\ &quot;€&quot;&quot; &quot;"/>
    <numFmt numFmtId="186" formatCode="0.0%&quot;        &quot;"/>
    <numFmt numFmtId="187" formatCode="0.0%&quot;   &quot;"/>
    <numFmt numFmtId="188" formatCode="#,##0\ &quot;kWh&quot;"/>
    <numFmt numFmtId="189" formatCode="#,##0.0"/>
    <numFmt numFmtId="190" formatCode="#,##0.000\ &quot;€&quot;"/>
    <numFmt numFmtId="191" formatCode="#,##0.00\ &quot;kWh/Fzgkm&quot;"/>
    <numFmt numFmtId="192" formatCode="#,##0\ &quot;kWh / Jahr&quot;"/>
    <numFmt numFmtId="193" formatCode="#,##0\ &quot;€&quot;\ \ "/>
  </numFmts>
  <fonts count="90" x14ac:knownFonts="1">
    <font>
      <sz val="10"/>
      <name val="Arial"/>
    </font>
    <font>
      <sz val="11"/>
      <color theme="1"/>
      <name val="Calibri"/>
      <family val="2"/>
      <scheme val="minor"/>
    </font>
    <font>
      <sz val="10"/>
      <name val="Arial"/>
      <family val="2"/>
    </font>
    <font>
      <b/>
      <sz val="10"/>
      <name val="Arial"/>
      <family val="2"/>
    </font>
    <font>
      <b/>
      <sz val="12"/>
      <name val="Arial"/>
      <family val="2"/>
    </font>
    <font>
      <sz val="10"/>
      <name val="Arial"/>
      <family val="2"/>
    </font>
    <font>
      <b/>
      <sz val="10"/>
      <color indexed="9"/>
      <name val="Arial"/>
      <family val="2"/>
    </font>
    <font>
      <sz val="8"/>
      <name val="Arial"/>
      <family val="2"/>
    </font>
    <font>
      <sz val="14"/>
      <name val="Arial"/>
      <family val="2"/>
    </font>
    <font>
      <b/>
      <sz val="14"/>
      <name val="Arial"/>
      <family val="2"/>
    </font>
    <font>
      <b/>
      <sz val="9"/>
      <name val="Arial"/>
      <family val="2"/>
    </font>
    <font>
      <sz val="9"/>
      <name val="Arial"/>
      <family val="2"/>
    </font>
    <font>
      <b/>
      <sz val="10"/>
      <color indexed="62"/>
      <name val="Arial"/>
      <family val="2"/>
    </font>
    <font>
      <b/>
      <sz val="8"/>
      <name val="Arial"/>
      <family val="2"/>
    </font>
    <font>
      <b/>
      <sz val="10"/>
      <color indexed="10"/>
      <name val="Arial"/>
      <family val="2"/>
    </font>
    <font>
      <i/>
      <sz val="10"/>
      <name val="Arial"/>
      <family val="2"/>
    </font>
    <font>
      <b/>
      <sz val="8"/>
      <color indexed="9"/>
      <name val="Arial"/>
      <family val="2"/>
    </font>
    <font>
      <sz val="10"/>
      <name val="Arial"/>
      <family val="2"/>
    </font>
    <font>
      <sz val="8"/>
      <color indexed="9"/>
      <name val="Arial"/>
      <family val="2"/>
    </font>
    <font>
      <i/>
      <sz val="8"/>
      <name val="Arial"/>
      <family val="2"/>
    </font>
    <font>
      <b/>
      <sz val="10"/>
      <color indexed="8"/>
      <name val="Arial"/>
      <family val="2"/>
    </font>
    <font>
      <b/>
      <i/>
      <sz val="8"/>
      <name val="Arial"/>
      <family val="2"/>
    </font>
    <font>
      <i/>
      <sz val="8"/>
      <color indexed="9"/>
      <name val="Arial"/>
      <family val="2"/>
    </font>
    <font>
      <b/>
      <sz val="9"/>
      <name val="Arial"/>
      <family val="2"/>
    </font>
    <font>
      <i/>
      <sz val="11"/>
      <name val="Arial"/>
      <family val="2"/>
    </font>
    <font>
      <sz val="9"/>
      <name val="Arial"/>
      <family val="2"/>
    </font>
    <font>
      <b/>
      <i/>
      <sz val="10"/>
      <name val="Arial"/>
      <family val="2"/>
    </font>
    <font>
      <b/>
      <sz val="9"/>
      <color indexed="62"/>
      <name val="Arial"/>
      <family val="2"/>
    </font>
    <font>
      <b/>
      <sz val="9"/>
      <color indexed="9"/>
      <name val="Arial"/>
      <family val="2"/>
    </font>
    <font>
      <sz val="9"/>
      <color indexed="8"/>
      <name val="Arial"/>
      <family val="2"/>
    </font>
    <font>
      <b/>
      <i/>
      <sz val="8"/>
      <color rgb="FFFF0000"/>
      <name val="Arial"/>
      <family val="2"/>
    </font>
    <font>
      <i/>
      <sz val="9"/>
      <name val="Arial"/>
      <family val="2"/>
    </font>
    <font>
      <sz val="9"/>
      <color rgb="FFFF0000"/>
      <name val="Arial"/>
      <family val="2"/>
    </font>
    <font>
      <sz val="10"/>
      <color rgb="FFFF0000"/>
      <name val="Arial"/>
      <family val="2"/>
    </font>
    <font>
      <sz val="10"/>
      <name val="Arial"/>
      <family val="2"/>
    </font>
    <font>
      <sz val="9"/>
      <color indexed="9"/>
      <name val="Arial"/>
      <family val="2"/>
    </font>
    <font>
      <sz val="10"/>
      <color indexed="9"/>
      <name val="Arial"/>
      <family val="2"/>
    </font>
    <font>
      <sz val="9"/>
      <color indexed="18"/>
      <name val="Arial"/>
      <family val="2"/>
    </font>
    <font>
      <b/>
      <i/>
      <sz val="9"/>
      <color rgb="FFFF0000"/>
      <name val="Arial"/>
      <family val="2"/>
    </font>
    <font>
      <sz val="6"/>
      <color rgb="FFFF0000"/>
      <name val="Arial"/>
      <family val="2"/>
    </font>
    <font>
      <b/>
      <sz val="11"/>
      <name val="Arial"/>
      <family val="2"/>
    </font>
    <font>
      <sz val="11"/>
      <name val="Arial"/>
      <family val="2"/>
    </font>
    <font>
      <b/>
      <sz val="10"/>
      <color rgb="FFFF0000"/>
      <name val="Arial"/>
      <family val="2"/>
    </font>
    <font>
      <b/>
      <sz val="8"/>
      <color rgb="FFFF0000"/>
      <name val="Arial"/>
      <family val="2"/>
    </font>
    <font>
      <vertAlign val="superscript"/>
      <sz val="10"/>
      <name val="Arial"/>
      <family val="2"/>
    </font>
    <font>
      <u/>
      <sz val="14"/>
      <name val="Arial"/>
      <family val="2"/>
    </font>
    <font>
      <u/>
      <sz val="10"/>
      <name val="Arial"/>
      <family val="2"/>
    </font>
    <font>
      <sz val="12"/>
      <name val="Arial"/>
      <family val="2"/>
    </font>
    <font>
      <sz val="9"/>
      <color indexed="10"/>
      <name val="Arial"/>
      <family val="2"/>
    </font>
    <font>
      <b/>
      <sz val="11"/>
      <color indexed="9"/>
      <name val="Arial"/>
      <family val="2"/>
    </font>
    <font>
      <i/>
      <sz val="11"/>
      <color indexed="9"/>
      <name val="Arial"/>
      <family val="2"/>
    </font>
    <font>
      <i/>
      <sz val="12"/>
      <name val="Arial"/>
      <family val="2"/>
    </font>
    <font>
      <b/>
      <i/>
      <sz val="9"/>
      <name val="Arial"/>
      <family val="2"/>
    </font>
    <font>
      <b/>
      <sz val="9"/>
      <color indexed="8"/>
      <name val="Arial"/>
      <family val="2"/>
    </font>
    <font>
      <vertAlign val="superscript"/>
      <sz val="9"/>
      <name val="Arial"/>
      <family val="2"/>
    </font>
    <font>
      <b/>
      <sz val="9"/>
      <name val="Symbol"/>
      <family val="1"/>
      <charset val="2"/>
    </font>
    <font>
      <sz val="9"/>
      <color indexed="23"/>
      <name val="Arial"/>
      <family val="2"/>
    </font>
    <font>
      <i/>
      <sz val="9"/>
      <color indexed="23"/>
      <name val="Arial"/>
      <family val="2"/>
    </font>
    <font>
      <b/>
      <sz val="9"/>
      <color indexed="10"/>
      <name val="Arial"/>
      <family val="2"/>
    </font>
    <font>
      <b/>
      <vertAlign val="superscript"/>
      <sz val="9"/>
      <name val="Arial"/>
      <family val="2"/>
    </font>
    <font>
      <i/>
      <vertAlign val="superscript"/>
      <sz val="9"/>
      <name val="Arial"/>
      <family val="2"/>
    </font>
    <font>
      <i/>
      <sz val="9"/>
      <color indexed="8"/>
      <name val="Arial"/>
      <family val="2"/>
    </font>
    <font>
      <sz val="11"/>
      <color theme="1"/>
      <name val="Arial"/>
      <family val="2"/>
    </font>
    <font>
      <b/>
      <sz val="20"/>
      <color theme="1"/>
      <name val="Arial"/>
      <family val="2"/>
    </font>
    <font>
      <sz val="20"/>
      <color theme="1"/>
      <name val="Arial"/>
      <family val="2"/>
    </font>
    <font>
      <sz val="12"/>
      <color theme="1"/>
      <name val="Arial"/>
      <family val="2"/>
    </font>
    <font>
      <b/>
      <sz val="11"/>
      <color rgb="FFFF0000"/>
      <name val="Arial"/>
      <family val="2"/>
    </font>
    <font>
      <sz val="9"/>
      <color rgb="FF0070C0"/>
      <name val="Arial"/>
      <family val="2"/>
    </font>
    <font>
      <sz val="8"/>
      <color rgb="FF0070C0"/>
      <name val="Arial"/>
      <family val="2"/>
    </font>
    <font>
      <sz val="10"/>
      <color rgb="FF0070C0"/>
      <name val="Arial"/>
      <family val="2"/>
    </font>
    <font>
      <vertAlign val="subscript"/>
      <sz val="10"/>
      <color rgb="FF0070C0"/>
      <name val="Arial"/>
      <family val="2"/>
    </font>
    <font>
      <strike/>
      <sz val="10"/>
      <color rgb="FF0070C0"/>
      <name val="Arial"/>
      <family val="2"/>
    </font>
    <font>
      <vertAlign val="subscript"/>
      <sz val="9"/>
      <name val="Arial"/>
      <family val="2"/>
    </font>
    <font>
      <sz val="10"/>
      <color indexed="10"/>
      <name val="Arial"/>
      <family val="2"/>
    </font>
    <font>
      <vertAlign val="superscript"/>
      <sz val="10"/>
      <color indexed="10"/>
      <name val="Arial"/>
      <family val="2"/>
    </font>
    <font>
      <sz val="10"/>
      <name val="Arial"/>
      <family val="2"/>
    </font>
    <font>
      <i/>
      <sz val="10"/>
      <color rgb="FF0070C0"/>
      <name val="Arial"/>
      <family val="2"/>
    </font>
    <font>
      <i/>
      <strike/>
      <sz val="10"/>
      <color rgb="FF0070C0"/>
      <name val="Arial"/>
      <family val="2"/>
    </font>
    <font>
      <i/>
      <vertAlign val="subscript"/>
      <sz val="10"/>
      <color rgb="FF0070C0"/>
      <name val="Arial"/>
      <family val="2"/>
    </font>
    <font>
      <b/>
      <sz val="10"/>
      <color rgb="FF0070C0"/>
      <name val="Arial"/>
      <family val="2"/>
    </font>
    <font>
      <b/>
      <vertAlign val="subscript"/>
      <sz val="10"/>
      <color rgb="FF0070C0"/>
      <name val="Arial"/>
      <family val="2"/>
    </font>
    <font>
      <b/>
      <strike/>
      <sz val="10"/>
      <color rgb="FF0070C0"/>
      <name val="Arial"/>
      <family val="2"/>
    </font>
    <font>
      <b/>
      <sz val="9"/>
      <color rgb="FF0070C0"/>
      <name val="Arial"/>
      <family val="2"/>
    </font>
    <font>
      <vertAlign val="subscript"/>
      <sz val="9"/>
      <color rgb="FF0070C0"/>
      <name val="Arial"/>
      <family val="2"/>
    </font>
    <font>
      <sz val="11"/>
      <color rgb="FF0070C0"/>
      <name val="Arial"/>
      <family val="2"/>
    </font>
    <font>
      <vertAlign val="subscript"/>
      <sz val="11"/>
      <color rgb="FF0070C0"/>
      <name val="Arial"/>
      <family val="2"/>
    </font>
    <font>
      <vertAlign val="subscript"/>
      <sz val="11"/>
      <name val="Arial"/>
      <family val="2"/>
    </font>
    <font>
      <strike/>
      <sz val="11"/>
      <color rgb="FF0070C0"/>
      <name val="Arial"/>
      <family val="2"/>
    </font>
    <font>
      <b/>
      <sz val="12"/>
      <color rgb="FF0070C0"/>
      <name val="Arial"/>
      <family val="2"/>
    </font>
    <font>
      <b/>
      <vertAlign val="subscript"/>
      <sz val="12"/>
      <color rgb="FF0070C0"/>
      <name val="Arial"/>
      <family val="2"/>
    </font>
  </fonts>
  <fills count="23">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darkUp"/>
    </fill>
    <fill>
      <patternFill patternType="solid">
        <fgColor theme="0" tint="-0.14999847407452621"/>
        <bgColor indexed="64"/>
      </patternFill>
    </fill>
    <fill>
      <patternFill patternType="solid">
        <fgColor rgb="FFCCFFCC"/>
        <bgColor indexed="64"/>
      </patternFill>
    </fill>
    <fill>
      <patternFill patternType="solid">
        <fgColor indexed="65"/>
        <bgColor indexed="64"/>
      </patternFill>
    </fill>
    <fill>
      <patternFill patternType="solid">
        <fgColor theme="0"/>
        <bgColor indexed="64"/>
      </patternFill>
    </fill>
    <fill>
      <patternFill patternType="solid">
        <fgColor theme="1"/>
        <bgColor indexed="64"/>
      </patternFill>
    </fill>
    <fill>
      <patternFill patternType="solid">
        <fgColor indexed="51"/>
        <bgColor indexed="64"/>
      </patternFill>
    </fill>
    <fill>
      <patternFill patternType="solid">
        <fgColor indexed="47"/>
        <bgColor indexed="64"/>
      </patternFill>
    </fill>
    <fill>
      <patternFill patternType="lightUp"/>
    </fill>
    <fill>
      <patternFill patternType="solid">
        <fgColor indexed="26"/>
        <bgColor indexed="64"/>
      </patternFill>
    </fill>
    <fill>
      <patternFill patternType="solid">
        <fgColor rgb="FFFFFFCC"/>
        <bgColor indexed="64"/>
      </patternFill>
    </fill>
    <fill>
      <patternFill patternType="lightUp">
        <bgColor indexed="51"/>
      </patternFill>
    </fill>
    <fill>
      <patternFill patternType="lightUp">
        <bgColor indexed="26"/>
      </patternFill>
    </fill>
    <fill>
      <patternFill patternType="solid">
        <fgColor indexed="23"/>
        <bgColor indexed="64"/>
      </patternFill>
    </fill>
    <fill>
      <patternFill patternType="solid">
        <fgColor rgb="FFC0C0C0"/>
        <bgColor indexed="64"/>
      </patternFill>
    </fill>
    <fill>
      <patternFill patternType="solid">
        <fgColor rgb="FFFFFF99"/>
        <bgColor indexed="64"/>
      </patternFill>
    </fill>
  </fills>
  <borders count="9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diagonal/>
    </border>
    <border>
      <left style="hair">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medium">
        <color indexed="64"/>
      </top>
      <bottom/>
      <diagonal/>
    </border>
    <border>
      <left/>
      <right/>
      <top/>
      <bottom style="thick">
        <color theme="0"/>
      </bottom>
      <diagonal/>
    </border>
    <border>
      <left style="hair">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8">
    <xf numFmtId="0" fontId="0" fillId="0" borderId="0"/>
    <xf numFmtId="168"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4" fontId="34" fillId="0" borderId="0" applyFont="0" applyFill="0" applyBorder="0" applyAlignment="0" applyProtection="0"/>
    <xf numFmtId="0" fontId="2" fillId="0" borderId="0"/>
    <xf numFmtId="0" fontId="1" fillId="0" borderId="0"/>
    <xf numFmtId="44" fontId="75" fillId="0" borderId="0" applyFont="0" applyFill="0" applyBorder="0" applyAlignment="0" applyProtection="0"/>
  </cellStyleXfs>
  <cellXfs count="822">
    <xf numFmtId="0" fontId="0" fillId="0" borderId="0" xfId="0"/>
    <xf numFmtId="167" fontId="0" fillId="0" borderId="0" xfId="0" applyNumberFormat="1" applyAlignment="1" applyProtection="1">
      <alignment horizontal="left" vertical="center" wrapText="1"/>
    </xf>
    <xf numFmtId="0" fontId="0" fillId="0" borderId="0" xfId="0" applyBorder="1" applyAlignment="1" applyProtection="1">
      <alignment vertical="center" wrapText="1"/>
    </xf>
    <xf numFmtId="0" fontId="0" fillId="0" borderId="0" xfId="0" applyAlignment="1" applyProtection="1">
      <alignment horizontal="center" vertical="center" wrapText="1"/>
    </xf>
    <xf numFmtId="0" fontId="9" fillId="0" borderId="0" xfId="0" applyNumberFormat="1" applyFont="1" applyAlignment="1" applyProtection="1">
      <alignment horizontal="left" vertical="center"/>
    </xf>
    <xf numFmtId="0" fontId="2" fillId="0" borderId="0" xfId="0" applyFont="1" applyBorder="1" applyAlignment="1" applyProtection="1">
      <alignment vertical="center" wrapText="1"/>
    </xf>
    <xf numFmtId="0" fontId="8" fillId="0" borderId="0" xfId="0" applyNumberFormat="1" applyFont="1" applyAlignment="1" applyProtection="1">
      <alignment horizontal="left" vertical="center"/>
    </xf>
    <xf numFmtId="0" fontId="23" fillId="0" borderId="0" xfId="0" applyNumberFormat="1" applyFont="1" applyAlignment="1" applyProtection="1">
      <alignment horizontal="left" vertical="center"/>
    </xf>
    <xf numFmtId="0" fontId="23" fillId="0" borderId="0"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19" fillId="0" borderId="0" xfId="0" applyNumberFormat="1" applyFont="1" applyAlignment="1" applyProtection="1">
      <alignment horizontal="left" vertical="center"/>
    </xf>
    <xf numFmtId="0" fontId="19" fillId="0" borderId="0" xfId="0" applyFont="1" applyBorder="1" applyAlignment="1" applyProtection="1">
      <alignment vertical="center" wrapText="1"/>
    </xf>
    <xf numFmtId="0" fontId="19" fillId="0" borderId="0" xfId="0" applyFont="1" applyAlignment="1" applyProtection="1">
      <alignment horizontal="center" vertical="center" wrapText="1"/>
    </xf>
    <xf numFmtId="0" fontId="22" fillId="0" borderId="0" xfId="0" applyFont="1" applyAlignment="1" applyProtection="1">
      <alignment horizontal="center" vertical="center" wrapText="1"/>
    </xf>
    <xf numFmtId="0" fontId="19" fillId="0" borderId="0" xfId="0" applyFont="1" applyBorder="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Alignment="1" applyProtection="1">
      <alignment vertical="center"/>
    </xf>
    <xf numFmtId="0" fontId="0" fillId="0" borderId="0" xfId="0" applyProtection="1"/>
    <xf numFmtId="0" fontId="21" fillId="0" borderId="0" xfId="0" applyFont="1" applyFill="1" applyBorder="1" applyAlignment="1" applyProtection="1">
      <alignment horizontal="center" vertical="center"/>
    </xf>
    <xf numFmtId="0" fontId="19" fillId="0" borderId="0" xfId="0" applyNumberFormat="1" applyFont="1" applyBorder="1" applyAlignment="1" applyProtection="1">
      <alignment horizontal="left" vertical="center"/>
    </xf>
    <xf numFmtId="0" fontId="19" fillId="0" borderId="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1" fillId="0" borderId="0" xfId="0" applyFont="1" applyAlignment="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9" fontId="6" fillId="0" borderId="0" xfId="2" applyFont="1" applyFill="1" applyBorder="1" applyAlignment="1" applyProtection="1">
      <alignment horizontal="center" vertical="center" wrapText="1"/>
    </xf>
    <xf numFmtId="0" fontId="26" fillId="0" borderId="0" xfId="0" applyFont="1" applyAlignment="1" applyProtection="1">
      <alignment vertical="center"/>
    </xf>
    <xf numFmtId="0" fontId="0" fillId="0" borderId="0" xfId="0" applyBorder="1" applyProtection="1"/>
    <xf numFmtId="0" fontId="18" fillId="0" borderId="0" xfId="0" applyFont="1" applyAlignment="1" applyProtection="1">
      <alignment horizontal="center" vertical="center" wrapText="1"/>
    </xf>
    <xf numFmtId="0" fontId="28" fillId="0" borderId="0" xfId="0" applyFont="1" applyFill="1" applyAlignment="1" applyProtection="1">
      <alignment horizontal="left" vertical="center"/>
    </xf>
    <xf numFmtId="169" fontId="25" fillId="0" borderId="0" xfId="0" applyNumberFormat="1" applyFont="1" applyBorder="1" applyAlignment="1" applyProtection="1">
      <alignment horizontal="right" vertical="center"/>
    </xf>
    <xf numFmtId="0" fontId="3" fillId="0" borderId="0" xfId="0" applyFont="1" applyFill="1" applyBorder="1" applyAlignment="1" applyProtection="1">
      <alignment horizontal="left" vertical="center"/>
    </xf>
    <xf numFmtId="167" fontId="3" fillId="0" borderId="4"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3" fillId="0" borderId="0" xfId="2" applyFont="1" applyFill="1" applyBorder="1" applyAlignment="1" applyProtection="1">
      <alignment horizontal="center" vertical="center" wrapText="1"/>
    </xf>
    <xf numFmtId="167" fontId="3" fillId="0" borderId="0" xfId="0" applyNumberFormat="1" applyFont="1" applyFill="1" applyBorder="1" applyAlignment="1" applyProtection="1">
      <alignment horizontal="left" vertical="center" wrapText="1"/>
    </xf>
    <xf numFmtId="169" fontId="25" fillId="0" borderId="0" xfId="0" applyNumberFormat="1" applyFont="1" applyBorder="1" applyAlignment="1" applyProtection="1">
      <alignment vertical="center"/>
    </xf>
    <xf numFmtId="167" fontId="0" fillId="0" borderId="0" xfId="0" applyNumberFormat="1" applyBorder="1" applyAlignment="1" applyProtection="1">
      <alignment horizontal="left" vertical="center" wrapText="1"/>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ill="1" applyAlignment="1" applyProtection="1">
      <alignment vertical="center"/>
    </xf>
    <xf numFmtId="0" fontId="0" fillId="0" borderId="0" xfId="0" applyBorder="1" applyAlignment="1" applyProtection="1">
      <alignment vertical="center"/>
    </xf>
    <xf numFmtId="169" fontId="0" fillId="0" borderId="0" xfId="0" applyNumberFormat="1" applyAlignment="1" applyProtection="1">
      <alignment vertical="center"/>
    </xf>
    <xf numFmtId="169" fontId="0" fillId="0" borderId="0" xfId="0" applyNumberFormat="1" applyFill="1" applyBorder="1" applyAlignment="1" applyProtection="1">
      <alignment vertical="center"/>
    </xf>
    <xf numFmtId="0" fontId="18" fillId="7" borderId="2" xfId="0" applyFont="1" applyFill="1" applyBorder="1" applyAlignment="1" applyProtection="1">
      <alignment horizontal="center" vertical="center" wrapText="1"/>
    </xf>
    <xf numFmtId="169" fontId="0" fillId="0" borderId="0" xfId="0" applyNumberFormat="1" applyFill="1" applyBorder="1" applyProtection="1"/>
    <xf numFmtId="169" fontId="19" fillId="0" borderId="0" xfId="0" applyNumberFormat="1" applyFont="1" applyFill="1" applyBorder="1" applyAlignment="1" applyProtection="1">
      <alignment vertical="center"/>
    </xf>
    <xf numFmtId="0" fontId="6" fillId="2" borderId="17" xfId="0" applyFont="1" applyFill="1" applyBorder="1" applyAlignment="1" applyProtection="1">
      <alignment horizontal="center" vertical="center"/>
    </xf>
    <xf numFmtId="169" fontId="2" fillId="0" borderId="0" xfId="0" applyNumberFormat="1" applyFont="1" applyFill="1" applyBorder="1" applyAlignment="1" applyProtection="1">
      <alignment vertical="center"/>
    </xf>
    <xf numFmtId="0" fontId="35" fillId="7" borderId="2"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169" fontId="38" fillId="0" borderId="0" xfId="0" applyNumberFormat="1" applyFont="1" applyFill="1" applyBorder="1" applyProtection="1"/>
    <xf numFmtId="0" fontId="11" fillId="0" borderId="0" xfId="0" applyFont="1" applyProtection="1"/>
    <xf numFmtId="165" fontId="11" fillId="4" borderId="2" xfId="1" applyNumberFormat="1" applyFont="1" applyFill="1" applyBorder="1" applyAlignment="1" applyProtection="1">
      <alignment horizontal="right" vertical="center" wrapText="1"/>
      <protection locked="0"/>
    </xf>
    <xf numFmtId="165" fontId="11" fillId="9" borderId="2" xfId="1" applyNumberFormat="1" applyFont="1" applyFill="1" applyBorder="1" applyAlignment="1" applyProtection="1">
      <alignment horizontal="right" vertical="center" wrapText="1"/>
      <protection locked="0"/>
    </xf>
    <xf numFmtId="0" fontId="11" fillId="9" borderId="2"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14" fontId="0" fillId="0" borderId="0" xfId="0" applyNumberFormat="1" applyFill="1" applyAlignment="1" applyProtection="1">
      <alignment vertical="center" wrapText="1"/>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19" fillId="0" borderId="0" xfId="0" applyFont="1" applyAlignment="1" applyProtection="1">
      <alignment horizontal="center" vertical="center"/>
    </xf>
    <xf numFmtId="0" fontId="0" fillId="0" borderId="0" xfId="0" applyBorder="1" applyAlignment="1" applyProtection="1">
      <alignment horizontal="center" vertical="center"/>
    </xf>
    <xf numFmtId="0" fontId="11" fillId="0" borderId="0" xfId="0" applyFont="1" applyAlignment="1" applyProtection="1">
      <alignment horizontal="center" vertical="center"/>
    </xf>
    <xf numFmtId="0" fontId="33" fillId="0" borderId="0" xfId="0" applyFont="1" applyAlignment="1" applyProtection="1">
      <alignment horizontal="left" vertical="center"/>
    </xf>
    <xf numFmtId="0" fontId="39" fillId="0" borderId="0" xfId="0" applyFont="1" applyAlignment="1" applyProtection="1">
      <alignment vertical="center"/>
    </xf>
    <xf numFmtId="0" fontId="2" fillId="0" borderId="0" xfId="0" applyFont="1"/>
    <xf numFmtId="0" fontId="3" fillId="0" borderId="0" xfId="0" applyFont="1"/>
    <xf numFmtId="0" fontId="33" fillId="0" borderId="0" xfId="0" applyFont="1" applyAlignment="1" applyProtection="1">
      <alignment vertical="center"/>
    </xf>
    <xf numFmtId="167"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xf>
    <xf numFmtId="9" fontId="42" fillId="0" borderId="0" xfId="2" applyFont="1" applyFill="1" applyBorder="1" applyAlignment="1" applyProtection="1">
      <alignment horizontal="center" vertical="center" wrapText="1"/>
    </xf>
    <xf numFmtId="169" fontId="32" fillId="0" borderId="0" xfId="0" applyNumberFormat="1" applyFont="1" applyBorder="1" applyAlignment="1" applyProtection="1">
      <alignment vertical="center"/>
    </xf>
    <xf numFmtId="0" fontId="33" fillId="0" borderId="0" xfId="0" applyFont="1" applyAlignment="1" applyProtection="1">
      <alignment horizontal="center" vertical="center"/>
    </xf>
    <xf numFmtId="0" fontId="42" fillId="0" borderId="0" xfId="0" applyFont="1" applyAlignment="1" applyProtection="1">
      <alignment horizontal="left" vertical="center"/>
    </xf>
    <xf numFmtId="0" fontId="2" fillId="0" borderId="0" xfId="5" applyProtection="1">
      <protection hidden="1"/>
    </xf>
    <xf numFmtId="0" fontId="7" fillId="0" borderId="0" xfId="5" applyFont="1" applyProtection="1">
      <protection hidden="1"/>
    </xf>
    <xf numFmtId="0" fontId="7" fillId="0" borderId="0" xfId="5" applyFont="1" applyAlignment="1" applyProtection="1">
      <alignment vertical="center"/>
      <protection hidden="1"/>
    </xf>
    <xf numFmtId="0" fontId="2" fillId="0" borderId="0" xfId="5" applyAlignment="1" applyProtection="1">
      <alignment vertical="center"/>
      <protection hidden="1"/>
    </xf>
    <xf numFmtId="0" fontId="2" fillId="0" borderId="0" xfId="5" applyAlignment="1" applyProtection="1">
      <alignment vertical="top" wrapText="1"/>
      <protection hidden="1"/>
    </xf>
    <xf numFmtId="0" fontId="19" fillId="0" borderId="0" xfId="5" applyFont="1" applyProtection="1">
      <protection hidden="1"/>
    </xf>
    <xf numFmtId="0" fontId="4" fillId="0" borderId="0" xfId="5" applyFont="1" applyProtection="1">
      <protection hidden="1"/>
    </xf>
    <xf numFmtId="0" fontId="4" fillId="0" borderId="0" xfId="5" applyFont="1" applyAlignment="1" applyProtection="1">
      <alignment horizontal="left"/>
      <protection hidden="1"/>
    </xf>
    <xf numFmtId="0" fontId="10" fillId="0" borderId="0" xfId="5" applyFont="1" applyAlignment="1" applyProtection="1">
      <alignment horizontal="left" vertical="center"/>
      <protection hidden="1"/>
    </xf>
    <xf numFmtId="0" fontId="2" fillId="0" borderId="0" xfId="5" applyAlignment="1" applyProtection="1">
      <alignment horizontal="center" vertical="top" wrapText="1"/>
      <protection hidden="1"/>
    </xf>
    <xf numFmtId="0" fontId="24" fillId="0" borderId="0" xfId="5" applyFont="1" applyAlignment="1" applyProtection="1">
      <alignment vertical="center"/>
      <protection hidden="1"/>
    </xf>
    <xf numFmtId="0" fontId="24" fillId="0" borderId="0" xfId="5" applyFont="1" applyAlignment="1" applyProtection="1">
      <alignment vertical="center" wrapText="1"/>
      <protection hidden="1"/>
    </xf>
    <xf numFmtId="0" fontId="2" fillId="0" borderId="0" xfId="5" applyAlignment="1" applyProtection="1">
      <alignment vertical="center" wrapText="1"/>
      <protection hidden="1"/>
    </xf>
    <xf numFmtId="0" fontId="45" fillId="0" borderId="0" xfId="5" applyFont="1" applyProtection="1">
      <protection hidden="1"/>
    </xf>
    <xf numFmtId="0" fontId="46" fillId="0" borderId="0" xfId="5" applyFont="1" applyAlignment="1" applyProtection="1">
      <alignment horizontal="right"/>
      <protection hidden="1"/>
    </xf>
    <xf numFmtId="0" fontId="8" fillId="0" borderId="0" xfId="5" applyFont="1" applyAlignment="1" applyProtection="1">
      <alignment horizontal="left"/>
      <protection hidden="1"/>
    </xf>
    <xf numFmtId="0" fontId="2" fillId="0" borderId="0" xfId="5" applyAlignment="1">
      <alignment vertical="center"/>
    </xf>
    <xf numFmtId="0" fontId="2" fillId="0" borderId="0" xfId="5" applyAlignment="1">
      <alignment horizontal="right" vertical="center"/>
    </xf>
    <xf numFmtId="0" fontId="2" fillId="0" borderId="0" xfId="5" quotePrefix="1" applyBorder="1" applyAlignment="1">
      <alignment vertical="center"/>
    </xf>
    <xf numFmtId="0" fontId="2" fillId="0" borderId="0" xfId="5" quotePrefix="1" applyAlignment="1">
      <alignment horizontal="right" vertical="center"/>
    </xf>
    <xf numFmtId="0" fontId="3" fillId="0" borderId="0" xfId="5" applyFont="1" applyAlignment="1">
      <alignment vertical="center"/>
    </xf>
    <xf numFmtId="9" fontId="2" fillId="0" borderId="0" xfId="2" applyFont="1" applyBorder="1" applyAlignment="1">
      <alignment horizontal="center" vertical="center"/>
    </xf>
    <xf numFmtId="0" fontId="2" fillId="0" borderId="0" xfId="5" applyFont="1" applyAlignment="1">
      <alignment vertical="center"/>
    </xf>
    <xf numFmtId="185" fontId="2" fillId="0" borderId="0" xfId="5" applyNumberFormat="1" applyAlignment="1">
      <alignment vertical="center"/>
    </xf>
    <xf numFmtId="0" fontId="19" fillId="0" borderId="0" xfId="5" applyFont="1"/>
    <xf numFmtId="0" fontId="4" fillId="0" borderId="0" xfId="5" applyFont="1"/>
    <xf numFmtId="0" fontId="4" fillId="0" borderId="0" xfId="5" applyFont="1" applyAlignment="1">
      <alignment horizontal="left"/>
    </xf>
    <xf numFmtId="0" fontId="4" fillId="0" borderId="0" xfId="5" applyFont="1" applyBorder="1" applyAlignment="1">
      <alignment horizontal="left"/>
    </xf>
    <xf numFmtId="0" fontId="4" fillId="0" borderId="0" xfId="5" applyFont="1" applyFill="1" applyBorder="1" applyAlignment="1">
      <alignment horizontal="left" vertical="center"/>
    </xf>
    <xf numFmtId="0" fontId="4" fillId="0" borderId="0" xfId="5" applyFont="1" applyBorder="1" applyAlignment="1">
      <alignment vertical="top" wrapText="1"/>
    </xf>
    <xf numFmtId="0" fontId="10" fillId="0" borderId="0" xfId="5" applyFont="1" applyAlignment="1">
      <alignment horizontal="left" vertical="center"/>
    </xf>
    <xf numFmtId="0" fontId="10" fillId="0" borderId="0" xfId="5" applyFont="1" applyFill="1" applyAlignment="1">
      <alignment horizontal="left" vertical="center"/>
    </xf>
    <xf numFmtId="49" fontId="10" fillId="0" borderId="0" xfId="5" applyNumberFormat="1" applyFont="1" applyAlignment="1">
      <alignment horizontal="left" vertical="center"/>
    </xf>
    <xf numFmtId="0" fontId="10" fillId="0" borderId="0" xfId="5" applyNumberFormat="1" applyFont="1" applyAlignment="1">
      <alignment horizontal="left" vertical="center"/>
    </xf>
    <xf numFmtId="0" fontId="2" fillId="0" borderId="0" xfId="5" applyNumberFormat="1" applyAlignment="1">
      <alignment vertical="center"/>
    </xf>
    <xf numFmtId="0" fontId="24" fillId="0" borderId="0" xfId="5" applyFont="1" applyAlignment="1">
      <alignment vertical="center"/>
    </xf>
    <xf numFmtId="0" fontId="2" fillId="0" borderId="0" xfId="5" applyAlignment="1">
      <alignment horizontal="center" vertical="center" wrapText="1"/>
    </xf>
    <xf numFmtId="0" fontId="2" fillId="0" borderId="0" xfId="5" applyBorder="1" applyAlignment="1">
      <alignment vertical="center" wrapText="1"/>
    </xf>
    <xf numFmtId="0" fontId="2" fillId="0" borderId="0" xfId="5" applyAlignment="1">
      <alignment vertical="center" wrapText="1"/>
    </xf>
    <xf numFmtId="0" fontId="2" fillId="0" borderId="0" xfId="5"/>
    <xf numFmtId="0" fontId="14" fillId="0" borderId="0" xfId="5" applyFont="1" applyAlignment="1">
      <alignment vertical="center"/>
    </xf>
    <xf numFmtId="0" fontId="11" fillId="0" borderId="0" xfId="5" applyNumberFormat="1" applyFont="1"/>
    <xf numFmtId="0" fontId="24" fillId="0" borderId="0" xfId="5" applyFont="1"/>
    <xf numFmtId="0" fontId="24" fillId="0" borderId="0" xfId="5" applyNumberFormat="1" applyFont="1"/>
    <xf numFmtId="0" fontId="9" fillId="0" borderId="0" xfId="5" applyNumberFormat="1" applyFont="1" applyAlignment="1">
      <alignment horizontal="left" vertical="center"/>
    </xf>
    <xf numFmtId="0" fontId="9" fillId="0" borderId="0" xfId="5" applyNumberFormat="1" applyFont="1" applyAlignment="1">
      <alignment horizontal="left"/>
    </xf>
    <xf numFmtId="0" fontId="3" fillId="0" borderId="0" xfId="0" applyFont="1" applyAlignment="1" applyProtection="1">
      <alignment horizontal="center" vertical="center"/>
    </xf>
    <xf numFmtId="0" fontId="42" fillId="0" borderId="0" xfId="0" applyFont="1" applyAlignment="1" applyProtection="1">
      <alignment horizontal="center" vertical="center"/>
    </xf>
    <xf numFmtId="0" fontId="51" fillId="0" borderId="0" xfId="0" applyFont="1" applyAlignment="1" applyProtection="1">
      <alignment vertical="center"/>
    </xf>
    <xf numFmtId="0" fontId="51" fillId="0" borderId="0" xfId="0" applyFont="1" applyAlignment="1" applyProtection="1">
      <alignment horizontal="center" vertical="center"/>
    </xf>
    <xf numFmtId="0" fontId="51" fillId="0" borderId="0" xfId="0" applyNumberFormat="1" applyFont="1" applyAlignment="1" applyProtection="1">
      <alignment vertical="center"/>
    </xf>
    <xf numFmtId="0" fontId="47" fillId="0" borderId="0" xfId="0" applyFont="1" applyBorder="1" applyAlignment="1" applyProtection="1">
      <alignment vertical="center" wrapText="1"/>
    </xf>
    <xf numFmtId="0" fontId="47" fillId="0" borderId="0" xfId="0" applyFont="1" applyAlignment="1" applyProtection="1">
      <alignment vertical="center" wrapText="1"/>
    </xf>
    <xf numFmtId="169" fontId="47" fillId="0" borderId="0" xfId="0" applyNumberFormat="1" applyFont="1" applyBorder="1" applyAlignment="1" applyProtection="1">
      <alignment vertical="center" wrapText="1"/>
    </xf>
    <xf numFmtId="0" fontId="47" fillId="0" borderId="0" xfId="0" applyFont="1" applyAlignment="1" applyProtection="1">
      <alignment vertical="center"/>
    </xf>
    <xf numFmtId="0" fontId="47" fillId="0" borderId="0" xfId="0" applyFont="1" applyFill="1" applyAlignment="1" applyProtection="1">
      <alignment horizontal="center" vertical="center"/>
    </xf>
    <xf numFmtId="167" fontId="6" fillId="0" borderId="0" xfId="0" applyNumberFormat="1" applyFont="1" applyFill="1" applyBorder="1" applyAlignment="1" applyProtection="1">
      <alignment horizontal="left" vertical="center" wrapText="1"/>
    </xf>
    <xf numFmtId="167" fontId="28" fillId="2" borderId="29" xfId="0" applyNumberFormat="1" applyFont="1" applyFill="1" applyBorder="1" applyAlignment="1" applyProtection="1">
      <alignment horizontal="left" vertical="center" wrapText="1"/>
    </xf>
    <xf numFmtId="0" fontId="28" fillId="2" borderId="17" xfId="0" applyFont="1" applyFill="1" applyBorder="1" applyAlignment="1" applyProtection="1">
      <alignment horizontal="left" vertical="center"/>
    </xf>
    <xf numFmtId="0" fontId="28" fillId="2" borderId="17" xfId="0" applyFont="1" applyFill="1" applyBorder="1" applyAlignment="1" applyProtection="1">
      <alignment horizontal="left" vertical="center" wrapText="1"/>
    </xf>
    <xf numFmtId="0" fontId="11" fillId="0" borderId="21" xfId="0" applyFont="1" applyFill="1" applyBorder="1" applyAlignment="1" applyProtection="1">
      <alignment horizontal="centerContinuous" vertical="center" wrapText="1"/>
    </xf>
    <xf numFmtId="174" fontId="10" fillId="0" borderId="21" xfId="0" applyNumberFormat="1" applyFont="1" applyFill="1" applyBorder="1" applyAlignment="1" applyProtection="1">
      <alignment horizontal="centerContinuous" vertical="center" wrapText="1"/>
    </xf>
    <xf numFmtId="167" fontId="10" fillId="8" borderId="29" xfId="0" applyNumberFormat="1" applyFont="1" applyFill="1" applyBorder="1" applyAlignment="1" applyProtection="1">
      <alignment horizontal="left" vertical="center" wrapText="1"/>
    </xf>
    <xf numFmtId="0" fontId="53" fillId="8" borderId="17" xfId="0" applyFont="1" applyFill="1" applyBorder="1" applyAlignment="1" applyProtection="1">
      <alignment horizontal="left" vertical="center"/>
    </xf>
    <xf numFmtId="49" fontId="10" fillId="8" borderId="9" xfId="0" applyNumberFormat="1" applyFont="1" applyFill="1" applyBorder="1" applyAlignment="1" applyProtection="1">
      <alignment horizontal="left" vertical="center"/>
    </xf>
    <xf numFmtId="49" fontId="11" fillId="0" borderId="50" xfId="0" applyNumberFormat="1" applyFont="1" applyBorder="1" applyAlignment="1" applyProtection="1">
      <alignment horizontal="left" vertical="center"/>
    </xf>
    <xf numFmtId="0" fontId="11" fillId="9" borderId="53" xfId="0" applyFont="1" applyFill="1" applyBorder="1" applyAlignment="1" applyProtection="1">
      <alignment horizontal="center" vertical="center"/>
      <protection locked="0"/>
    </xf>
    <xf numFmtId="0" fontId="11" fillId="9" borderId="54" xfId="0" applyFont="1" applyFill="1" applyBorder="1" applyAlignment="1" applyProtection="1">
      <alignment horizontal="center" vertical="center"/>
      <protection locked="0"/>
    </xf>
    <xf numFmtId="49" fontId="11" fillId="0" borderId="55" xfId="0" applyNumberFormat="1" applyFont="1" applyBorder="1" applyAlignment="1" applyProtection="1">
      <alignment horizontal="left" vertical="center"/>
    </xf>
    <xf numFmtId="0" fontId="11" fillId="9" borderId="58" xfId="0" applyFont="1" applyFill="1" applyBorder="1" applyAlignment="1" applyProtection="1">
      <alignment horizontal="center" vertical="center"/>
      <protection locked="0"/>
    </xf>
    <xf numFmtId="49" fontId="11" fillId="0" borderId="59" xfId="0" applyNumberFormat="1" applyFont="1" applyBorder="1" applyAlignment="1" applyProtection="1">
      <alignment horizontal="left" vertical="center"/>
    </xf>
    <xf numFmtId="0" fontId="11" fillId="9" borderId="62" xfId="0" applyFont="1" applyFill="1" applyBorder="1" applyAlignment="1" applyProtection="1">
      <alignment horizontal="center" vertical="center"/>
      <protection locked="0"/>
    </xf>
    <xf numFmtId="175" fontId="11" fillId="9" borderId="62" xfId="0" applyNumberFormat="1" applyFont="1" applyFill="1" applyBorder="1" applyAlignment="1" applyProtection="1">
      <alignment horizontal="center" vertical="center"/>
      <protection locked="0"/>
    </xf>
    <xf numFmtId="10" fontId="11" fillId="9" borderId="62" xfId="2" applyNumberFormat="1" applyFont="1" applyFill="1" applyBorder="1" applyAlignment="1" applyProtection="1">
      <alignment horizontal="center" vertical="center"/>
      <protection locked="0"/>
    </xf>
    <xf numFmtId="175" fontId="11" fillId="9" borderId="60" xfId="0" applyNumberFormat="1" applyFont="1" applyFill="1" applyBorder="1" applyAlignment="1" applyProtection="1">
      <alignment horizontal="center" vertical="center"/>
      <protection locked="0"/>
    </xf>
    <xf numFmtId="49" fontId="11" fillId="0" borderId="48" xfId="0" applyNumberFormat="1" applyFont="1" applyBorder="1" applyAlignment="1" applyProtection="1">
      <alignment horizontal="left" vertical="center"/>
    </xf>
    <xf numFmtId="0" fontId="11" fillId="0" borderId="63" xfId="0" applyFont="1" applyBorder="1" applyAlignment="1" applyProtection="1">
      <alignment horizontal="center" vertical="center"/>
    </xf>
    <xf numFmtId="0" fontId="11" fillId="0" borderId="61" xfId="0" applyFont="1" applyBorder="1" applyAlignment="1" applyProtection="1">
      <alignment horizontal="center" vertical="center"/>
    </xf>
    <xf numFmtId="0" fontId="11" fillId="0" borderId="57" xfId="0" applyFont="1" applyBorder="1" applyAlignment="1" applyProtection="1">
      <alignment horizontal="center" vertical="center"/>
    </xf>
    <xf numFmtId="167" fontId="28" fillId="2" borderId="29" xfId="0" applyNumberFormat="1"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wrapText="1"/>
    </xf>
    <xf numFmtId="172" fontId="11" fillId="9" borderId="2" xfId="0" applyNumberFormat="1" applyFont="1" applyFill="1" applyBorder="1" applyAlignment="1" applyProtection="1">
      <alignment horizontal="center" vertical="center"/>
      <protection locked="0"/>
    </xf>
    <xf numFmtId="166" fontId="11" fillId="0" borderId="2" xfId="0" applyNumberFormat="1"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1" fillId="0" borderId="0" xfId="0" applyFont="1" applyProtection="1"/>
    <xf numFmtId="0" fontId="28" fillId="2" borderId="10" xfId="0" applyFont="1" applyFill="1" applyBorder="1" applyAlignment="1" applyProtection="1">
      <alignment horizontal="left" vertical="center"/>
    </xf>
    <xf numFmtId="0" fontId="28" fillId="2" borderId="10" xfId="0" applyFont="1" applyFill="1" applyBorder="1" applyAlignment="1" applyProtection="1">
      <alignment horizontal="center" vertical="center" wrapText="1"/>
    </xf>
    <xf numFmtId="9" fontId="28" fillId="2" borderId="10" xfId="2"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xf>
    <xf numFmtId="0" fontId="10" fillId="0" borderId="2" xfId="0" applyFont="1" applyBorder="1" applyAlignment="1" applyProtection="1">
      <alignment vertical="center" wrapText="1"/>
    </xf>
    <xf numFmtId="0" fontId="11" fillId="0" borderId="0" xfId="0" applyFont="1" applyAlignment="1" applyProtection="1">
      <alignment wrapText="1"/>
    </xf>
    <xf numFmtId="0" fontId="11" fillId="9" borderId="2" xfId="0" applyFont="1" applyFill="1" applyBorder="1" applyProtection="1">
      <protection locked="0"/>
    </xf>
    <xf numFmtId="0" fontId="11" fillId="9" borderId="2" xfId="0" applyFont="1" applyFill="1" applyBorder="1" applyAlignment="1" applyProtection="1">
      <alignment wrapText="1"/>
      <protection locked="0"/>
    </xf>
    <xf numFmtId="10" fontId="11" fillId="9" borderId="2" xfId="2" applyNumberFormat="1" applyFont="1" applyFill="1" applyBorder="1" applyAlignment="1" applyProtection="1">
      <alignment wrapText="1"/>
      <protection locked="0"/>
    </xf>
    <xf numFmtId="0" fontId="51" fillId="0" borderId="0" xfId="5" applyNumberFormat="1" applyFont="1" applyAlignment="1">
      <alignment vertical="center"/>
    </xf>
    <xf numFmtId="0" fontId="15" fillId="0" borderId="0" xfId="5" applyNumberFormat="1" applyFont="1" applyAlignment="1">
      <alignment vertical="center"/>
    </xf>
    <xf numFmtId="0" fontId="4" fillId="0" borderId="0" xfId="5" applyNumberFormat="1" applyFont="1" applyAlignment="1">
      <alignment horizontal="left" vertical="center"/>
    </xf>
    <xf numFmtId="0" fontId="4" fillId="0" borderId="0" xfId="5" applyFont="1" applyAlignment="1">
      <alignment horizontal="left" vertical="center"/>
    </xf>
    <xf numFmtId="0" fontId="10" fillId="0" borderId="2" xfId="5" applyFont="1" applyBorder="1" applyAlignment="1">
      <alignment horizontal="left" vertical="center" wrapText="1"/>
    </xf>
    <xf numFmtId="49" fontId="10" fillId="0" borderId="2" xfId="5" applyNumberFormat="1" applyFont="1" applyBorder="1" applyAlignment="1">
      <alignment horizontal="center" vertical="center" wrapText="1"/>
    </xf>
    <xf numFmtId="0" fontId="28" fillId="2" borderId="2" xfId="5" applyFont="1" applyFill="1" applyBorder="1" applyAlignment="1">
      <alignment horizontal="left" vertical="center"/>
    </xf>
    <xf numFmtId="182" fontId="11" fillId="5" borderId="2" xfId="5" applyNumberFormat="1" applyFont="1" applyFill="1" applyBorder="1" applyAlignment="1">
      <alignment horizontal="right" vertical="center"/>
    </xf>
    <xf numFmtId="183" fontId="11" fillId="15" borderId="2" xfId="5" applyNumberFormat="1" applyFont="1" applyFill="1" applyBorder="1" applyAlignment="1">
      <alignment horizontal="right" vertical="center"/>
    </xf>
    <xf numFmtId="183" fontId="11" fillId="2" borderId="2" xfId="5" applyNumberFormat="1" applyFont="1" applyFill="1" applyBorder="1" applyAlignment="1">
      <alignment horizontal="right" vertical="center"/>
    </xf>
    <xf numFmtId="0" fontId="11" fillId="0" borderId="2" xfId="5" applyFont="1" applyFill="1" applyBorder="1" applyAlignment="1">
      <alignment horizontal="left" vertical="center"/>
    </xf>
    <xf numFmtId="181" fontId="11" fillId="0" borderId="2" xfId="2" applyNumberFormat="1" applyFont="1" applyBorder="1" applyAlignment="1">
      <alignment horizontal="right" vertical="center"/>
    </xf>
    <xf numFmtId="0" fontId="11" fillId="0" borderId="4" xfId="5" applyFont="1" applyBorder="1" applyAlignment="1">
      <alignment vertical="center"/>
    </xf>
    <xf numFmtId="0" fontId="56" fillId="0" borderId="69" xfId="5" applyFont="1" applyBorder="1" applyAlignment="1">
      <alignment vertical="center"/>
    </xf>
    <xf numFmtId="0" fontId="56" fillId="0" borderId="0" xfId="5" applyFont="1" applyBorder="1" applyAlignment="1">
      <alignment vertical="center"/>
    </xf>
    <xf numFmtId="3" fontId="56" fillId="0" borderId="0" xfId="5" applyNumberFormat="1" applyFont="1" applyBorder="1" applyAlignment="1">
      <alignment horizontal="center" vertical="center"/>
    </xf>
    <xf numFmtId="3" fontId="56" fillId="0" borderId="6" xfId="5" applyNumberFormat="1" applyFont="1" applyBorder="1" applyAlignment="1">
      <alignment horizontal="center" vertical="center"/>
    </xf>
    <xf numFmtId="0" fontId="11" fillId="0" borderId="0" xfId="5" applyFont="1" applyAlignment="1">
      <alignment vertical="center"/>
    </xf>
    <xf numFmtId="0" fontId="11" fillId="0" borderId="7" xfId="5" applyFont="1" applyBorder="1" applyAlignment="1">
      <alignment vertical="center"/>
    </xf>
    <xf numFmtId="0" fontId="56" fillId="0" borderId="77" xfId="5" applyFont="1" applyBorder="1" applyAlignment="1">
      <alignment vertical="center"/>
    </xf>
    <xf numFmtId="0" fontId="56" fillId="0" borderId="44" xfId="5" applyFont="1" applyBorder="1" applyAlignment="1">
      <alignment vertical="center"/>
    </xf>
    <xf numFmtId="10" fontId="56" fillId="0" borderId="1" xfId="2" applyNumberFormat="1" applyFont="1" applyBorder="1" applyAlignment="1">
      <alignment horizontal="center" vertical="center"/>
    </xf>
    <xf numFmtId="0" fontId="42" fillId="0" borderId="4" xfId="0" applyFont="1" applyFill="1" applyBorder="1" applyAlignment="1" applyProtection="1">
      <alignment vertical="center" wrapText="1"/>
    </xf>
    <xf numFmtId="166" fontId="11" fillId="9" borderId="2" xfId="0" applyNumberFormat="1" applyFont="1" applyFill="1" applyBorder="1" applyAlignment="1" applyProtection="1">
      <alignment horizontal="right" vertical="center" wrapText="1"/>
      <protection locked="0"/>
    </xf>
    <xf numFmtId="166" fontId="6" fillId="0" borderId="0" xfId="2" applyNumberFormat="1" applyFont="1" applyFill="1" applyBorder="1" applyAlignment="1" applyProtection="1">
      <alignment horizontal="center" vertical="center" wrapText="1"/>
    </xf>
    <xf numFmtId="166" fontId="3" fillId="0" borderId="0" xfId="2" applyNumberFormat="1" applyFont="1" applyFill="1" applyBorder="1" applyAlignment="1" applyProtection="1">
      <alignment horizontal="center" vertical="center" wrapText="1"/>
    </xf>
    <xf numFmtId="166" fontId="0" fillId="0" borderId="0" xfId="0" applyNumberFormat="1" applyProtection="1"/>
    <xf numFmtId="166" fontId="42" fillId="0" borderId="0" xfId="2" applyNumberFormat="1" applyFont="1" applyFill="1" applyBorder="1" applyAlignment="1" applyProtection="1">
      <alignment horizontal="center" vertical="center" wrapText="1"/>
    </xf>
    <xf numFmtId="0" fontId="9" fillId="0" borderId="0" xfId="0" applyNumberFormat="1" applyFont="1" applyBorder="1" applyAlignment="1" applyProtection="1">
      <alignment horizontal="left" vertical="center"/>
    </xf>
    <xf numFmtId="0" fontId="47" fillId="0" borderId="4" xfId="0" applyFont="1" applyBorder="1" applyAlignment="1" applyProtection="1">
      <alignment vertical="center" wrapText="1"/>
    </xf>
    <xf numFmtId="0" fontId="0" fillId="0" borderId="4" xfId="0" applyBorder="1" applyAlignment="1" applyProtection="1">
      <alignment vertical="center" wrapText="1"/>
    </xf>
    <xf numFmtId="0" fontId="61" fillId="0" borderId="2" xfId="0" applyFont="1" applyBorder="1" applyAlignment="1" applyProtection="1">
      <alignment vertical="center" wrapText="1"/>
    </xf>
    <xf numFmtId="0" fontId="1" fillId="0" borderId="0" xfId="6"/>
    <xf numFmtId="0" fontId="1" fillId="11" borderId="0" xfId="6" applyFill="1" applyBorder="1"/>
    <xf numFmtId="0" fontId="62" fillId="11" borderId="0" xfId="6" applyFont="1" applyFill="1" applyBorder="1"/>
    <xf numFmtId="0" fontId="62" fillId="11" borderId="0" xfId="6" applyFont="1" applyFill="1" applyBorder="1" applyAlignment="1">
      <alignment horizontal="right"/>
    </xf>
    <xf numFmtId="0" fontId="1" fillId="0" borderId="0" xfId="6" applyBorder="1"/>
    <xf numFmtId="0" fontId="63" fillId="11" borderId="0" xfId="6" applyFont="1" applyFill="1" applyBorder="1" applyAlignment="1">
      <alignment horizontal="left" vertical="center"/>
    </xf>
    <xf numFmtId="0" fontId="64" fillId="11" borderId="0" xfId="6" applyFont="1" applyFill="1" applyBorder="1" applyAlignment="1">
      <alignment horizontal="left" vertical="center"/>
    </xf>
    <xf numFmtId="0" fontId="65" fillId="11" borderId="0" xfId="6" applyFont="1" applyFill="1" applyBorder="1" applyAlignment="1">
      <alignment horizontal="left" vertical="center"/>
    </xf>
    <xf numFmtId="0" fontId="8" fillId="0" borderId="0" xfId="0" applyNumberFormat="1" applyFont="1" applyBorder="1" applyAlignment="1" applyProtection="1">
      <alignment horizontal="left" vertical="center"/>
    </xf>
    <xf numFmtId="167" fontId="3" fillId="8" borderId="2" xfId="0" applyNumberFormat="1" applyFont="1" applyFill="1" applyBorder="1" applyAlignment="1" applyProtection="1">
      <alignment horizontal="left" vertical="center" wrapText="1"/>
    </xf>
    <xf numFmtId="167" fontId="11" fillId="0" borderId="2" xfId="0" applyNumberFormat="1" applyFont="1" applyBorder="1" applyAlignment="1" applyProtection="1">
      <alignment horizontal="left" vertical="center" wrapText="1"/>
    </xf>
    <xf numFmtId="3" fontId="11" fillId="7" borderId="2" xfId="0" applyNumberFormat="1" applyFont="1" applyFill="1" applyBorder="1" applyAlignment="1" applyProtection="1">
      <alignment vertical="center" wrapText="1"/>
    </xf>
    <xf numFmtId="171" fontId="3" fillId="0" borderId="2" xfId="4" applyNumberFormat="1" applyFont="1" applyFill="1" applyBorder="1" applyAlignment="1" applyProtection="1">
      <alignment horizontal="right" vertical="center" wrapText="1" indent="1"/>
    </xf>
    <xf numFmtId="165" fontId="11" fillId="9" borderId="2" xfId="0" applyNumberFormat="1" applyFont="1" applyFill="1" applyBorder="1" applyAlignment="1" applyProtection="1">
      <alignment horizontal="right" vertical="center" wrapText="1" indent="1"/>
      <protection locked="0"/>
    </xf>
    <xf numFmtId="0" fontId="32" fillId="7" borderId="2" xfId="0" applyFont="1" applyFill="1" applyBorder="1" applyAlignment="1" applyProtection="1">
      <alignment horizontal="center" vertical="center" wrapText="1"/>
    </xf>
    <xf numFmtId="3" fontId="32" fillId="7" borderId="2" xfId="0" applyNumberFormat="1" applyFont="1" applyFill="1" applyBorder="1" applyAlignment="1" applyProtection="1">
      <alignment vertical="center" wrapText="1"/>
    </xf>
    <xf numFmtId="0" fontId="11" fillId="0" borderId="2" xfId="0" applyFont="1" applyBorder="1" applyAlignment="1" applyProtection="1">
      <alignment vertical="center" wrapText="1"/>
    </xf>
    <xf numFmtId="167" fontId="6" fillId="2" borderId="0" xfId="0" applyNumberFormat="1" applyFont="1" applyFill="1" applyBorder="1" applyAlignment="1" applyProtection="1">
      <alignment horizontal="left" vertical="center" wrapText="1"/>
    </xf>
    <xf numFmtId="167" fontId="6" fillId="6" borderId="0" xfId="0" applyNumberFormat="1" applyFont="1" applyFill="1" applyBorder="1" applyAlignment="1" applyProtection="1">
      <alignment horizontal="left" vertical="center" wrapText="1"/>
    </xf>
    <xf numFmtId="0" fontId="6" fillId="6" borderId="0" xfId="0" applyFont="1" applyFill="1" applyBorder="1" applyAlignment="1" applyProtection="1">
      <alignment horizontal="left" vertical="center"/>
    </xf>
    <xf numFmtId="0" fontId="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9" fontId="6" fillId="6" borderId="0" xfId="2"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9" fontId="6" fillId="2" borderId="0" xfId="2" applyFont="1" applyFill="1" applyBorder="1" applyAlignment="1" applyProtection="1">
      <alignment horizontal="center" vertical="center" wrapText="1"/>
    </xf>
    <xf numFmtId="0" fontId="0" fillId="12" borderId="0" xfId="0" applyFill="1" applyBorder="1" applyAlignment="1" applyProtection="1">
      <alignment vertical="center"/>
    </xf>
    <xf numFmtId="0" fontId="0" fillId="12" borderId="0" xfId="0" applyFill="1" applyBorder="1" applyAlignment="1" applyProtection="1">
      <alignment horizontal="center" vertical="center"/>
    </xf>
    <xf numFmtId="0" fontId="10" fillId="0" borderId="2" xfId="0" applyFont="1" applyBorder="1" applyAlignment="1" applyProtection="1">
      <alignment horizontal="left" vertical="center" wrapText="1"/>
    </xf>
    <xf numFmtId="166" fontId="11" fillId="4" borderId="2" xfId="0" applyNumberFormat="1" applyFont="1" applyFill="1" applyBorder="1" applyAlignment="1" applyProtection="1">
      <alignment horizontal="right" vertical="center" wrapText="1"/>
      <protection locked="0"/>
    </xf>
    <xf numFmtId="169" fontId="27" fillId="3" borderId="2" xfId="0" applyNumberFormat="1" applyFont="1" applyFill="1" applyBorder="1" applyAlignment="1" applyProtection="1">
      <alignment horizontal="right" vertical="center" wrapText="1"/>
    </xf>
    <xf numFmtId="167" fontId="17" fillId="0" borderId="2" xfId="0" applyNumberFormat="1" applyFont="1" applyBorder="1" applyAlignment="1" applyProtection="1">
      <alignment horizontal="left" vertical="center" wrapText="1"/>
    </xf>
    <xf numFmtId="166" fontId="3" fillId="0" borderId="2" xfId="0" applyNumberFormat="1" applyFont="1" applyFill="1" applyBorder="1" applyAlignment="1" applyProtection="1">
      <alignment horizontal="right" vertical="center" wrapText="1"/>
    </xf>
    <xf numFmtId="169" fontId="12" fillId="3" borderId="2" xfId="0" applyNumberFormat="1" applyFont="1" applyFill="1" applyBorder="1" applyAlignment="1" applyProtection="1">
      <alignment horizontal="right" vertical="center" wrapText="1"/>
    </xf>
    <xf numFmtId="49" fontId="17" fillId="0" borderId="0" xfId="0" applyNumberFormat="1" applyFont="1" applyBorder="1" applyAlignment="1" applyProtection="1">
      <alignment horizontal="left" vertical="center"/>
    </xf>
    <xf numFmtId="49" fontId="18" fillId="0" borderId="0" xfId="0" applyNumberFormat="1" applyFont="1" applyBorder="1" applyAlignment="1" applyProtection="1">
      <alignment horizontal="left" vertical="center"/>
    </xf>
    <xf numFmtId="166" fontId="17" fillId="0" borderId="0" xfId="0" applyNumberFormat="1" applyFont="1" applyBorder="1" applyAlignment="1" applyProtection="1">
      <alignment horizontal="right" vertical="center"/>
    </xf>
    <xf numFmtId="0" fontId="4" fillId="0" borderId="0" xfId="0" applyNumberFormat="1" applyFont="1" applyAlignment="1" applyProtection="1">
      <alignment horizontal="left" vertical="center"/>
    </xf>
    <xf numFmtId="167" fontId="6" fillId="0" borderId="15" xfId="0" applyNumberFormat="1" applyFont="1" applyFill="1" applyBorder="1" applyAlignment="1" applyProtection="1">
      <alignment horizontal="left" vertical="center" wrapText="1"/>
    </xf>
    <xf numFmtId="167" fontId="6" fillId="6" borderId="47" xfId="0" applyNumberFormat="1" applyFont="1" applyFill="1" applyBorder="1" applyAlignment="1" applyProtection="1">
      <alignment horizontal="left" vertical="center" wrapText="1"/>
    </xf>
    <xf numFmtId="166" fontId="6" fillId="6" borderId="0" xfId="2" applyNumberFormat="1" applyFont="1" applyFill="1" applyBorder="1" applyAlignment="1" applyProtection="1">
      <alignment horizontal="center" vertical="center" wrapText="1"/>
    </xf>
    <xf numFmtId="0" fontId="29" fillId="0" borderId="2" xfId="0" applyFont="1" applyBorder="1" applyAlignment="1" applyProtection="1">
      <alignment vertical="center" wrapText="1"/>
    </xf>
    <xf numFmtId="167" fontId="36" fillId="2" borderId="2" xfId="0" applyNumberFormat="1"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36" fillId="2" borderId="2" xfId="0" applyFont="1" applyFill="1" applyBorder="1" applyAlignment="1" applyProtection="1">
      <alignment vertical="center" wrapText="1"/>
    </xf>
    <xf numFmtId="0" fontId="36" fillId="2" borderId="2" xfId="0" applyFont="1" applyFill="1" applyBorder="1" applyAlignment="1" applyProtection="1">
      <alignment horizontal="center" vertical="center" wrapText="1"/>
    </xf>
    <xf numFmtId="3" fontId="6" fillId="2" borderId="2" xfId="0" applyNumberFormat="1" applyFont="1" applyFill="1" applyBorder="1" applyAlignment="1" applyProtection="1">
      <alignment horizontal="right" vertical="center" indent="1"/>
    </xf>
    <xf numFmtId="166" fontId="12" fillId="0" borderId="2" xfId="0" applyNumberFormat="1" applyFont="1" applyFill="1" applyBorder="1" applyAlignment="1" applyProtection="1">
      <alignment horizontal="right" vertical="center"/>
    </xf>
    <xf numFmtId="169" fontId="12" fillId="3" borderId="2" xfId="0" applyNumberFormat="1" applyFont="1" applyFill="1" applyBorder="1" applyAlignment="1" applyProtection="1">
      <alignment horizontal="right" vertical="center"/>
    </xf>
    <xf numFmtId="166" fontId="6" fillId="2" borderId="0" xfId="2" applyNumberFormat="1" applyFont="1" applyFill="1" applyBorder="1" applyAlignment="1" applyProtection="1">
      <alignment horizontal="center" vertical="center" wrapText="1"/>
    </xf>
    <xf numFmtId="3" fontId="11" fillId="4" borderId="2" xfId="0" applyNumberFormat="1" applyFont="1" applyFill="1" applyBorder="1" applyAlignment="1" applyProtection="1">
      <alignment horizontal="right" vertical="center" wrapText="1"/>
      <protection locked="0"/>
    </xf>
    <xf numFmtId="165" fontId="11" fillId="4" borderId="2" xfId="0" applyNumberFormat="1" applyFont="1" applyFill="1" applyBorder="1" applyAlignment="1" applyProtection="1">
      <alignment horizontal="right" vertical="center" wrapText="1"/>
      <protection locked="0"/>
    </xf>
    <xf numFmtId="166" fontId="11" fillId="0" borderId="2" xfId="0" applyNumberFormat="1" applyFont="1" applyFill="1" applyBorder="1" applyAlignment="1" applyProtection="1">
      <alignment horizontal="right" vertical="center" wrapText="1"/>
    </xf>
    <xf numFmtId="166" fontId="10" fillId="0" borderId="2" xfId="0" applyNumberFormat="1" applyFont="1" applyBorder="1" applyAlignment="1" applyProtection="1">
      <alignment horizontal="center" vertical="center" wrapText="1"/>
    </xf>
    <xf numFmtId="0" fontId="0" fillId="12" borderId="0" xfId="0" applyFill="1" applyBorder="1" applyProtection="1"/>
    <xf numFmtId="167" fontId="31" fillId="0" borderId="2" xfId="0" applyNumberFormat="1" applyFont="1" applyBorder="1" applyAlignment="1" applyProtection="1">
      <alignment horizontal="left" vertical="center" wrapText="1"/>
    </xf>
    <xf numFmtId="0" fontId="31" fillId="0" borderId="2" xfId="0" applyFont="1" applyFill="1" applyBorder="1" applyAlignment="1" applyProtection="1">
      <alignment horizontal="center" vertical="center" wrapText="1"/>
    </xf>
    <xf numFmtId="166" fontId="31" fillId="0" borderId="2" xfId="0" applyNumberFormat="1" applyFont="1" applyFill="1" applyBorder="1" applyAlignment="1" applyProtection="1">
      <alignment horizontal="right" vertical="center" wrapText="1"/>
    </xf>
    <xf numFmtId="167" fontId="11" fillId="0" borderId="2" xfId="0" applyNumberFormat="1" applyFont="1" applyBorder="1" applyAlignment="1" applyProtection="1">
      <alignment vertical="center" wrapText="1"/>
    </xf>
    <xf numFmtId="166" fontId="2" fillId="9" borderId="2" xfId="0" applyNumberFormat="1" applyFont="1" applyFill="1" applyBorder="1" applyAlignment="1" applyProtection="1">
      <alignment horizontal="right" vertical="center" wrapText="1"/>
      <protection locked="0"/>
    </xf>
    <xf numFmtId="0" fontId="7" fillId="9" borderId="2" xfId="0" applyFont="1" applyFill="1" applyBorder="1" applyAlignment="1" applyProtection="1">
      <alignment horizontal="center" vertical="center" wrapText="1"/>
      <protection locked="0"/>
    </xf>
    <xf numFmtId="3" fontId="11" fillId="9" borderId="2" xfId="0" applyNumberFormat="1" applyFont="1" applyFill="1" applyBorder="1" applyAlignment="1" applyProtection="1">
      <alignment horizontal="center" vertical="center" wrapText="1"/>
      <protection locked="0"/>
    </xf>
    <xf numFmtId="166" fontId="21" fillId="0" borderId="0" xfId="0" applyNumberFormat="1" applyFont="1" applyFill="1" applyBorder="1" applyAlignment="1" applyProtection="1">
      <alignment horizontal="center" vertical="center"/>
    </xf>
    <xf numFmtId="167" fontId="6" fillId="2" borderId="2" xfId="0" applyNumberFormat="1" applyFont="1" applyFill="1" applyBorder="1" applyAlignment="1" applyProtection="1">
      <alignment horizontal="left" vertical="center" wrapText="1"/>
    </xf>
    <xf numFmtId="166" fontId="6" fillId="2" borderId="2" xfId="2" applyNumberFormat="1" applyFont="1" applyFill="1" applyBorder="1" applyAlignment="1" applyProtection="1">
      <alignment horizontal="right" vertical="center" wrapText="1"/>
    </xf>
    <xf numFmtId="165" fontId="11" fillId="0" borderId="2" xfId="0" applyNumberFormat="1" applyFont="1" applyFill="1" applyBorder="1" applyAlignment="1" applyProtection="1">
      <alignment horizontal="right" vertical="center" wrapText="1"/>
    </xf>
    <xf numFmtId="0" fontId="11" fillId="10" borderId="2" xfId="0" applyFont="1" applyFill="1" applyBorder="1" applyAlignment="1" applyProtection="1">
      <alignment horizontal="center" vertical="center" wrapText="1"/>
    </xf>
    <xf numFmtId="165" fontId="11" fillId="9" borderId="2" xfId="0" applyNumberFormat="1" applyFont="1" applyFill="1" applyBorder="1" applyAlignment="1" applyProtection="1">
      <alignment vertical="center" wrapText="1"/>
      <protection locked="0"/>
    </xf>
    <xf numFmtId="167" fontId="6" fillId="2" borderId="3" xfId="0" applyNumberFormat="1" applyFont="1" applyFill="1" applyBorder="1" applyAlignment="1" applyProtection="1">
      <alignment horizontal="left" vertical="center" wrapText="1"/>
    </xf>
    <xf numFmtId="167" fontId="6" fillId="6" borderId="44" xfId="0" applyNumberFormat="1" applyFont="1" applyFill="1" applyBorder="1" applyAlignment="1" applyProtection="1">
      <alignment horizontal="left" vertical="center" wrapText="1"/>
    </xf>
    <xf numFmtId="0" fontId="39" fillId="0" borderId="0" xfId="0" applyFont="1" applyBorder="1" applyAlignment="1" applyProtection="1">
      <alignment horizontal="center" vertical="center"/>
    </xf>
    <xf numFmtId="169" fontId="0" fillId="0" borderId="0" xfId="0" applyNumberFormat="1" applyBorder="1" applyAlignment="1" applyProtection="1">
      <alignment vertical="center"/>
    </xf>
    <xf numFmtId="0" fontId="0" fillId="0" borderId="0" xfId="0" applyBorder="1" applyAlignment="1" applyProtection="1">
      <alignment horizontal="center" vertical="center" wrapText="1"/>
    </xf>
    <xf numFmtId="0" fontId="18" fillId="0" borderId="0" xfId="0" applyFont="1" applyBorder="1" applyAlignment="1" applyProtection="1">
      <alignment horizontal="center" vertical="center" wrapText="1"/>
    </xf>
    <xf numFmtId="0" fontId="11" fillId="0" borderId="2" xfId="5" applyFont="1" applyBorder="1" applyAlignment="1">
      <alignment vertical="center"/>
    </xf>
    <xf numFmtId="180" fontId="11" fillId="0" borderId="2" xfId="5" applyNumberFormat="1" applyFont="1" applyBorder="1" applyAlignment="1">
      <alignment horizontal="center" vertical="center"/>
    </xf>
    <xf numFmtId="180" fontId="11" fillId="0" borderId="2" xfId="5" applyNumberFormat="1" applyFont="1" applyBorder="1" applyAlignment="1" applyProtection="1">
      <alignment horizontal="center" vertical="center"/>
      <protection hidden="1"/>
    </xf>
    <xf numFmtId="184" fontId="28" fillId="2" borderId="2" xfId="5" applyNumberFormat="1" applyFont="1" applyFill="1" applyBorder="1" applyAlignment="1">
      <alignment horizontal="left" vertical="center" wrapText="1"/>
    </xf>
    <xf numFmtId="0" fontId="11" fillId="2" borderId="2" xfId="5" applyFont="1" applyFill="1" applyBorder="1" applyAlignment="1">
      <alignment horizontal="center" vertical="center"/>
    </xf>
    <xf numFmtId="0" fontId="11" fillId="2" borderId="2" xfId="5" applyFont="1" applyFill="1" applyBorder="1" applyAlignment="1">
      <alignment vertical="center"/>
    </xf>
    <xf numFmtId="184" fontId="11" fillId="0" borderId="2" xfId="5" applyNumberFormat="1" applyFont="1" applyBorder="1" applyAlignment="1">
      <alignment horizontal="left" vertical="center"/>
    </xf>
    <xf numFmtId="184" fontId="11" fillId="0" borderId="2" xfId="5" applyNumberFormat="1" applyFont="1" applyFill="1" applyBorder="1" applyAlignment="1">
      <alignment horizontal="left" vertical="center" wrapText="1"/>
    </xf>
    <xf numFmtId="0" fontId="55" fillId="5" borderId="2" xfId="5" applyFont="1" applyFill="1" applyBorder="1" applyAlignment="1">
      <alignment horizontal="center" vertical="center"/>
    </xf>
    <xf numFmtId="0" fontId="10" fillId="5" borderId="2" xfId="5" applyFont="1" applyFill="1" applyBorder="1" applyAlignment="1">
      <alignment vertical="center"/>
    </xf>
    <xf numFmtId="182" fontId="10" fillId="5" borderId="2" xfId="5" applyNumberFormat="1" applyFont="1" applyFill="1" applyBorder="1" applyAlignment="1">
      <alignment horizontal="right" vertical="center"/>
    </xf>
    <xf numFmtId="0" fontId="56" fillId="0" borderId="2" xfId="5" applyFont="1" applyBorder="1" applyAlignment="1">
      <alignment vertical="center"/>
    </xf>
    <xf numFmtId="0" fontId="31" fillId="0" borderId="2" xfId="5" applyFont="1" applyBorder="1" applyAlignment="1">
      <alignment horizontal="right" vertical="center"/>
    </xf>
    <xf numFmtId="0" fontId="57" fillId="0" borderId="2" xfId="5" applyFont="1" applyBorder="1" applyAlignment="1">
      <alignment horizontal="right" vertical="center"/>
    </xf>
    <xf numFmtId="0" fontId="11" fillId="0" borderId="2" xfId="5" applyFont="1" applyBorder="1" applyAlignment="1">
      <alignment vertical="center" wrapText="1"/>
    </xf>
    <xf numFmtId="181" fontId="10" fillId="14" borderId="2" xfId="5" applyNumberFormat="1" applyFont="1" applyFill="1" applyBorder="1" applyAlignment="1">
      <alignment horizontal="right" vertical="center"/>
    </xf>
    <xf numFmtId="181" fontId="10" fillId="14" borderId="2" xfId="2" applyNumberFormat="1" applyFont="1" applyFill="1" applyBorder="1" applyAlignment="1">
      <alignment horizontal="right" vertical="center"/>
    </xf>
    <xf numFmtId="0" fontId="2" fillId="0" borderId="2" xfId="5" applyBorder="1" applyAlignment="1">
      <alignment vertical="center"/>
    </xf>
    <xf numFmtId="179" fontId="7" fillId="0" borderId="2" xfId="5" applyNumberFormat="1" applyFont="1" applyBorder="1" applyAlignment="1">
      <alignment horizontal="center" vertical="center" wrapText="1"/>
    </xf>
    <xf numFmtId="179" fontId="7" fillId="0" borderId="2" xfId="5" applyNumberFormat="1" applyFont="1" applyBorder="1" applyAlignment="1">
      <alignment horizontal="center" vertical="center"/>
    </xf>
    <xf numFmtId="0" fontId="4" fillId="0" borderId="0" xfId="5" applyNumberFormat="1" applyFont="1" applyAlignment="1">
      <alignment vertical="center"/>
    </xf>
    <xf numFmtId="0" fontId="47" fillId="0" borderId="0" xfId="0" applyFont="1" applyAlignment="1" applyProtection="1">
      <alignment horizontal="center" vertical="center" wrapText="1"/>
    </xf>
    <xf numFmtId="14" fontId="47" fillId="0" borderId="0" xfId="0" applyNumberFormat="1" applyFont="1" applyFill="1" applyAlignment="1" applyProtection="1">
      <alignment vertical="center" wrapText="1"/>
    </xf>
    <xf numFmtId="49" fontId="11" fillId="0" borderId="10" xfId="0" applyNumberFormat="1" applyFont="1" applyBorder="1" applyAlignment="1" applyProtection="1">
      <alignment horizontal="left" vertical="center"/>
    </xf>
    <xf numFmtId="49" fontId="11" fillId="0" borderId="10" xfId="0" applyNumberFormat="1" applyFont="1" applyBorder="1" applyAlignment="1" applyProtection="1">
      <alignment horizontal="left"/>
    </xf>
    <xf numFmtId="0" fontId="67" fillId="11" borderId="0" xfId="6" applyFont="1" applyFill="1" applyBorder="1"/>
    <xf numFmtId="0" fontId="68" fillId="0" borderId="0" xfId="0" applyFont="1" applyAlignment="1" applyProtection="1">
      <alignment horizontal="left" vertical="center" indent="1"/>
    </xf>
    <xf numFmtId="0" fontId="29" fillId="9" borderId="2" xfId="0" applyFont="1" applyFill="1" applyBorder="1" applyAlignment="1" applyProtection="1">
      <alignment vertical="center" wrapText="1"/>
      <protection locked="0"/>
    </xf>
    <xf numFmtId="0" fontId="10" fillId="0" borderId="0" xfId="0" applyFont="1" applyBorder="1" applyAlignment="1" applyProtection="1">
      <alignment horizontal="center" vertical="center" wrapText="1"/>
    </xf>
    <xf numFmtId="0" fontId="3" fillId="21" borderId="2" xfId="0" applyFont="1" applyFill="1" applyBorder="1" applyAlignment="1" applyProtection="1">
      <alignment horizontal="left" vertical="center" wrapText="1"/>
    </xf>
    <xf numFmtId="0" fontId="3" fillId="21" borderId="2" xfId="0"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166" fontId="3" fillId="0" borderId="0" xfId="0" applyNumberFormat="1"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10" fillId="0" borderId="0" xfId="0" applyFont="1" applyAlignment="1" applyProtection="1">
      <alignment vertical="center"/>
    </xf>
    <xf numFmtId="0" fontId="11" fillId="0" borderId="2" xfId="0" applyFont="1" applyBorder="1" applyAlignment="1" applyProtection="1">
      <alignment horizontal="center" vertical="center"/>
    </xf>
    <xf numFmtId="0" fontId="2"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3" xfId="0" applyBorder="1" applyAlignment="1" applyProtection="1">
      <alignment horizontal="center" vertical="center"/>
    </xf>
    <xf numFmtId="0" fontId="2" fillId="0" borderId="3" xfId="0" applyFont="1" applyBorder="1" applyAlignment="1" applyProtection="1">
      <alignment horizontal="center" vertical="center"/>
    </xf>
    <xf numFmtId="3" fontId="3" fillId="0" borderId="0" xfId="0" applyNumberFormat="1" applyFont="1" applyBorder="1" applyAlignment="1" applyProtection="1">
      <alignment horizontal="right" vertical="center" wrapText="1"/>
    </xf>
    <xf numFmtId="171" fontId="3" fillId="0" borderId="0" xfId="4" applyNumberFormat="1" applyFont="1" applyFill="1" applyBorder="1" applyAlignment="1" applyProtection="1">
      <alignment horizontal="right" vertical="center" wrapText="1" indent="1"/>
    </xf>
    <xf numFmtId="0" fontId="3" fillId="21" borderId="2" xfId="0" applyFont="1" applyFill="1" applyBorder="1" applyAlignment="1" applyProtection="1">
      <alignment horizontal="center" vertical="center"/>
    </xf>
    <xf numFmtId="0" fontId="9" fillId="0" borderId="0" xfId="5" applyNumberFormat="1" applyFont="1" applyFill="1" applyAlignment="1">
      <alignment horizontal="left"/>
    </xf>
    <xf numFmtId="166" fontId="37" fillId="0" borderId="2" xfId="0" applyNumberFormat="1" applyFont="1" applyFill="1" applyBorder="1" applyAlignment="1" applyProtection="1">
      <alignment horizontal="right" vertical="center" wrapText="1"/>
    </xf>
    <xf numFmtId="0" fontId="11" fillId="0" borderId="2" xfId="5" applyFont="1" applyBorder="1" applyAlignment="1">
      <alignment vertical="center"/>
    </xf>
    <xf numFmtId="0" fontId="0" fillId="0" borderId="2" xfId="0" applyBorder="1" applyAlignment="1" applyProtection="1">
      <alignment vertical="center"/>
    </xf>
    <xf numFmtId="188" fontId="29" fillId="0" borderId="15" xfId="0" applyNumberFormat="1" applyFont="1" applyFill="1" applyBorder="1" applyAlignment="1" applyProtection="1">
      <alignment horizontal="right" vertical="center"/>
    </xf>
    <xf numFmtId="0" fontId="11" fillId="0" borderId="2" xfId="5" applyFont="1" applyBorder="1" applyAlignment="1">
      <alignment vertical="center"/>
    </xf>
    <xf numFmtId="0" fontId="8" fillId="0" borderId="4" xfId="0" applyFont="1" applyBorder="1" applyAlignment="1" applyProtection="1">
      <alignment vertical="center" wrapText="1"/>
    </xf>
    <xf numFmtId="166" fontId="31" fillId="0" borderId="2" xfId="5" applyNumberFormat="1" applyFont="1" applyBorder="1" applyAlignment="1">
      <alignment horizontal="right" vertical="center"/>
    </xf>
    <xf numFmtId="181" fontId="31" fillId="0" borderId="15" xfId="5" applyNumberFormat="1" applyFont="1" applyBorder="1" applyAlignment="1">
      <alignment horizontal="right" vertical="center"/>
    </xf>
    <xf numFmtId="181" fontId="31" fillId="0" borderId="3" xfId="2" applyNumberFormat="1" applyFont="1" applyBorder="1" applyAlignment="1">
      <alignment horizontal="right" vertical="center"/>
    </xf>
    <xf numFmtId="0" fontId="11" fillId="0" borderId="5" xfId="5" applyFont="1" applyBorder="1" applyAlignment="1">
      <alignment vertical="center"/>
    </xf>
    <xf numFmtId="166" fontId="57" fillId="0" borderId="2" xfId="5" applyNumberFormat="1" applyFont="1" applyBorder="1" applyAlignment="1">
      <alignment horizontal="center" vertical="center"/>
    </xf>
    <xf numFmtId="0" fontId="19" fillId="0" borderId="0" xfId="5" applyFont="1" applyAlignment="1">
      <alignment vertical="top"/>
    </xf>
    <xf numFmtId="166" fontId="66" fillId="22" borderId="0" xfId="5" applyNumberFormat="1" applyFont="1" applyFill="1" applyBorder="1" applyAlignment="1">
      <alignment horizontal="left" vertical="center"/>
    </xf>
    <xf numFmtId="166" fontId="9" fillId="22" borderId="0" xfId="5" applyNumberFormat="1" applyFont="1" applyFill="1" applyBorder="1" applyAlignment="1">
      <alignment horizontal="center" vertical="center"/>
    </xf>
    <xf numFmtId="166" fontId="30" fillId="22" borderId="76" xfId="5" applyNumberFormat="1" applyFont="1" applyFill="1" applyBorder="1" applyAlignment="1">
      <alignment horizontal="right" vertical="center"/>
    </xf>
    <xf numFmtId="0" fontId="69" fillId="0" borderId="0" xfId="0" applyFont="1" applyProtection="1"/>
    <xf numFmtId="0" fontId="70" fillId="0" borderId="0" xfId="0" applyFont="1" applyAlignment="1" applyProtection="1">
      <alignment vertical="center"/>
    </xf>
    <xf numFmtId="0" fontId="70" fillId="0" borderId="0" xfId="5" applyFont="1" applyAlignment="1">
      <alignment vertical="center"/>
    </xf>
    <xf numFmtId="0" fontId="69" fillId="0" borderId="0" xfId="5" applyFont="1" applyAlignment="1">
      <alignment vertical="center"/>
    </xf>
    <xf numFmtId="169" fontId="67" fillId="0" borderId="0" xfId="0" applyNumberFormat="1" applyFont="1" applyFill="1" applyBorder="1" applyProtection="1"/>
    <xf numFmtId="0" fontId="71" fillId="0" borderId="2" xfId="0" applyFont="1" applyFill="1" applyBorder="1" applyAlignment="1" applyProtection="1">
      <alignment horizontal="center" vertical="center"/>
    </xf>
    <xf numFmtId="0" fontId="71" fillId="0" borderId="3" xfId="0" applyFont="1" applyBorder="1" applyAlignment="1" applyProtection="1">
      <alignment horizontal="center" vertical="center"/>
    </xf>
    <xf numFmtId="0" fontId="7" fillId="0" borderId="0" xfId="0" applyFont="1" applyFill="1" applyBorder="1" applyAlignment="1" applyProtection="1">
      <alignment horizontal="left" vertical="center"/>
    </xf>
    <xf numFmtId="0" fontId="11" fillId="0" borderId="2" xfId="0" applyFont="1" applyBorder="1" applyAlignment="1" applyProtection="1">
      <alignment horizontal="left" vertical="center" wrapText="1"/>
    </xf>
    <xf numFmtId="0" fontId="40" fillId="0" borderId="0" xfId="0" applyFont="1" applyAlignment="1">
      <alignment horizontal="left" vertical="center" wrapText="1"/>
    </xf>
    <xf numFmtId="0" fontId="11" fillId="0" borderId="2" xfId="5" applyFont="1" applyBorder="1" applyAlignment="1">
      <alignment vertical="center"/>
    </xf>
    <xf numFmtId="0" fontId="11" fillId="7" borderId="15" xfId="0" applyFont="1" applyFill="1" applyBorder="1" applyAlignment="1" applyProtection="1">
      <alignment horizontal="center" vertical="center" wrapText="1"/>
    </xf>
    <xf numFmtId="3" fontId="11" fillId="7" borderId="3"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xf>
    <xf numFmtId="165" fontId="11" fillId="0" borderId="2" xfId="0" applyNumberFormat="1" applyFont="1" applyFill="1" applyBorder="1" applyAlignment="1" applyProtection="1">
      <alignment horizontal="right" vertical="center" wrapText="1" indent="1"/>
    </xf>
    <xf numFmtId="0" fontId="10" fillId="0" borderId="2" xfId="0" applyFont="1" applyBorder="1" applyAlignment="1">
      <alignment vertical="center" wrapText="1"/>
    </xf>
    <xf numFmtId="0" fontId="4" fillId="0" borderId="0" xfId="0" applyNumberFormat="1" applyFont="1" applyAlignment="1" applyProtection="1">
      <alignment vertical="center" wrapText="1"/>
    </xf>
    <xf numFmtId="0" fontId="9" fillId="0" borderId="0" xfId="0" applyNumberFormat="1" applyFont="1" applyAlignment="1" applyProtection="1">
      <alignment vertical="center" wrapText="1"/>
    </xf>
    <xf numFmtId="0" fontId="51" fillId="0" borderId="0" xfId="0" applyNumberFormat="1" applyFont="1" applyAlignment="1" applyProtection="1">
      <alignment vertical="center" wrapText="1"/>
    </xf>
    <xf numFmtId="190" fontId="11" fillId="4" borderId="2" xfId="0" applyNumberFormat="1" applyFont="1" applyFill="1" applyBorder="1" applyAlignment="1" applyProtection="1">
      <alignment horizontal="right" vertical="center" wrapText="1"/>
      <protection locked="0"/>
    </xf>
    <xf numFmtId="190" fontId="11" fillId="9" borderId="2" xfId="0" applyNumberFormat="1" applyFont="1" applyFill="1" applyBorder="1" applyAlignment="1" applyProtection="1">
      <alignment horizontal="right" vertical="center" wrapText="1"/>
      <protection locked="0"/>
    </xf>
    <xf numFmtId="0" fontId="11" fillId="9" borderId="14" xfId="0"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wrapText="1"/>
      <protection locked="0"/>
    </xf>
    <xf numFmtId="166" fontId="11" fillId="9" borderId="53" xfId="0" applyNumberFormat="1" applyFont="1" applyFill="1" applyBorder="1" applyAlignment="1" applyProtection="1">
      <alignment horizontal="center" vertical="center"/>
      <protection locked="0"/>
    </xf>
    <xf numFmtId="166" fontId="11" fillId="9" borderId="54" xfId="0" applyNumberFormat="1" applyFont="1" applyFill="1" applyBorder="1" applyAlignment="1" applyProtection="1">
      <alignment horizontal="center" vertical="center"/>
      <protection locked="0"/>
    </xf>
    <xf numFmtId="176" fontId="11" fillId="9" borderId="62" xfId="0" applyNumberFormat="1" applyFont="1" applyFill="1" applyBorder="1" applyAlignment="1" applyProtection="1">
      <alignment horizontal="center" vertical="center"/>
      <protection locked="0"/>
    </xf>
    <xf numFmtId="176" fontId="11" fillId="9" borderId="58" xfId="0" applyNumberFormat="1" applyFont="1" applyFill="1" applyBorder="1" applyAlignment="1" applyProtection="1">
      <alignment horizontal="center" vertical="center"/>
      <protection locked="0"/>
    </xf>
    <xf numFmtId="176" fontId="11" fillId="9" borderId="60" xfId="0" applyNumberFormat="1" applyFont="1" applyFill="1" applyBorder="1" applyAlignment="1" applyProtection="1">
      <alignment horizontal="center" vertical="center"/>
      <protection locked="0"/>
    </xf>
    <xf numFmtId="176" fontId="11" fillId="9" borderId="54" xfId="0" applyNumberFormat="1" applyFont="1" applyFill="1" applyBorder="1" applyAlignment="1" applyProtection="1">
      <alignment horizontal="center" vertical="center"/>
      <protection locked="0"/>
    </xf>
    <xf numFmtId="166" fontId="11" fillId="9" borderId="51" xfId="0" applyNumberFormat="1" applyFont="1" applyFill="1" applyBorder="1" applyAlignment="1" applyProtection="1">
      <alignment horizontal="center" vertical="center"/>
      <protection locked="0"/>
    </xf>
    <xf numFmtId="166" fontId="11" fillId="9" borderId="60" xfId="0" applyNumberFormat="1" applyFont="1" applyFill="1" applyBorder="1" applyAlignment="1" applyProtection="1">
      <alignment horizontal="center" vertical="center"/>
      <protection locked="0"/>
    </xf>
    <xf numFmtId="166" fontId="11" fillId="9" borderId="62" xfId="0" applyNumberFormat="1" applyFont="1" applyFill="1" applyBorder="1" applyAlignment="1" applyProtection="1">
      <alignment horizontal="center" vertical="center"/>
      <protection locked="0"/>
    </xf>
    <xf numFmtId="0" fontId="11" fillId="9" borderId="22" xfId="0" applyFont="1" applyFill="1" applyBorder="1" applyAlignment="1" applyProtection="1">
      <alignment horizontal="center" vertical="center"/>
      <protection locked="0"/>
    </xf>
    <xf numFmtId="0" fontId="11" fillId="9" borderId="46" xfId="0" applyFont="1" applyFill="1" applyBorder="1" applyAlignment="1" applyProtection="1">
      <alignment horizontal="center" vertical="center"/>
      <protection locked="0"/>
    </xf>
    <xf numFmtId="177" fontId="11" fillId="9" borderId="60" xfId="0" applyNumberFormat="1" applyFont="1" applyFill="1" applyBorder="1" applyAlignment="1" applyProtection="1">
      <alignment horizontal="center" vertical="center"/>
      <protection locked="0"/>
    </xf>
    <xf numFmtId="177" fontId="11" fillId="9" borderId="62" xfId="0" applyNumberFormat="1" applyFont="1" applyFill="1" applyBorder="1" applyAlignment="1" applyProtection="1">
      <alignment horizontal="center" vertical="center"/>
      <protection locked="0"/>
    </xf>
    <xf numFmtId="191" fontId="11" fillId="9" borderId="51" xfId="0" applyNumberFormat="1" applyFont="1" applyFill="1" applyBorder="1" applyAlignment="1" applyProtection="1">
      <alignment horizontal="center" vertical="center"/>
      <protection locked="0"/>
    </xf>
    <xf numFmtId="191" fontId="11" fillId="9" borderId="53" xfId="0" applyNumberFormat="1" applyFont="1" applyFill="1" applyBorder="1" applyAlignment="1" applyProtection="1">
      <alignment horizontal="center" vertical="center"/>
      <protection locked="0"/>
    </xf>
    <xf numFmtId="192" fontId="11" fillId="9" borderId="60" xfId="0" applyNumberFormat="1" applyFont="1" applyFill="1" applyBorder="1" applyAlignment="1" applyProtection="1">
      <alignment horizontal="center" vertical="center"/>
      <protection locked="0"/>
    </xf>
    <xf numFmtId="192" fontId="11" fillId="9" borderId="62" xfId="0" applyNumberFormat="1" applyFont="1" applyFill="1" applyBorder="1" applyAlignment="1" applyProtection="1">
      <alignment horizontal="center" vertical="center"/>
      <protection locked="0"/>
    </xf>
    <xf numFmtId="192" fontId="11" fillId="9" borderId="56" xfId="0" applyNumberFormat="1" applyFont="1" applyFill="1" applyBorder="1" applyAlignment="1" applyProtection="1">
      <alignment horizontal="center" vertical="center"/>
      <protection locked="0"/>
    </xf>
    <xf numFmtId="192" fontId="11" fillId="9" borderId="58" xfId="0" applyNumberFormat="1" applyFont="1" applyFill="1" applyBorder="1" applyAlignment="1" applyProtection="1">
      <alignment horizontal="center" vertical="center"/>
      <protection locked="0"/>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166" fontId="0" fillId="9" borderId="2" xfId="0" applyNumberFormat="1" applyFill="1" applyBorder="1" applyAlignment="1" applyProtection="1">
      <alignment horizontal="right" vertical="center"/>
      <protection locked="0"/>
    </xf>
    <xf numFmtId="166" fontId="2" fillId="9" borderId="2" xfId="0" applyNumberFormat="1" applyFont="1" applyFill="1" applyBorder="1" applyAlignment="1" applyProtection="1">
      <alignment horizontal="right" vertical="center"/>
      <protection locked="0"/>
    </xf>
    <xf numFmtId="0" fontId="39" fillId="0" borderId="0" xfId="0" applyFont="1" applyProtection="1"/>
    <xf numFmtId="0" fontId="4" fillId="0" borderId="0" xfId="0" applyFont="1" applyAlignment="1" applyProtection="1">
      <alignment horizontal="left" vertical="center" wrapText="1"/>
    </xf>
    <xf numFmtId="0" fontId="3" fillId="0" borderId="0" xfId="0" applyFont="1" applyAlignment="1" applyProtection="1">
      <alignment vertical="center" wrapText="1"/>
    </xf>
    <xf numFmtId="0" fontId="11" fillId="11" borderId="2" xfId="0" applyFont="1" applyFill="1" applyBorder="1" applyAlignment="1" applyProtection="1">
      <alignment horizontal="left" vertical="center"/>
    </xf>
    <xf numFmtId="0" fontId="10" fillId="0" borderId="5" xfId="0" applyFont="1" applyBorder="1" applyAlignment="1" applyProtection="1">
      <alignment vertical="center" wrapText="1"/>
    </xf>
    <xf numFmtId="166" fontId="10" fillId="0" borderId="2" xfId="0" applyNumberFormat="1" applyFont="1" applyBorder="1" applyAlignment="1" applyProtection="1">
      <alignment horizontal="center" vertical="center"/>
    </xf>
    <xf numFmtId="49" fontId="4" fillId="0" borderId="0" xfId="0" applyNumberFormat="1" applyFont="1" applyBorder="1" applyAlignment="1" applyProtection="1">
      <alignment horizontal="left"/>
    </xf>
    <xf numFmtId="0" fontId="47" fillId="0" borderId="0" xfId="0" applyFont="1" applyProtection="1"/>
    <xf numFmtId="0" fontId="0" fillId="0" borderId="0" xfId="0" applyAlignment="1" applyProtection="1">
      <alignment horizontal="left"/>
    </xf>
    <xf numFmtId="49" fontId="10" fillId="0" borderId="10" xfId="0" applyNumberFormat="1"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1" xfId="0" applyFont="1" applyFill="1" applyBorder="1" applyAlignment="1" applyProtection="1">
      <alignment horizontal="center" vertical="center" wrapText="1"/>
    </xf>
    <xf numFmtId="0" fontId="11" fillId="8" borderId="26" xfId="0" applyFont="1" applyFill="1" applyBorder="1" applyProtection="1"/>
    <xf numFmtId="0" fontId="11" fillId="0" borderId="0" xfId="0" applyFont="1" applyBorder="1" applyProtection="1"/>
    <xf numFmtId="0" fontId="10" fillId="0" borderId="0" xfId="0" applyFont="1" applyAlignment="1" applyProtection="1">
      <alignment horizontal="center" vertical="center"/>
    </xf>
    <xf numFmtId="0" fontId="10" fillId="8" borderId="17" xfId="0" applyFont="1" applyFill="1" applyBorder="1" applyAlignment="1" applyProtection="1">
      <alignment vertical="center"/>
    </xf>
    <xf numFmtId="0" fontId="10" fillId="8" borderId="26" xfId="0" applyFont="1" applyFill="1" applyBorder="1" applyProtection="1"/>
    <xf numFmtId="0" fontId="10" fillId="8" borderId="14" xfId="0" applyFont="1" applyFill="1" applyBorder="1" applyAlignment="1" applyProtection="1">
      <alignment horizontal="center" vertical="center" wrapText="1"/>
    </xf>
    <xf numFmtId="0" fontId="11" fillId="0" borderId="51" xfId="0" applyFont="1" applyBorder="1" applyAlignment="1" applyProtection="1">
      <alignment vertical="center" wrapText="1"/>
    </xf>
    <xf numFmtId="0" fontId="11" fillId="0" borderId="52" xfId="0" applyFont="1" applyBorder="1" applyAlignment="1" applyProtection="1">
      <alignment horizontal="center" vertical="center"/>
    </xf>
    <xf numFmtId="0" fontId="11" fillId="0" borderId="56"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11" fillId="0" borderId="60" xfId="0" applyFont="1" applyBorder="1" applyAlignment="1" applyProtection="1">
      <alignment vertical="center" wrapText="1"/>
    </xf>
    <xf numFmtId="0" fontId="11" fillId="0" borderId="49" xfId="0" applyFont="1" applyBorder="1" applyAlignment="1" applyProtection="1">
      <alignment vertical="center" wrapText="1"/>
    </xf>
    <xf numFmtId="0" fontId="11" fillId="0" borderId="49" xfId="0" applyFont="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22" xfId="0" applyFont="1" applyBorder="1" applyAlignment="1" applyProtection="1">
      <alignment vertical="center" wrapText="1"/>
    </xf>
    <xf numFmtId="0" fontId="11" fillId="0" borderId="64" xfId="0" applyFont="1" applyBorder="1" applyAlignment="1" applyProtection="1">
      <alignment horizontal="center" vertical="center"/>
    </xf>
    <xf numFmtId="0" fontId="11" fillId="0" borderId="49" xfId="0" applyFont="1" applyFill="1" applyBorder="1" applyAlignment="1" applyProtection="1">
      <alignment vertical="center"/>
    </xf>
    <xf numFmtId="49" fontId="11" fillId="0" borderId="0" xfId="0" applyNumberFormat="1" applyFont="1" applyBorder="1" applyAlignment="1" applyProtection="1">
      <alignment horizontal="left"/>
    </xf>
    <xf numFmtId="0" fontId="4" fillId="0" borderId="0" xfId="0" applyFont="1" applyBorder="1" applyAlignment="1" applyProtection="1">
      <alignment horizontal="left" vertical="center" wrapText="1"/>
    </xf>
    <xf numFmtId="0" fontId="0" fillId="0" borderId="2" xfId="0" applyBorder="1" applyProtection="1"/>
    <xf numFmtId="0" fontId="20" fillId="8" borderId="5" xfId="0" applyFont="1" applyFill="1" applyBorder="1" applyAlignment="1" applyProtection="1">
      <alignment vertical="center"/>
    </xf>
    <xf numFmtId="0" fontId="20" fillId="8" borderId="15" xfId="0" applyFont="1" applyFill="1" applyBorder="1" applyAlignment="1" applyProtection="1">
      <alignment vertical="center"/>
    </xf>
    <xf numFmtId="0" fontId="20" fillId="8" borderId="20" xfId="0" applyFont="1" applyFill="1" applyBorder="1" applyAlignment="1" applyProtection="1">
      <alignment vertical="center"/>
    </xf>
    <xf numFmtId="0" fontId="35" fillId="7" borderId="3" xfId="0" applyFont="1" applyFill="1" applyBorder="1" applyAlignment="1" applyProtection="1">
      <alignment horizontal="center" vertical="center" wrapText="1"/>
    </xf>
    <xf numFmtId="167" fontId="2" fillId="0" borderId="2" xfId="0" applyNumberFormat="1" applyFont="1" applyBorder="1" applyAlignment="1" applyProtection="1">
      <alignment horizontal="left" vertical="center" wrapText="1"/>
    </xf>
    <xf numFmtId="3" fontId="3" fillId="0" borderId="5" xfId="0" applyNumberFormat="1" applyFont="1" applyBorder="1" applyAlignment="1" applyProtection="1">
      <alignment vertical="center" wrapText="1"/>
    </xf>
    <xf numFmtId="3" fontId="3" fillId="0" borderId="15" xfId="0" applyNumberFormat="1" applyFont="1" applyBorder="1" applyAlignment="1" applyProtection="1">
      <alignment vertical="center" wrapText="1"/>
    </xf>
    <xf numFmtId="3" fontId="3" fillId="0" borderId="82" xfId="0" applyNumberFormat="1" applyFont="1" applyBorder="1" applyAlignment="1" applyProtection="1">
      <alignment vertical="center" wrapText="1"/>
    </xf>
    <xf numFmtId="3" fontId="3" fillId="0" borderId="3" xfId="0" applyNumberFormat="1" applyFont="1" applyBorder="1" applyAlignment="1" applyProtection="1">
      <alignment horizontal="right" vertical="center" indent="1"/>
    </xf>
    <xf numFmtId="166" fontId="3" fillId="0" borderId="2" xfId="0" applyNumberFormat="1" applyFont="1" applyBorder="1" applyAlignment="1" applyProtection="1">
      <alignment horizontal="right" vertical="center" wrapText="1"/>
    </xf>
    <xf numFmtId="49" fontId="9" fillId="0" borderId="0" xfId="0" applyNumberFormat="1" applyFont="1" applyAlignment="1" applyProtection="1">
      <alignment horizontal="left" vertical="center"/>
    </xf>
    <xf numFmtId="49" fontId="3" fillId="4" borderId="0" xfId="0" applyNumberFormat="1" applyFont="1" applyFill="1" applyBorder="1" applyAlignment="1" applyProtection="1">
      <alignment vertical="center"/>
    </xf>
    <xf numFmtId="0" fontId="0" fillId="0" borderId="0" xfId="0" applyFill="1" applyBorder="1" applyAlignment="1" applyProtection="1">
      <alignment vertical="center" wrapText="1"/>
    </xf>
    <xf numFmtId="49" fontId="3" fillId="0" borderId="0" xfId="0" applyNumberFormat="1" applyFont="1" applyFill="1" applyBorder="1" applyAlignment="1" applyProtection="1">
      <alignment vertical="center"/>
    </xf>
    <xf numFmtId="0" fontId="47" fillId="0" borderId="0" xfId="0" applyFont="1" applyFill="1" applyAlignment="1" applyProtection="1">
      <alignment vertical="center"/>
    </xf>
    <xf numFmtId="0" fontId="3" fillId="0" borderId="0" xfId="0" applyFont="1" applyAlignment="1" applyProtection="1">
      <alignment horizontal="left" vertical="center" wrapText="1"/>
    </xf>
    <xf numFmtId="0" fontId="0" fillId="0" borderId="0" xfId="0" applyFill="1" applyAlignment="1" applyProtection="1">
      <alignment horizontal="right" vertical="center" wrapText="1"/>
    </xf>
    <xf numFmtId="0" fontId="3" fillId="5"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0" fillId="0" borderId="12" xfId="0" applyFill="1" applyBorder="1" applyAlignment="1" applyProtection="1">
      <alignment vertical="center"/>
    </xf>
    <xf numFmtId="0" fontId="3" fillId="0" borderId="8" xfId="0" applyFont="1" applyFill="1" applyBorder="1" applyAlignment="1" applyProtection="1">
      <alignment horizontal="center" vertical="center"/>
    </xf>
    <xf numFmtId="0" fontId="2" fillId="0" borderId="4" xfId="0" applyFont="1" applyFill="1" applyBorder="1" applyAlignment="1" applyProtection="1">
      <alignment horizontal="left" vertical="center"/>
    </xf>
    <xf numFmtId="0" fontId="0" fillId="0" borderId="6" xfId="0" applyFill="1" applyBorder="1" applyAlignment="1" applyProtection="1">
      <alignment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vertical="center"/>
    </xf>
    <xf numFmtId="0" fontId="0" fillId="0" borderId="12" xfId="0" applyBorder="1" applyAlignment="1" applyProtection="1">
      <alignment vertical="center"/>
    </xf>
    <xf numFmtId="0" fontId="2" fillId="0" borderId="4" xfId="0" applyFont="1" applyBorder="1" applyAlignment="1" applyProtection="1">
      <alignment vertical="center"/>
    </xf>
    <xf numFmtId="0" fontId="0" fillId="0" borderId="6" xfId="0" applyBorder="1" applyAlignment="1" applyProtection="1">
      <alignment vertical="center"/>
    </xf>
    <xf numFmtId="0" fontId="2" fillId="0" borderId="4" xfId="0" applyFont="1" applyBorder="1" applyAlignment="1" applyProtection="1">
      <alignment horizontal="left" vertical="center"/>
    </xf>
    <xf numFmtId="0" fontId="3" fillId="0" borderId="38" xfId="0" applyFont="1" applyBorder="1" applyAlignment="1" applyProtection="1">
      <alignment horizontal="center" vertical="center"/>
    </xf>
    <xf numFmtId="0" fontId="2" fillId="0" borderId="6" xfId="0" applyFont="1" applyBorder="1" applyAlignment="1" applyProtection="1">
      <alignment vertical="center"/>
    </xf>
    <xf numFmtId="0" fontId="2" fillId="0" borderId="6" xfId="0" applyFont="1" applyBorder="1" applyAlignment="1" applyProtection="1">
      <alignment vertical="center" wrapText="1"/>
    </xf>
    <xf numFmtId="0" fontId="3" fillId="0" borderId="47" xfId="0" applyFont="1" applyBorder="1" applyAlignment="1" applyProtection="1">
      <alignment horizontal="left" vertical="center"/>
    </xf>
    <xf numFmtId="0" fontId="2" fillId="0" borderId="12" xfId="0" applyFont="1" applyBorder="1" applyAlignment="1" applyProtection="1">
      <alignment vertical="center"/>
    </xf>
    <xf numFmtId="0" fontId="3" fillId="0" borderId="8" xfId="0" applyFont="1" applyBorder="1" applyAlignment="1" applyProtection="1">
      <alignment horizontal="center" vertical="center"/>
    </xf>
    <xf numFmtId="0" fontId="2" fillId="0" borderId="0" xfId="0" applyFont="1" applyBorder="1" applyAlignment="1" applyProtection="1">
      <alignment horizontal="left"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1" xfId="0" applyFont="1" applyBorder="1" applyAlignment="1" applyProtection="1">
      <alignment vertical="center" wrapText="1"/>
    </xf>
    <xf numFmtId="0" fontId="3" fillId="0" borderId="0" xfId="0" applyFont="1" applyBorder="1" applyAlignment="1" applyProtection="1">
      <alignment horizontal="left" vertical="center"/>
    </xf>
    <xf numFmtId="0" fontId="2" fillId="0" borderId="44" xfId="0" applyFont="1" applyBorder="1" applyAlignment="1" applyProtection="1">
      <alignment horizontal="left" vertical="center"/>
    </xf>
    <xf numFmtId="0" fontId="2" fillId="0" borderId="0" xfId="5" applyNumberFormat="1" applyFill="1" applyAlignment="1" applyProtection="1">
      <alignment horizontal="left" vertical="center"/>
    </xf>
    <xf numFmtId="0" fontId="9" fillId="0" borderId="0" xfId="5" applyNumberFormat="1" applyFont="1" applyAlignment="1" applyProtection="1">
      <alignment horizontal="left" vertical="center"/>
    </xf>
    <xf numFmtId="0" fontId="2" fillId="0" borderId="0" xfId="5" applyAlignment="1" applyProtection="1">
      <alignment horizontal="center" vertical="center"/>
    </xf>
    <xf numFmtId="0" fontId="36" fillId="0" borderId="0" xfId="5" applyFont="1" applyAlignment="1" applyProtection="1">
      <alignment horizontal="center" vertical="center"/>
    </xf>
    <xf numFmtId="0" fontId="2" fillId="0" borderId="0" xfId="5" applyNumberFormat="1" applyAlignment="1" applyProtection="1">
      <alignment horizontal="left" vertical="center"/>
    </xf>
    <xf numFmtId="0" fontId="2" fillId="0" borderId="0" xfId="5" applyFont="1" applyAlignment="1" applyProtection="1">
      <alignment horizontal="center" vertical="center" wrapText="1"/>
    </xf>
    <xf numFmtId="0" fontId="11" fillId="0" borderId="0" xfId="5" applyFont="1" applyAlignment="1" applyProtection="1">
      <alignment horizontal="center" vertical="center" wrapText="1"/>
    </xf>
    <xf numFmtId="0" fontId="24" fillId="0" borderId="0" xfId="5" applyFont="1" applyAlignment="1" applyProtection="1">
      <alignment horizontal="center" vertical="center"/>
    </xf>
    <xf numFmtId="0" fontId="51" fillId="0" borderId="0" xfId="5" applyNumberFormat="1" applyFont="1" applyAlignment="1" applyProtection="1">
      <alignment horizontal="left" vertical="center"/>
    </xf>
    <xf numFmtId="0" fontId="24" fillId="0" borderId="0" xfId="5" applyFont="1" applyAlignment="1" applyProtection="1">
      <alignment horizontal="center" vertical="center" wrapText="1"/>
    </xf>
    <xf numFmtId="0" fontId="31" fillId="0" borderId="0" xfId="5" applyFont="1" applyAlignment="1" applyProtection="1">
      <alignment horizontal="center" vertical="center" wrapText="1"/>
    </xf>
    <xf numFmtId="0" fontId="50" fillId="0" borderId="0" xfId="5" applyFont="1" applyAlignment="1" applyProtection="1">
      <alignment horizontal="center" vertical="center"/>
    </xf>
    <xf numFmtId="0" fontId="11" fillId="0" borderId="0" xfId="5" applyNumberFormat="1" applyFont="1" applyAlignment="1" applyProtection="1">
      <alignment horizontal="left" vertical="center"/>
    </xf>
    <xf numFmtId="0" fontId="2" fillId="0" borderId="0" xfId="5" applyFill="1" applyAlignment="1" applyProtection="1">
      <alignment horizontal="center" vertical="center"/>
    </xf>
    <xf numFmtId="0" fontId="2" fillId="0" borderId="0" xfId="5" applyFont="1" applyFill="1" applyAlignment="1" applyProtection="1">
      <alignment horizontal="center" vertical="center" wrapText="1"/>
    </xf>
    <xf numFmtId="0" fontId="4" fillId="0" borderId="0" xfId="5" applyFont="1" applyAlignment="1" applyProtection="1">
      <alignment horizontal="left" vertical="center"/>
    </xf>
    <xf numFmtId="0" fontId="2" fillId="0" borderId="0" xfId="5" applyFont="1" applyAlignment="1" applyProtection="1">
      <alignment horizontal="left" vertical="center"/>
    </xf>
    <xf numFmtId="0" fontId="31" fillId="0" borderId="0" xfId="5" applyFont="1" applyAlignment="1" applyProtection="1">
      <alignment vertical="center"/>
    </xf>
    <xf numFmtId="180" fontId="11" fillId="0" borderId="9" xfId="5" applyNumberFormat="1" applyFont="1" applyBorder="1" applyAlignment="1" applyProtection="1">
      <alignment horizontal="center" vertical="center"/>
    </xf>
    <xf numFmtId="180" fontId="11" fillId="0" borderId="29" xfId="5" applyNumberFormat="1" applyFont="1" applyBorder="1" applyAlignment="1" applyProtection="1">
      <alignment horizontal="center" vertical="center"/>
    </xf>
    <xf numFmtId="180" fontId="11" fillId="0" borderId="26" xfId="5" applyNumberFormat="1" applyFont="1" applyBorder="1" applyAlignment="1" applyProtection="1">
      <alignment horizontal="center" vertical="center"/>
    </xf>
    <xf numFmtId="180" fontId="11" fillId="0" borderId="14" xfId="5" applyNumberFormat="1" applyFont="1" applyBorder="1" applyAlignment="1" applyProtection="1">
      <alignment horizontal="center" vertical="center"/>
    </xf>
    <xf numFmtId="180" fontId="11" fillId="11" borderId="16" xfId="5" applyNumberFormat="1" applyFont="1" applyFill="1" applyBorder="1" applyAlignment="1" applyProtection="1">
      <alignment horizontal="center" vertical="center"/>
    </xf>
    <xf numFmtId="180" fontId="11" fillId="11" borderId="18" xfId="5" applyNumberFormat="1" applyFont="1" applyFill="1" applyBorder="1" applyAlignment="1" applyProtection="1">
      <alignment horizontal="center" vertical="center"/>
    </xf>
    <xf numFmtId="0" fontId="19" fillId="0" borderId="0" xfId="5" applyFont="1" applyBorder="1" applyAlignment="1" applyProtection="1">
      <alignment vertical="center"/>
    </xf>
    <xf numFmtId="0" fontId="22" fillId="0" borderId="0" xfId="5" applyFont="1" applyBorder="1" applyAlignment="1" applyProtection="1">
      <alignment vertical="center"/>
    </xf>
    <xf numFmtId="0" fontId="19" fillId="0" borderId="0" xfId="5" applyFont="1" applyAlignment="1" applyProtection="1">
      <alignment vertical="center"/>
    </xf>
    <xf numFmtId="0" fontId="11" fillId="0" borderId="0" xfId="5" applyFont="1" applyAlignment="1" applyProtection="1">
      <alignment vertical="center"/>
    </xf>
    <xf numFmtId="179" fontId="11" fillId="0" borderId="75" xfId="5" applyNumberFormat="1" applyFont="1" applyBorder="1" applyAlignment="1" applyProtection="1">
      <alignment horizontal="center" vertical="center" wrapText="1"/>
    </xf>
    <xf numFmtId="0" fontId="10" fillId="0" borderId="0" xfId="5" applyFont="1" applyFill="1" applyBorder="1" applyAlignment="1" applyProtection="1">
      <alignment horizontal="center" vertical="center" wrapText="1"/>
    </xf>
    <xf numFmtId="0" fontId="10" fillId="0" borderId="34" xfId="5" applyFont="1" applyFill="1" applyBorder="1" applyAlignment="1" applyProtection="1">
      <alignment horizontal="center" vertical="top" wrapText="1"/>
    </xf>
    <xf numFmtId="0" fontId="10" fillId="0" borderId="6" xfId="5" applyFont="1" applyFill="1" applyBorder="1" applyAlignment="1" applyProtection="1">
      <alignment horizontal="center" vertical="center" wrapText="1"/>
    </xf>
    <xf numFmtId="0" fontId="10" fillId="0" borderId="11" xfId="5" applyFont="1" applyFill="1" applyBorder="1" applyAlignment="1" applyProtection="1">
      <alignment horizontal="center" vertical="top" wrapText="1"/>
    </xf>
    <xf numFmtId="0" fontId="10" fillId="0" borderId="68" xfId="5" applyFont="1" applyFill="1" applyBorder="1" applyAlignment="1" applyProtection="1">
      <alignment horizontal="center" vertical="top" wrapText="1"/>
    </xf>
    <xf numFmtId="0" fontId="10" fillId="0" borderId="23" xfId="5" applyFont="1" applyFill="1" applyBorder="1" applyAlignment="1" applyProtection="1">
      <alignment horizontal="center" vertical="top" wrapText="1"/>
    </xf>
    <xf numFmtId="0" fontId="11" fillId="0" borderId="0" xfId="5" applyFont="1" applyBorder="1" applyAlignment="1" applyProtection="1">
      <alignment vertical="center"/>
    </xf>
    <xf numFmtId="0" fontId="35" fillId="0" borderId="0" xfId="5" applyFont="1" applyBorder="1" applyAlignment="1" applyProtection="1">
      <alignment vertical="center"/>
    </xf>
    <xf numFmtId="0" fontId="2" fillId="0" borderId="0" xfId="5" applyAlignment="1" applyProtection="1">
      <alignment vertical="center"/>
    </xf>
    <xf numFmtId="179" fontId="11" fillId="0" borderId="35" xfId="5" applyNumberFormat="1" applyFont="1" applyBorder="1" applyAlignment="1" applyProtection="1">
      <alignment horizontal="center" vertical="center" wrapText="1"/>
    </xf>
    <xf numFmtId="0" fontId="31" fillId="0" borderId="0" xfId="5" applyFont="1" applyFill="1" applyBorder="1" applyAlignment="1" applyProtection="1">
      <alignment horizontal="right" vertical="center" wrapText="1"/>
    </xf>
    <xf numFmtId="10" fontId="31" fillId="0" borderId="34" xfId="2" applyNumberFormat="1" applyFont="1" applyFill="1" applyBorder="1" applyAlignment="1" applyProtection="1">
      <alignment horizontal="center" vertical="center" wrapText="1"/>
    </xf>
    <xf numFmtId="10" fontId="31" fillId="0" borderId="6" xfId="2" applyNumberFormat="1" applyFont="1" applyFill="1" applyBorder="1" applyAlignment="1" applyProtection="1">
      <alignment horizontal="center" vertical="center" wrapText="1"/>
    </xf>
    <xf numFmtId="10" fontId="31" fillId="0" borderId="11" xfId="2" applyNumberFormat="1" applyFont="1" applyFill="1" applyBorder="1" applyAlignment="1" applyProtection="1">
      <alignment horizontal="center" vertical="center" wrapText="1"/>
    </xf>
    <xf numFmtId="173" fontId="31" fillId="11" borderId="68" xfId="2" applyNumberFormat="1" applyFont="1" applyFill="1" applyBorder="1" applyAlignment="1" applyProtection="1">
      <alignment horizontal="center" vertical="center" wrapText="1"/>
    </xf>
    <xf numFmtId="173" fontId="31" fillId="11" borderId="42" xfId="2" applyNumberFormat="1" applyFont="1" applyFill="1" applyBorder="1" applyAlignment="1" applyProtection="1">
      <alignment horizontal="center" vertical="center" wrapText="1"/>
    </xf>
    <xf numFmtId="0" fontId="28" fillId="20" borderId="9" xfId="5" applyFont="1" applyFill="1" applyBorder="1" applyAlignment="1" applyProtection="1">
      <alignment horizontal="left" vertical="center"/>
    </xf>
    <xf numFmtId="10" fontId="28" fillId="20" borderId="29" xfId="2" applyNumberFormat="1" applyFont="1" applyFill="1" applyBorder="1" applyAlignment="1" applyProtection="1">
      <alignment horizontal="center" vertical="center"/>
    </xf>
    <xf numFmtId="10" fontId="28" fillId="20" borderId="26" xfId="2" applyNumberFormat="1" applyFont="1" applyFill="1" applyBorder="1" applyAlignment="1" applyProtection="1">
      <alignment horizontal="center" vertical="center"/>
    </xf>
    <xf numFmtId="10" fontId="28" fillId="20" borderId="14" xfId="2" applyNumberFormat="1" applyFont="1" applyFill="1" applyBorder="1" applyAlignment="1" applyProtection="1">
      <alignment horizontal="center" vertical="center"/>
    </xf>
    <xf numFmtId="10" fontId="10" fillId="20" borderId="16" xfId="2" applyNumberFormat="1" applyFont="1" applyFill="1" applyBorder="1" applyAlignment="1" applyProtection="1">
      <alignment horizontal="center" vertical="center"/>
    </xf>
    <xf numFmtId="173" fontId="28" fillId="20" borderId="18" xfId="2" applyNumberFormat="1" applyFont="1" applyFill="1" applyBorder="1" applyAlignment="1" applyProtection="1">
      <alignment horizontal="center" vertical="center"/>
    </xf>
    <xf numFmtId="0" fontId="11" fillId="0" borderId="35" xfId="5" applyFont="1" applyBorder="1" applyAlignment="1" applyProtection="1">
      <alignment vertical="center"/>
    </xf>
    <xf numFmtId="166" fontId="10" fillId="0" borderId="43" xfId="5" applyNumberFormat="1" applyFont="1" applyFill="1" applyBorder="1" applyAlignment="1" applyProtection="1">
      <alignment horizontal="right" vertical="center" indent="1"/>
    </xf>
    <xf numFmtId="166" fontId="10" fillId="0" borderId="1" xfId="5" applyNumberFormat="1" applyFont="1" applyFill="1" applyBorder="1" applyAlignment="1" applyProtection="1">
      <alignment horizontal="right" vertical="center" indent="1"/>
    </xf>
    <xf numFmtId="166" fontId="10" fillId="0" borderId="8" xfId="5" applyNumberFormat="1" applyFont="1" applyFill="1" applyBorder="1" applyAlignment="1" applyProtection="1">
      <alignment horizontal="right" vertical="center" indent="1"/>
    </xf>
    <xf numFmtId="178" fontId="10" fillId="15" borderId="41" xfId="5" applyNumberFormat="1" applyFont="1" applyFill="1" applyBorder="1" applyAlignment="1" applyProtection="1">
      <alignment horizontal="center" vertical="center"/>
    </xf>
    <xf numFmtId="178" fontId="10" fillId="15" borderId="19" xfId="5" applyNumberFormat="1" applyFont="1" applyFill="1" applyBorder="1" applyAlignment="1" applyProtection="1">
      <alignment horizontal="center" vertical="center"/>
    </xf>
    <xf numFmtId="0" fontId="7" fillId="16" borderId="48" xfId="5" applyFont="1" applyFill="1" applyBorder="1" applyAlignment="1" applyProtection="1">
      <alignment horizontal="center" vertical="center" wrapText="1"/>
    </xf>
    <xf numFmtId="187" fontId="10" fillId="16" borderId="36" xfId="2" applyNumberFormat="1" applyFont="1" applyFill="1" applyBorder="1" applyAlignment="1" applyProtection="1">
      <alignment horizontal="right" vertical="center"/>
    </xf>
    <xf numFmtId="187" fontId="10" fillId="16" borderId="37" xfId="2" applyNumberFormat="1" applyFont="1" applyFill="1" applyBorder="1" applyAlignment="1" applyProtection="1">
      <alignment horizontal="right" vertical="center"/>
    </xf>
    <xf numFmtId="178" fontId="10" fillId="19" borderId="79" xfId="5" applyNumberFormat="1" applyFont="1" applyFill="1" applyBorder="1" applyAlignment="1" applyProtection="1">
      <alignment horizontal="center" vertical="center"/>
    </xf>
    <xf numFmtId="173" fontId="10" fillId="18" borderId="81" xfId="2" applyNumberFormat="1" applyFont="1" applyFill="1" applyBorder="1" applyAlignment="1" applyProtection="1">
      <alignment horizontal="center" vertical="center"/>
    </xf>
    <xf numFmtId="0" fontId="11" fillId="0" borderId="44" xfId="5" applyFont="1" applyFill="1" applyBorder="1" applyAlignment="1" applyProtection="1">
      <alignment horizontal="right" vertical="center" wrapText="1"/>
    </xf>
    <xf numFmtId="10" fontId="10" fillId="0" borderId="44" xfId="2" applyNumberFormat="1" applyFont="1" applyFill="1" applyBorder="1" applyAlignment="1" applyProtection="1">
      <alignment horizontal="center" vertical="center"/>
    </xf>
    <xf numFmtId="0" fontId="11" fillId="0" borderId="19" xfId="5" applyFont="1" applyFill="1" applyBorder="1" applyAlignment="1" applyProtection="1">
      <alignment vertical="center"/>
    </xf>
    <xf numFmtId="173" fontId="40" fillId="0" borderId="0" xfId="2" applyNumberFormat="1" applyFont="1" applyFill="1" applyBorder="1" applyAlignment="1" applyProtection="1">
      <alignment horizontal="center" vertical="center"/>
    </xf>
    <xf numFmtId="0" fontId="28" fillId="2" borderId="80" xfId="5" applyFont="1" applyFill="1" applyBorder="1" applyAlignment="1" applyProtection="1">
      <alignment horizontal="left" vertical="center"/>
    </xf>
    <xf numFmtId="10" fontId="28" fillId="2" borderId="12" xfId="2" applyNumberFormat="1" applyFont="1" applyFill="1" applyBorder="1" applyAlignment="1" applyProtection="1">
      <alignment horizontal="center" vertical="center"/>
    </xf>
    <xf numFmtId="10" fontId="10" fillId="2" borderId="47" xfId="2" applyNumberFormat="1" applyFont="1" applyFill="1" applyBorder="1" applyAlignment="1" applyProtection="1">
      <alignment horizontal="center" vertical="center"/>
    </xf>
    <xf numFmtId="0" fontId="28" fillId="2" borderId="70" xfId="5" applyFont="1" applyFill="1" applyBorder="1" applyAlignment="1" applyProtection="1">
      <alignment vertical="center"/>
    </xf>
    <xf numFmtId="173" fontId="49" fillId="0" borderId="0" xfId="2" applyNumberFormat="1" applyFont="1" applyFill="1" applyBorder="1" applyAlignment="1" applyProtection="1">
      <alignment horizontal="center" vertical="center"/>
    </xf>
    <xf numFmtId="179" fontId="11" fillId="0" borderId="28" xfId="5" applyNumberFormat="1" applyFont="1" applyBorder="1" applyAlignment="1" applyProtection="1">
      <alignment horizontal="center" vertical="center" wrapText="1"/>
    </xf>
    <xf numFmtId="0" fontId="10" fillId="0" borderId="28" xfId="5" applyFont="1" applyFill="1" applyBorder="1" applyAlignment="1" applyProtection="1">
      <alignment horizontal="center" vertical="center"/>
    </xf>
    <xf numFmtId="166" fontId="10" fillId="0" borderId="85" xfId="5" applyNumberFormat="1" applyFont="1" applyFill="1" applyBorder="1" applyAlignment="1" applyProtection="1">
      <alignment horizontal="right" vertical="center" indent="1"/>
    </xf>
    <xf numFmtId="178" fontId="10" fillId="19" borderId="2" xfId="5" applyNumberFormat="1" applyFont="1" applyFill="1" applyBorder="1" applyAlignment="1" applyProtection="1">
      <alignment horizontal="center" vertical="center"/>
    </xf>
    <xf numFmtId="166" fontId="10" fillId="0" borderId="3" xfId="5" applyNumberFormat="1" applyFont="1" applyFill="1" applyBorder="1" applyAlignment="1" applyProtection="1">
      <alignment horizontal="right" vertical="center" indent="1"/>
    </xf>
    <xf numFmtId="166" fontId="10" fillId="0" borderId="45" xfId="5" applyNumberFormat="1" applyFont="1" applyFill="1" applyBorder="1" applyAlignment="1" applyProtection="1">
      <alignment horizontal="right" vertical="center" indent="1"/>
    </xf>
    <xf numFmtId="166" fontId="10" fillId="0" borderId="25" xfId="5" applyNumberFormat="1" applyFont="1" applyFill="1" applyBorder="1" applyAlignment="1" applyProtection="1">
      <alignment horizontal="right" vertical="center" indent="1"/>
    </xf>
    <xf numFmtId="166" fontId="10" fillId="0" borderId="39" xfId="5" applyNumberFormat="1" applyFont="1" applyFill="1" applyBorder="1" applyAlignment="1" applyProtection="1">
      <alignment horizontal="right" vertical="center" indent="1"/>
    </xf>
    <xf numFmtId="182" fontId="48" fillId="0" borderId="0" xfId="5" applyNumberFormat="1" applyFont="1" applyBorder="1" applyAlignment="1" applyProtection="1">
      <alignment vertical="center"/>
    </xf>
    <xf numFmtId="179" fontId="11" fillId="0" borderId="27" xfId="5" applyNumberFormat="1" applyFont="1" applyBorder="1" applyAlignment="1" applyProtection="1">
      <alignment horizontal="center" vertical="center"/>
    </xf>
    <xf numFmtId="0" fontId="7" fillId="16" borderId="86" xfId="5" applyFont="1" applyFill="1" applyBorder="1" applyAlignment="1" applyProtection="1">
      <alignment horizontal="center" vertical="center" wrapText="1"/>
    </xf>
    <xf numFmtId="187" fontId="10" fillId="16" borderId="3" xfId="2" applyNumberFormat="1" applyFont="1" applyFill="1" applyBorder="1" applyAlignment="1" applyProtection="1">
      <alignment horizontal="right" vertical="center"/>
    </xf>
    <xf numFmtId="187" fontId="10" fillId="16" borderId="12" xfId="2" applyNumberFormat="1" applyFont="1" applyFill="1" applyBorder="1" applyAlignment="1" applyProtection="1">
      <alignment horizontal="right" vertical="center"/>
    </xf>
    <xf numFmtId="178" fontId="10" fillId="19" borderId="25" xfId="5" applyNumberFormat="1" applyFont="1" applyFill="1" applyBorder="1" applyAlignment="1" applyProtection="1">
      <alignment horizontal="center" vertical="center"/>
    </xf>
    <xf numFmtId="186" fontId="10" fillId="13" borderId="20" xfId="2" applyNumberFormat="1" applyFont="1" applyFill="1" applyBorder="1" applyAlignment="1" applyProtection="1">
      <alignment horizontal="right" vertical="center"/>
    </xf>
    <xf numFmtId="0" fontId="10" fillId="0" borderId="27" xfId="5" applyFont="1" applyFill="1" applyBorder="1" applyAlignment="1" applyProtection="1">
      <alignment horizontal="center" vertical="center"/>
    </xf>
    <xf numFmtId="166" fontId="10" fillId="0" borderId="19" xfId="5" applyNumberFormat="1" applyFont="1" applyFill="1" applyBorder="1" applyAlignment="1" applyProtection="1">
      <alignment horizontal="right" vertical="center" indent="1"/>
    </xf>
    <xf numFmtId="0" fontId="7" fillId="16" borderId="70" xfId="5" applyFont="1" applyFill="1" applyBorder="1" applyAlignment="1" applyProtection="1">
      <alignment horizontal="center" vertical="center" wrapText="1"/>
    </xf>
    <xf numFmtId="178" fontId="10" fillId="19" borderId="83" xfId="5" applyNumberFormat="1" applyFont="1" applyFill="1" applyBorder="1" applyAlignment="1" applyProtection="1">
      <alignment horizontal="center" vertical="center"/>
    </xf>
    <xf numFmtId="186" fontId="10" fillId="13" borderId="84" xfId="2" applyNumberFormat="1" applyFont="1" applyFill="1" applyBorder="1" applyAlignment="1" applyProtection="1">
      <alignment horizontal="right" vertical="center"/>
    </xf>
    <xf numFmtId="179" fontId="11" fillId="0" borderId="28" xfId="5" applyNumberFormat="1" applyFont="1" applyBorder="1" applyAlignment="1" applyProtection="1">
      <alignment horizontal="center" vertical="center"/>
    </xf>
    <xf numFmtId="166" fontId="10" fillId="0" borderId="20" xfId="5" applyNumberFormat="1" applyFont="1" applyFill="1" applyBorder="1" applyAlignment="1" applyProtection="1">
      <alignment horizontal="right" vertical="center" indent="1"/>
    </xf>
    <xf numFmtId="0" fontId="7" fillId="16" borderId="27" xfId="5" applyFont="1" applyFill="1" applyBorder="1" applyAlignment="1" applyProtection="1">
      <alignment horizontal="center" vertical="center" wrapText="1"/>
    </xf>
    <xf numFmtId="0" fontId="2" fillId="0" borderId="0" xfId="5" applyBorder="1" applyAlignment="1" applyProtection="1">
      <alignment vertical="center"/>
    </xf>
    <xf numFmtId="187" fontId="10" fillId="16" borderId="2" xfId="2" applyNumberFormat="1" applyFont="1" applyFill="1" applyBorder="1" applyAlignment="1" applyProtection="1">
      <alignment horizontal="right" vertical="center"/>
    </xf>
    <xf numFmtId="0" fontId="11" fillId="0" borderId="0" xfId="5" applyFont="1" applyFill="1" applyBorder="1" applyAlignment="1" applyProtection="1">
      <alignment vertical="center"/>
    </xf>
    <xf numFmtId="0" fontId="11" fillId="0" borderId="44" xfId="5" applyFont="1" applyFill="1" applyBorder="1" applyAlignment="1" applyProtection="1">
      <alignment horizontal="center" vertical="center" wrapText="1"/>
    </xf>
    <xf numFmtId="187" fontId="10" fillId="0" borderId="44" xfId="2" applyNumberFormat="1" applyFont="1" applyFill="1" applyBorder="1" applyAlignment="1" applyProtection="1">
      <alignment horizontal="right" vertical="center"/>
    </xf>
    <xf numFmtId="178" fontId="10" fillId="0" borderId="44" xfId="5" applyNumberFormat="1" applyFont="1" applyFill="1" applyBorder="1" applyAlignment="1" applyProtection="1">
      <alignment horizontal="center" vertical="center"/>
    </xf>
    <xf numFmtId="186" fontId="10" fillId="0" borderId="44" xfId="2" applyNumberFormat="1" applyFont="1" applyFill="1" applyBorder="1" applyAlignment="1" applyProtection="1">
      <alignment horizontal="right" vertical="center"/>
    </xf>
    <xf numFmtId="0" fontId="35" fillId="0" borderId="0" xfId="5" applyFont="1" applyFill="1" applyBorder="1" applyAlignment="1" applyProtection="1">
      <alignment vertical="center"/>
    </xf>
    <xf numFmtId="0" fontId="2" fillId="0" borderId="0" xfId="5" applyFill="1" applyBorder="1" applyAlignment="1" applyProtection="1">
      <alignment vertical="center"/>
    </xf>
    <xf numFmtId="166" fontId="10" fillId="16" borderId="71" xfId="5" applyNumberFormat="1" applyFont="1" applyFill="1" applyBorder="1" applyAlignment="1" applyProtection="1">
      <alignment horizontal="right" vertical="center" indent="1"/>
    </xf>
    <xf numFmtId="0" fontId="67" fillId="0" borderId="0" xfId="5" applyFont="1" applyAlignment="1" applyProtection="1">
      <alignment horizontal="center" vertical="center"/>
    </xf>
    <xf numFmtId="0" fontId="10" fillId="16" borderId="40" xfId="5" applyFont="1" applyFill="1" applyBorder="1" applyAlignment="1" applyProtection="1">
      <alignment horizontal="left" vertical="center"/>
    </xf>
    <xf numFmtId="3" fontId="13" fillId="16" borderId="5" xfId="5" applyNumberFormat="1" applyFont="1" applyFill="1" applyBorder="1" applyAlignment="1" applyProtection="1">
      <alignment horizontal="center" vertical="center"/>
    </xf>
    <xf numFmtId="3" fontId="13" fillId="16" borderId="15" xfId="5" applyNumberFormat="1" applyFont="1" applyFill="1" applyBorder="1" applyAlignment="1" applyProtection="1">
      <alignment horizontal="center" vertical="center"/>
    </xf>
    <xf numFmtId="189" fontId="13" fillId="16" borderId="15" xfId="5" applyNumberFormat="1" applyFont="1" applyFill="1" applyBorder="1" applyAlignment="1" applyProtection="1">
      <alignment horizontal="center" vertical="center"/>
    </xf>
    <xf numFmtId="178" fontId="10" fillId="16" borderId="4" xfId="5" applyNumberFormat="1" applyFont="1" applyFill="1" applyBorder="1" applyAlignment="1" applyProtection="1">
      <alignment horizontal="center" vertical="center"/>
    </xf>
    <xf numFmtId="0" fontId="10" fillId="16" borderId="48" xfId="5" applyFont="1" applyFill="1" applyBorder="1" applyAlignment="1" applyProtection="1">
      <alignment horizontal="left" vertical="center"/>
    </xf>
    <xf numFmtId="3" fontId="10" fillId="16" borderId="49" xfId="5" applyNumberFormat="1" applyFont="1" applyFill="1" applyBorder="1" applyAlignment="1" applyProtection="1">
      <alignment horizontal="center" vertical="center"/>
    </xf>
    <xf numFmtId="178" fontId="10" fillId="16" borderId="22" xfId="5" applyNumberFormat="1" applyFont="1" applyFill="1" applyBorder="1" applyAlignment="1" applyProtection="1">
      <alignment horizontal="center" vertical="center"/>
    </xf>
    <xf numFmtId="0" fontId="10" fillId="0" borderId="0" xfId="5" applyFont="1" applyFill="1" applyBorder="1" applyAlignment="1" applyProtection="1">
      <alignment horizontal="left" vertical="center"/>
    </xf>
    <xf numFmtId="0" fontId="10" fillId="0" borderId="0" xfId="5" applyFont="1" applyFill="1" applyBorder="1" applyAlignment="1" applyProtection="1">
      <alignment horizontal="right" vertical="top" wrapText="1"/>
    </xf>
    <xf numFmtId="166" fontId="10" fillId="0" borderId="0" xfId="5" applyNumberFormat="1" applyFont="1" applyFill="1" applyBorder="1" applyAlignment="1" applyProtection="1">
      <alignment horizontal="center" vertical="center"/>
    </xf>
    <xf numFmtId="166" fontId="58" fillId="0" borderId="0" xfId="5" applyNumberFormat="1" applyFont="1" applyFill="1" applyBorder="1" applyAlignment="1" applyProtection="1">
      <alignment horizontal="center" vertical="center"/>
    </xf>
    <xf numFmtId="0" fontId="11" fillId="0" borderId="0" xfId="5" applyFont="1" applyProtection="1"/>
    <xf numFmtId="49" fontId="54" fillId="0" borderId="0" xfId="5" applyNumberFormat="1" applyFont="1" applyFill="1" applyBorder="1" applyAlignment="1" applyProtection="1">
      <alignment vertical="top"/>
    </xf>
    <xf numFmtId="0" fontId="11" fillId="0" borderId="0" xfId="5" applyFont="1" applyFill="1" applyBorder="1" applyAlignment="1" applyProtection="1">
      <alignment vertical="top" wrapText="1"/>
    </xf>
    <xf numFmtId="0" fontId="2" fillId="0" borderId="0" xfId="5" applyFill="1" applyBorder="1" applyAlignment="1" applyProtection="1">
      <alignment vertical="top" wrapText="1"/>
    </xf>
    <xf numFmtId="0" fontId="2" fillId="0" borderId="0" xfId="5" applyProtection="1"/>
    <xf numFmtId="0" fontId="36" fillId="0" borderId="0" xfId="5" applyFont="1" applyProtection="1"/>
    <xf numFmtId="0" fontId="44" fillId="0" borderId="0" xfId="5" applyFont="1" applyFill="1" applyAlignment="1" applyProtection="1">
      <alignment horizontal="left"/>
    </xf>
    <xf numFmtId="0" fontId="2" fillId="0" borderId="0" xfId="5" applyFont="1" applyProtection="1"/>
    <xf numFmtId="0" fontId="2" fillId="0" borderId="0" xfId="5" applyAlignment="1" applyProtection="1">
      <alignment horizont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3" fontId="11" fillId="9" borderId="2"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xf>
    <xf numFmtId="0" fontId="2" fillId="0" borderId="4" xfId="0" applyFont="1" applyFill="1" applyBorder="1" applyAlignment="1" applyProtection="1">
      <alignment vertical="center"/>
    </xf>
    <xf numFmtId="0" fontId="11" fillId="0" borderId="65" xfId="0" applyFont="1" applyBorder="1" applyAlignment="1">
      <alignment vertical="center" wrapText="1"/>
    </xf>
    <xf numFmtId="0" fontId="11" fillId="0" borderId="63" xfId="0" applyFont="1" applyBorder="1" applyAlignment="1">
      <alignment horizontal="center" vertical="center"/>
    </xf>
    <xf numFmtId="0" fontId="11" fillId="0" borderId="66" xfId="0" applyFont="1" applyBorder="1" applyAlignment="1">
      <alignment vertical="center" wrapText="1"/>
    </xf>
    <xf numFmtId="0" fontId="11" fillId="0" borderId="61" xfId="0" applyFont="1" applyBorder="1" applyAlignment="1">
      <alignment horizontal="center" vertical="center"/>
    </xf>
    <xf numFmtId="0" fontId="11" fillId="0" borderId="67" xfId="0" applyFont="1" applyBorder="1" applyAlignment="1">
      <alignment vertical="center" wrapText="1"/>
    </xf>
    <xf numFmtId="0" fontId="11" fillId="0" borderId="57" xfId="0" applyFont="1" applyBorder="1" applyAlignment="1">
      <alignment horizontal="center" vertical="center"/>
    </xf>
    <xf numFmtId="0" fontId="9" fillId="0" borderId="0" xfId="5" applyFont="1" applyAlignment="1" applyProtection="1">
      <alignment horizontal="left"/>
      <protection hidden="1"/>
    </xf>
    <xf numFmtId="0" fontId="9" fillId="0" borderId="0" xfId="5" applyFont="1" applyAlignment="1" applyProtection="1">
      <alignment horizontal="left" vertical="center"/>
      <protection hidden="1"/>
    </xf>
    <xf numFmtId="0" fontId="51" fillId="0" borderId="0" xfId="5" applyFont="1" applyAlignment="1" applyProtection="1">
      <alignment vertical="center"/>
      <protection hidden="1"/>
    </xf>
    <xf numFmtId="0" fontId="11" fillId="0" borderId="0" xfId="5" applyFont="1" applyProtection="1">
      <protection hidden="1"/>
    </xf>
    <xf numFmtId="0" fontId="3" fillId="0" borderId="0" xfId="0" applyFont="1" applyAlignment="1">
      <alignment horizontal="left" vertical="center" wrapText="1"/>
    </xf>
    <xf numFmtId="0" fontId="19" fillId="0" borderId="0" xfId="5" applyFont="1" applyAlignment="1" applyProtection="1">
      <alignment horizontal="center"/>
      <protection hidden="1"/>
    </xf>
    <xf numFmtId="0" fontId="3" fillId="0" borderId="0" xfId="5" applyFont="1" applyProtection="1">
      <protection hidden="1"/>
    </xf>
    <xf numFmtId="0" fontId="2" fillId="0" borderId="0" xfId="5" applyAlignment="1" applyProtection="1">
      <alignment horizontal="center"/>
      <protection hidden="1"/>
    </xf>
    <xf numFmtId="0" fontId="14" fillId="0" borderId="0" xfId="5" applyFont="1" applyProtection="1">
      <protection hidden="1"/>
    </xf>
    <xf numFmtId="49" fontId="2" fillId="0" borderId="0" xfId="5" applyNumberFormat="1" applyAlignment="1" applyProtection="1">
      <alignment vertical="top"/>
      <protection hidden="1"/>
    </xf>
    <xf numFmtId="180" fontId="11" fillId="0" borderId="42" xfId="5" applyNumberFormat="1" applyFont="1" applyBorder="1" applyAlignment="1" applyProtection="1">
      <alignment horizontal="center" vertical="center"/>
      <protection hidden="1"/>
    </xf>
    <xf numFmtId="180" fontId="11" fillId="0" borderId="26" xfId="5" applyNumberFormat="1" applyFont="1" applyBorder="1" applyAlignment="1">
      <alignment horizontal="center" vertical="center"/>
    </xf>
    <xf numFmtId="180" fontId="11" fillId="0" borderId="14" xfId="5" applyNumberFormat="1" applyFont="1" applyBorder="1" applyAlignment="1" applyProtection="1">
      <alignment horizontal="center" vertical="center"/>
      <protection hidden="1"/>
    </xf>
    <xf numFmtId="180" fontId="11" fillId="0" borderId="14" xfId="5" applyNumberFormat="1" applyFont="1" applyBorder="1" applyAlignment="1" applyProtection="1">
      <alignment horizontal="center" vertical="center" wrapText="1"/>
      <protection hidden="1"/>
    </xf>
    <xf numFmtId="180" fontId="11" fillId="0" borderId="16" xfId="5" applyNumberFormat="1" applyFont="1" applyBorder="1" applyAlignment="1" applyProtection="1">
      <alignment horizontal="center" vertical="center"/>
      <protection hidden="1"/>
    </xf>
    <xf numFmtId="179" fontId="11" fillId="0" borderId="87" xfId="5" applyNumberFormat="1" applyFont="1" applyBorder="1" applyAlignment="1" applyProtection="1">
      <alignment horizontal="center" vertical="center" wrapText="1"/>
      <protection hidden="1"/>
    </xf>
    <xf numFmtId="0" fontId="10" fillId="3" borderId="29" xfId="5" applyFont="1" applyFill="1" applyBorder="1" applyAlignment="1" applyProtection="1">
      <alignment horizontal="center" vertical="center" wrapText="1"/>
      <protection hidden="1"/>
    </xf>
    <xf numFmtId="0" fontId="10" fillId="3" borderId="26" xfId="5" applyFont="1" applyFill="1" applyBorder="1" applyAlignment="1" applyProtection="1">
      <alignment horizontal="center" vertical="top" wrapText="1"/>
      <protection hidden="1"/>
    </xf>
    <xf numFmtId="0" fontId="10" fillId="3" borderId="14" xfId="5" applyFont="1" applyFill="1" applyBorder="1" applyAlignment="1" applyProtection="1">
      <alignment horizontal="center" vertical="center" wrapText="1"/>
      <protection hidden="1"/>
    </xf>
    <xf numFmtId="0" fontId="10" fillId="3" borderId="14" xfId="5" applyFont="1" applyFill="1" applyBorder="1" applyAlignment="1" applyProtection="1">
      <alignment horizontal="left" vertical="top" wrapText="1" indent="1"/>
      <protection hidden="1"/>
    </xf>
    <xf numFmtId="0" fontId="10" fillId="3" borderId="14" xfId="5" applyFont="1" applyFill="1" applyBorder="1" applyAlignment="1" applyProtection="1">
      <alignment horizontal="center" vertical="top" wrapText="1"/>
      <protection hidden="1"/>
    </xf>
    <xf numFmtId="0" fontId="10" fillId="3" borderId="16" xfId="5" applyFont="1" applyFill="1" applyBorder="1" applyAlignment="1" applyProtection="1">
      <alignment horizontal="center" vertical="top" wrapText="1"/>
      <protection hidden="1"/>
    </xf>
    <xf numFmtId="179" fontId="11" fillId="0" borderId="28" xfId="5" applyNumberFormat="1" applyFont="1" applyBorder="1" applyAlignment="1" applyProtection="1">
      <alignment horizontal="center" vertical="center"/>
      <protection hidden="1"/>
    </xf>
    <xf numFmtId="0" fontId="11" fillId="0" borderId="88" xfId="5" applyFont="1" applyBorder="1" applyAlignment="1" applyProtection="1">
      <alignment horizontal="left" vertical="center" wrapText="1" indent="1"/>
      <protection hidden="1"/>
    </xf>
    <xf numFmtId="0" fontId="11" fillId="0" borderId="45" xfId="5" applyFont="1" applyBorder="1" applyAlignment="1" applyProtection="1">
      <alignment horizontal="left" vertical="center" wrapText="1" indent="1"/>
      <protection hidden="1"/>
    </xf>
    <xf numFmtId="193" fontId="11" fillId="0" borderId="45" xfId="5" applyNumberFormat="1" applyFont="1" applyBorder="1" applyAlignment="1" applyProtection="1">
      <alignment horizontal="right" vertical="center" wrapText="1" indent="1"/>
      <protection hidden="1"/>
    </xf>
    <xf numFmtId="173" fontId="10" fillId="4" borderId="89" xfId="2" applyNumberFormat="1" applyFont="1" applyFill="1" applyBorder="1" applyAlignment="1" applyProtection="1">
      <alignment horizontal="right" vertical="center" wrapText="1" indent="1"/>
      <protection locked="0"/>
    </xf>
    <xf numFmtId="178" fontId="10" fillId="0" borderId="90" xfId="3" applyNumberFormat="1" applyFont="1" applyFill="1" applyBorder="1" applyAlignment="1" applyProtection="1">
      <alignment horizontal="right" vertical="center" wrapText="1" indent="1"/>
      <protection hidden="1"/>
    </xf>
    <xf numFmtId="0" fontId="14" fillId="0" borderId="0" xfId="5" applyFont="1" applyAlignment="1" applyProtection="1">
      <alignment vertical="top" wrapText="1"/>
      <protection hidden="1"/>
    </xf>
    <xf numFmtId="179" fontId="11" fillId="0" borderId="27" xfId="5" applyNumberFormat="1" applyFont="1" applyBorder="1" applyAlignment="1" applyProtection="1">
      <alignment horizontal="center" vertical="center"/>
      <protection hidden="1"/>
    </xf>
    <xf numFmtId="0" fontId="11" fillId="0" borderId="2" xfId="5" applyFont="1" applyBorder="1" applyAlignment="1" applyProtection="1">
      <alignment horizontal="left" vertical="center" wrapText="1" indent="1"/>
      <protection hidden="1"/>
    </xf>
    <xf numFmtId="193" fontId="11" fillId="0" borderId="2" xfId="5" applyNumberFormat="1" applyFont="1" applyBorder="1" applyAlignment="1" applyProtection="1">
      <alignment horizontal="right" vertical="center" wrapText="1" indent="1"/>
      <protection hidden="1"/>
    </xf>
    <xf numFmtId="173" fontId="10" fillId="4" borderId="38" xfId="2" applyNumberFormat="1" applyFont="1" applyFill="1" applyBorder="1" applyAlignment="1" applyProtection="1">
      <alignment horizontal="right" vertical="center" wrapText="1" indent="1"/>
      <protection locked="0"/>
    </xf>
    <xf numFmtId="178" fontId="10" fillId="0" borderId="41" xfId="3" applyNumberFormat="1" applyFont="1" applyFill="1" applyBorder="1" applyAlignment="1" applyProtection="1">
      <alignment horizontal="right" vertical="center" wrapText="1" indent="1"/>
      <protection hidden="1"/>
    </xf>
    <xf numFmtId="0" fontId="73" fillId="0" borderId="0" xfId="5" applyFont="1" applyAlignment="1" applyProtection="1">
      <alignment vertical="center"/>
      <protection hidden="1"/>
    </xf>
    <xf numFmtId="0" fontId="11" fillId="0" borderId="37" xfId="5" applyFont="1" applyBorder="1" applyAlignment="1" applyProtection="1">
      <alignment horizontal="left" vertical="center" wrapText="1" indent="1"/>
      <protection hidden="1"/>
    </xf>
    <xf numFmtId="193" fontId="11" fillId="0" borderId="37" xfId="5" applyNumberFormat="1" applyFont="1" applyBorder="1" applyAlignment="1" applyProtection="1">
      <alignment horizontal="right" vertical="center" wrapText="1" indent="1"/>
      <protection hidden="1"/>
    </xf>
    <xf numFmtId="173" fontId="10" fillId="4" borderId="37" xfId="2" applyNumberFormat="1" applyFont="1" applyFill="1" applyBorder="1" applyAlignment="1" applyProtection="1">
      <alignment horizontal="right" vertical="center" wrapText="1" indent="1"/>
      <protection locked="0"/>
    </xf>
    <xf numFmtId="178" fontId="10" fillId="0" borderId="79" xfId="3" applyNumberFormat="1" applyFont="1" applyFill="1" applyBorder="1" applyAlignment="1" applyProtection="1">
      <alignment horizontal="right" vertical="center" wrapText="1" indent="1"/>
      <protection hidden="1"/>
    </xf>
    <xf numFmtId="178" fontId="11" fillId="0" borderId="90" xfId="3" applyNumberFormat="1" applyFont="1" applyFill="1" applyBorder="1" applyAlignment="1" applyProtection="1">
      <alignment horizontal="right" vertical="center" wrapText="1" indent="1"/>
      <protection hidden="1"/>
    </xf>
    <xf numFmtId="0" fontId="11" fillId="0" borderId="0" xfId="5" applyFont="1" applyAlignment="1" applyProtection="1">
      <alignment vertical="center"/>
      <protection hidden="1"/>
    </xf>
    <xf numFmtId="0" fontId="11" fillId="0" borderId="0" xfId="5" applyFont="1" applyAlignment="1" applyProtection="1">
      <alignment vertical="top" wrapText="1"/>
      <protection hidden="1"/>
    </xf>
    <xf numFmtId="0" fontId="2" fillId="0" borderId="0" xfId="5" applyAlignment="1" applyProtection="1">
      <alignment wrapText="1"/>
      <protection hidden="1"/>
    </xf>
    <xf numFmtId="0" fontId="54" fillId="0" borderId="0" xfId="5" applyFont="1" applyAlignment="1" applyProtection="1">
      <alignment horizontal="left" vertical="top"/>
      <protection hidden="1"/>
    </xf>
    <xf numFmtId="178" fontId="11" fillId="8" borderId="25" xfId="3" applyNumberFormat="1" applyFont="1" applyFill="1" applyBorder="1" applyAlignment="1" applyProtection="1">
      <alignment horizontal="right" vertical="center" wrapText="1" indent="1"/>
      <protection hidden="1"/>
    </xf>
    <xf numFmtId="9" fontId="2" fillId="0" borderId="0" xfId="5" applyNumberFormat="1" applyProtection="1">
      <protection hidden="1"/>
    </xf>
    <xf numFmtId="0" fontId="11" fillId="0" borderId="0" xfId="5" applyFont="1" applyAlignment="1" applyProtection="1">
      <alignment horizontal="left" vertical="top" wrapText="1"/>
      <protection hidden="1"/>
    </xf>
    <xf numFmtId="3" fontId="2" fillId="0" borderId="0" xfId="5" applyNumberFormat="1" applyProtection="1">
      <protection hidden="1"/>
    </xf>
    <xf numFmtId="0" fontId="74" fillId="0" borderId="0" xfId="5" applyFont="1" applyProtection="1">
      <protection hidden="1"/>
    </xf>
    <xf numFmtId="0" fontId="10" fillId="0" borderId="2" xfId="0" applyFont="1" applyBorder="1" applyAlignment="1" applyProtection="1">
      <alignment horizontal="center" vertical="center" wrapText="1"/>
    </xf>
    <xf numFmtId="0" fontId="11" fillId="0" borderId="5" xfId="0" applyFont="1" applyFill="1" applyBorder="1" applyAlignment="1" applyProtection="1">
      <alignment horizontal="left" vertical="center" wrapText="1"/>
    </xf>
    <xf numFmtId="0" fontId="11" fillId="0" borderId="24" xfId="5" applyFont="1" applyFill="1" applyBorder="1" applyAlignment="1" applyProtection="1">
      <alignment horizontal="left" vertical="center" wrapText="1" indent="1"/>
      <protection hidden="1"/>
    </xf>
    <xf numFmtId="0" fontId="11" fillId="0" borderId="36" xfId="5" applyFont="1" applyFill="1" applyBorder="1" applyAlignment="1" applyProtection="1">
      <alignment horizontal="left" vertical="center" wrapText="1" indent="1"/>
      <protection hidden="1"/>
    </xf>
    <xf numFmtId="178" fontId="32" fillId="0" borderId="45" xfId="5" applyNumberFormat="1" applyFont="1" applyBorder="1" applyAlignment="1" applyProtection="1">
      <alignment horizontal="right" vertical="center" wrapText="1" indent="1"/>
      <protection hidden="1"/>
    </xf>
    <xf numFmtId="178" fontId="32" fillId="0" borderId="2" xfId="5" applyNumberFormat="1" applyFont="1" applyBorder="1" applyAlignment="1" applyProtection="1">
      <alignment horizontal="right" vertical="center" wrapText="1" indent="1"/>
      <protection hidden="1"/>
    </xf>
    <xf numFmtId="178" fontId="32" fillId="0" borderId="37" xfId="5" applyNumberFormat="1" applyFont="1" applyBorder="1" applyAlignment="1" applyProtection="1">
      <alignment horizontal="right" vertical="center" wrapText="1" indent="1"/>
      <protection hidden="1"/>
    </xf>
    <xf numFmtId="180" fontId="11" fillId="0" borderId="17" xfId="5" applyNumberFormat="1" applyFont="1" applyBorder="1" applyAlignment="1" applyProtection="1">
      <alignment horizontal="center" vertical="center"/>
    </xf>
    <xf numFmtId="10" fontId="31" fillId="0" borderId="4" xfId="2" applyNumberFormat="1" applyFont="1" applyFill="1" applyBorder="1" applyAlignment="1" applyProtection="1">
      <alignment horizontal="center" vertical="center" wrapText="1"/>
    </xf>
    <xf numFmtId="10" fontId="28" fillId="20" borderId="17" xfId="2" applyNumberFormat="1" applyFont="1" applyFill="1" applyBorder="1" applyAlignment="1" applyProtection="1">
      <alignment horizontal="center" vertical="center"/>
    </xf>
    <xf numFmtId="166" fontId="10" fillId="0" borderId="7" xfId="5" applyNumberFormat="1" applyFont="1" applyFill="1" applyBorder="1" applyAlignment="1" applyProtection="1">
      <alignment horizontal="right" vertical="center" indent="1"/>
    </xf>
    <xf numFmtId="10" fontId="28" fillId="2" borderId="47" xfId="2" applyNumberFormat="1" applyFont="1" applyFill="1" applyBorder="1" applyAlignment="1" applyProtection="1">
      <alignment horizontal="center" vertical="center"/>
    </xf>
    <xf numFmtId="189" fontId="13" fillId="16" borderId="0" xfId="5" applyNumberFormat="1" applyFont="1" applyFill="1" applyBorder="1" applyAlignment="1" applyProtection="1">
      <alignment horizontal="center" vertical="center"/>
    </xf>
    <xf numFmtId="0" fontId="10" fillId="0" borderId="4" xfId="5" applyFont="1" applyFill="1" applyBorder="1" applyAlignment="1" applyProtection="1">
      <alignment horizontal="center" vertical="center" wrapText="1"/>
    </xf>
    <xf numFmtId="187" fontId="10" fillId="16" borderId="92" xfId="2" applyNumberFormat="1" applyFont="1" applyFill="1" applyBorder="1" applyAlignment="1" applyProtection="1">
      <alignment horizontal="center" vertical="center"/>
    </xf>
    <xf numFmtId="187" fontId="10" fillId="16" borderId="24" xfId="2" applyNumberFormat="1" applyFont="1" applyFill="1" applyBorder="1" applyAlignment="1" applyProtection="1">
      <alignment horizontal="right" vertical="center"/>
    </xf>
    <xf numFmtId="179" fontId="11" fillId="0" borderId="86" xfId="5" applyNumberFormat="1" applyFont="1" applyBorder="1" applyAlignment="1" applyProtection="1">
      <alignment horizontal="center" vertic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0" fontId="11" fillId="0" borderId="2" xfId="5" applyFont="1" applyBorder="1" applyAlignment="1">
      <alignment vertical="center"/>
    </xf>
    <xf numFmtId="0" fontId="11" fillId="0" borderId="5" xfId="0" applyFont="1" applyFill="1" applyBorder="1" applyAlignment="1" applyProtection="1">
      <alignment vertical="center" wrapText="1"/>
    </xf>
    <xf numFmtId="166" fontId="11" fillId="0" borderId="2" xfId="0" applyNumberFormat="1" applyFont="1" applyFill="1" applyBorder="1" applyAlignment="1" applyProtection="1">
      <alignment horizontal="right" vertical="center" wrapText="1"/>
      <protection locked="0"/>
    </xf>
    <xf numFmtId="0" fontId="0" fillId="0" borderId="15" xfId="0" applyBorder="1" applyAlignment="1" applyProtection="1">
      <alignment vertical="center"/>
    </xf>
    <xf numFmtId="165" fontId="11" fillId="0" borderId="2" xfId="0" applyNumberFormat="1" applyFont="1" applyFill="1" applyBorder="1" applyAlignment="1" applyProtection="1">
      <alignment vertical="center" wrapText="1"/>
      <protection locked="0"/>
    </xf>
    <xf numFmtId="10" fontId="10" fillId="13" borderId="2" xfId="2" applyNumberFormat="1" applyFont="1" applyFill="1" applyBorder="1" applyAlignment="1">
      <alignment horizontal="right" vertical="center"/>
    </xf>
    <xf numFmtId="0" fontId="10" fillId="0" borderId="86" xfId="5" applyFont="1" applyFill="1" applyBorder="1" applyAlignment="1" applyProtection="1">
      <alignment horizontal="center" vertical="center"/>
    </xf>
    <xf numFmtId="178" fontId="10" fillId="19" borderId="24" xfId="5" applyNumberFormat="1" applyFont="1" applyFill="1" applyBorder="1" applyAlignment="1">
      <alignment horizontal="center" vertical="center"/>
    </xf>
    <xf numFmtId="178" fontId="10" fillId="19" borderId="2" xfId="5" applyNumberFormat="1" applyFont="1" applyFill="1" applyBorder="1" applyAlignment="1">
      <alignment horizontal="center" vertical="center"/>
    </xf>
    <xf numFmtId="166" fontId="10" fillId="0" borderId="2" xfId="5" applyNumberFormat="1" applyFont="1" applyFill="1" applyBorder="1" applyAlignment="1" applyProtection="1">
      <alignment horizontal="right" vertical="center" indent="1"/>
    </xf>
    <xf numFmtId="165" fontId="67" fillId="0" borderId="2" xfId="0" applyNumberFormat="1" applyFont="1" applyFill="1" applyBorder="1" applyAlignment="1" applyProtection="1">
      <alignment horizontal="right" vertical="center" wrapText="1" indent="1"/>
    </xf>
    <xf numFmtId="169" fontId="70" fillId="0" borderId="0" xfId="0" applyNumberFormat="1" applyFont="1" applyFill="1" applyBorder="1" applyProtection="1"/>
    <xf numFmtId="0" fontId="82" fillId="0" borderId="78" xfId="5" applyFont="1" applyFill="1" applyBorder="1" applyAlignment="1" applyProtection="1">
      <alignment horizontal="center" vertical="center"/>
    </xf>
    <xf numFmtId="0" fontId="67" fillId="0" borderId="0" xfId="5" applyFont="1" applyBorder="1" applyAlignment="1" applyProtection="1">
      <alignment vertical="center"/>
    </xf>
    <xf numFmtId="166" fontId="67" fillId="0" borderId="2" xfId="0" applyNumberFormat="1" applyFont="1" applyFill="1" applyBorder="1" applyAlignment="1" applyProtection="1">
      <alignment horizontal="right" vertical="center" wrapText="1"/>
    </xf>
    <xf numFmtId="44" fontId="69" fillId="0" borderId="0" xfId="7" applyFont="1"/>
    <xf numFmtId="0" fontId="3" fillId="0" borderId="0" xfId="0" applyFont="1" applyAlignment="1" applyProtection="1">
      <alignment horizontal="left" vertical="center" wrapText="1"/>
    </xf>
    <xf numFmtId="0" fontId="0" fillId="0" borderId="0" xfId="0" applyAlignment="1" applyProtection="1">
      <alignment vertical="center" wrapText="1"/>
    </xf>
    <xf numFmtId="0" fontId="3" fillId="5" borderId="5" xfId="0" applyFont="1" applyFill="1" applyBorder="1" applyAlignment="1" applyProtection="1">
      <alignment vertical="center"/>
    </xf>
    <xf numFmtId="0" fontId="0" fillId="0" borderId="3" xfId="0" applyBorder="1" applyAlignment="1" applyProtection="1">
      <alignment vertical="center"/>
    </xf>
    <xf numFmtId="0" fontId="4" fillId="9" borderId="0" xfId="0" applyFont="1" applyFill="1" applyAlignment="1" applyProtection="1">
      <alignment horizontal="left" vertical="center" wrapText="1"/>
      <protection locked="0"/>
    </xf>
    <xf numFmtId="0" fontId="3" fillId="0" borderId="2" xfId="0" applyFont="1" applyFill="1" applyBorder="1" applyAlignment="1" applyProtection="1">
      <alignment horizontal="right" vertical="center" wrapText="1"/>
    </xf>
    <xf numFmtId="0" fontId="7" fillId="0" borderId="47" xfId="0" applyFont="1" applyFill="1" applyBorder="1" applyAlignment="1" applyProtection="1">
      <alignment horizontal="left" vertical="center"/>
    </xf>
    <xf numFmtId="0" fontId="4" fillId="0" borderId="0" xfId="0" applyFont="1" applyAlignment="1" applyProtection="1">
      <alignment horizontal="left" vertical="center" wrapText="1"/>
    </xf>
    <xf numFmtId="0" fontId="3" fillId="21" borderId="5" xfId="0" applyFont="1" applyFill="1" applyBorder="1" applyAlignment="1" applyProtection="1">
      <alignment horizontal="left" vertical="center" wrapText="1"/>
    </xf>
    <xf numFmtId="0" fontId="3" fillId="21" borderId="15" xfId="0" applyFont="1" applyFill="1" applyBorder="1" applyAlignment="1" applyProtection="1">
      <alignment horizontal="left" vertical="center" wrapText="1"/>
    </xf>
    <xf numFmtId="0" fontId="3" fillId="21" borderId="3" xfId="0" applyFont="1" applyFill="1" applyBorder="1" applyAlignment="1" applyProtection="1">
      <alignment horizontal="left" vertical="center" wrapText="1"/>
    </xf>
    <xf numFmtId="49" fontId="3" fillId="4" borderId="2" xfId="0" applyNumberFormat="1" applyFont="1" applyFill="1" applyBorder="1" applyAlignment="1" applyProtection="1">
      <alignment horizontal="left" vertical="center" wrapText="1"/>
    </xf>
    <xf numFmtId="0" fontId="11" fillId="0" borderId="2" xfId="0" applyFont="1" applyBorder="1" applyAlignment="1" applyProtection="1">
      <alignment horizontal="left" vertical="center"/>
    </xf>
    <xf numFmtId="0" fontId="11" fillId="0" borderId="2" xfId="0" applyFont="1" applyBorder="1" applyAlignment="1" applyProtection="1">
      <alignment horizontal="left" vertical="center" wrapText="1"/>
    </xf>
    <xf numFmtId="0" fontId="0" fillId="0" borderId="0" xfId="0" applyAlignment="1" applyProtection="1">
      <alignment horizontal="center"/>
    </xf>
    <xf numFmtId="0" fontId="15" fillId="0" borderId="0" xfId="0" applyNumberFormat="1" applyFont="1" applyAlignment="1" applyProtection="1">
      <alignment horizontal="left" vertical="center" wrapText="1"/>
    </xf>
    <xf numFmtId="0" fontId="6" fillId="2" borderId="2" xfId="0" applyFont="1" applyFill="1" applyBorder="1" applyAlignment="1" applyProtection="1">
      <alignment horizontal="right" vertical="center"/>
    </xf>
    <xf numFmtId="0" fontId="6" fillId="2" borderId="2" xfId="0" applyFont="1" applyFill="1" applyBorder="1" applyAlignment="1" applyProtection="1">
      <alignment horizontal="left" vertical="center"/>
    </xf>
    <xf numFmtId="165" fontId="11" fillId="0" borderId="2" xfId="1" applyNumberFormat="1"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3" fontId="3" fillId="0" borderId="5" xfId="0" applyNumberFormat="1" applyFont="1" applyBorder="1" applyAlignment="1" applyProtection="1">
      <alignment horizontal="right" vertical="center" wrapText="1"/>
    </xf>
    <xf numFmtId="3" fontId="3" fillId="0" borderId="15" xfId="0" applyNumberFormat="1" applyFont="1" applyBorder="1" applyAlignment="1" applyProtection="1">
      <alignment horizontal="right" vertical="center" wrapText="1"/>
    </xf>
    <xf numFmtId="3" fontId="3" fillId="0" borderId="3" xfId="0" applyNumberFormat="1" applyFont="1" applyBorder="1" applyAlignment="1" applyProtection="1">
      <alignment horizontal="right" vertical="center" wrapText="1"/>
    </xf>
    <xf numFmtId="0" fontId="3" fillId="8" borderId="5" xfId="0" applyFont="1" applyFill="1" applyBorder="1" applyAlignment="1" applyProtection="1">
      <alignment horizontal="left" vertical="center"/>
    </xf>
    <xf numFmtId="0" fontId="3" fillId="8" borderId="15" xfId="0" applyFont="1" applyFill="1" applyBorder="1" applyAlignment="1" applyProtection="1">
      <alignment horizontal="left" vertical="center"/>
    </xf>
    <xf numFmtId="0" fontId="3" fillId="8" borderId="3" xfId="0" applyFont="1" applyFill="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0" fillId="0" borderId="2"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20" fillId="8" borderId="5" xfId="0" applyFont="1" applyFill="1" applyBorder="1" applyAlignment="1" applyProtection="1">
      <alignment horizontal="left" vertical="center"/>
    </xf>
    <xf numFmtId="0" fontId="20" fillId="8" borderId="15" xfId="0" applyFont="1" applyFill="1" applyBorder="1" applyAlignment="1" applyProtection="1">
      <alignment horizontal="left" vertical="center"/>
    </xf>
    <xf numFmtId="0" fontId="20" fillId="8" borderId="3" xfId="0" applyFont="1" applyFill="1" applyBorder="1" applyAlignment="1" applyProtection="1">
      <alignment horizontal="left" vertical="center"/>
    </xf>
    <xf numFmtId="167" fontId="3" fillId="8" borderId="5" xfId="0" applyNumberFormat="1" applyFont="1" applyFill="1" applyBorder="1" applyAlignment="1" applyProtection="1">
      <alignment horizontal="left" vertical="center" wrapText="1"/>
    </xf>
    <xf numFmtId="167" fontId="3" fillId="8" borderId="15" xfId="0" applyNumberFormat="1" applyFont="1" applyFill="1" applyBorder="1" applyAlignment="1" applyProtection="1">
      <alignment horizontal="left" vertical="center" wrapText="1"/>
    </xf>
    <xf numFmtId="167" fontId="3" fillId="8" borderId="3" xfId="0" applyNumberFormat="1" applyFont="1" applyFill="1" applyBorder="1" applyAlignment="1" applyProtection="1">
      <alignment horizontal="left" vertical="center" wrapText="1"/>
    </xf>
    <xf numFmtId="3" fontId="6" fillId="2" borderId="5" xfId="0" applyNumberFormat="1" applyFont="1" applyFill="1" applyBorder="1" applyAlignment="1" applyProtection="1">
      <alignment horizontal="right" vertical="center" indent="1"/>
    </xf>
    <xf numFmtId="3" fontId="6" fillId="2" borderId="15" xfId="0" applyNumberFormat="1" applyFont="1" applyFill="1" applyBorder="1" applyAlignment="1" applyProtection="1">
      <alignment horizontal="right" vertical="center" indent="1"/>
    </xf>
    <xf numFmtId="0" fontId="20" fillId="8" borderId="5" xfId="0" applyFont="1" applyFill="1" applyBorder="1" applyAlignment="1" applyProtection="1">
      <alignment horizontal="center" vertical="center"/>
    </xf>
    <xf numFmtId="0" fontId="20" fillId="8" borderId="15" xfId="0" applyFont="1" applyFill="1" applyBorder="1" applyAlignment="1" applyProtection="1">
      <alignment horizontal="center" vertical="center"/>
    </xf>
    <xf numFmtId="0" fontId="20" fillId="8" borderId="3" xfId="0" applyFont="1" applyFill="1" applyBorder="1" applyAlignment="1" applyProtection="1">
      <alignment horizontal="center" vertical="center"/>
    </xf>
    <xf numFmtId="0" fontId="10" fillId="0" borderId="5"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5" fillId="0" borderId="0" xfId="0" applyFont="1" applyBorder="1" applyAlignment="1" applyProtection="1">
      <alignment horizontal="left" vertical="center"/>
    </xf>
    <xf numFmtId="0" fontId="10" fillId="0" borderId="2"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14" fillId="0" borderId="31" xfId="0" applyNumberFormat="1" applyFont="1" applyBorder="1" applyAlignment="1" applyProtection="1">
      <alignment horizontal="left" vertical="center" wrapText="1"/>
    </xf>
    <xf numFmtId="0" fontId="14" fillId="0" borderId="32" xfId="0" applyNumberFormat="1" applyFont="1" applyBorder="1" applyAlignment="1" applyProtection="1">
      <alignment horizontal="left" vertical="center" wrapText="1"/>
    </xf>
    <xf numFmtId="0" fontId="14" fillId="0" borderId="33" xfId="0" applyNumberFormat="1" applyFont="1" applyBorder="1" applyAlignment="1" applyProtection="1">
      <alignment horizontal="left" vertical="center" wrapText="1"/>
    </xf>
    <xf numFmtId="0" fontId="6" fillId="2" borderId="0" xfId="0" applyFont="1" applyFill="1" applyBorder="1" applyAlignment="1" applyProtection="1">
      <alignment horizontal="left" vertical="center"/>
    </xf>
    <xf numFmtId="0" fontId="51" fillId="0" borderId="0" xfId="0" applyNumberFormat="1" applyFont="1" applyAlignment="1" applyProtection="1">
      <alignment horizontal="left" vertical="center" wrapText="1"/>
    </xf>
    <xf numFmtId="49" fontId="3" fillId="4" borderId="5" xfId="0" applyNumberFormat="1"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0" fillId="0" borderId="0" xfId="0" applyFill="1" applyAlignment="1" applyProtection="1">
      <alignment horizontal="center" vertical="center" wrapText="1"/>
    </xf>
    <xf numFmtId="0" fontId="31" fillId="0" borderId="0" xfId="0" applyNumberFormat="1" applyFont="1" applyAlignment="1" applyProtection="1">
      <alignment horizontal="left" vertical="center" wrapText="1"/>
    </xf>
    <xf numFmtId="0" fontId="40" fillId="0" borderId="0" xfId="0" applyFont="1" applyAlignment="1">
      <alignment horizontal="left" vertical="center" wrapText="1"/>
    </xf>
    <xf numFmtId="0" fontId="11" fillId="8" borderId="24" xfId="5" applyFont="1" applyFill="1" applyBorder="1" applyAlignment="1" applyProtection="1">
      <alignment horizontal="right" vertical="center" wrapText="1" indent="1"/>
      <protection hidden="1"/>
    </xf>
    <xf numFmtId="0" fontId="11" fillId="8" borderId="2" xfId="5" applyFont="1" applyFill="1" applyBorder="1" applyAlignment="1" applyProtection="1">
      <alignment horizontal="right" vertical="center" wrapText="1" indent="1"/>
      <protection hidden="1"/>
    </xf>
    <xf numFmtId="0" fontId="10" fillId="0" borderId="36" xfId="5" applyFont="1" applyBorder="1" applyAlignment="1" applyProtection="1">
      <alignment horizontal="right" vertical="center" wrapText="1" indent="1"/>
      <protection hidden="1"/>
    </xf>
    <xf numFmtId="0" fontId="10" fillId="0" borderId="37" xfId="5" applyFont="1" applyBorder="1" applyAlignment="1" applyProtection="1">
      <alignment horizontal="right" vertical="center" wrapText="1" indent="1"/>
      <protection hidden="1"/>
    </xf>
    <xf numFmtId="0" fontId="3" fillId="0" borderId="0" xfId="0" applyFont="1" applyAlignment="1">
      <alignment horizontal="left" vertical="center" wrapText="1"/>
    </xf>
    <xf numFmtId="0" fontId="2" fillId="0" borderId="0" xfId="5" applyAlignment="1" applyProtection="1">
      <alignment vertical="top" wrapText="1"/>
      <protection hidden="1"/>
    </xf>
    <xf numFmtId="0" fontId="2" fillId="0" borderId="0" xfId="5"/>
    <xf numFmtId="0" fontId="11" fillId="0" borderId="91" xfId="5" applyFont="1" applyBorder="1" applyAlignment="1" applyProtection="1">
      <alignment horizontal="right" vertical="center" wrapText="1" indent="1"/>
      <protection hidden="1"/>
    </xf>
    <xf numFmtId="0" fontId="11" fillId="0" borderId="45" xfId="5" applyFont="1" applyBorder="1" applyAlignment="1" applyProtection="1">
      <alignment horizontal="right" vertical="center" wrapText="1" indent="1"/>
      <protection hidden="1"/>
    </xf>
    <xf numFmtId="0" fontId="10" fillId="14" borderId="2" xfId="5" applyFont="1" applyFill="1" applyBorder="1" applyAlignment="1">
      <alignment vertical="center"/>
    </xf>
    <xf numFmtId="0" fontId="11" fillId="0" borderId="2" xfId="5" applyFont="1" applyBorder="1" applyAlignment="1">
      <alignment vertical="center"/>
    </xf>
    <xf numFmtId="0" fontId="11" fillId="13" borderId="2" xfId="5" applyFont="1" applyFill="1" applyBorder="1" applyAlignment="1">
      <alignment vertical="center"/>
    </xf>
    <xf numFmtId="0" fontId="3" fillId="0" borderId="0" xfId="5" applyFont="1" applyFill="1" applyAlignment="1" applyProtection="1">
      <alignment horizontal="center" vertical="center" wrapText="1"/>
    </xf>
    <xf numFmtId="166" fontId="58" fillId="16" borderId="70" xfId="5" applyNumberFormat="1" applyFont="1" applyFill="1" applyBorder="1" applyAlignment="1" applyProtection="1">
      <alignment horizontal="right" vertical="center" indent="1"/>
    </xf>
    <xf numFmtId="166" fontId="11" fillId="0" borderId="30" xfId="5" applyNumberFormat="1" applyFont="1" applyBorder="1" applyAlignment="1" applyProtection="1">
      <alignment horizontal="right" vertical="center" indent="1"/>
    </xf>
    <xf numFmtId="0" fontId="10" fillId="16" borderId="74" xfId="5" applyFont="1" applyFill="1" applyBorder="1" applyAlignment="1" applyProtection="1">
      <alignment horizontal="right" vertical="center"/>
    </xf>
    <xf numFmtId="0" fontId="11" fillId="0" borderId="73" xfId="5" applyFont="1" applyBorder="1" applyAlignment="1" applyProtection="1">
      <alignment horizontal="right"/>
    </xf>
    <xf numFmtId="0" fontId="11" fillId="0" borderId="72" xfId="5" applyFont="1" applyBorder="1" applyAlignment="1" applyProtection="1">
      <alignment horizontal="right"/>
    </xf>
    <xf numFmtId="179" fontId="11" fillId="0" borderId="70" xfId="5" applyNumberFormat="1" applyFont="1" applyBorder="1" applyAlignment="1" applyProtection="1">
      <alignment horizontal="center" vertical="center"/>
    </xf>
    <xf numFmtId="0" fontId="11" fillId="0" borderId="30" xfId="5" applyFont="1" applyBorder="1" applyAlignment="1" applyProtection="1">
      <alignment vertical="center"/>
    </xf>
    <xf numFmtId="0" fontId="7" fillId="0" borderId="47" xfId="5" applyFont="1" applyBorder="1" applyAlignment="1"/>
    <xf numFmtId="0" fontId="7" fillId="0" borderId="47" xfId="5" applyFont="1" applyBorder="1" applyAlignment="1">
      <alignment vertical="top" wrapText="1"/>
    </xf>
    <xf numFmtId="0" fontId="2" fillId="0" borderId="44" xfId="5" applyBorder="1" applyAlignment="1" applyProtection="1">
      <protection locked="0"/>
    </xf>
    <xf numFmtId="0" fontId="2" fillId="0" borderId="44" xfId="5" applyFont="1" applyBorder="1" applyAlignment="1" applyProtection="1"/>
    <xf numFmtId="0" fontId="2" fillId="0" borderId="44" xfId="5" applyBorder="1" applyAlignment="1" applyProtection="1"/>
    <xf numFmtId="0" fontId="9" fillId="0" borderId="0" xfId="5" applyFont="1" applyAlignment="1">
      <alignment horizontal="left" vertical="center" wrapText="1" indent="1"/>
    </xf>
    <xf numFmtId="0" fontId="41" fillId="17" borderId="76" xfId="5" applyFont="1" applyFill="1" applyBorder="1" applyAlignment="1">
      <alignment horizontal="left" vertical="center" wrapText="1"/>
    </xf>
    <xf numFmtId="166" fontId="9" fillId="22" borderId="0" xfId="5" applyNumberFormat="1" applyFont="1" applyFill="1" applyBorder="1" applyAlignment="1">
      <alignment horizontal="center" vertical="center"/>
    </xf>
    <xf numFmtId="0" fontId="41" fillId="0" borderId="0" xfId="5" applyNumberFormat="1" applyFont="1" applyAlignment="1">
      <alignment horizontal="justify" vertical="top" wrapText="1"/>
    </xf>
    <xf numFmtId="0" fontId="41" fillId="0" borderId="0" xfId="5" applyFont="1" applyAlignment="1">
      <alignment horizontal="justify" vertical="top" wrapText="1"/>
    </xf>
    <xf numFmtId="0" fontId="2" fillId="0" borderId="0" xfId="5" applyFont="1" applyAlignment="1">
      <alignment horizontal="left"/>
    </xf>
    <xf numFmtId="0" fontId="2" fillId="0" borderId="0" xfId="5" applyAlignment="1">
      <alignment horizontal="left"/>
    </xf>
    <xf numFmtId="166" fontId="9" fillId="0" borderId="0" xfId="5" applyNumberFormat="1" applyFont="1" applyAlignment="1">
      <alignment horizontal="center" vertical="center"/>
    </xf>
    <xf numFmtId="0" fontId="41" fillId="0" borderId="0" xfId="5" applyFont="1" applyFill="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left" vertical="center" wrapText="1"/>
    </xf>
  </cellXfs>
  <cellStyles count="8">
    <cellStyle name="Euro" xfId="1" xr:uid="{00000000-0005-0000-0000-000000000000}"/>
    <cellStyle name="Komma" xfId="4" builtinId="3"/>
    <cellStyle name="Prozent" xfId="2" builtinId="5"/>
    <cellStyle name="Standard" xfId="0" builtinId="0"/>
    <cellStyle name="Standard 2" xfId="5" xr:uid="{00000000-0005-0000-0000-000004000000}"/>
    <cellStyle name="Standard 3" xfId="6" xr:uid="{00000000-0005-0000-0000-000005000000}"/>
    <cellStyle name="Währung" xfId="7" builtinId="4"/>
    <cellStyle name="Währung 2" xfId="3" xr:uid="{00000000-0005-0000-0000-000006000000}"/>
  </cellStyles>
  <dxfs count="32">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C0C0C0"/>
      <rgbColor rgb="00DDDDDD"/>
      <rgbColor rgb="00EAEAEA"/>
      <rgbColor rgb="00993366"/>
      <rgbColor rgb="00333399"/>
      <rgbColor rgb="00333333"/>
    </indexedColors>
    <mruColors>
      <color rgb="FFCCFFCC"/>
      <color rgb="FFFFFF99"/>
      <color rgb="FFFFFFCC"/>
      <color rgb="FFC0C0C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5</xdr:row>
      <xdr:rowOff>0</xdr:rowOff>
    </xdr:from>
    <xdr:to>
      <xdr:col>11</xdr:col>
      <xdr:colOff>0</xdr:colOff>
      <xdr:row>5</xdr:row>
      <xdr:rowOff>0</xdr:rowOff>
    </xdr:to>
    <xdr:cxnSp macro="">
      <xdr:nvCxnSpPr>
        <xdr:cNvPr id="2" name="AutoShape 1">
          <a:extLst>
            <a:ext uri="{FF2B5EF4-FFF2-40B4-BE49-F238E27FC236}">
              <a16:creationId xmlns:a16="http://schemas.microsoft.com/office/drawing/2014/main" id="{00000000-0008-0000-0F00-000002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26</xdr:row>
      <xdr:rowOff>0</xdr:rowOff>
    </xdr:from>
    <xdr:to>
      <xdr:col>11</xdr:col>
      <xdr:colOff>0</xdr:colOff>
      <xdr:row>26</xdr:row>
      <xdr:rowOff>0</xdr:rowOff>
    </xdr:to>
    <xdr:cxnSp macro="">
      <xdr:nvCxnSpPr>
        <xdr:cNvPr id="5" name="AutoShape 4">
          <a:extLst>
            <a:ext uri="{FF2B5EF4-FFF2-40B4-BE49-F238E27FC236}">
              <a16:creationId xmlns:a16="http://schemas.microsoft.com/office/drawing/2014/main" id="{00000000-0008-0000-0F00-000005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5</xdr:row>
      <xdr:rowOff>0</xdr:rowOff>
    </xdr:from>
    <xdr:to>
      <xdr:col>11</xdr:col>
      <xdr:colOff>0</xdr:colOff>
      <xdr:row>5</xdr:row>
      <xdr:rowOff>0</xdr:rowOff>
    </xdr:to>
    <xdr:cxnSp macro="">
      <xdr:nvCxnSpPr>
        <xdr:cNvPr id="8" name="AutoShape 7">
          <a:extLst>
            <a:ext uri="{FF2B5EF4-FFF2-40B4-BE49-F238E27FC236}">
              <a16:creationId xmlns:a16="http://schemas.microsoft.com/office/drawing/2014/main" id="{00000000-0008-0000-0F00-000008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26</xdr:row>
      <xdr:rowOff>0</xdr:rowOff>
    </xdr:from>
    <xdr:to>
      <xdr:col>11</xdr:col>
      <xdr:colOff>0</xdr:colOff>
      <xdr:row>26</xdr:row>
      <xdr:rowOff>0</xdr:rowOff>
    </xdr:to>
    <xdr:cxnSp macro="">
      <xdr:nvCxnSpPr>
        <xdr:cNvPr id="11" name="AutoShape 10">
          <a:extLst>
            <a:ext uri="{FF2B5EF4-FFF2-40B4-BE49-F238E27FC236}">
              <a16:creationId xmlns:a16="http://schemas.microsoft.com/office/drawing/2014/main" id="{00000000-0008-0000-0F00-00000B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6</xdr:row>
      <xdr:rowOff>0</xdr:rowOff>
    </xdr:from>
    <xdr:to>
      <xdr:col>11</xdr:col>
      <xdr:colOff>0</xdr:colOff>
      <xdr:row>6</xdr:row>
      <xdr:rowOff>0</xdr:rowOff>
    </xdr:to>
    <xdr:cxnSp macro="">
      <xdr:nvCxnSpPr>
        <xdr:cNvPr id="12" name="AutoShape 13">
          <a:extLst>
            <a:ext uri="{FF2B5EF4-FFF2-40B4-BE49-F238E27FC236}">
              <a16:creationId xmlns:a16="http://schemas.microsoft.com/office/drawing/2014/main" id="{00000000-0008-0000-0F00-00000C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13</xdr:row>
      <xdr:rowOff>0</xdr:rowOff>
    </xdr:from>
    <xdr:to>
      <xdr:col>11</xdr:col>
      <xdr:colOff>0</xdr:colOff>
      <xdr:row>13</xdr:row>
      <xdr:rowOff>9525</xdr:rowOff>
    </xdr:to>
    <xdr:cxnSp macro="">
      <xdr:nvCxnSpPr>
        <xdr:cNvPr id="13" name="AutoShape 14">
          <a:extLst>
            <a:ext uri="{FF2B5EF4-FFF2-40B4-BE49-F238E27FC236}">
              <a16:creationId xmlns:a16="http://schemas.microsoft.com/office/drawing/2014/main" id="{00000000-0008-0000-0F00-00000D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40</xdr:row>
      <xdr:rowOff>0</xdr:rowOff>
    </xdr:from>
    <xdr:to>
      <xdr:col>11</xdr:col>
      <xdr:colOff>0</xdr:colOff>
      <xdr:row>40</xdr:row>
      <xdr:rowOff>0</xdr:rowOff>
    </xdr:to>
    <xdr:cxnSp macro="">
      <xdr:nvCxnSpPr>
        <xdr:cNvPr id="14" name="AutoShape 15">
          <a:extLst>
            <a:ext uri="{FF2B5EF4-FFF2-40B4-BE49-F238E27FC236}">
              <a16:creationId xmlns:a16="http://schemas.microsoft.com/office/drawing/2014/main" id="{00000000-0008-0000-0F00-00000E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13</xdr:row>
      <xdr:rowOff>0</xdr:rowOff>
    </xdr:from>
    <xdr:to>
      <xdr:col>11</xdr:col>
      <xdr:colOff>0</xdr:colOff>
      <xdr:row>13</xdr:row>
      <xdr:rowOff>9525</xdr:rowOff>
    </xdr:to>
    <xdr:cxnSp macro="">
      <xdr:nvCxnSpPr>
        <xdr:cNvPr id="16" name="AutoShape 17">
          <a:extLst>
            <a:ext uri="{FF2B5EF4-FFF2-40B4-BE49-F238E27FC236}">
              <a16:creationId xmlns:a16="http://schemas.microsoft.com/office/drawing/2014/main" id="{00000000-0008-0000-0F00-000010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40</xdr:row>
      <xdr:rowOff>0</xdr:rowOff>
    </xdr:from>
    <xdr:to>
      <xdr:col>11</xdr:col>
      <xdr:colOff>0</xdr:colOff>
      <xdr:row>40</xdr:row>
      <xdr:rowOff>0</xdr:rowOff>
    </xdr:to>
    <xdr:cxnSp macro="">
      <xdr:nvCxnSpPr>
        <xdr:cNvPr id="17" name="AutoShape 18">
          <a:extLst>
            <a:ext uri="{FF2B5EF4-FFF2-40B4-BE49-F238E27FC236}">
              <a16:creationId xmlns:a16="http://schemas.microsoft.com/office/drawing/2014/main" id="{00000000-0008-0000-0F00-000011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6</xdr:row>
      <xdr:rowOff>0</xdr:rowOff>
    </xdr:from>
    <xdr:to>
      <xdr:col>11</xdr:col>
      <xdr:colOff>0</xdr:colOff>
      <xdr:row>6</xdr:row>
      <xdr:rowOff>0</xdr:rowOff>
    </xdr:to>
    <xdr:cxnSp macro="">
      <xdr:nvCxnSpPr>
        <xdr:cNvPr id="18" name="AutoShape 19">
          <a:extLst>
            <a:ext uri="{FF2B5EF4-FFF2-40B4-BE49-F238E27FC236}">
              <a16:creationId xmlns:a16="http://schemas.microsoft.com/office/drawing/2014/main" id="{00000000-0008-0000-0F00-000012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13</xdr:row>
      <xdr:rowOff>0</xdr:rowOff>
    </xdr:from>
    <xdr:to>
      <xdr:col>11</xdr:col>
      <xdr:colOff>9525</xdr:colOff>
      <xdr:row>13</xdr:row>
      <xdr:rowOff>9525</xdr:rowOff>
    </xdr:to>
    <xdr:cxnSp macro="">
      <xdr:nvCxnSpPr>
        <xdr:cNvPr id="19" name="AutoShape 20">
          <a:extLst>
            <a:ext uri="{FF2B5EF4-FFF2-40B4-BE49-F238E27FC236}">
              <a16:creationId xmlns:a16="http://schemas.microsoft.com/office/drawing/2014/main" id="{00000000-0008-0000-0F00-000013000000}"/>
            </a:ext>
          </a:extLst>
        </xdr:cNvPr>
        <xdr:cNvCxnSpPr>
          <a:cxnSpLocks noChangeShapeType="1"/>
        </xdr:cNvCxnSpPr>
      </xdr:nvCxnSpPr>
      <xdr:spPr bwMode="auto">
        <a:xfrm>
          <a:off x="5334000" y="27527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40</xdr:row>
      <xdr:rowOff>0</xdr:rowOff>
    </xdr:from>
    <xdr:to>
      <xdr:col>11</xdr:col>
      <xdr:colOff>9525</xdr:colOff>
      <xdr:row>40</xdr:row>
      <xdr:rowOff>0</xdr:rowOff>
    </xdr:to>
    <xdr:cxnSp macro="">
      <xdr:nvCxnSpPr>
        <xdr:cNvPr id="20" name="AutoShape 21">
          <a:extLst>
            <a:ext uri="{FF2B5EF4-FFF2-40B4-BE49-F238E27FC236}">
              <a16:creationId xmlns:a16="http://schemas.microsoft.com/office/drawing/2014/main" id="{00000000-0008-0000-0F00-000014000000}"/>
            </a:ext>
          </a:extLst>
        </xdr:cNvPr>
        <xdr:cNvCxnSpPr>
          <a:cxnSpLocks noChangeShapeType="1"/>
        </xdr:cNvCxnSpPr>
      </xdr:nvCxnSpPr>
      <xdr:spPr bwMode="auto">
        <a:xfrm>
          <a:off x="5334000" y="7124700"/>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1323975</xdr:colOff>
      <xdr:row>14</xdr:row>
      <xdr:rowOff>9525</xdr:rowOff>
    </xdr:from>
    <xdr:to>
      <xdr:col>11</xdr:col>
      <xdr:colOff>1323975</xdr:colOff>
      <xdr:row>14</xdr:row>
      <xdr:rowOff>304800</xdr:rowOff>
    </xdr:to>
    <xdr:sp macro="" textlink="">
      <xdr:nvSpPr>
        <xdr:cNvPr id="23" name="Line 35">
          <a:extLst>
            <a:ext uri="{FF2B5EF4-FFF2-40B4-BE49-F238E27FC236}">
              <a16:creationId xmlns:a16="http://schemas.microsoft.com/office/drawing/2014/main" id="{00000000-0008-0000-0F00-000017000000}"/>
            </a:ext>
          </a:extLst>
        </xdr:cNvPr>
        <xdr:cNvSpPr>
          <a:spLocks noChangeShapeType="1"/>
        </xdr:cNvSpPr>
      </xdr:nvSpPr>
      <xdr:spPr bwMode="auto">
        <a:xfrm>
          <a:off x="6096000" y="29241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16</xdr:row>
      <xdr:rowOff>9525</xdr:rowOff>
    </xdr:from>
    <xdr:to>
      <xdr:col>11</xdr:col>
      <xdr:colOff>1323975</xdr:colOff>
      <xdr:row>17</xdr:row>
      <xdr:rowOff>0</xdr:rowOff>
    </xdr:to>
    <xdr:sp macro="" textlink="">
      <xdr:nvSpPr>
        <xdr:cNvPr id="24" name="Line 36">
          <a:extLst>
            <a:ext uri="{FF2B5EF4-FFF2-40B4-BE49-F238E27FC236}">
              <a16:creationId xmlns:a16="http://schemas.microsoft.com/office/drawing/2014/main" id="{00000000-0008-0000-0F00-000018000000}"/>
            </a:ext>
          </a:extLst>
        </xdr:cNvPr>
        <xdr:cNvSpPr>
          <a:spLocks noChangeShapeType="1"/>
        </xdr:cNvSpPr>
      </xdr:nvSpPr>
      <xdr:spPr bwMode="auto">
        <a:xfrm>
          <a:off x="6096000" y="32480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18</xdr:row>
      <xdr:rowOff>9525</xdr:rowOff>
    </xdr:from>
    <xdr:to>
      <xdr:col>11</xdr:col>
      <xdr:colOff>1323975</xdr:colOff>
      <xdr:row>18</xdr:row>
      <xdr:rowOff>304800</xdr:rowOff>
    </xdr:to>
    <xdr:sp macro="" textlink="">
      <xdr:nvSpPr>
        <xdr:cNvPr id="25" name="Line 37">
          <a:extLst>
            <a:ext uri="{FF2B5EF4-FFF2-40B4-BE49-F238E27FC236}">
              <a16:creationId xmlns:a16="http://schemas.microsoft.com/office/drawing/2014/main" id="{00000000-0008-0000-0F00-000019000000}"/>
            </a:ext>
          </a:extLst>
        </xdr:cNvPr>
        <xdr:cNvSpPr>
          <a:spLocks noChangeShapeType="1"/>
        </xdr:cNvSpPr>
      </xdr:nvSpPr>
      <xdr:spPr bwMode="auto">
        <a:xfrm>
          <a:off x="6096000" y="35718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20</xdr:row>
      <xdr:rowOff>19050</xdr:rowOff>
    </xdr:from>
    <xdr:to>
      <xdr:col>11</xdr:col>
      <xdr:colOff>1323975</xdr:colOff>
      <xdr:row>21</xdr:row>
      <xdr:rowOff>0</xdr:rowOff>
    </xdr:to>
    <xdr:sp macro="" textlink="">
      <xdr:nvSpPr>
        <xdr:cNvPr id="26" name="Line 38">
          <a:extLst>
            <a:ext uri="{FF2B5EF4-FFF2-40B4-BE49-F238E27FC236}">
              <a16:creationId xmlns:a16="http://schemas.microsoft.com/office/drawing/2014/main" id="{00000000-0008-0000-0F00-00001A000000}"/>
            </a:ext>
          </a:extLst>
        </xdr:cNvPr>
        <xdr:cNvSpPr>
          <a:spLocks noChangeShapeType="1"/>
        </xdr:cNvSpPr>
      </xdr:nvSpPr>
      <xdr:spPr bwMode="auto">
        <a:xfrm>
          <a:off x="6096000" y="39052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22</xdr:row>
      <xdr:rowOff>0</xdr:rowOff>
    </xdr:from>
    <xdr:to>
      <xdr:col>11</xdr:col>
      <xdr:colOff>1323975</xdr:colOff>
      <xdr:row>23</xdr:row>
      <xdr:rowOff>9525</xdr:rowOff>
    </xdr:to>
    <xdr:sp macro="" textlink="">
      <xdr:nvSpPr>
        <xdr:cNvPr id="27" name="Line 39">
          <a:extLst>
            <a:ext uri="{FF2B5EF4-FFF2-40B4-BE49-F238E27FC236}">
              <a16:creationId xmlns:a16="http://schemas.microsoft.com/office/drawing/2014/main" id="{00000000-0008-0000-0F00-00001B000000}"/>
            </a:ext>
          </a:extLst>
        </xdr:cNvPr>
        <xdr:cNvSpPr>
          <a:spLocks noChangeShapeType="1"/>
        </xdr:cNvSpPr>
      </xdr:nvSpPr>
      <xdr:spPr bwMode="auto">
        <a:xfrm>
          <a:off x="6096000" y="4210050"/>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24</xdr:row>
      <xdr:rowOff>19050</xdr:rowOff>
    </xdr:from>
    <xdr:to>
      <xdr:col>11</xdr:col>
      <xdr:colOff>1323975</xdr:colOff>
      <xdr:row>25</xdr:row>
      <xdr:rowOff>0</xdr:rowOff>
    </xdr:to>
    <xdr:sp macro="" textlink="">
      <xdr:nvSpPr>
        <xdr:cNvPr id="28" name="Line 40">
          <a:extLst>
            <a:ext uri="{FF2B5EF4-FFF2-40B4-BE49-F238E27FC236}">
              <a16:creationId xmlns:a16="http://schemas.microsoft.com/office/drawing/2014/main" id="{00000000-0008-0000-0F00-00001C000000}"/>
            </a:ext>
          </a:extLst>
        </xdr:cNvPr>
        <xdr:cNvSpPr>
          <a:spLocks noChangeShapeType="1"/>
        </xdr:cNvSpPr>
      </xdr:nvSpPr>
      <xdr:spPr bwMode="auto">
        <a:xfrm>
          <a:off x="6096000" y="45529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26</xdr:row>
      <xdr:rowOff>9525</xdr:rowOff>
    </xdr:from>
    <xdr:to>
      <xdr:col>11</xdr:col>
      <xdr:colOff>1323975</xdr:colOff>
      <xdr:row>26</xdr:row>
      <xdr:rowOff>304800</xdr:rowOff>
    </xdr:to>
    <xdr:sp macro="" textlink="">
      <xdr:nvSpPr>
        <xdr:cNvPr id="29" name="Line 41">
          <a:extLst>
            <a:ext uri="{FF2B5EF4-FFF2-40B4-BE49-F238E27FC236}">
              <a16:creationId xmlns:a16="http://schemas.microsoft.com/office/drawing/2014/main" id="{00000000-0008-0000-0F00-00001D000000}"/>
            </a:ext>
          </a:extLst>
        </xdr:cNvPr>
        <xdr:cNvSpPr>
          <a:spLocks noChangeShapeType="1"/>
        </xdr:cNvSpPr>
      </xdr:nvSpPr>
      <xdr:spPr bwMode="auto">
        <a:xfrm>
          <a:off x="6096000" y="48672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11</xdr:col>
      <xdr:colOff>0</xdr:colOff>
      <xdr:row>11</xdr:row>
      <xdr:rowOff>0</xdr:rowOff>
    </xdr:to>
    <xdr:cxnSp macro="">
      <xdr:nvCxnSpPr>
        <xdr:cNvPr id="31" name="AutoShape 53">
          <a:extLst>
            <a:ext uri="{FF2B5EF4-FFF2-40B4-BE49-F238E27FC236}">
              <a16:creationId xmlns:a16="http://schemas.microsoft.com/office/drawing/2014/main" id="{00000000-0008-0000-0F00-00001F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32" name="AutoShape 54">
          <a:extLst>
            <a:ext uri="{FF2B5EF4-FFF2-40B4-BE49-F238E27FC236}">
              <a16:creationId xmlns:a16="http://schemas.microsoft.com/office/drawing/2014/main" id="{00000000-0008-0000-0F00-000020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9525</xdr:colOff>
      <xdr:row>11</xdr:row>
      <xdr:rowOff>0</xdr:rowOff>
    </xdr:to>
    <xdr:cxnSp macro="">
      <xdr:nvCxnSpPr>
        <xdr:cNvPr id="33" name="AutoShape 55">
          <a:extLst>
            <a:ext uri="{FF2B5EF4-FFF2-40B4-BE49-F238E27FC236}">
              <a16:creationId xmlns:a16="http://schemas.microsoft.com/office/drawing/2014/main" id="{00000000-0008-0000-0F00-000021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34" name="AutoShape 56">
          <a:extLst>
            <a:ext uri="{FF2B5EF4-FFF2-40B4-BE49-F238E27FC236}">
              <a16:creationId xmlns:a16="http://schemas.microsoft.com/office/drawing/2014/main" id="{00000000-0008-0000-0F00-00002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35" name="AutoShape 57">
          <a:extLst>
            <a:ext uri="{FF2B5EF4-FFF2-40B4-BE49-F238E27FC236}">
              <a16:creationId xmlns:a16="http://schemas.microsoft.com/office/drawing/2014/main" id="{00000000-0008-0000-0F00-00002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9525</xdr:colOff>
      <xdr:row>11</xdr:row>
      <xdr:rowOff>0</xdr:rowOff>
    </xdr:to>
    <xdr:cxnSp macro="">
      <xdr:nvCxnSpPr>
        <xdr:cNvPr id="36" name="AutoShape 58">
          <a:extLst>
            <a:ext uri="{FF2B5EF4-FFF2-40B4-BE49-F238E27FC236}">
              <a16:creationId xmlns:a16="http://schemas.microsoft.com/office/drawing/2014/main" id="{00000000-0008-0000-0F00-00002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0</xdr:colOff>
      <xdr:row>9</xdr:row>
      <xdr:rowOff>0</xdr:rowOff>
    </xdr:to>
    <xdr:cxnSp macro="">
      <xdr:nvCxnSpPr>
        <xdr:cNvPr id="37" name="AutoShape 59">
          <a:extLst>
            <a:ext uri="{FF2B5EF4-FFF2-40B4-BE49-F238E27FC236}">
              <a16:creationId xmlns:a16="http://schemas.microsoft.com/office/drawing/2014/main" id="{00000000-0008-0000-0F00-000025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0</xdr:colOff>
      <xdr:row>9</xdr:row>
      <xdr:rowOff>0</xdr:rowOff>
    </xdr:to>
    <xdr:cxnSp macro="">
      <xdr:nvCxnSpPr>
        <xdr:cNvPr id="38" name="AutoShape 60">
          <a:extLst>
            <a:ext uri="{FF2B5EF4-FFF2-40B4-BE49-F238E27FC236}">
              <a16:creationId xmlns:a16="http://schemas.microsoft.com/office/drawing/2014/main" id="{00000000-0008-0000-0F00-000026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9525</xdr:colOff>
      <xdr:row>9</xdr:row>
      <xdr:rowOff>0</xdr:rowOff>
    </xdr:to>
    <xdr:cxnSp macro="">
      <xdr:nvCxnSpPr>
        <xdr:cNvPr id="39" name="AutoShape 61">
          <a:extLst>
            <a:ext uri="{FF2B5EF4-FFF2-40B4-BE49-F238E27FC236}">
              <a16:creationId xmlns:a16="http://schemas.microsoft.com/office/drawing/2014/main" id="{00000000-0008-0000-0F00-000027000000}"/>
            </a:ext>
          </a:extLst>
        </xdr:cNvPr>
        <xdr:cNvCxnSpPr>
          <a:cxnSpLocks noChangeShapeType="1"/>
        </xdr:cNvCxnSpPr>
      </xdr:nvCxnSpPr>
      <xdr:spPr bwMode="auto">
        <a:xfrm>
          <a:off x="5334000" y="210502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1333500</xdr:colOff>
      <xdr:row>28</xdr:row>
      <xdr:rowOff>9525</xdr:rowOff>
    </xdr:from>
    <xdr:to>
      <xdr:col>11</xdr:col>
      <xdr:colOff>1333500</xdr:colOff>
      <xdr:row>28</xdr:row>
      <xdr:rowOff>304800</xdr:rowOff>
    </xdr:to>
    <xdr:sp macro="" textlink="">
      <xdr:nvSpPr>
        <xdr:cNvPr id="41" name="Line 63">
          <a:extLst>
            <a:ext uri="{FF2B5EF4-FFF2-40B4-BE49-F238E27FC236}">
              <a16:creationId xmlns:a16="http://schemas.microsoft.com/office/drawing/2014/main" id="{00000000-0008-0000-0F00-000029000000}"/>
            </a:ext>
          </a:extLst>
        </xdr:cNvPr>
        <xdr:cNvSpPr>
          <a:spLocks noChangeShapeType="1"/>
        </xdr:cNvSpPr>
      </xdr:nvSpPr>
      <xdr:spPr bwMode="auto">
        <a:xfrm>
          <a:off x="6096000" y="51911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7</xdr:row>
      <xdr:rowOff>0</xdr:rowOff>
    </xdr:from>
    <xdr:to>
      <xdr:col>11</xdr:col>
      <xdr:colOff>0</xdr:colOff>
      <xdr:row>7</xdr:row>
      <xdr:rowOff>0</xdr:rowOff>
    </xdr:to>
    <xdr:cxnSp macro="">
      <xdr:nvCxnSpPr>
        <xdr:cNvPr id="42" name="AutoShape 65">
          <a:extLst>
            <a:ext uri="{FF2B5EF4-FFF2-40B4-BE49-F238E27FC236}">
              <a16:creationId xmlns:a16="http://schemas.microsoft.com/office/drawing/2014/main" id="{00000000-0008-0000-0F00-00002A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7</xdr:row>
      <xdr:rowOff>0</xdr:rowOff>
    </xdr:from>
    <xdr:to>
      <xdr:col>11</xdr:col>
      <xdr:colOff>0</xdr:colOff>
      <xdr:row>7</xdr:row>
      <xdr:rowOff>0</xdr:rowOff>
    </xdr:to>
    <xdr:cxnSp macro="">
      <xdr:nvCxnSpPr>
        <xdr:cNvPr id="43" name="AutoShape 66">
          <a:extLst>
            <a:ext uri="{FF2B5EF4-FFF2-40B4-BE49-F238E27FC236}">
              <a16:creationId xmlns:a16="http://schemas.microsoft.com/office/drawing/2014/main" id="{00000000-0008-0000-0F00-00002B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35</xdr:row>
      <xdr:rowOff>0</xdr:rowOff>
    </xdr:from>
    <xdr:to>
      <xdr:col>11</xdr:col>
      <xdr:colOff>0</xdr:colOff>
      <xdr:row>35</xdr:row>
      <xdr:rowOff>0</xdr:rowOff>
    </xdr:to>
    <xdr:cxnSp macro="">
      <xdr:nvCxnSpPr>
        <xdr:cNvPr id="44" name="AutoShape 75">
          <a:extLst>
            <a:ext uri="{FF2B5EF4-FFF2-40B4-BE49-F238E27FC236}">
              <a16:creationId xmlns:a16="http://schemas.microsoft.com/office/drawing/2014/main" id="{00000000-0008-0000-0F00-00002C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35</xdr:row>
      <xdr:rowOff>0</xdr:rowOff>
    </xdr:from>
    <xdr:to>
      <xdr:col>11</xdr:col>
      <xdr:colOff>0</xdr:colOff>
      <xdr:row>35</xdr:row>
      <xdr:rowOff>0</xdr:rowOff>
    </xdr:to>
    <xdr:cxnSp macro="">
      <xdr:nvCxnSpPr>
        <xdr:cNvPr id="45" name="AutoShape 76">
          <a:extLst>
            <a:ext uri="{FF2B5EF4-FFF2-40B4-BE49-F238E27FC236}">
              <a16:creationId xmlns:a16="http://schemas.microsoft.com/office/drawing/2014/main" id="{00000000-0008-0000-0F00-00002D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35</xdr:row>
      <xdr:rowOff>0</xdr:rowOff>
    </xdr:from>
    <xdr:to>
      <xdr:col>11</xdr:col>
      <xdr:colOff>9525</xdr:colOff>
      <xdr:row>35</xdr:row>
      <xdr:rowOff>0</xdr:rowOff>
    </xdr:to>
    <xdr:cxnSp macro="">
      <xdr:nvCxnSpPr>
        <xdr:cNvPr id="46" name="AutoShape 77">
          <a:extLst>
            <a:ext uri="{FF2B5EF4-FFF2-40B4-BE49-F238E27FC236}">
              <a16:creationId xmlns:a16="http://schemas.microsoft.com/office/drawing/2014/main" id="{00000000-0008-0000-0F00-00002E000000}"/>
            </a:ext>
          </a:extLst>
        </xdr:cNvPr>
        <xdr:cNvCxnSpPr>
          <a:cxnSpLocks noChangeShapeType="1"/>
        </xdr:cNvCxnSpPr>
      </xdr:nvCxnSpPr>
      <xdr:spPr bwMode="auto">
        <a:xfrm>
          <a:off x="5334000" y="63150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0</xdr:colOff>
      <xdr:row>9</xdr:row>
      <xdr:rowOff>9525</xdr:rowOff>
    </xdr:to>
    <xdr:cxnSp macro="">
      <xdr:nvCxnSpPr>
        <xdr:cNvPr id="47" name="AutoShape 80">
          <a:extLst>
            <a:ext uri="{FF2B5EF4-FFF2-40B4-BE49-F238E27FC236}">
              <a16:creationId xmlns:a16="http://schemas.microsoft.com/office/drawing/2014/main" id="{00000000-0008-0000-0F00-00002F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0</xdr:colOff>
      <xdr:row>9</xdr:row>
      <xdr:rowOff>9525</xdr:rowOff>
    </xdr:to>
    <xdr:cxnSp macro="">
      <xdr:nvCxnSpPr>
        <xdr:cNvPr id="48" name="AutoShape 81">
          <a:extLst>
            <a:ext uri="{FF2B5EF4-FFF2-40B4-BE49-F238E27FC236}">
              <a16:creationId xmlns:a16="http://schemas.microsoft.com/office/drawing/2014/main" id="{00000000-0008-0000-0F00-000030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9</xdr:row>
      <xdr:rowOff>0</xdr:rowOff>
    </xdr:from>
    <xdr:to>
      <xdr:col>11</xdr:col>
      <xdr:colOff>9525</xdr:colOff>
      <xdr:row>9</xdr:row>
      <xdr:rowOff>9525</xdr:rowOff>
    </xdr:to>
    <xdr:cxnSp macro="">
      <xdr:nvCxnSpPr>
        <xdr:cNvPr id="49" name="AutoShape 82">
          <a:extLst>
            <a:ext uri="{FF2B5EF4-FFF2-40B4-BE49-F238E27FC236}">
              <a16:creationId xmlns:a16="http://schemas.microsoft.com/office/drawing/2014/main" id="{00000000-0008-0000-0F00-000031000000}"/>
            </a:ext>
          </a:extLst>
        </xdr:cNvPr>
        <xdr:cNvCxnSpPr>
          <a:cxnSpLocks noChangeShapeType="1"/>
        </xdr:cNvCxnSpPr>
      </xdr:nvCxnSpPr>
      <xdr:spPr bwMode="auto">
        <a:xfrm>
          <a:off x="5334000" y="21050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50" name="AutoShape 56">
          <a:extLst>
            <a:ext uri="{FF2B5EF4-FFF2-40B4-BE49-F238E27FC236}">
              <a16:creationId xmlns:a16="http://schemas.microsoft.com/office/drawing/2014/main" id="{00000000-0008-0000-0F00-00003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0</xdr:colOff>
      <xdr:row>11</xdr:row>
      <xdr:rowOff>0</xdr:rowOff>
    </xdr:to>
    <xdr:cxnSp macro="">
      <xdr:nvCxnSpPr>
        <xdr:cNvPr id="51" name="AutoShape 57">
          <a:extLst>
            <a:ext uri="{FF2B5EF4-FFF2-40B4-BE49-F238E27FC236}">
              <a16:creationId xmlns:a16="http://schemas.microsoft.com/office/drawing/2014/main" id="{00000000-0008-0000-0F00-00003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0</xdr:colOff>
      <xdr:row>11</xdr:row>
      <xdr:rowOff>0</xdr:rowOff>
    </xdr:from>
    <xdr:to>
      <xdr:col>11</xdr:col>
      <xdr:colOff>9525</xdr:colOff>
      <xdr:row>11</xdr:row>
      <xdr:rowOff>0</xdr:rowOff>
    </xdr:to>
    <xdr:cxnSp macro="">
      <xdr:nvCxnSpPr>
        <xdr:cNvPr id="52" name="AutoShape 58">
          <a:extLst>
            <a:ext uri="{FF2B5EF4-FFF2-40B4-BE49-F238E27FC236}">
              <a16:creationId xmlns:a16="http://schemas.microsoft.com/office/drawing/2014/main" id="{00000000-0008-0000-0F00-00003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1323975</xdr:colOff>
      <xdr:row>34</xdr:row>
      <xdr:rowOff>9525</xdr:rowOff>
    </xdr:from>
    <xdr:to>
      <xdr:col>11</xdr:col>
      <xdr:colOff>1323975</xdr:colOff>
      <xdr:row>34</xdr:row>
      <xdr:rowOff>304800</xdr:rowOff>
    </xdr:to>
    <xdr:sp macro="" textlink="">
      <xdr:nvSpPr>
        <xdr:cNvPr id="68" name="Line 62">
          <a:extLst>
            <a:ext uri="{FF2B5EF4-FFF2-40B4-BE49-F238E27FC236}">
              <a16:creationId xmlns:a16="http://schemas.microsoft.com/office/drawing/2014/main" id="{00000000-0008-0000-0F00-000044000000}"/>
            </a:ext>
          </a:extLst>
        </xdr:cNvPr>
        <xdr:cNvSpPr>
          <a:spLocks noChangeShapeType="1"/>
        </xdr:cNvSpPr>
      </xdr:nvSpPr>
      <xdr:spPr bwMode="auto">
        <a:xfrm>
          <a:off x="14995151" y="12313584"/>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20</xdr:row>
      <xdr:rowOff>0</xdr:rowOff>
    </xdr:from>
    <xdr:to>
      <xdr:col>11</xdr:col>
      <xdr:colOff>1323975</xdr:colOff>
      <xdr:row>21</xdr:row>
      <xdr:rowOff>9525</xdr:rowOff>
    </xdr:to>
    <xdr:sp macro="" textlink="">
      <xdr:nvSpPr>
        <xdr:cNvPr id="77" name="Line 39">
          <a:extLst>
            <a:ext uri="{FF2B5EF4-FFF2-40B4-BE49-F238E27FC236}">
              <a16:creationId xmlns:a16="http://schemas.microsoft.com/office/drawing/2014/main" id="{00000000-0008-0000-0F00-00004D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18</xdr:row>
      <xdr:rowOff>0</xdr:rowOff>
    </xdr:from>
    <xdr:to>
      <xdr:col>11</xdr:col>
      <xdr:colOff>1323975</xdr:colOff>
      <xdr:row>19</xdr:row>
      <xdr:rowOff>9525</xdr:rowOff>
    </xdr:to>
    <xdr:sp macro="" textlink="">
      <xdr:nvSpPr>
        <xdr:cNvPr id="78" name="Line 39">
          <a:extLst>
            <a:ext uri="{FF2B5EF4-FFF2-40B4-BE49-F238E27FC236}">
              <a16:creationId xmlns:a16="http://schemas.microsoft.com/office/drawing/2014/main" id="{00000000-0008-0000-0F00-00004E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16</xdr:row>
      <xdr:rowOff>0</xdr:rowOff>
    </xdr:from>
    <xdr:to>
      <xdr:col>11</xdr:col>
      <xdr:colOff>1323975</xdr:colOff>
      <xdr:row>17</xdr:row>
      <xdr:rowOff>9525</xdr:rowOff>
    </xdr:to>
    <xdr:sp macro="" textlink="">
      <xdr:nvSpPr>
        <xdr:cNvPr id="79" name="Line 39">
          <a:extLst>
            <a:ext uri="{FF2B5EF4-FFF2-40B4-BE49-F238E27FC236}">
              <a16:creationId xmlns:a16="http://schemas.microsoft.com/office/drawing/2014/main" id="{00000000-0008-0000-0F00-00004F000000}"/>
            </a:ext>
          </a:extLst>
        </xdr:cNvPr>
        <xdr:cNvSpPr>
          <a:spLocks noChangeShapeType="1"/>
        </xdr:cNvSpPr>
      </xdr:nvSpPr>
      <xdr:spPr bwMode="auto">
        <a:xfrm>
          <a:off x="14995151" y="6656294"/>
          <a:ext cx="0" cy="3232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30</xdr:row>
      <xdr:rowOff>9525</xdr:rowOff>
    </xdr:from>
    <xdr:to>
      <xdr:col>11</xdr:col>
      <xdr:colOff>1323975</xdr:colOff>
      <xdr:row>30</xdr:row>
      <xdr:rowOff>304800</xdr:rowOff>
    </xdr:to>
    <xdr:sp macro="" textlink="">
      <xdr:nvSpPr>
        <xdr:cNvPr id="53" name="Line 62">
          <a:extLst>
            <a:ext uri="{FF2B5EF4-FFF2-40B4-BE49-F238E27FC236}">
              <a16:creationId xmlns:a16="http://schemas.microsoft.com/office/drawing/2014/main" id="{137ADD3D-CB98-4038-87BD-0BA425469CF9}"/>
            </a:ext>
          </a:extLst>
        </xdr:cNvPr>
        <xdr:cNvSpPr>
          <a:spLocks noChangeShapeType="1"/>
        </xdr:cNvSpPr>
      </xdr:nvSpPr>
      <xdr:spPr bwMode="auto">
        <a:xfrm>
          <a:off x="16520680" y="10054070"/>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1323975</xdr:colOff>
      <xdr:row>32</xdr:row>
      <xdr:rowOff>9525</xdr:rowOff>
    </xdr:from>
    <xdr:to>
      <xdr:col>11</xdr:col>
      <xdr:colOff>1323975</xdr:colOff>
      <xdr:row>32</xdr:row>
      <xdr:rowOff>304800</xdr:rowOff>
    </xdr:to>
    <xdr:sp macro="" textlink="">
      <xdr:nvSpPr>
        <xdr:cNvPr id="54" name="Line 62">
          <a:extLst>
            <a:ext uri="{FF2B5EF4-FFF2-40B4-BE49-F238E27FC236}">
              <a16:creationId xmlns:a16="http://schemas.microsoft.com/office/drawing/2014/main" id="{FB53FEC0-26DD-421C-B509-ACB32C866DBC}"/>
            </a:ext>
          </a:extLst>
        </xdr:cNvPr>
        <xdr:cNvSpPr>
          <a:spLocks noChangeShapeType="1"/>
        </xdr:cNvSpPr>
      </xdr:nvSpPr>
      <xdr:spPr bwMode="auto">
        <a:xfrm>
          <a:off x="16520680" y="1067752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2037/Vergaben/2024_OTN/Ausschreibung/06_VU/ANLAGEN/LB-8.1%20Kalkulationsschema%20Los%20A_2206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eistungsvolumen"/>
      <sheetName val="0_Übersicht"/>
      <sheetName val="1a Kostenrechnung Los A BS 1"/>
      <sheetName val="1b Kostenrechnung Los A BS 2"/>
      <sheetName val="1c Kostenrechnung O1"/>
      <sheetName val="2a Erlöse Los A BS 1"/>
      <sheetName val="2b Erlöse Los A BS 2"/>
      <sheetName val="2c Erlöse O1"/>
      <sheetName val="3a Fahrzeuge"/>
      <sheetName val="3b Fahrzeuge"/>
      <sheetName val="3c Fahrzeuge"/>
      <sheetName val="4_zusätzlichePersonale"/>
      <sheetName val="5 Vertrieb"/>
      <sheetName val="6a Mehrqualität_BS 1"/>
      <sheetName val="6b Mehrqualität_BS 2"/>
      <sheetName val="7a effektive Preisgleitung_BS 1"/>
      <sheetName val="7b effektive Preisgleitung_BS 2"/>
      <sheetName val="7c effektive Preisgleitung_O1"/>
      <sheetName val="8 Wertung"/>
      <sheetName val="9 Unterschrift"/>
      <sheetName val="Backup"/>
    </sheetNames>
    <sheetDataSet>
      <sheetData sheetId="0"/>
      <sheetData sheetId="1"/>
      <sheetData sheetId="2">
        <row r="5">
          <cell r="B5" t="str">
            <v>Nur grün hinterlegte Felder sind vom Bieter auszufüllen.</v>
          </cell>
        </row>
      </sheetData>
      <sheetData sheetId="3">
        <row r="18">
          <cell r="H18">
            <v>3903552.2359999996</v>
          </cell>
        </row>
      </sheetData>
      <sheetData sheetId="4"/>
      <sheetData sheetId="5">
        <row r="18">
          <cell r="H18">
            <v>350390.97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pageSetUpPr fitToPage="1"/>
  </sheetPr>
  <dimension ref="A1:H28"/>
  <sheetViews>
    <sheetView zoomScaleNormal="100" zoomScalePageLayoutView="70" workbookViewId="0">
      <selection activeCell="K35" sqref="K35"/>
    </sheetView>
  </sheetViews>
  <sheetFormatPr baseColWidth="10" defaultColWidth="0" defaultRowHeight="15" zeroHeight="1" x14ac:dyDescent="0.25"/>
  <cols>
    <col min="1" max="6" width="11.42578125" style="207" customWidth="1"/>
    <col min="7" max="7" width="31.42578125" style="207" customWidth="1"/>
    <col min="8" max="8" width="1.5703125" style="207" customWidth="1"/>
    <col min="9" max="16384" width="11.42578125" style="207" hidden="1"/>
  </cols>
  <sheetData>
    <row r="1" spans="1:8" s="211" customFormat="1" x14ac:dyDescent="0.25">
      <c r="A1" s="208"/>
      <c r="B1" s="208"/>
      <c r="C1" s="208"/>
      <c r="D1" s="208"/>
      <c r="E1" s="208"/>
      <c r="F1" s="208"/>
      <c r="G1" s="208"/>
      <c r="H1" s="208"/>
    </row>
    <row r="2" spans="1:8" s="211" customFormat="1" x14ac:dyDescent="0.25">
      <c r="A2" s="208"/>
      <c r="B2" s="208"/>
      <c r="C2" s="208"/>
      <c r="D2" s="208"/>
      <c r="E2" s="208"/>
      <c r="F2" s="208"/>
      <c r="G2" s="208"/>
      <c r="H2" s="208"/>
    </row>
    <row r="3" spans="1:8" s="211" customFormat="1" x14ac:dyDescent="0.25">
      <c r="A3" s="208"/>
      <c r="B3" s="208"/>
      <c r="C3" s="208"/>
      <c r="D3" s="208"/>
      <c r="E3" s="208"/>
      <c r="F3" s="209"/>
      <c r="G3" s="210" t="s">
        <v>363</v>
      </c>
      <c r="H3" s="208"/>
    </row>
    <row r="4" spans="1:8" s="211" customFormat="1" ht="270" customHeight="1" x14ac:dyDescent="0.25">
      <c r="A4" s="208"/>
      <c r="B4" s="208"/>
      <c r="C4" s="208"/>
      <c r="D4" s="208"/>
      <c r="E4" s="208"/>
      <c r="F4" s="208"/>
      <c r="G4" s="208"/>
      <c r="H4" s="208"/>
    </row>
    <row r="5" spans="1:8" s="211" customFormat="1" ht="26.25" x14ac:dyDescent="0.25">
      <c r="A5" s="212" t="s">
        <v>319</v>
      </c>
      <c r="B5" s="208"/>
      <c r="C5" s="208"/>
      <c r="D5" s="208"/>
      <c r="E5" s="208"/>
      <c r="F5" s="208"/>
      <c r="G5" s="208"/>
      <c r="H5" s="208"/>
    </row>
    <row r="6" spans="1:8" s="211" customFormat="1" ht="25.5" x14ac:dyDescent="0.25">
      <c r="A6" s="213"/>
      <c r="B6" s="208"/>
      <c r="C6" s="208"/>
      <c r="D6" s="208"/>
      <c r="E6" s="208"/>
      <c r="F6" s="208"/>
      <c r="G6" s="208"/>
      <c r="H6" s="208"/>
    </row>
    <row r="7" spans="1:8" s="211" customFormat="1" x14ac:dyDescent="0.25">
      <c r="A7" s="214" t="s">
        <v>364</v>
      </c>
      <c r="B7" s="208"/>
      <c r="C7" s="208"/>
      <c r="D7" s="208"/>
      <c r="E7" s="208"/>
      <c r="F7" s="208"/>
      <c r="G7" s="208"/>
      <c r="H7" s="208"/>
    </row>
    <row r="8" spans="1:8" s="211" customFormat="1" x14ac:dyDescent="0.25">
      <c r="A8" s="214"/>
      <c r="B8" s="208"/>
      <c r="C8" s="208"/>
      <c r="D8" s="208"/>
      <c r="E8" s="208"/>
      <c r="F8" s="208"/>
      <c r="G8" s="208"/>
      <c r="H8" s="208"/>
    </row>
    <row r="9" spans="1:8" s="211" customFormat="1" x14ac:dyDescent="0.25">
      <c r="A9" s="214" t="s">
        <v>259</v>
      </c>
      <c r="B9" s="208"/>
      <c r="C9" s="208"/>
      <c r="D9" s="208"/>
      <c r="E9" s="208"/>
      <c r="F9" s="208"/>
      <c r="G9" s="208"/>
      <c r="H9" s="208"/>
    </row>
    <row r="10" spans="1:8" s="211" customFormat="1" x14ac:dyDescent="0.25">
      <c r="A10" s="208"/>
      <c r="B10" s="208"/>
      <c r="C10" s="208"/>
      <c r="D10" s="208"/>
      <c r="E10" s="208"/>
      <c r="F10" s="208"/>
      <c r="G10" s="208"/>
      <c r="H10" s="208"/>
    </row>
    <row r="11" spans="1:8" s="211" customFormat="1" x14ac:dyDescent="0.25">
      <c r="A11" s="208"/>
      <c r="B11" s="208"/>
      <c r="C11" s="208"/>
      <c r="D11" s="208"/>
      <c r="E11" s="208"/>
      <c r="F11" s="208"/>
      <c r="G11" s="208"/>
      <c r="H11" s="208"/>
    </row>
    <row r="12" spans="1:8" s="211" customFormat="1" x14ac:dyDescent="0.25">
      <c r="A12" s="208"/>
      <c r="B12" s="208"/>
      <c r="C12" s="208"/>
      <c r="D12" s="208"/>
      <c r="E12" s="208"/>
      <c r="F12" s="208"/>
      <c r="G12" s="208"/>
      <c r="H12" s="208"/>
    </row>
    <row r="13" spans="1:8" s="211" customFormat="1" x14ac:dyDescent="0.25">
      <c r="A13" s="306"/>
      <c r="B13" s="208"/>
      <c r="C13" s="208"/>
      <c r="D13" s="208"/>
      <c r="E13" s="208"/>
      <c r="F13" s="208"/>
      <c r="G13" s="208"/>
      <c r="H13" s="208"/>
    </row>
    <row r="14" spans="1:8" s="211" customFormat="1" x14ac:dyDescent="0.25">
      <c r="A14" s="208"/>
      <c r="B14" s="208"/>
      <c r="C14" s="208"/>
      <c r="D14" s="208"/>
      <c r="E14" s="208"/>
      <c r="F14" s="208"/>
      <c r="G14" s="208"/>
      <c r="H14" s="208"/>
    </row>
    <row r="15" spans="1:8" s="211" customFormat="1" x14ac:dyDescent="0.25">
      <c r="A15" s="208"/>
      <c r="B15" s="208"/>
      <c r="C15" s="208"/>
      <c r="D15" s="208"/>
      <c r="E15" s="208"/>
      <c r="F15" s="208"/>
      <c r="G15" s="208"/>
      <c r="H15" s="208"/>
    </row>
    <row r="16" spans="1:8" s="211" customFormat="1" x14ac:dyDescent="0.25">
      <c r="A16" s="208"/>
      <c r="B16" s="208"/>
      <c r="C16" s="208"/>
      <c r="D16" s="208"/>
      <c r="E16" s="208"/>
      <c r="F16" s="208"/>
      <c r="G16" s="208"/>
      <c r="H16" s="208"/>
    </row>
    <row r="17" spans="1:8" s="211" customFormat="1" x14ac:dyDescent="0.25">
      <c r="A17" s="208"/>
      <c r="B17" s="208"/>
      <c r="C17" s="208"/>
      <c r="D17" s="208"/>
      <c r="E17" s="208"/>
      <c r="F17" s="208"/>
      <c r="G17" s="208"/>
      <c r="H17" s="208"/>
    </row>
    <row r="18" spans="1:8" s="211" customFormat="1" x14ac:dyDescent="0.25">
      <c r="A18" s="208"/>
      <c r="B18" s="208"/>
      <c r="C18" s="208"/>
      <c r="D18" s="208"/>
      <c r="E18" s="208"/>
      <c r="F18" s="208"/>
      <c r="G18" s="208"/>
      <c r="H18" s="208"/>
    </row>
    <row r="19" spans="1:8" s="211" customFormat="1" x14ac:dyDescent="0.25">
      <c r="A19" s="208"/>
      <c r="B19" s="208"/>
      <c r="C19" s="208"/>
      <c r="D19" s="208"/>
      <c r="E19" s="208"/>
      <c r="F19" s="208"/>
      <c r="G19" s="208"/>
      <c r="H19" s="208"/>
    </row>
    <row r="20" spans="1:8" s="211" customFormat="1" x14ac:dyDescent="0.25">
      <c r="A20" s="208"/>
      <c r="B20" s="208"/>
      <c r="C20" s="208"/>
      <c r="D20" s="208"/>
      <c r="E20" s="208"/>
      <c r="F20" s="208"/>
      <c r="G20" s="208"/>
      <c r="H20" s="208"/>
    </row>
    <row r="21" spans="1:8" s="211" customFormat="1" x14ac:dyDescent="0.25">
      <c r="A21" s="208"/>
      <c r="B21" s="208"/>
      <c r="C21" s="208"/>
      <c r="D21" s="208"/>
      <c r="E21" s="208"/>
      <c r="F21" s="208"/>
      <c r="G21" s="208"/>
      <c r="H21" s="208"/>
    </row>
    <row r="22" spans="1:8" s="211" customFormat="1" x14ac:dyDescent="0.25">
      <c r="A22" s="208"/>
      <c r="B22" s="208"/>
      <c r="C22" s="208"/>
      <c r="D22" s="208"/>
      <c r="E22" s="208"/>
      <c r="F22" s="208"/>
      <c r="G22" s="208"/>
      <c r="H22" s="208"/>
    </row>
    <row r="23" spans="1:8" s="211" customFormat="1" x14ac:dyDescent="0.25">
      <c r="A23" s="208"/>
      <c r="B23" s="208"/>
      <c r="C23" s="208"/>
      <c r="D23" s="208"/>
      <c r="E23" s="208"/>
      <c r="F23" s="208"/>
      <c r="G23" s="208"/>
      <c r="H23" s="208"/>
    </row>
    <row r="24" spans="1:8" s="211" customFormat="1" x14ac:dyDescent="0.25">
      <c r="A24" s="208"/>
      <c r="B24" s="208"/>
      <c r="C24" s="208"/>
      <c r="D24" s="208"/>
      <c r="E24" s="208"/>
      <c r="F24" s="208"/>
      <c r="G24" s="208"/>
      <c r="H24" s="208"/>
    </row>
    <row r="25" spans="1:8" s="211" customFormat="1" x14ac:dyDescent="0.25">
      <c r="A25" s="208"/>
      <c r="B25" s="208"/>
      <c r="C25" s="208"/>
      <c r="D25" s="208"/>
      <c r="E25" s="208"/>
      <c r="F25" s="208"/>
      <c r="G25" s="208"/>
      <c r="H25" s="208"/>
    </row>
    <row r="26" spans="1:8" s="211" customFormat="1" x14ac:dyDescent="0.25">
      <c r="A26" s="208"/>
      <c r="B26" s="208"/>
      <c r="C26" s="208"/>
      <c r="D26" s="208"/>
      <c r="E26" s="208"/>
      <c r="F26" s="208"/>
      <c r="G26" s="208"/>
      <c r="H26" s="208"/>
    </row>
    <row r="27" spans="1:8" s="211" customFormat="1" x14ac:dyDescent="0.25">
      <c r="A27" s="208"/>
      <c r="B27" s="208"/>
      <c r="C27" s="208"/>
      <c r="D27" s="208"/>
      <c r="E27" s="208"/>
      <c r="F27" s="208"/>
      <c r="G27" s="208"/>
      <c r="H27" s="208"/>
    </row>
    <row r="28" spans="1:8" s="211" customFormat="1" ht="31.5" customHeight="1" x14ac:dyDescent="0.25">
      <c r="A28" s="208"/>
      <c r="B28" s="208"/>
      <c r="C28" s="208"/>
      <c r="D28" s="208"/>
      <c r="E28" s="208"/>
      <c r="F28" s="208"/>
      <c r="G28" s="208"/>
      <c r="H28" s="208"/>
    </row>
  </sheetData>
  <sheetProtection algorithmName="SHA-512" hashValue="eMnP4DqpYgM98bJnCVUEFXtnoZR4xfspYAWjQ0373zxPv8m43E+H2j6sW34MExuP2fZB/7P7Ncnt4UOB2DbDPg==" saltValue="2xjUlAp4LJol2pPjeFjwmQ==" spinCount="100000" sheet="1" objects="1" scenarios="1"/>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dimension ref="A1:M19"/>
  <sheetViews>
    <sheetView showGridLines="0" tabSelected="1" zoomScaleNormal="100" workbookViewId="0">
      <selection activeCell="G14" sqref="G14"/>
    </sheetView>
  </sheetViews>
  <sheetFormatPr baseColWidth="10" defaultRowHeight="12.75" x14ac:dyDescent="0.2"/>
  <cols>
    <col min="1" max="1" width="32.85546875" style="19" customWidth="1"/>
    <col min="2" max="3" width="20.42578125" style="19" customWidth="1"/>
    <col min="4" max="16384" width="11.42578125" style="19"/>
  </cols>
  <sheetData>
    <row r="1" spans="1:13" s="43" customFormat="1" ht="39" customHeight="1" x14ac:dyDescent="0.2">
      <c r="A1" s="820" t="s">
        <v>492</v>
      </c>
      <c r="B1" s="820"/>
      <c r="C1" s="820"/>
      <c r="D1" s="820"/>
      <c r="E1" s="820"/>
    </row>
    <row r="2" spans="1:13" s="43" customFormat="1" ht="21.75" customHeight="1" x14ac:dyDescent="0.2">
      <c r="A2" s="244" t="str">
        <f>'1a Kostenrechnung Los A '!A2</f>
        <v>Südthüringen-Unterfranken-Netz (SUN) Los A</v>
      </c>
      <c r="B2" s="302"/>
      <c r="C2" s="303"/>
      <c r="D2" s="135"/>
      <c r="E2" s="135"/>
    </row>
    <row r="3" spans="1:13" s="43" customFormat="1" ht="35.25" customHeight="1" x14ac:dyDescent="0.2">
      <c r="A3" s="777" t="s">
        <v>318</v>
      </c>
      <c r="B3" s="777"/>
      <c r="C3" s="777"/>
      <c r="D3" s="777"/>
      <c r="E3" s="777"/>
      <c r="F3" s="44"/>
    </row>
    <row r="4" spans="1:13" s="29" customFormat="1" ht="41.25" customHeight="1" x14ac:dyDescent="0.2">
      <c r="A4" s="821" t="s">
        <v>493</v>
      </c>
      <c r="B4" s="821"/>
      <c r="C4" s="821"/>
      <c r="D4" s="821"/>
      <c r="E4" s="821"/>
    </row>
    <row r="5" spans="1:13" s="43" customFormat="1" ht="15" customHeight="1" x14ac:dyDescent="0.15">
      <c r="A5" s="401"/>
    </row>
    <row r="6" spans="1:13" s="10" customFormat="1" ht="15" customHeight="1" x14ac:dyDescent="0.2">
      <c r="A6" s="778" t="str">
        <f>Übersicht!B5</f>
        <v>Nur grün hinterlegte Felder sind vom Bieter auszufüllen.</v>
      </c>
      <c r="B6" s="779"/>
      <c r="C6" s="779"/>
      <c r="D6" s="779"/>
      <c r="E6" s="780"/>
    </row>
    <row r="7" spans="1:13" s="11" customFormat="1" ht="15.75" x14ac:dyDescent="0.2"/>
    <row r="8" spans="1:13" s="11" customFormat="1" ht="15.75" x14ac:dyDescent="0.2">
      <c r="A8" s="402" t="str">
        <f>Übersicht!B7</f>
        <v>Bieter:</v>
      </c>
      <c r="B8" s="722">
        <f>Übersicht!C7</f>
        <v>0</v>
      </c>
      <c r="C8" s="722"/>
      <c r="D8" s="722"/>
      <c r="E8" s="722"/>
      <c r="F8" s="403"/>
      <c r="G8" s="403"/>
    </row>
    <row r="9" spans="1:13" ht="13.5" thickBot="1" x14ac:dyDescent="0.25"/>
    <row r="10" spans="1:13" s="43" customFormat="1" ht="54.95" customHeight="1" thickBot="1" x14ac:dyDescent="0.25">
      <c r="A10" s="160" t="s">
        <v>88</v>
      </c>
      <c r="B10" s="161" t="s">
        <v>191</v>
      </c>
      <c r="C10" s="161" t="s">
        <v>291</v>
      </c>
    </row>
    <row r="11" spans="1:13" s="43" customFormat="1" ht="19.5" customHeight="1" x14ac:dyDescent="0.2">
      <c r="A11" s="404" t="s">
        <v>188</v>
      </c>
      <c r="B11" s="162"/>
      <c r="C11" s="163">
        <f>B11*200</f>
        <v>0</v>
      </c>
      <c r="M11" s="398"/>
    </row>
    <row r="12" spans="1:13" s="43" customFormat="1" ht="19.5" customHeight="1" x14ac:dyDescent="0.2">
      <c r="A12" s="404" t="s">
        <v>189</v>
      </c>
      <c r="B12" s="162"/>
      <c r="C12" s="163">
        <f>B12*200</f>
        <v>0</v>
      </c>
      <c r="M12" s="398"/>
    </row>
    <row r="13" spans="1:13" s="43" customFormat="1" ht="19.5" customHeight="1" x14ac:dyDescent="0.2">
      <c r="A13" s="404" t="s">
        <v>190</v>
      </c>
      <c r="B13" s="162"/>
      <c r="C13" s="163">
        <f>B13*200</f>
        <v>0</v>
      </c>
    </row>
    <row r="14" spans="1:13" s="43" customFormat="1" ht="33.75" customHeight="1" x14ac:dyDescent="0.2">
      <c r="A14" s="24"/>
      <c r="B14" s="405" t="s">
        <v>192</v>
      </c>
      <c r="C14" s="406">
        <f>SUM(C11:C13)</f>
        <v>0</v>
      </c>
    </row>
    <row r="15" spans="1:13" s="43" customFormat="1" ht="19.5" customHeight="1" x14ac:dyDescent="0.2"/>
    <row r="16" spans="1:13" s="43" customFormat="1" ht="19.5" customHeight="1" x14ac:dyDescent="0.2"/>
    <row r="17" s="43" customFormat="1" ht="19.5" customHeight="1" x14ac:dyDescent="0.2"/>
    <row r="18" s="43" customFormat="1" ht="19.5" customHeight="1" x14ac:dyDescent="0.2"/>
    <row r="19" s="43" customFormat="1" ht="19.5" customHeight="1" x14ac:dyDescent="0.2"/>
  </sheetData>
  <sheetProtection algorithmName="SHA-512" hashValue="SM6IRQs14G6+xU0qpWq/gEDBz8dokJQdMnFdTzylDmRER9oJV50DYUnDTeeFoikEPJZJfWk8uqP5ATcxE5DZtA==" saltValue="hgRKGvn2tKFrTu9TQZwErg==" spinCount="100000" sheet="1" objects="1" scenarios="1"/>
  <mergeCells count="5">
    <mergeCell ref="A3:E3"/>
    <mergeCell ref="A1:E1"/>
    <mergeCell ref="A4:E4"/>
    <mergeCell ref="A6:E6"/>
    <mergeCell ref="B8:E8"/>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0"/>
  <dimension ref="A1:R58"/>
  <sheetViews>
    <sheetView showGridLines="0" zoomScaleNormal="100" workbookViewId="0">
      <selection activeCell="K35" sqref="K35"/>
    </sheetView>
  </sheetViews>
  <sheetFormatPr baseColWidth="10" defaultColWidth="11.42578125" defaultRowHeight="12.75" x14ac:dyDescent="0.2"/>
  <cols>
    <col min="1" max="1" width="2.5703125" style="19" customWidth="1"/>
    <col min="2" max="2" width="8.5703125" style="19" customWidth="1"/>
    <col min="3" max="3" width="15.28515625" style="19" customWidth="1"/>
    <col min="4" max="4" width="22.28515625" style="19" customWidth="1"/>
    <col min="5" max="5" width="18.28515625" style="19" customWidth="1"/>
    <col min="6" max="6" width="12" style="19" customWidth="1"/>
    <col min="7" max="7" width="15.5703125" style="19" customWidth="1"/>
    <col min="8" max="8" width="20" style="19" customWidth="1"/>
    <col min="9" max="9" width="29" style="19" customWidth="1"/>
    <col min="10" max="10" width="16.7109375" style="19" customWidth="1"/>
    <col min="11" max="11" width="11.42578125" style="19"/>
    <col min="12" max="12" width="16" style="19" customWidth="1"/>
    <col min="13" max="13" width="16.5703125" style="19" customWidth="1"/>
    <col min="14" max="16384" width="11.42578125" style="19"/>
  </cols>
  <sheetData>
    <row r="1" spans="1:13" ht="18" x14ac:dyDescent="0.2">
      <c r="A1" s="4" t="s">
        <v>275</v>
      </c>
      <c r="B1" s="2"/>
      <c r="C1" s="2"/>
      <c r="D1" s="4" t="s">
        <v>246</v>
      </c>
      <c r="E1" s="4"/>
      <c r="F1" s="3"/>
      <c r="G1" s="3"/>
      <c r="H1" s="31"/>
      <c r="I1" s="781"/>
      <c r="J1" s="781"/>
    </row>
    <row r="2" spans="1:13" ht="18" x14ac:dyDescent="0.2">
      <c r="A2" s="4" t="str">
        <f>Übersicht!B2</f>
        <v>Südthüringen-Unterfranken-Netz (SUN) Los A</v>
      </c>
      <c r="B2" s="5"/>
      <c r="C2" s="5"/>
      <c r="D2" s="5"/>
      <c r="E2" s="2"/>
      <c r="F2" s="3"/>
      <c r="G2" s="3"/>
      <c r="H2" s="31"/>
      <c r="I2" s="62"/>
      <c r="J2" s="62"/>
    </row>
    <row r="3" spans="1:13" ht="15" x14ac:dyDescent="0.2">
      <c r="A3" s="131" t="s">
        <v>193</v>
      </c>
      <c r="B3" s="63"/>
      <c r="C3" s="63"/>
      <c r="D3" s="63"/>
      <c r="E3" s="63"/>
      <c r="F3" s="64"/>
      <c r="G3" s="64"/>
      <c r="H3" s="63"/>
      <c r="I3" s="63"/>
      <c r="J3" s="63"/>
    </row>
    <row r="4" spans="1:13" ht="24" customHeight="1" x14ac:dyDescent="0.2">
      <c r="A4" s="782"/>
      <c r="B4" s="782"/>
      <c r="C4" s="782"/>
      <c r="D4" s="782"/>
      <c r="E4" s="782"/>
      <c r="F4" s="782"/>
      <c r="G4" s="782"/>
      <c r="H4" s="782"/>
      <c r="I4" s="782"/>
      <c r="J4" s="782"/>
    </row>
    <row r="5" spans="1:13" ht="18" x14ac:dyDescent="0.2">
      <c r="A5" s="6"/>
      <c r="B5" s="2"/>
      <c r="C5" s="2"/>
      <c r="D5" s="2"/>
      <c r="E5" s="2"/>
      <c r="F5" s="3"/>
      <c r="G5" s="3"/>
      <c r="H5" s="31"/>
      <c r="I5" s="43"/>
      <c r="J5" s="43"/>
    </row>
    <row r="6" spans="1:13" x14ac:dyDescent="0.2">
      <c r="A6" s="778" t="str">
        <f>Übersicht!B5</f>
        <v>Nur grün hinterlegte Felder sind vom Bieter auszufüllen.</v>
      </c>
      <c r="B6" s="779"/>
      <c r="C6" s="779"/>
      <c r="D6" s="779"/>
      <c r="E6" s="779"/>
      <c r="F6" s="779"/>
      <c r="G6" s="779"/>
      <c r="H6" s="779"/>
      <c r="I6" s="779"/>
      <c r="J6" s="780"/>
    </row>
    <row r="7" spans="1:13" ht="15.75" customHeight="1" x14ac:dyDescent="0.2"/>
    <row r="8" spans="1:13" s="165" customFormat="1" ht="15" x14ac:dyDescent="0.2">
      <c r="A8" s="783" t="str">
        <f>Übersicht!B7</f>
        <v>Bieter:</v>
      </c>
      <c r="B8" s="783"/>
      <c r="C8" s="350"/>
      <c r="D8" s="783">
        <f>Übersicht!C7</f>
        <v>0</v>
      </c>
      <c r="E8" s="783"/>
      <c r="F8" s="783"/>
      <c r="G8" s="783"/>
      <c r="H8" s="783"/>
      <c r="I8" s="783"/>
      <c r="J8" s="164"/>
    </row>
    <row r="9" spans="1:13" x14ac:dyDescent="0.2">
      <c r="A9" s="12"/>
      <c r="B9" s="13"/>
      <c r="C9" s="13"/>
      <c r="D9" s="13"/>
      <c r="E9" s="13"/>
      <c r="F9" s="14"/>
      <c r="G9" s="14"/>
      <c r="H9" s="15"/>
      <c r="I9" s="16"/>
      <c r="J9" s="17"/>
    </row>
    <row r="11" spans="1:13" ht="13.5" thickBot="1" x14ac:dyDescent="0.25"/>
    <row r="12" spans="1:13" ht="21.75" customHeight="1" thickBot="1" x14ac:dyDescent="0.25">
      <c r="A12" s="138" t="s">
        <v>9</v>
      </c>
      <c r="B12" s="139" t="s">
        <v>293</v>
      </c>
      <c r="C12" s="166"/>
      <c r="D12" s="166"/>
      <c r="E12" s="166"/>
      <c r="F12" s="166"/>
      <c r="G12" s="166"/>
      <c r="H12" s="167"/>
      <c r="I12" s="167"/>
      <c r="J12" s="168"/>
      <c r="K12" s="169"/>
      <c r="L12" s="51"/>
    </row>
    <row r="13" spans="1:13" x14ac:dyDescent="0.2">
      <c r="A13" s="57"/>
      <c r="B13" s="57"/>
      <c r="C13" s="57"/>
      <c r="D13" s="57"/>
      <c r="E13" s="57"/>
      <c r="F13" s="57"/>
      <c r="G13" s="57"/>
      <c r="H13" s="57"/>
      <c r="I13" s="57"/>
      <c r="J13" s="57"/>
      <c r="K13" s="57"/>
    </row>
    <row r="14" spans="1:13" ht="86.25" customHeight="1" x14ac:dyDescent="0.2">
      <c r="A14" s="57"/>
      <c r="B14"/>
      <c r="C14" s="356" t="s">
        <v>409</v>
      </c>
      <c r="D14" s="170" t="s">
        <v>67</v>
      </c>
      <c r="E14" s="170" t="s">
        <v>250</v>
      </c>
      <c r="F14" s="170" t="s">
        <v>152</v>
      </c>
      <c r="G14" s="170" t="s">
        <v>252</v>
      </c>
      <c r="H14" s="170" t="s">
        <v>136</v>
      </c>
      <c r="I14" s="170" t="s">
        <v>251</v>
      </c>
      <c r="J14" s="170" t="s">
        <v>276</v>
      </c>
      <c r="K14" s="170" t="s">
        <v>137</v>
      </c>
      <c r="L14" s="170" t="s">
        <v>295</v>
      </c>
      <c r="M14" s="197"/>
    </row>
    <row r="15" spans="1:13" x14ac:dyDescent="0.2">
      <c r="A15" s="57"/>
      <c r="B15"/>
      <c r="C15" s="172"/>
      <c r="D15" s="172"/>
      <c r="E15" s="173"/>
      <c r="F15" s="174"/>
      <c r="G15" s="172"/>
      <c r="H15" s="172"/>
      <c r="I15" s="172"/>
      <c r="J15" s="172"/>
      <c r="K15" s="172"/>
      <c r="L15" s="172"/>
    </row>
    <row r="16" spans="1:13" x14ac:dyDescent="0.2">
      <c r="A16" s="57"/>
      <c r="B16"/>
      <c r="C16" s="172"/>
      <c r="D16" s="172"/>
      <c r="E16" s="173"/>
      <c r="F16" s="174"/>
      <c r="G16" s="172"/>
      <c r="H16" s="172"/>
      <c r="I16" s="172"/>
      <c r="J16" s="172"/>
      <c r="K16" s="172"/>
      <c r="L16" s="172"/>
    </row>
    <row r="17" spans="1:18" x14ac:dyDescent="0.2">
      <c r="A17" s="57"/>
      <c r="B17"/>
      <c r="C17" s="172"/>
      <c r="D17" s="172"/>
      <c r="E17" s="173"/>
      <c r="F17" s="174"/>
      <c r="G17" s="172"/>
      <c r="H17" s="172"/>
      <c r="I17" s="172"/>
      <c r="J17" s="172"/>
      <c r="K17" s="172"/>
      <c r="L17" s="172"/>
    </row>
    <row r="18" spans="1:18" x14ac:dyDescent="0.2">
      <c r="A18" s="57"/>
      <c r="B18"/>
      <c r="C18" s="172"/>
      <c r="D18" s="172"/>
      <c r="E18" s="173"/>
      <c r="F18" s="174"/>
      <c r="G18" s="172"/>
      <c r="H18" s="172"/>
      <c r="I18" s="172"/>
      <c r="J18" s="172"/>
      <c r="K18" s="172"/>
      <c r="L18" s="172"/>
    </row>
    <row r="19" spans="1:18" x14ac:dyDescent="0.2">
      <c r="A19" s="57"/>
      <c r="B19"/>
      <c r="C19" s="172"/>
      <c r="D19" s="172"/>
      <c r="E19" s="173"/>
      <c r="F19" s="174"/>
      <c r="G19" s="172"/>
      <c r="H19" s="172"/>
      <c r="I19" s="172"/>
      <c r="J19" s="172"/>
      <c r="K19" s="172"/>
      <c r="L19" s="172"/>
    </row>
    <row r="20" spans="1:18" x14ac:dyDescent="0.2">
      <c r="A20" s="57"/>
      <c r="B20"/>
      <c r="C20" s="172"/>
      <c r="D20" s="172"/>
      <c r="E20" s="173"/>
      <c r="F20" s="174"/>
      <c r="G20" s="172"/>
      <c r="H20" s="172"/>
      <c r="I20" s="172"/>
      <c r="J20" s="172"/>
      <c r="K20" s="172"/>
      <c r="L20" s="172"/>
      <c r="O20"/>
      <c r="P20"/>
      <c r="Q20"/>
      <c r="R20"/>
    </row>
    <row r="21" spans="1:18" x14ac:dyDescent="0.2">
      <c r="A21" s="57"/>
      <c r="B21"/>
      <c r="C21" s="172"/>
      <c r="D21" s="172"/>
      <c r="E21" s="173"/>
      <c r="F21" s="174"/>
      <c r="G21" s="172"/>
      <c r="H21" s="172"/>
      <c r="I21" s="172"/>
      <c r="J21" s="172"/>
      <c r="K21" s="172"/>
      <c r="L21" s="172"/>
      <c r="O21"/>
      <c r="P21"/>
      <c r="Q21"/>
      <c r="R21"/>
    </row>
    <row r="22" spans="1:18" x14ac:dyDescent="0.2">
      <c r="A22" s="57"/>
      <c r="B22"/>
      <c r="C22" s="172"/>
      <c r="D22" s="172"/>
      <c r="E22" s="173"/>
      <c r="F22" s="174"/>
      <c r="G22" s="172"/>
      <c r="H22" s="172"/>
      <c r="I22" s="172"/>
      <c r="J22" s="172"/>
      <c r="K22" s="172"/>
      <c r="L22" s="172"/>
      <c r="O22"/>
      <c r="P22"/>
      <c r="Q22"/>
      <c r="R22"/>
    </row>
    <row r="23" spans="1:18" x14ac:dyDescent="0.2">
      <c r="A23" s="57"/>
      <c r="B23"/>
      <c r="C23" s="172"/>
      <c r="D23" s="172"/>
      <c r="E23" s="173"/>
      <c r="F23" s="174"/>
      <c r="G23" s="172"/>
      <c r="H23" s="172"/>
      <c r="I23" s="172"/>
      <c r="J23" s="172"/>
      <c r="K23" s="172"/>
      <c r="L23" s="172"/>
      <c r="O23"/>
      <c r="P23"/>
      <c r="Q23"/>
      <c r="R23"/>
    </row>
    <row r="24" spans="1:18" x14ac:dyDescent="0.2">
      <c r="A24" s="57"/>
      <c r="B24"/>
      <c r="C24" s="172"/>
      <c r="D24" s="172"/>
      <c r="E24" s="173"/>
      <c r="F24" s="174"/>
      <c r="G24" s="172"/>
      <c r="H24" s="172"/>
      <c r="I24" s="172"/>
      <c r="J24" s="172"/>
      <c r="K24" s="172"/>
      <c r="L24" s="172"/>
      <c r="O24"/>
      <c r="P24"/>
      <c r="Q24"/>
      <c r="R24"/>
    </row>
    <row r="25" spans="1:18" x14ac:dyDescent="0.2">
      <c r="A25" s="57"/>
      <c r="B25"/>
      <c r="C25" s="172"/>
      <c r="D25" s="172"/>
      <c r="E25" s="173"/>
      <c r="F25" s="174"/>
      <c r="G25" s="172"/>
      <c r="H25" s="172"/>
      <c r="I25" s="172"/>
      <c r="J25" s="172"/>
      <c r="K25" s="172"/>
      <c r="L25" s="172"/>
      <c r="O25"/>
      <c r="P25"/>
      <c r="Q25"/>
      <c r="R25"/>
    </row>
    <row r="26" spans="1:18" x14ac:dyDescent="0.2">
      <c r="A26" s="57"/>
      <c r="B26"/>
      <c r="C26" s="172"/>
      <c r="D26" s="172"/>
      <c r="E26" s="173"/>
      <c r="F26" s="174"/>
      <c r="G26" s="172"/>
      <c r="H26" s="172"/>
      <c r="I26" s="172"/>
      <c r="J26" s="172"/>
      <c r="K26" s="172"/>
      <c r="L26" s="172"/>
      <c r="O26"/>
      <c r="P26"/>
      <c r="Q26"/>
      <c r="R26"/>
    </row>
    <row r="27" spans="1:18" x14ac:dyDescent="0.2">
      <c r="A27" s="57"/>
      <c r="B27"/>
      <c r="C27" s="172"/>
      <c r="D27" s="172"/>
      <c r="E27" s="173"/>
      <c r="F27" s="174"/>
      <c r="G27" s="172"/>
      <c r="H27" s="172"/>
      <c r="I27" s="172"/>
      <c r="J27" s="172"/>
      <c r="K27" s="172"/>
      <c r="L27" s="172"/>
      <c r="O27"/>
      <c r="P27"/>
      <c r="Q27"/>
      <c r="R27"/>
    </row>
    <row r="28" spans="1:18" x14ac:dyDescent="0.2">
      <c r="A28" s="57"/>
      <c r="B28"/>
      <c r="C28" s="172"/>
      <c r="D28" s="172"/>
      <c r="E28" s="173"/>
      <c r="F28" s="174"/>
      <c r="G28" s="172"/>
      <c r="H28" s="172"/>
      <c r="I28" s="172"/>
      <c r="J28" s="172"/>
      <c r="K28" s="172"/>
      <c r="L28" s="172"/>
      <c r="O28"/>
      <c r="P28"/>
      <c r="Q28"/>
      <c r="R28"/>
    </row>
    <row r="29" spans="1:18" x14ac:dyDescent="0.2">
      <c r="A29" s="57"/>
      <c r="B29"/>
      <c r="C29" s="172"/>
      <c r="D29" s="172"/>
      <c r="E29" s="173"/>
      <c r="F29" s="174"/>
      <c r="G29" s="172"/>
      <c r="H29" s="172"/>
      <c r="I29" s="172"/>
      <c r="J29" s="172"/>
      <c r="K29" s="172"/>
      <c r="L29" s="172"/>
      <c r="O29"/>
      <c r="P29"/>
      <c r="Q29"/>
      <c r="R29"/>
    </row>
    <row r="30" spans="1:18" x14ac:dyDescent="0.2">
      <c r="A30" s="57"/>
      <c r="B30"/>
      <c r="C30" s="172"/>
      <c r="D30" s="172"/>
      <c r="E30" s="173"/>
      <c r="F30" s="174"/>
      <c r="G30" s="172"/>
      <c r="H30" s="172"/>
      <c r="I30" s="172"/>
      <c r="J30" s="172"/>
      <c r="K30" s="172"/>
      <c r="L30" s="172"/>
      <c r="O30"/>
      <c r="P30"/>
      <c r="Q30"/>
      <c r="R30"/>
    </row>
    <row r="31" spans="1:18" x14ac:dyDescent="0.2">
      <c r="A31" s="57"/>
      <c r="B31"/>
      <c r="C31" s="172"/>
      <c r="D31" s="172"/>
      <c r="E31" s="173"/>
      <c r="F31" s="174"/>
      <c r="G31" s="172"/>
      <c r="H31" s="172"/>
      <c r="I31" s="172"/>
      <c r="J31" s="172"/>
      <c r="K31" s="172"/>
      <c r="L31" s="172"/>
      <c r="O31"/>
      <c r="P31"/>
      <c r="Q31"/>
      <c r="R31"/>
    </row>
    <row r="32" spans="1:18" x14ac:dyDescent="0.2">
      <c r="A32" s="57"/>
      <c r="B32" s="57"/>
      <c r="C32" s="57"/>
      <c r="D32" s="57"/>
      <c r="E32" s="57"/>
      <c r="F32" s="171"/>
      <c r="G32" s="171"/>
      <c r="H32" s="57"/>
      <c r="I32" s="57"/>
      <c r="J32" s="57"/>
      <c r="K32" s="57"/>
      <c r="O32"/>
      <c r="P32"/>
      <c r="Q32"/>
      <c r="R32"/>
    </row>
    <row r="33" spans="1:18" ht="13.5" thickBot="1" x14ac:dyDescent="0.25">
      <c r="A33" s="57"/>
      <c r="B33" s="57"/>
      <c r="C33" s="57"/>
      <c r="D33" s="57"/>
      <c r="E33" s="57"/>
      <c r="F33" s="57"/>
      <c r="G33" s="57"/>
      <c r="H33" s="57"/>
      <c r="I33" s="57"/>
      <c r="J33" s="57"/>
      <c r="K33" s="57"/>
      <c r="O33"/>
      <c r="P33"/>
      <c r="Q33"/>
      <c r="R33"/>
    </row>
    <row r="34" spans="1:18" ht="21.75" customHeight="1" thickBot="1" x14ac:dyDescent="0.25">
      <c r="A34" s="138" t="s">
        <v>22</v>
      </c>
      <c r="B34" s="139" t="s">
        <v>234</v>
      </c>
      <c r="C34" s="166"/>
      <c r="D34" s="166"/>
      <c r="E34" s="166"/>
      <c r="F34" s="166"/>
      <c r="G34" s="166"/>
      <c r="H34" s="167"/>
      <c r="I34" s="167"/>
      <c r="J34" s="168"/>
      <c r="K34" s="169"/>
      <c r="L34" s="51"/>
    </row>
    <row r="35" spans="1:18" x14ac:dyDescent="0.2">
      <c r="A35" s="57"/>
      <c r="B35" s="57"/>
      <c r="C35" s="57"/>
      <c r="D35" s="57"/>
      <c r="E35" s="57"/>
      <c r="F35" s="57"/>
      <c r="G35" s="57"/>
      <c r="H35" s="57"/>
      <c r="I35" s="57"/>
      <c r="J35" s="57"/>
      <c r="K35" s="57"/>
    </row>
    <row r="36" spans="1:18" ht="45.75" customHeight="1" x14ac:dyDescent="0.2">
      <c r="A36" s="57"/>
      <c r="B36"/>
      <c r="C36" s="356" t="s">
        <v>409</v>
      </c>
      <c r="D36" s="170" t="s">
        <v>67</v>
      </c>
      <c r="E36" s="170" t="s">
        <v>151</v>
      </c>
      <c r="F36" s="170" t="s">
        <v>152</v>
      </c>
      <c r="G36" s="170" t="s">
        <v>252</v>
      </c>
      <c r="H36" s="170" t="s">
        <v>136</v>
      </c>
      <c r="I36" s="170" t="s">
        <v>253</v>
      </c>
      <c r="J36" s="57"/>
      <c r="K36" s="57"/>
    </row>
    <row r="37" spans="1:18" x14ac:dyDescent="0.2">
      <c r="A37" s="57"/>
      <c r="B37"/>
      <c r="C37" s="172"/>
      <c r="D37" s="172"/>
      <c r="E37" s="173"/>
      <c r="F37" s="174"/>
      <c r="G37" s="172"/>
      <c r="H37" s="172"/>
      <c r="I37" s="172"/>
      <c r="J37" s="57"/>
      <c r="K37" s="57"/>
    </row>
    <row r="38" spans="1:18" x14ac:dyDescent="0.2">
      <c r="A38" s="57"/>
      <c r="B38"/>
      <c r="C38" s="172"/>
      <c r="D38" s="172"/>
      <c r="E38" s="173"/>
      <c r="F38" s="174"/>
      <c r="G38" s="172"/>
      <c r="H38" s="172"/>
      <c r="I38" s="172"/>
      <c r="J38" s="57"/>
      <c r="K38" s="57"/>
    </row>
    <row r="39" spans="1:18" x14ac:dyDescent="0.2">
      <c r="A39" s="57"/>
      <c r="B39"/>
      <c r="C39" s="172"/>
      <c r="D39" s="172"/>
      <c r="E39" s="173"/>
      <c r="F39" s="174"/>
      <c r="G39" s="172"/>
      <c r="H39" s="172"/>
      <c r="I39" s="172"/>
      <c r="J39" s="57"/>
      <c r="K39" s="57"/>
    </row>
    <row r="40" spans="1:18" x14ac:dyDescent="0.2">
      <c r="A40" s="57"/>
      <c r="B40"/>
      <c r="C40" s="172"/>
      <c r="D40" s="172"/>
      <c r="E40" s="173"/>
      <c r="F40" s="174"/>
      <c r="G40" s="172"/>
      <c r="H40" s="172"/>
      <c r="I40" s="172"/>
      <c r="J40" s="57"/>
      <c r="K40" s="57"/>
    </row>
    <row r="41" spans="1:18" x14ac:dyDescent="0.2">
      <c r="A41" s="57"/>
      <c r="B41"/>
      <c r="C41" s="172"/>
      <c r="D41" s="172"/>
      <c r="E41" s="173"/>
      <c r="F41" s="174"/>
      <c r="G41" s="172"/>
      <c r="H41" s="172"/>
      <c r="I41" s="172"/>
      <c r="J41" s="57"/>
      <c r="K41" s="57"/>
    </row>
    <row r="42" spans="1:18" x14ac:dyDescent="0.2">
      <c r="A42" s="57"/>
      <c r="B42"/>
      <c r="C42" s="172"/>
      <c r="D42" s="172"/>
      <c r="E42" s="173"/>
      <c r="F42" s="174"/>
      <c r="G42" s="172"/>
      <c r="H42" s="172"/>
      <c r="I42" s="172"/>
      <c r="J42" s="57"/>
      <c r="K42" s="57"/>
    </row>
    <row r="43" spans="1:18" x14ac:dyDescent="0.2">
      <c r="A43" s="57"/>
      <c r="B43"/>
      <c r="C43" s="172"/>
      <c r="D43" s="172"/>
      <c r="E43" s="173"/>
      <c r="F43" s="174"/>
      <c r="G43" s="172"/>
      <c r="H43" s="172"/>
      <c r="I43" s="172"/>
      <c r="J43" s="57"/>
      <c r="K43" s="57"/>
    </row>
    <row r="44" spans="1:18" x14ac:dyDescent="0.2">
      <c r="A44" s="57"/>
      <c r="B44"/>
      <c r="C44" s="172"/>
      <c r="D44" s="172"/>
      <c r="E44" s="173"/>
      <c r="F44" s="174"/>
      <c r="G44" s="172"/>
      <c r="H44" s="172"/>
      <c r="I44" s="172"/>
      <c r="J44" s="57"/>
      <c r="K44" s="57"/>
    </row>
    <row r="45" spans="1:18" x14ac:dyDescent="0.2">
      <c r="A45" s="57"/>
      <c r="B45"/>
      <c r="C45" s="172"/>
      <c r="D45" s="172"/>
      <c r="E45" s="173"/>
      <c r="F45" s="174"/>
      <c r="G45" s="172"/>
      <c r="H45" s="172"/>
      <c r="I45" s="172"/>
      <c r="J45" s="57"/>
      <c r="K45" s="57"/>
    </row>
    <row r="46" spans="1:18" x14ac:dyDescent="0.2">
      <c r="A46" s="57"/>
      <c r="B46"/>
      <c r="C46" s="172"/>
      <c r="D46" s="172"/>
      <c r="E46" s="173"/>
      <c r="F46" s="174"/>
      <c r="G46" s="172"/>
      <c r="H46" s="172"/>
      <c r="I46" s="172"/>
      <c r="J46" s="57"/>
      <c r="K46" s="57"/>
    </row>
    <row r="47" spans="1:18" x14ac:dyDescent="0.2">
      <c r="A47" s="57"/>
      <c r="B47"/>
      <c r="C47" s="172"/>
      <c r="D47" s="172"/>
      <c r="E47" s="173"/>
      <c r="F47" s="174"/>
      <c r="G47" s="172"/>
      <c r="H47" s="172"/>
      <c r="I47" s="172"/>
      <c r="J47" s="57"/>
      <c r="K47" s="57"/>
    </row>
    <row r="48" spans="1:18" x14ac:dyDescent="0.2">
      <c r="A48" s="57"/>
      <c r="B48"/>
      <c r="C48" s="172"/>
      <c r="D48" s="172"/>
      <c r="E48" s="173"/>
      <c r="F48" s="174"/>
      <c r="G48" s="172"/>
      <c r="H48" s="172"/>
      <c r="I48" s="172"/>
      <c r="J48" s="57"/>
      <c r="K48" s="57"/>
    </row>
    <row r="49" spans="1:11" x14ac:dyDescent="0.2">
      <c r="A49" s="57"/>
      <c r="B49"/>
      <c r="C49" s="172"/>
      <c r="D49" s="172"/>
      <c r="E49" s="173"/>
      <c r="F49" s="174"/>
      <c r="G49" s="172"/>
      <c r="H49" s="172"/>
      <c r="I49" s="172"/>
      <c r="J49" s="57"/>
      <c r="K49" s="57"/>
    </row>
    <row r="50" spans="1:11" x14ac:dyDescent="0.2">
      <c r="A50" s="57"/>
      <c r="B50"/>
      <c r="C50" s="172"/>
      <c r="D50" s="172"/>
      <c r="E50" s="173"/>
      <c r="F50" s="174"/>
      <c r="G50" s="172"/>
      <c r="H50" s="172"/>
      <c r="I50" s="172"/>
      <c r="J50" s="57"/>
      <c r="K50" s="57"/>
    </row>
    <row r="51" spans="1:11" x14ac:dyDescent="0.2">
      <c r="A51" s="57"/>
      <c r="B51"/>
      <c r="C51" s="172"/>
      <c r="D51" s="172"/>
      <c r="E51" s="173"/>
      <c r="F51" s="174"/>
      <c r="G51" s="172"/>
      <c r="H51" s="172"/>
      <c r="I51" s="172"/>
      <c r="J51" s="57"/>
      <c r="K51" s="57"/>
    </row>
    <row r="52" spans="1:11" x14ac:dyDescent="0.2">
      <c r="A52" s="57"/>
      <c r="B52"/>
      <c r="C52" s="172"/>
      <c r="D52" s="172"/>
      <c r="E52" s="173"/>
      <c r="F52" s="174"/>
      <c r="G52" s="172"/>
      <c r="H52" s="172"/>
      <c r="I52" s="172"/>
      <c r="J52" s="57"/>
      <c r="K52" s="57"/>
    </row>
    <row r="53" spans="1:11" x14ac:dyDescent="0.2">
      <c r="A53" s="57"/>
      <c r="B53"/>
      <c r="C53" s="172"/>
      <c r="D53" s="172"/>
      <c r="E53" s="173"/>
      <c r="F53" s="174"/>
      <c r="G53" s="172"/>
      <c r="H53" s="172"/>
      <c r="I53" s="172"/>
      <c r="J53" s="57"/>
      <c r="K53" s="57"/>
    </row>
    <row r="54" spans="1:11" x14ac:dyDescent="0.2">
      <c r="A54" s="57"/>
      <c r="B54"/>
      <c r="C54" s="172"/>
      <c r="D54" s="172"/>
      <c r="E54" s="173"/>
      <c r="F54" s="174"/>
      <c r="G54" s="172"/>
      <c r="H54" s="172"/>
      <c r="I54" s="172"/>
      <c r="J54" s="57"/>
      <c r="K54" s="57"/>
    </row>
    <row r="55" spans="1:11" x14ac:dyDescent="0.2">
      <c r="A55" s="57"/>
      <c r="B55"/>
      <c r="C55" s="172"/>
      <c r="D55" s="172"/>
      <c r="E55" s="173"/>
      <c r="F55" s="174"/>
      <c r="G55" s="172"/>
      <c r="H55" s="172"/>
      <c r="I55" s="172"/>
      <c r="J55" s="57"/>
      <c r="K55" s="57"/>
    </row>
    <row r="56" spans="1:11" x14ac:dyDescent="0.2">
      <c r="A56" s="57"/>
      <c r="B56"/>
      <c r="C56" s="172"/>
      <c r="D56" s="172"/>
      <c r="E56" s="173"/>
      <c r="F56" s="174"/>
      <c r="G56" s="172"/>
      <c r="H56" s="172"/>
      <c r="I56" s="172"/>
      <c r="J56" s="57"/>
      <c r="K56" s="57"/>
    </row>
    <row r="57" spans="1:11" x14ac:dyDescent="0.2">
      <c r="A57" s="57"/>
      <c r="B57" s="57"/>
      <c r="C57" s="57"/>
      <c r="D57" s="57"/>
      <c r="E57" s="57"/>
      <c r="F57" s="57"/>
      <c r="G57" s="57"/>
      <c r="H57" s="57"/>
      <c r="I57" s="57"/>
      <c r="J57" s="57"/>
      <c r="K57" s="57"/>
    </row>
    <row r="58" spans="1:11" x14ac:dyDescent="0.2">
      <c r="A58" s="57"/>
      <c r="B58" s="57"/>
      <c r="C58" s="57"/>
      <c r="D58" s="57"/>
      <c r="E58" s="57"/>
      <c r="F58" s="57"/>
      <c r="G58" s="57"/>
      <c r="H58" s="57"/>
      <c r="I58" s="57"/>
      <c r="J58" s="57"/>
      <c r="K58" s="57"/>
    </row>
  </sheetData>
  <sheetProtection algorithmName="SHA-512" hashValue="+/x0P8PGo/iwNvDfGRmydmDDu9xSQpS74JVLSPEP7hQsgJ68gNKNZgMyDkk4i7pOvqDiWMqGNALyxnqhXfX3NA==" saltValue="IvJR237RxrmsShvPqk65eg==" spinCount="100000" sheet="1" objects="1" scenarios="1"/>
  <mergeCells count="5">
    <mergeCell ref="I1:J1"/>
    <mergeCell ref="A6:J6"/>
    <mergeCell ref="A4:J4"/>
    <mergeCell ref="D8:I8"/>
    <mergeCell ref="A8:B8"/>
  </mergeCells>
  <printOptions horizontalCentered="1"/>
  <pageMargins left="0.78740157480314965" right="0.78740157480314965" top="0.78740157480314965" bottom="0.78740157480314965" header="0.31496062992125984" footer="0.47244094488188981"/>
  <pageSetup paperSize="9" scale="85" fitToHeight="0" orientation="landscape"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33"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1000000}">
          <x14:formula1>
            <xm:f>Backup!$A$6:$A$7</xm:f>
          </x14:formula1>
          <xm:sqref>E15:E31</xm:sqref>
        </x14:dataValidation>
        <x14:dataValidation type="list" allowBlank="1" showInputMessage="1" showErrorMessage="1" xr:uid="{00000000-0002-0000-0A00-000002000000}">
          <x14:formula1>
            <xm:f>Backup!$A$10:$A$12</xm:f>
          </x14:formula1>
          <xm:sqref>I15:I31</xm:sqref>
        </x14:dataValidation>
        <x14:dataValidation type="list" allowBlank="1" showInputMessage="1" showErrorMessage="1" xr:uid="{00000000-0002-0000-0A00-000004000000}">
          <x14:formula1>
            <xm:f>Backup!$A$10:$A$11</xm:f>
          </x14:formula1>
          <xm:sqref>I37:I56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C43DD-E2BE-4BD4-899B-7C374204AE90}">
  <sheetPr codeName="Tabelle6"/>
  <dimension ref="A1:K41"/>
  <sheetViews>
    <sheetView showGridLines="0" topLeftCell="A16" zoomScaleNormal="100" zoomScaleSheetLayoutView="75" zoomScalePageLayoutView="70" workbookViewId="0">
      <selection activeCell="F17" sqref="F17"/>
    </sheetView>
  </sheetViews>
  <sheetFormatPr baseColWidth="10" defaultColWidth="11.42578125" defaultRowHeight="12.75" x14ac:dyDescent="0.2"/>
  <cols>
    <col min="1" max="1" width="14.140625" style="81" customWidth="1"/>
    <col min="2" max="2" width="42.140625" style="81" customWidth="1"/>
    <col min="3" max="3" width="16" style="81" customWidth="1"/>
    <col min="4" max="4" width="18.140625" style="81" customWidth="1"/>
    <col min="5" max="5" width="15.7109375" style="81" customWidth="1"/>
    <col min="6" max="6" width="13.140625" style="81" customWidth="1"/>
    <col min="7" max="7" width="17" style="81" customWidth="1"/>
    <col min="8" max="8" width="11.42578125" style="81"/>
    <col min="9" max="9" width="12.42578125" style="81" bestFit="1" customWidth="1"/>
    <col min="10" max="10" width="32" style="81" customWidth="1"/>
    <col min="11" max="16384" width="11.42578125" style="81"/>
  </cols>
  <sheetData>
    <row r="1" spans="1:11" s="94" customFormat="1" ht="15.75" customHeight="1" x14ac:dyDescent="0.25">
      <c r="A1" s="616" t="s">
        <v>403</v>
      </c>
      <c r="B1" s="616" t="s">
        <v>404</v>
      </c>
      <c r="C1" s="96"/>
      <c r="D1" s="96"/>
      <c r="G1" s="95"/>
    </row>
    <row r="2" spans="1:11" s="84" customFormat="1" ht="21.75" customHeight="1" x14ac:dyDescent="0.2">
      <c r="A2" s="617" t="str">
        <f>Übersicht!B2</f>
        <v>Südthüringen-Unterfranken-Netz (SUN) Los A</v>
      </c>
      <c r="C2" s="93"/>
      <c r="D2" s="93"/>
      <c r="E2" s="93"/>
      <c r="F2" s="93"/>
      <c r="G2" s="98"/>
    </row>
    <row r="3" spans="1:11" s="91" customFormat="1" ht="15" customHeight="1" x14ac:dyDescent="0.2">
      <c r="A3" s="618" t="s">
        <v>389</v>
      </c>
      <c r="C3" s="92"/>
      <c r="D3" s="92"/>
      <c r="E3" s="92"/>
      <c r="F3" s="92"/>
      <c r="G3" s="98"/>
    </row>
    <row r="4" spans="1:11" ht="15" customHeight="1" x14ac:dyDescent="0.2">
      <c r="A4" s="619"/>
      <c r="C4" s="85"/>
      <c r="D4" s="85"/>
      <c r="E4" s="90"/>
      <c r="F4" s="90"/>
      <c r="G4" s="90"/>
    </row>
    <row r="5" spans="1:11" ht="15" customHeight="1" x14ac:dyDescent="0.2">
      <c r="A5" s="778" t="s">
        <v>89</v>
      </c>
      <c r="B5" s="779"/>
      <c r="C5" s="779"/>
      <c r="D5" s="779"/>
      <c r="E5" s="780"/>
      <c r="F5" s="90"/>
      <c r="G5" s="90"/>
    </row>
    <row r="6" spans="1:11" s="89" customFormat="1" ht="15" customHeight="1" x14ac:dyDescent="0.2"/>
    <row r="7" spans="1:11" s="87" customFormat="1" ht="39.950000000000003" customHeight="1" x14ac:dyDescent="0.25">
      <c r="A7" s="620" t="s">
        <v>194</v>
      </c>
      <c r="B7" s="788">
        <f>Übersicht!C7</f>
        <v>0</v>
      </c>
      <c r="C7" s="788"/>
      <c r="D7" s="788"/>
      <c r="E7" s="788"/>
      <c r="F7" s="86"/>
      <c r="G7" s="86"/>
      <c r="H7" s="88"/>
      <c r="I7" s="88"/>
      <c r="J7" s="88"/>
      <c r="K7" s="88"/>
    </row>
    <row r="8" spans="1:11" s="86" customFormat="1" ht="15" customHeight="1" x14ac:dyDescent="0.2">
      <c r="C8" s="621"/>
      <c r="D8" s="621"/>
    </row>
    <row r="9" spans="1:11" s="86" customFormat="1" ht="82.5" customHeight="1" x14ac:dyDescent="0.2">
      <c r="A9" s="789" t="s">
        <v>407</v>
      </c>
      <c r="B9" s="790"/>
      <c r="C9" s="790"/>
      <c r="D9" s="790"/>
      <c r="E9" s="790"/>
      <c r="F9" s="790"/>
      <c r="G9" s="790"/>
    </row>
    <row r="10" spans="1:11" x14ac:dyDescent="0.2">
      <c r="B10" s="622"/>
      <c r="C10" s="623"/>
      <c r="D10" s="623"/>
      <c r="E10" s="624"/>
      <c r="F10" s="624"/>
    </row>
    <row r="11" spans="1:11" ht="30" customHeight="1" x14ac:dyDescent="0.2">
      <c r="A11" s="789" t="s">
        <v>390</v>
      </c>
      <c r="B11" s="790"/>
      <c r="C11" s="790"/>
      <c r="D11" s="790"/>
      <c r="E11" s="790"/>
      <c r="F11" s="790"/>
      <c r="G11" s="790"/>
    </row>
    <row r="12" spans="1:11" ht="33.75" customHeight="1" thickBot="1" x14ac:dyDescent="0.25">
      <c r="A12" s="82"/>
      <c r="B12" s="625"/>
      <c r="C12" s="623"/>
      <c r="D12" s="623"/>
    </row>
    <row r="13" spans="1:11" ht="13.5" thickBot="1" x14ac:dyDescent="0.25">
      <c r="A13" s="626"/>
      <c r="B13" s="627" t="s">
        <v>199</v>
      </c>
      <c r="C13" s="628" t="s">
        <v>198</v>
      </c>
      <c r="D13" s="628" t="s">
        <v>197</v>
      </c>
      <c r="E13" s="628" t="s">
        <v>196</v>
      </c>
      <c r="F13" s="629" t="s">
        <v>195</v>
      </c>
      <c r="G13" s="630" t="s">
        <v>338</v>
      </c>
    </row>
    <row r="14" spans="1:11" s="84" customFormat="1" ht="84.75" thickBot="1" x14ac:dyDescent="0.25">
      <c r="A14" s="631">
        <v>0</v>
      </c>
      <c r="B14" s="632" t="s">
        <v>391</v>
      </c>
      <c r="C14" s="633" t="s">
        <v>392</v>
      </c>
      <c r="D14" s="634" t="s">
        <v>393</v>
      </c>
      <c r="E14" s="635" t="s">
        <v>394</v>
      </c>
      <c r="F14" s="636" t="s">
        <v>395</v>
      </c>
      <c r="G14" s="637" t="s">
        <v>396</v>
      </c>
    </row>
    <row r="15" spans="1:11" customFormat="1" x14ac:dyDescent="0.2"/>
    <row r="16" spans="1:11" customFormat="1" ht="13.5" customHeight="1" thickBot="1" x14ac:dyDescent="0.25"/>
    <row r="17" spans="1:10" s="85" customFormat="1" ht="39.950000000000003" customHeight="1" x14ac:dyDescent="0.2">
      <c r="A17" s="638">
        <f>A14+1</f>
        <v>1</v>
      </c>
      <c r="B17" s="639" t="s">
        <v>408</v>
      </c>
      <c r="C17" s="669">
        <v>78000</v>
      </c>
      <c r="D17" s="640" t="s">
        <v>397</v>
      </c>
      <c r="E17" s="641">
        <f t="shared" ref="E17:E21" si="0">C17</f>
        <v>78000</v>
      </c>
      <c r="F17" s="642"/>
      <c r="G17" s="643">
        <f>ROUND(IF(OR(F17="ja",F17=1),E17,F17*E17),0)</f>
        <v>0</v>
      </c>
      <c r="H17" s="644"/>
      <c r="J17"/>
    </row>
    <row r="18" spans="1:10" ht="39.950000000000003" customHeight="1" x14ac:dyDescent="0.2">
      <c r="A18" s="645">
        <f>A17+1</f>
        <v>2</v>
      </c>
      <c r="B18" s="667" t="s">
        <v>398</v>
      </c>
      <c r="C18" s="670">
        <v>86000</v>
      </c>
      <c r="D18" s="646" t="s">
        <v>397</v>
      </c>
      <c r="E18" s="647">
        <f t="shared" si="0"/>
        <v>86000</v>
      </c>
      <c r="F18" s="648"/>
      <c r="G18" s="649">
        <f>ROUND(IF(OR(F18="ja",F18=1),E18,F18*E18),0)</f>
        <v>0</v>
      </c>
      <c r="H18" s="650"/>
    </row>
    <row r="19" spans="1:10" ht="39.950000000000003" customHeight="1" x14ac:dyDescent="0.2">
      <c r="A19" s="645">
        <f t="shared" ref="A19:A21" si="1">A18+1</f>
        <v>3</v>
      </c>
      <c r="B19" s="667" t="s">
        <v>405</v>
      </c>
      <c r="C19" s="670">
        <v>300000</v>
      </c>
      <c r="D19" s="646" t="s">
        <v>397</v>
      </c>
      <c r="E19" s="647">
        <f t="shared" si="0"/>
        <v>300000</v>
      </c>
      <c r="F19" s="648"/>
      <c r="G19" s="649">
        <f>ROUND(IF(OR(F19="ja",F19=1),E19,F19*E19),0)</f>
        <v>0</v>
      </c>
    </row>
    <row r="20" spans="1:10" ht="39.950000000000003" customHeight="1" x14ac:dyDescent="0.2">
      <c r="A20" s="645">
        <f t="shared" si="1"/>
        <v>4</v>
      </c>
      <c r="B20" s="667" t="s">
        <v>399</v>
      </c>
      <c r="C20" s="670">
        <v>200000</v>
      </c>
      <c r="D20" s="646" t="s">
        <v>397</v>
      </c>
      <c r="E20" s="647">
        <f t="shared" si="0"/>
        <v>200000</v>
      </c>
      <c r="F20" s="648"/>
      <c r="G20" s="649">
        <f>ROUND(IF(OR(F20="ja",F20=1),E20,F20*E20),0)</f>
        <v>0</v>
      </c>
    </row>
    <row r="21" spans="1:10" ht="39.950000000000003" customHeight="1" thickBot="1" x14ac:dyDescent="0.25">
      <c r="A21" s="645">
        <f t="shared" si="1"/>
        <v>5</v>
      </c>
      <c r="B21" s="668" t="s">
        <v>406</v>
      </c>
      <c r="C21" s="671">
        <v>58000</v>
      </c>
      <c r="D21" s="651" t="s">
        <v>397</v>
      </c>
      <c r="E21" s="652">
        <f t="shared" si="0"/>
        <v>58000</v>
      </c>
      <c r="F21" s="653"/>
      <c r="G21" s="654">
        <f>ROUND(IF(OR(F21="ja",F21=1),E21,F21*E21),0)</f>
        <v>0</v>
      </c>
    </row>
    <row r="22" spans="1:10" customFormat="1" ht="13.5" customHeight="1" thickBot="1" x14ac:dyDescent="0.25"/>
    <row r="23" spans="1:10" ht="24.75" customHeight="1" x14ac:dyDescent="0.2">
      <c r="A23" s="656"/>
      <c r="B23" s="657"/>
      <c r="C23" s="791" t="s">
        <v>400</v>
      </c>
      <c r="D23" s="792"/>
      <c r="E23" s="792"/>
      <c r="F23" s="792"/>
      <c r="G23" s="655">
        <f>SUM(G17:G21)</f>
        <v>0</v>
      </c>
      <c r="H23" s="658"/>
    </row>
    <row r="24" spans="1:10" ht="24.75" customHeight="1" x14ac:dyDescent="0.2">
      <c r="A24" s="656"/>
      <c r="B24" s="659"/>
      <c r="C24" s="784" t="s">
        <v>401</v>
      </c>
      <c r="D24" s="785"/>
      <c r="E24" s="785"/>
      <c r="F24" s="785"/>
      <c r="G24" s="660">
        <f>SUM(C17:C21)</f>
        <v>722000</v>
      </c>
      <c r="I24" s="661"/>
    </row>
    <row r="25" spans="1:10" ht="24.75" customHeight="1" thickBot="1" x14ac:dyDescent="0.25">
      <c r="A25" s="656"/>
      <c r="B25" s="662"/>
      <c r="C25" s="786" t="s">
        <v>402</v>
      </c>
      <c r="D25" s="787"/>
      <c r="E25" s="787"/>
      <c r="F25" s="787"/>
      <c r="G25" s="654">
        <f>IF(G23&lt;G24,G23,G24)</f>
        <v>0</v>
      </c>
      <c r="I25" s="663"/>
    </row>
    <row r="26" spans="1:10" ht="33" customHeight="1" x14ac:dyDescent="0.2">
      <c r="A26" s="83"/>
      <c r="C26" s="664"/>
    </row>
    <row r="27" spans="1:10" x14ac:dyDescent="0.2">
      <c r="A27" s="83"/>
    </row>
    <row r="28" spans="1:10" x14ac:dyDescent="0.2">
      <c r="A28" s="83"/>
    </row>
    <row r="29" spans="1:10" x14ac:dyDescent="0.2">
      <c r="A29" s="83"/>
    </row>
    <row r="30" spans="1:10" x14ac:dyDescent="0.2">
      <c r="A30" s="83"/>
    </row>
    <row r="31" spans="1:10" x14ac:dyDescent="0.2">
      <c r="A31" s="83"/>
    </row>
    <row r="32" spans="1:10" x14ac:dyDescent="0.2">
      <c r="A32" s="83"/>
    </row>
    <row r="33" spans="1:1" x14ac:dyDescent="0.2">
      <c r="A33" s="82"/>
    </row>
    <row r="34" spans="1:1" x14ac:dyDescent="0.2">
      <c r="A34" s="82"/>
    </row>
    <row r="35" spans="1:1" x14ac:dyDescent="0.2">
      <c r="A35" s="82"/>
    </row>
    <row r="36" spans="1:1" x14ac:dyDescent="0.2">
      <c r="A36" s="82"/>
    </row>
    <row r="37" spans="1:1" x14ac:dyDescent="0.2">
      <c r="A37" s="82"/>
    </row>
    <row r="38" spans="1:1" x14ac:dyDescent="0.2">
      <c r="A38" s="82"/>
    </row>
    <row r="39" spans="1:1" x14ac:dyDescent="0.2">
      <c r="A39" s="82"/>
    </row>
    <row r="40" spans="1:1" x14ac:dyDescent="0.2">
      <c r="A40" s="82"/>
    </row>
    <row r="41" spans="1:1" x14ac:dyDescent="0.2">
      <c r="A41" s="82"/>
    </row>
  </sheetData>
  <sheetProtection algorithmName="SHA-512" hashValue="kus1Fjsp8KQUgya5KltruAEq4thNDXUKv93diGJYqogP+VwoKQuVYV89N2G4E2CRQTfjAwqGCp3R46JYMesBCQ==" saltValue="K6XtgpDGbFVXJPPVGGtsJw==" spinCount="100000" sheet="1" selectLockedCells="1"/>
  <mergeCells count="7">
    <mergeCell ref="C24:F24"/>
    <mergeCell ref="C25:F25"/>
    <mergeCell ref="A5:E5"/>
    <mergeCell ref="B7:E7"/>
    <mergeCell ref="A9:G9"/>
    <mergeCell ref="A11:G11"/>
    <mergeCell ref="C23:F2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12"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N39"/>
  <sheetViews>
    <sheetView showGridLines="0" topLeftCell="A13" zoomScaleNormal="100" zoomScaleSheetLayoutView="100" workbookViewId="0">
      <selection activeCell="K35" sqref="K35"/>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349</v>
      </c>
      <c r="C1" s="301" t="s">
        <v>410</v>
      </c>
      <c r="D1" s="119"/>
      <c r="E1" s="119"/>
      <c r="F1" s="119"/>
      <c r="G1" s="118"/>
      <c r="H1" s="117"/>
      <c r="I1" s="117"/>
    </row>
    <row r="2" spans="1:14" ht="21.75" customHeight="1" x14ac:dyDescent="0.2">
      <c r="A2" s="301" t="str">
        <f>Übersicht!B2</f>
        <v>Südthüringen-Unterfranken-Netz (SUN) Los A</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333</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 A '!B25</f>
        <v>Kosten der Vorhaltung und der Instandhaltung</v>
      </c>
      <c r="D10" s="285"/>
      <c r="E10" s="285"/>
      <c r="F10" s="285"/>
      <c r="G10" s="286"/>
      <c r="I10" s="104"/>
    </row>
    <row r="11" spans="1:14" ht="30" customHeight="1" x14ac:dyDescent="0.2">
      <c r="A11" s="299">
        <f>A10+1</f>
        <v>2</v>
      </c>
      <c r="B11" s="287" t="s">
        <v>327</v>
      </c>
      <c r="C11" s="327" t="s">
        <v>95</v>
      </c>
      <c r="D11" s="182">
        <f>'1a Kostenrechnung Los A '!H34</f>
        <v>0</v>
      </c>
      <c r="E11" s="183"/>
      <c r="F11" s="183"/>
      <c r="G11" s="183"/>
    </row>
    <row r="12" spans="1:14" ht="30" customHeight="1" x14ac:dyDescent="0.2">
      <c r="A12" s="299">
        <v>3</v>
      </c>
      <c r="B12" s="287" t="s">
        <v>6</v>
      </c>
      <c r="C12" s="327" t="s">
        <v>328</v>
      </c>
      <c r="D12" s="183"/>
      <c r="E12" s="182">
        <f>'1a Kostenrechnung Los A '!H45</f>
        <v>0</v>
      </c>
      <c r="F12" s="183"/>
      <c r="G12" s="183"/>
    </row>
    <row r="13" spans="1:14" ht="30" customHeight="1" x14ac:dyDescent="0.2">
      <c r="A13" s="299">
        <v>4</v>
      </c>
      <c r="B13" s="287" t="s">
        <v>7</v>
      </c>
      <c r="C13" s="327" t="s">
        <v>102</v>
      </c>
      <c r="D13" s="182">
        <f>'1a Kostenrechnung Los A '!H51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'1a Kostenrechnung Los A '!H61</f>
        <v>0</v>
      </c>
      <c r="G15" s="183"/>
    </row>
    <row r="16" spans="1:14" s="103" customFormat="1" ht="30" customHeight="1" x14ac:dyDescent="0.2">
      <c r="A16" s="300">
        <v>7</v>
      </c>
      <c r="B16" s="288" t="s">
        <v>120</v>
      </c>
      <c r="C16" s="185" t="s">
        <v>31</v>
      </c>
      <c r="D16" s="183"/>
      <c r="E16" s="182">
        <f>'1a Kostenrechnung Los A '!H67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331</v>
      </c>
      <c r="C18" s="281" t="s">
        <v>330</v>
      </c>
      <c r="D18" s="183"/>
      <c r="E18" s="183"/>
      <c r="F18" s="183"/>
      <c r="G18" s="182">
        <f>'1a Kostenrechnung Los A '!H74+'1a Kostenrechnung Los A '!H78+'1a Kostenrechnung Los A '!H79</f>
        <v>0</v>
      </c>
    </row>
    <row r="19" spans="1:11" ht="30" customHeight="1" x14ac:dyDescent="0.2">
      <c r="A19" s="300">
        <v>10</v>
      </c>
      <c r="B19" s="287" t="s">
        <v>329</v>
      </c>
      <c r="C19" s="330" t="s">
        <v>332</v>
      </c>
      <c r="D19" s="183"/>
      <c r="E19" s="183"/>
      <c r="F19" s="183"/>
      <c r="G19" s="182">
        <f>'1a Kostenrechnung Los A '!H77+'1a Kostenrechnung Los A '!H80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340</v>
      </c>
      <c r="C21" s="349" t="s">
        <v>223</v>
      </c>
      <c r="D21" s="183"/>
      <c r="E21" s="183"/>
      <c r="F21" s="183"/>
      <c r="G21" s="182">
        <f>'1a Kostenrechnung Los A '!H89</f>
        <v>0</v>
      </c>
      <c r="H21" s="344"/>
    </row>
    <row r="22" spans="1:11" ht="30" customHeight="1" x14ac:dyDescent="0.2">
      <c r="A22" s="300">
        <v>13</v>
      </c>
      <c r="B22" s="287" t="s">
        <v>341</v>
      </c>
      <c r="C22" s="351" t="s">
        <v>342</v>
      </c>
      <c r="D22" s="182">
        <f>'1a Kostenrechnung Los A '!H112-'1a Kostenrechnung Los A '!H89</f>
        <v>64000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187</v>
      </c>
      <c r="D24" s="182">
        <f>'1a Kostenrechnung Los A '!H136</f>
        <v>0</v>
      </c>
      <c r="E24" s="183"/>
      <c r="F24" s="183"/>
      <c r="G24" s="183"/>
    </row>
    <row r="25" spans="1:11" ht="24.95" customHeight="1" x14ac:dyDescent="0.2">
      <c r="A25" s="300">
        <v>16</v>
      </c>
      <c r="B25" s="284" t="s">
        <v>134</v>
      </c>
      <c r="C25" s="181" t="s">
        <v>458</v>
      </c>
      <c r="D25" s="184"/>
      <c r="E25" s="184"/>
      <c r="F25" s="184"/>
      <c r="G25" s="184"/>
    </row>
    <row r="26" spans="1:11" ht="30" customHeight="1" x14ac:dyDescent="0.2">
      <c r="A26" s="300">
        <v>17</v>
      </c>
      <c r="B26" s="287" t="s">
        <v>134</v>
      </c>
      <c r="C26" s="281" t="s">
        <v>424</v>
      </c>
      <c r="D26" s="182">
        <f>'1a Kostenrechnung Los A '!F156+'1a Kostenrechnung Los A '!G156</f>
        <v>0</v>
      </c>
      <c r="E26" s="183"/>
      <c r="F26" s="183"/>
      <c r="G26" s="183"/>
    </row>
    <row r="27" spans="1:11" ht="16.5" customHeight="1" x14ac:dyDescent="0.2">
      <c r="A27" s="300">
        <v>18</v>
      </c>
      <c r="B27" s="289" t="s">
        <v>208</v>
      </c>
      <c r="C27" s="290" t="s">
        <v>207</v>
      </c>
      <c r="D27" s="291">
        <f>SUM(D11:D26)</f>
        <v>64000</v>
      </c>
      <c r="E27" s="291">
        <f>SUM(E11:E26)</f>
        <v>0</v>
      </c>
      <c r="F27" s="291">
        <f>SUM(F11:F26)</f>
        <v>0</v>
      </c>
      <c r="G27" s="291">
        <f>SUM(G11:G26)</f>
        <v>0</v>
      </c>
    </row>
    <row r="28" spans="1:11" ht="14.25" customHeight="1" x14ac:dyDescent="0.2">
      <c r="A28" s="300">
        <v>19</v>
      </c>
      <c r="B28" s="281"/>
      <c r="C28" s="292" t="s">
        <v>206</v>
      </c>
      <c r="D28" s="293" t="s">
        <v>362</v>
      </c>
      <c r="E28" s="332">
        <f>'1a Kostenrechnung Los A '!H158</f>
        <v>64000</v>
      </c>
      <c r="F28" s="294" t="s">
        <v>205</v>
      </c>
      <c r="G28" s="336">
        <f>SUM(D27:G27)</f>
        <v>64000</v>
      </c>
      <c r="I28" s="102"/>
      <c r="J28" s="102"/>
      <c r="K28" s="102"/>
    </row>
    <row r="29" spans="1:11" ht="24" x14ac:dyDescent="0.2">
      <c r="A29" s="300">
        <v>20</v>
      </c>
      <c r="B29" s="281"/>
      <c r="C29" s="295" t="s">
        <v>204</v>
      </c>
      <c r="D29" s="186">
        <f>ROUND(D27/SUM(D27:G27),3)</f>
        <v>1</v>
      </c>
      <c r="E29" s="186">
        <f>ROUND(E27/SUM(D27:G27),3)</f>
        <v>0</v>
      </c>
      <c r="F29" s="186">
        <f>ROUND(F27/SUM(D27:G27),3)</f>
        <v>0</v>
      </c>
      <c r="G29" s="186">
        <f>ROUND(G27/SUM(D27:G27),3)</f>
        <v>0</v>
      </c>
    </row>
    <row r="30" spans="1:11" s="101" customFormat="1" ht="30" customHeight="1" x14ac:dyDescent="0.2">
      <c r="A30" s="300">
        <v>21</v>
      </c>
      <c r="B30" s="281"/>
      <c r="C30" s="335" t="s">
        <v>203</v>
      </c>
      <c r="D30" s="333"/>
      <c r="E30" s="333"/>
      <c r="F30" s="333"/>
      <c r="G30" s="334"/>
      <c r="H30" s="97"/>
    </row>
    <row r="31" spans="1:11" ht="30" customHeight="1" x14ac:dyDescent="0.2">
      <c r="A31" s="300">
        <v>22</v>
      </c>
      <c r="B31" s="793" t="s">
        <v>202</v>
      </c>
      <c r="C31" s="794"/>
      <c r="D31" s="296">
        <v>0</v>
      </c>
      <c r="E31" s="296">
        <v>0.03</v>
      </c>
      <c r="F31" s="297">
        <v>0.03</v>
      </c>
      <c r="G31" s="297">
        <v>0.03</v>
      </c>
    </row>
    <row r="32" spans="1:11" x14ac:dyDescent="0.2">
      <c r="A32" s="300">
        <v>23</v>
      </c>
      <c r="B32" s="795" t="s">
        <v>201</v>
      </c>
      <c r="C32" s="794"/>
      <c r="D32" s="794"/>
      <c r="E32" s="794"/>
      <c r="F32" s="794"/>
      <c r="G32" s="704">
        <f>ROUND(F31*F29,3)+ROUND(E31*E29,3)+ROUND(G31*G29,3)</f>
        <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ze18Xg/a7CenmLcu5jkPfblZZiUufcC30jajAIa41j0H6FwUAss/WftT9fvPIS+LyD6BdrgvpXZOTlDCgy3uow==" saltValue="Q/XG+pGNvk+IWAoVFLsHY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6E6B-F76B-429C-ABAE-9D50A247F336}">
  <dimension ref="A1:N39"/>
  <sheetViews>
    <sheetView showGridLines="0" topLeftCell="A13" zoomScaleNormal="100" zoomScaleSheetLayoutView="100" workbookViewId="0">
      <selection activeCell="K35" sqref="K35"/>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412</v>
      </c>
      <c r="C1" s="301" t="s">
        <v>411</v>
      </c>
      <c r="D1" s="119"/>
      <c r="E1" s="119"/>
      <c r="F1" s="119"/>
      <c r="G1" s="118"/>
      <c r="H1" s="117"/>
      <c r="I1" s="117"/>
    </row>
    <row r="2" spans="1:14" ht="21.75" customHeight="1" x14ac:dyDescent="0.2">
      <c r="A2" s="301" t="str">
        <f>Übersicht!B2</f>
        <v>Südthüringen-Unterfranken-Netz (SUN) Los A</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333</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 A '!B25</f>
        <v>Kosten der Vorhaltung und der Instandhaltung</v>
      </c>
      <c r="D10" s="285"/>
      <c r="E10" s="285"/>
      <c r="F10" s="285"/>
      <c r="G10" s="286"/>
      <c r="I10" s="104"/>
    </row>
    <row r="11" spans="1:14" ht="30" customHeight="1" x14ac:dyDescent="0.2">
      <c r="A11" s="299">
        <f>A10+1</f>
        <v>2</v>
      </c>
      <c r="B11" s="287" t="s">
        <v>327</v>
      </c>
      <c r="C11" s="699" t="s">
        <v>95</v>
      </c>
      <c r="D11" s="182">
        <f>'1b Kostenrechnung O1'!H34</f>
        <v>0</v>
      </c>
      <c r="E11" s="183"/>
      <c r="F11" s="183"/>
      <c r="G11" s="183"/>
    </row>
    <row r="12" spans="1:14" ht="30" customHeight="1" x14ac:dyDescent="0.2">
      <c r="A12" s="299">
        <v>3</v>
      </c>
      <c r="B12" s="287" t="s">
        <v>6</v>
      </c>
      <c r="C12" s="699" t="s">
        <v>328</v>
      </c>
      <c r="D12" s="183"/>
      <c r="E12" s="182">
        <f>'1b Kostenrechnung O1'!H45</f>
        <v>0</v>
      </c>
      <c r="F12" s="183"/>
      <c r="G12" s="183"/>
    </row>
    <row r="13" spans="1:14" ht="30" customHeight="1" x14ac:dyDescent="0.2">
      <c r="A13" s="299">
        <v>4</v>
      </c>
      <c r="B13" s="287" t="s">
        <v>7</v>
      </c>
      <c r="C13" s="699" t="s">
        <v>102</v>
      </c>
      <c r="D13" s="182">
        <f>'1b Kostenrechnung O1'!H51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'1b Kostenrechnung O1'!H61</f>
        <v>0</v>
      </c>
      <c r="G15" s="183"/>
    </row>
    <row r="16" spans="1:14" s="103" customFormat="1" ht="30" customHeight="1" x14ac:dyDescent="0.2">
      <c r="A16" s="300">
        <v>7</v>
      </c>
      <c r="B16" s="288" t="s">
        <v>120</v>
      </c>
      <c r="C16" s="185" t="s">
        <v>31</v>
      </c>
      <c r="D16" s="183"/>
      <c r="E16" s="182">
        <f>'1b Kostenrechnung O1'!H67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331</v>
      </c>
      <c r="C18" s="699" t="s">
        <v>330</v>
      </c>
      <c r="D18" s="183"/>
      <c r="E18" s="183"/>
      <c r="F18" s="183"/>
      <c r="G18" s="182">
        <f>'1b Kostenrechnung O1'!H74+'1b Kostenrechnung O1'!H78+'1b Kostenrechnung O1'!H79</f>
        <v>0</v>
      </c>
    </row>
    <row r="19" spans="1:11" ht="30" customHeight="1" x14ac:dyDescent="0.2">
      <c r="A19" s="300">
        <v>10</v>
      </c>
      <c r="B19" s="287" t="s">
        <v>329</v>
      </c>
      <c r="C19" s="699" t="s">
        <v>332</v>
      </c>
      <c r="D19" s="183"/>
      <c r="E19" s="183"/>
      <c r="F19" s="183"/>
      <c r="G19" s="182">
        <f>'1b Kostenrechnung O1'!H77+'1b Kostenrechnung O1'!H80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340</v>
      </c>
      <c r="C21" s="683" t="s">
        <v>223</v>
      </c>
      <c r="D21" s="183"/>
      <c r="E21" s="183"/>
      <c r="F21" s="183"/>
      <c r="G21" s="182">
        <f>'1b Kostenrechnung O1'!H89</f>
        <v>0</v>
      </c>
      <c r="H21" s="344"/>
    </row>
    <row r="22" spans="1:11" ht="30" customHeight="1" x14ac:dyDescent="0.2">
      <c r="A22" s="300">
        <v>13</v>
      </c>
      <c r="B22" s="287" t="s">
        <v>341</v>
      </c>
      <c r="C22" s="699" t="s">
        <v>342</v>
      </c>
      <c r="D22" s="182">
        <f>'1b Kostenrechnung O1'!H112-'1b Kostenrechnung O1'!H89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187</v>
      </c>
      <c r="D24" s="182">
        <f>'1b Kostenrechnung O1'!H136</f>
        <v>0</v>
      </c>
      <c r="E24" s="183"/>
      <c r="F24" s="183"/>
      <c r="G24" s="183"/>
    </row>
    <row r="25" spans="1:11" ht="24.95" customHeight="1" x14ac:dyDescent="0.2">
      <c r="A25" s="300">
        <v>16</v>
      </c>
      <c r="B25" s="284" t="s">
        <v>134</v>
      </c>
      <c r="C25" s="181" t="s">
        <v>458</v>
      </c>
      <c r="D25" s="184"/>
      <c r="E25" s="184"/>
      <c r="F25" s="184"/>
      <c r="G25" s="184"/>
    </row>
    <row r="26" spans="1:11" ht="30" customHeight="1" x14ac:dyDescent="0.2">
      <c r="A26" s="300">
        <v>17</v>
      </c>
      <c r="B26" s="287" t="s">
        <v>134</v>
      </c>
      <c r="C26" s="699" t="s">
        <v>424</v>
      </c>
      <c r="D26" s="182">
        <f>'1b Kostenrechnung O1'!G156</f>
        <v>0</v>
      </c>
      <c r="E26" s="183"/>
      <c r="F26" s="183"/>
      <c r="G26" s="183"/>
    </row>
    <row r="27" spans="1:11" ht="16.5" customHeight="1" x14ac:dyDescent="0.2">
      <c r="A27" s="300">
        <v>18</v>
      </c>
      <c r="B27" s="289" t="s">
        <v>208</v>
      </c>
      <c r="C27" s="290" t="s">
        <v>207</v>
      </c>
      <c r="D27" s="291">
        <f>SUM(D11:D26)</f>
        <v>0</v>
      </c>
      <c r="E27" s="291">
        <f>SUM(E11:E26)</f>
        <v>0</v>
      </c>
      <c r="F27" s="291">
        <f>SUM(F11:F26)</f>
        <v>0</v>
      </c>
      <c r="G27" s="291">
        <f>SUM(G11:G26)</f>
        <v>0</v>
      </c>
    </row>
    <row r="28" spans="1:11" ht="14.25" customHeight="1" x14ac:dyDescent="0.2">
      <c r="A28" s="300">
        <v>19</v>
      </c>
      <c r="B28" s="699"/>
      <c r="C28" s="292" t="s">
        <v>206</v>
      </c>
      <c r="D28" s="293" t="s">
        <v>361</v>
      </c>
      <c r="E28" s="332">
        <f>'1b Kostenrechnung O1'!H158</f>
        <v>0</v>
      </c>
      <c r="F28" s="294" t="s">
        <v>205</v>
      </c>
      <c r="G28" s="336">
        <f>SUM(D27:G27)</f>
        <v>0</v>
      </c>
      <c r="I28" s="102"/>
      <c r="J28" s="102"/>
      <c r="K28" s="102"/>
    </row>
    <row r="29" spans="1:11" ht="24" x14ac:dyDescent="0.2">
      <c r="A29" s="300">
        <v>20</v>
      </c>
      <c r="B29" s="699"/>
      <c r="C29" s="295" t="s">
        <v>204</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699"/>
      <c r="C30" s="335" t="s">
        <v>203</v>
      </c>
      <c r="D30" s="333"/>
      <c r="E30" s="333"/>
      <c r="F30" s="333"/>
      <c r="G30" s="334"/>
      <c r="H30" s="97"/>
    </row>
    <row r="31" spans="1:11" ht="30" customHeight="1" x14ac:dyDescent="0.2">
      <c r="A31" s="300">
        <v>22</v>
      </c>
      <c r="B31" s="793" t="s">
        <v>202</v>
      </c>
      <c r="C31" s="794"/>
      <c r="D31" s="296">
        <v>0</v>
      </c>
      <c r="E31" s="296">
        <v>0.03</v>
      </c>
      <c r="F31" s="297">
        <v>0.03</v>
      </c>
      <c r="G31" s="297">
        <v>0.03</v>
      </c>
    </row>
    <row r="32" spans="1:11" x14ac:dyDescent="0.2">
      <c r="A32" s="300">
        <v>23</v>
      </c>
      <c r="B32" s="795" t="s">
        <v>201</v>
      </c>
      <c r="C32" s="794"/>
      <c r="D32" s="794"/>
      <c r="E32" s="794"/>
      <c r="F32" s="794"/>
      <c r="G32" s="704" t="e">
        <f>ROUND(F31*F29,3)+ROUND(E31*E29,3)+ROUND(G31*G29,3)</f>
        <v>#DIV/0!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B8VQgiClcKoKKa5n4GvdP1gizp15msndUWaDdD0ocAqtfA4kOvj94fHx0El205I124y+/az27+KyrxtWooruZg==" saltValue="nZzT59/eVMwldjVS0xcHew=="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523D-F6C9-4A4D-B69A-5B4E4EDA63BE}">
  <dimension ref="A1:N39"/>
  <sheetViews>
    <sheetView showGridLines="0" topLeftCell="A13" zoomScaleNormal="100" zoomScaleSheetLayoutView="100" workbookViewId="0">
      <selection activeCell="K35" sqref="K35"/>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460</v>
      </c>
      <c r="C1" s="301" t="s">
        <v>459</v>
      </c>
      <c r="D1" s="119"/>
      <c r="E1" s="119"/>
      <c r="F1" s="119"/>
      <c r="G1" s="118"/>
      <c r="H1" s="117"/>
      <c r="I1" s="117"/>
    </row>
    <row r="2" spans="1:14" ht="21.75" customHeight="1" x14ac:dyDescent="0.2">
      <c r="A2" s="301" t="str">
        <f>Übersicht!B2</f>
        <v>Südthüringen-Unterfranken-Netz (SUN) Los A</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333</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 A '!B25</f>
        <v>Kosten der Vorhaltung und der Instandhaltung</v>
      </c>
      <c r="D10" s="285"/>
      <c r="E10" s="285"/>
      <c r="F10" s="285"/>
      <c r="G10" s="286"/>
      <c r="I10" s="104"/>
    </row>
    <row r="11" spans="1:14" ht="30" customHeight="1" x14ac:dyDescent="0.2">
      <c r="A11" s="299">
        <f>A10+1</f>
        <v>2</v>
      </c>
      <c r="B11" s="287" t="s">
        <v>327</v>
      </c>
      <c r="C11" s="699" t="s">
        <v>95</v>
      </c>
      <c r="D11" s="182">
        <f>'1c Kostenrechnung VO'!H34</f>
        <v>0</v>
      </c>
      <c r="E11" s="183"/>
      <c r="F11" s="183"/>
      <c r="G11" s="183"/>
    </row>
    <row r="12" spans="1:14" ht="30" customHeight="1" x14ac:dyDescent="0.2">
      <c r="A12" s="299">
        <v>3</v>
      </c>
      <c r="B12" s="287" t="s">
        <v>6</v>
      </c>
      <c r="C12" s="699" t="s">
        <v>328</v>
      </c>
      <c r="D12" s="183"/>
      <c r="E12" s="182">
        <f>'1c Kostenrechnung VO'!H45</f>
        <v>0</v>
      </c>
      <c r="F12" s="183"/>
      <c r="G12" s="183"/>
    </row>
    <row r="13" spans="1:14" ht="30" customHeight="1" x14ac:dyDescent="0.2">
      <c r="A13" s="299">
        <v>4</v>
      </c>
      <c r="B13" s="287" t="s">
        <v>7</v>
      </c>
      <c r="C13" s="699" t="s">
        <v>102</v>
      </c>
      <c r="D13" s="182">
        <f>'1c Kostenrechnung VO'!H51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'1c Kostenrechnung VO'!H61</f>
        <v>0</v>
      </c>
      <c r="G15" s="183"/>
    </row>
    <row r="16" spans="1:14" s="103" customFormat="1" ht="30" customHeight="1" x14ac:dyDescent="0.2">
      <c r="A16" s="300">
        <v>7</v>
      </c>
      <c r="B16" s="288" t="s">
        <v>120</v>
      </c>
      <c r="C16" s="185" t="s">
        <v>31</v>
      </c>
      <c r="D16" s="183"/>
      <c r="E16" s="182">
        <f>'1c Kostenrechnung VO'!H67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331</v>
      </c>
      <c r="C18" s="699" t="s">
        <v>330</v>
      </c>
      <c r="D18" s="183"/>
      <c r="E18" s="183"/>
      <c r="F18" s="183"/>
      <c r="G18" s="182">
        <f>'1c Kostenrechnung VO'!H74+'1c Kostenrechnung VO'!H78+'1c Kostenrechnung VO'!H79</f>
        <v>0</v>
      </c>
    </row>
    <row r="19" spans="1:11" ht="30" customHeight="1" x14ac:dyDescent="0.2">
      <c r="A19" s="300">
        <v>10</v>
      </c>
      <c r="B19" s="287" t="s">
        <v>329</v>
      </c>
      <c r="C19" s="699" t="s">
        <v>332</v>
      </c>
      <c r="D19" s="183"/>
      <c r="E19" s="183"/>
      <c r="F19" s="183"/>
      <c r="G19" s="182">
        <f>'1c Kostenrechnung VO'!H77+'1c Kostenrechnung VO'!H80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340</v>
      </c>
      <c r="C21" s="683" t="s">
        <v>223</v>
      </c>
      <c r="D21" s="183"/>
      <c r="E21" s="183"/>
      <c r="F21" s="183"/>
      <c r="G21" s="182">
        <f>'1c Kostenrechnung VO'!H89</f>
        <v>0</v>
      </c>
      <c r="H21" s="344"/>
    </row>
    <row r="22" spans="1:11" ht="30" customHeight="1" x14ac:dyDescent="0.2">
      <c r="A22" s="300">
        <v>13</v>
      </c>
      <c r="B22" s="287" t="s">
        <v>341</v>
      </c>
      <c r="C22" s="699" t="s">
        <v>342</v>
      </c>
      <c r="D22" s="182">
        <f>'1c Kostenrechnung VO'!H112-'1c Kostenrechnung VO'!H89</f>
        <v>64000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187</v>
      </c>
      <c r="D24" s="182">
        <f>'1c Kostenrechnung VO'!H136</f>
        <v>0</v>
      </c>
      <c r="E24" s="183"/>
      <c r="F24" s="183"/>
      <c r="G24" s="183"/>
    </row>
    <row r="25" spans="1:11" ht="24.95" customHeight="1" x14ac:dyDescent="0.2">
      <c r="A25" s="300">
        <v>16</v>
      </c>
      <c r="B25" s="284" t="s">
        <v>134</v>
      </c>
      <c r="C25" s="181" t="s">
        <v>458</v>
      </c>
      <c r="D25" s="184"/>
      <c r="E25" s="184"/>
      <c r="F25" s="184"/>
      <c r="G25" s="184"/>
    </row>
    <row r="26" spans="1:11" ht="30" customHeight="1" x14ac:dyDescent="0.2">
      <c r="A26" s="300">
        <v>17</v>
      </c>
      <c r="B26" s="287" t="s">
        <v>134</v>
      </c>
      <c r="C26" s="699" t="s">
        <v>424</v>
      </c>
      <c r="D26" s="182">
        <f>'1c Kostenrechnung VO'!F156+'1c Kostenrechnung VO'!G156</f>
        <v>0</v>
      </c>
      <c r="E26" s="183"/>
      <c r="F26" s="183"/>
      <c r="G26" s="183"/>
    </row>
    <row r="27" spans="1:11" ht="16.5" customHeight="1" x14ac:dyDescent="0.2">
      <c r="A27" s="300">
        <v>18</v>
      </c>
      <c r="B27" s="289" t="s">
        <v>208</v>
      </c>
      <c r="C27" s="290" t="s">
        <v>207</v>
      </c>
      <c r="D27" s="291">
        <f>SUM(D11:D26)</f>
        <v>64000</v>
      </c>
      <c r="E27" s="291">
        <f>SUM(E11:E26)</f>
        <v>0</v>
      </c>
      <c r="F27" s="291">
        <f>SUM(F11:F26)</f>
        <v>0</v>
      </c>
      <c r="G27" s="291">
        <f>SUM(G11:G26)</f>
        <v>0</v>
      </c>
    </row>
    <row r="28" spans="1:11" ht="14.25" customHeight="1" x14ac:dyDescent="0.2">
      <c r="A28" s="300">
        <v>19</v>
      </c>
      <c r="B28" s="699"/>
      <c r="C28" s="292" t="s">
        <v>206</v>
      </c>
      <c r="D28" s="293" t="s">
        <v>462</v>
      </c>
      <c r="E28" s="332">
        <f>'1c Kostenrechnung VO'!H158</f>
        <v>64000</v>
      </c>
      <c r="F28" s="294" t="s">
        <v>205</v>
      </c>
      <c r="G28" s="336">
        <f>SUM(D27:G27)</f>
        <v>64000</v>
      </c>
      <c r="I28" s="102"/>
      <c r="J28" s="102"/>
      <c r="K28" s="102"/>
    </row>
    <row r="29" spans="1:11" ht="24" x14ac:dyDescent="0.2">
      <c r="A29" s="300">
        <v>20</v>
      </c>
      <c r="B29" s="699"/>
      <c r="C29" s="295" t="s">
        <v>204</v>
      </c>
      <c r="D29" s="186">
        <f>ROUND(D27/SUM(D27:G27),3)</f>
        <v>1</v>
      </c>
      <c r="E29" s="186">
        <f>ROUND(E27/SUM(D27:G27),3)</f>
        <v>0</v>
      </c>
      <c r="F29" s="186">
        <f>ROUND(F27/SUM(D27:G27),3)</f>
        <v>0</v>
      </c>
      <c r="G29" s="186">
        <f>ROUND(G27/SUM(D27:G27),3)</f>
        <v>0</v>
      </c>
    </row>
    <row r="30" spans="1:11" s="101" customFormat="1" ht="30" customHeight="1" x14ac:dyDescent="0.2">
      <c r="A30" s="300">
        <v>21</v>
      </c>
      <c r="B30" s="699"/>
      <c r="C30" s="335" t="s">
        <v>203</v>
      </c>
      <c r="D30" s="333"/>
      <c r="E30" s="333"/>
      <c r="F30" s="333"/>
      <c r="G30" s="334"/>
      <c r="H30" s="97"/>
    </row>
    <row r="31" spans="1:11" ht="30" customHeight="1" x14ac:dyDescent="0.2">
      <c r="A31" s="300">
        <v>22</v>
      </c>
      <c r="B31" s="793" t="s">
        <v>202</v>
      </c>
      <c r="C31" s="794"/>
      <c r="D31" s="296">
        <v>0</v>
      </c>
      <c r="E31" s="296">
        <v>0.03</v>
      </c>
      <c r="F31" s="297">
        <v>0.03</v>
      </c>
      <c r="G31" s="297">
        <v>0.03</v>
      </c>
    </row>
    <row r="32" spans="1:11" x14ac:dyDescent="0.2">
      <c r="A32" s="300">
        <v>23</v>
      </c>
      <c r="B32" s="795" t="s">
        <v>201</v>
      </c>
      <c r="C32" s="794"/>
      <c r="D32" s="794"/>
      <c r="E32" s="794"/>
      <c r="F32" s="794"/>
      <c r="G32" s="704">
        <f>ROUND(F31*F29,3)+ROUND(E31*E29,3)+ROUND(G31*G29,3)</f>
        <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y79qVX4H9sfzSXcO1N7AjZOWRHX0VwuX1uKcFpOnGxkt5eDhpcF9TwrCZFHpIEMIhN1DKisDgCJd/0OD6Q1c/w==" saltValue="jvXbx4lt6yHXxttdNJfVi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 &amp;SSüdthüringen-Unterfranken-Netz (SUN) Los A &amp;YBI_07&amp;C
&amp;R Kalkulationsschema</oddHeader>
    <oddFooter>&amp;L&amp;9&amp;KFF0000&amp;F-&amp;A&amp;RSeite &amp;P von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S55"/>
  <sheetViews>
    <sheetView showGridLines="0" topLeftCell="B1" zoomScale="110" zoomScaleNormal="110" zoomScaleSheetLayoutView="55" zoomScalePageLayoutView="85" workbookViewId="0">
      <selection activeCell="D15" sqref="D15"/>
    </sheetView>
  </sheetViews>
  <sheetFormatPr baseColWidth="10" defaultColWidth="11.42578125" defaultRowHeight="12.75" x14ac:dyDescent="0.2"/>
  <cols>
    <col min="1" max="1" width="3.7109375" style="600" customWidth="1"/>
    <col min="2" max="2" width="5.140625" style="600" customWidth="1"/>
    <col min="3" max="3" width="22.7109375" style="604" customWidth="1"/>
    <col min="4" max="6" width="24.42578125" style="600" customWidth="1"/>
    <col min="7" max="7" width="25.5703125" style="600" customWidth="1"/>
    <col min="8" max="8" width="24" style="600" customWidth="1"/>
    <col min="9" max="9" width="21.7109375" style="600" customWidth="1"/>
    <col min="10" max="10" width="25.85546875" style="600" customWidth="1"/>
    <col min="11" max="11" width="25.85546875" style="603" customWidth="1"/>
    <col min="12" max="12" width="21.7109375" style="600" customWidth="1"/>
    <col min="13" max="13" width="33.42578125" style="600" customWidth="1"/>
    <col min="14" max="14" width="14.140625" style="601" bestFit="1" customWidth="1"/>
    <col min="15" max="16384" width="11.42578125" style="600"/>
  </cols>
  <sheetData>
    <row r="1" spans="1:19" s="481" customFormat="1" ht="21.75" customHeight="1" x14ac:dyDescent="0.2">
      <c r="A1" s="479"/>
      <c r="B1" s="480" t="s">
        <v>339</v>
      </c>
      <c r="D1" s="480" t="s">
        <v>219</v>
      </c>
      <c r="E1" s="480"/>
      <c r="F1" s="480"/>
      <c r="G1" s="480"/>
      <c r="H1" s="480"/>
      <c r="K1" s="796"/>
      <c r="L1" s="796"/>
      <c r="N1" s="482"/>
    </row>
    <row r="2" spans="1:19" s="481" customFormat="1" ht="21" customHeight="1" x14ac:dyDescent="0.2">
      <c r="A2" s="483"/>
      <c r="B2" s="480" t="str">
        <f>Übersicht!B2</f>
        <v>Südthüringen-Unterfranken-Netz (SUN) Los A</v>
      </c>
      <c r="K2" s="484"/>
      <c r="L2" s="485"/>
      <c r="N2" s="482"/>
    </row>
    <row r="3" spans="1:19" s="486" customFormat="1" ht="15" customHeight="1" x14ac:dyDescent="0.2">
      <c r="B3" s="487" t="s">
        <v>219</v>
      </c>
      <c r="K3" s="488"/>
      <c r="L3" s="489"/>
      <c r="N3" s="490"/>
    </row>
    <row r="4" spans="1:19" s="481" customFormat="1" x14ac:dyDescent="0.2">
      <c r="C4" s="491"/>
      <c r="D4" s="492"/>
      <c r="E4" s="492"/>
      <c r="F4" s="492"/>
      <c r="G4" s="492"/>
      <c r="H4" s="492"/>
      <c r="I4" s="492"/>
      <c r="J4" s="492"/>
      <c r="K4" s="493"/>
      <c r="L4" s="485"/>
      <c r="N4" s="482"/>
    </row>
    <row r="5" spans="1:19" s="481" customFormat="1" ht="39.75" customHeight="1" thickBot="1" x14ac:dyDescent="0.25">
      <c r="C5" s="494" t="str">
        <f>Übersicht!B7</f>
        <v>Bieter:</v>
      </c>
      <c r="D5" s="494">
        <f>Übersicht!C7</f>
        <v>0</v>
      </c>
      <c r="E5" s="494"/>
      <c r="F5" s="494"/>
      <c r="G5" s="494"/>
      <c r="H5" s="494"/>
      <c r="K5" s="495"/>
      <c r="L5" s="485"/>
      <c r="N5" s="482"/>
    </row>
    <row r="6" spans="1:19" s="505" customFormat="1" ht="18" customHeight="1" thickBot="1" x14ac:dyDescent="0.25">
      <c r="A6" s="496"/>
      <c r="B6" s="496"/>
      <c r="C6" s="497" t="s">
        <v>199</v>
      </c>
      <c r="D6" s="498" t="s">
        <v>198</v>
      </c>
      <c r="E6" s="499" t="s">
        <v>197</v>
      </c>
      <c r="F6" s="499" t="s">
        <v>196</v>
      </c>
      <c r="G6" s="499" t="s">
        <v>195</v>
      </c>
      <c r="H6" s="500" t="s">
        <v>338</v>
      </c>
      <c r="I6" s="672" t="s">
        <v>354</v>
      </c>
      <c r="J6" s="501" t="s">
        <v>355</v>
      </c>
      <c r="K6" s="502" t="s">
        <v>419</v>
      </c>
      <c r="L6" s="502" t="s">
        <v>465</v>
      </c>
      <c r="M6" s="503"/>
      <c r="N6" s="504"/>
    </row>
    <row r="7" spans="1:19" s="516" customFormat="1" ht="52.5" customHeight="1" x14ac:dyDescent="0.2">
      <c r="A7" s="506"/>
      <c r="B7" s="507">
        <v>0</v>
      </c>
      <c r="C7" s="508" t="s">
        <v>267</v>
      </c>
      <c r="D7" s="509" t="s">
        <v>413</v>
      </c>
      <c r="E7" s="509" t="s">
        <v>414</v>
      </c>
      <c r="F7" s="509" t="s">
        <v>463</v>
      </c>
      <c r="G7" s="510" t="s">
        <v>416</v>
      </c>
      <c r="H7" s="510" t="s">
        <v>415</v>
      </c>
      <c r="I7" s="511" t="s">
        <v>277</v>
      </c>
      <c r="J7" s="678" t="s">
        <v>420</v>
      </c>
      <c r="K7" s="512" t="s">
        <v>336</v>
      </c>
      <c r="L7" s="513" t="s">
        <v>218</v>
      </c>
      <c r="M7" s="514"/>
      <c r="N7" s="515"/>
      <c r="O7" s="506"/>
      <c r="P7" s="506"/>
      <c r="Q7" s="506"/>
      <c r="R7" s="506"/>
    </row>
    <row r="8" spans="1:19" s="506" customFormat="1" ht="44.25" customHeight="1" thickBot="1" x14ac:dyDescent="0.25">
      <c r="B8" s="517"/>
      <c r="C8" s="518"/>
      <c r="D8" s="519" t="s">
        <v>353</v>
      </c>
      <c r="E8" s="519" t="s">
        <v>468</v>
      </c>
      <c r="F8" s="519" t="s">
        <v>464</v>
      </c>
      <c r="G8" s="520" t="s">
        <v>417</v>
      </c>
      <c r="H8" s="520" t="s">
        <v>418</v>
      </c>
      <c r="I8" s="521" t="s">
        <v>278</v>
      </c>
      <c r="J8" s="673" t="s">
        <v>421</v>
      </c>
      <c r="K8" s="522" t="s">
        <v>469</v>
      </c>
      <c r="L8" s="523" t="s">
        <v>466</v>
      </c>
      <c r="M8" s="514"/>
      <c r="N8" s="515"/>
    </row>
    <row r="9" spans="1:19" s="516" customFormat="1" ht="24.95" customHeight="1" thickBot="1" x14ac:dyDescent="0.25">
      <c r="A9" s="506"/>
      <c r="B9" s="517"/>
      <c r="C9" s="524" t="s">
        <v>217</v>
      </c>
      <c r="D9" s="525"/>
      <c r="E9" s="526"/>
      <c r="F9" s="526"/>
      <c r="G9" s="526"/>
      <c r="H9" s="526"/>
      <c r="I9" s="527"/>
      <c r="J9" s="674"/>
      <c r="K9" s="528"/>
      <c r="L9" s="529"/>
      <c r="M9" s="514"/>
      <c r="N9" s="515"/>
      <c r="O9" s="506"/>
      <c r="P9" s="506"/>
      <c r="Q9" s="506"/>
      <c r="R9" s="506"/>
    </row>
    <row r="10" spans="1:19" s="516" customFormat="1" ht="20.100000000000001" customHeight="1" x14ac:dyDescent="0.2">
      <c r="A10" s="506"/>
      <c r="B10" s="530"/>
      <c r="C10" s="711">
        <v>2025</v>
      </c>
      <c r="D10" s="531">
        <f>'1a Kostenrechnung Los A '!H158</f>
        <v>64000</v>
      </c>
      <c r="E10" s="532">
        <f>'1b Kostenrechnung O1'!H158*0.5</f>
        <v>0</v>
      </c>
      <c r="F10" s="532">
        <f>'1c Kostenrechnung VO'!H158</f>
        <v>64000</v>
      </c>
      <c r="G10" s="532">
        <f>'0a Vorlaufkosten Los A'!G14</f>
        <v>12000</v>
      </c>
      <c r="H10" s="532">
        <f>'0b Vorlaufkosten O1'!G14</f>
        <v>0</v>
      </c>
      <c r="I10" s="533">
        <f>'3 zusätzliche Personale'!C14</f>
        <v>0</v>
      </c>
      <c r="J10" s="675">
        <f>'5 Mehrqualität'!G25</f>
        <v>0</v>
      </c>
      <c r="K10" s="534"/>
      <c r="L10" s="535"/>
      <c r="M10" s="712" t="s">
        <v>488</v>
      </c>
      <c r="N10" s="515"/>
      <c r="O10" s="506"/>
      <c r="P10" s="506"/>
      <c r="Q10" s="506"/>
      <c r="R10" s="506"/>
    </row>
    <row r="11" spans="1:19" s="516" customFormat="1" ht="23.25" thickBot="1" x14ac:dyDescent="0.25">
      <c r="A11" s="506"/>
      <c r="B11" s="530"/>
      <c r="C11" s="536" t="s">
        <v>201</v>
      </c>
      <c r="D11" s="537">
        <f>'6a effektivePreisgleitung LosA '!$G$32</f>
        <v>0</v>
      </c>
      <c r="E11" s="537" t="e">
        <f>'6b effektivePreisgleitung O1'!G32</f>
        <v>#DIV/0!</v>
      </c>
      <c r="F11" s="537">
        <f>'6c effektivePreisgleitung VO'!G32</f>
        <v>0</v>
      </c>
      <c r="G11" s="537">
        <v>0</v>
      </c>
      <c r="H11" s="537">
        <v>0</v>
      </c>
      <c r="I11" s="538">
        <v>0.03</v>
      </c>
      <c r="J11" s="679" t="s">
        <v>422</v>
      </c>
      <c r="K11" s="539"/>
      <c r="L11" s="540"/>
      <c r="M11" s="514"/>
      <c r="N11" s="515"/>
      <c r="O11" s="506"/>
      <c r="P11" s="506"/>
      <c r="Q11" s="506"/>
      <c r="R11" s="506"/>
    </row>
    <row r="12" spans="1:19" s="516" customFormat="1" ht="9.9499999999999993" customHeight="1" x14ac:dyDescent="0.2">
      <c r="A12" s="506"/>
      <c r="B12" s="530"/>
      <c r="C12" s="541"/>
      <c r="D12" s="542"/>
      <c r="E12" s="542"/>
      <c r="F12" s="542"/>
      <c r="G12" s="542"/>
      <c r="H12" s="542"/>
      <c r="I12" s="542"/>
      <c r="J12" s="542"/>
      <c r="K12" s="542"/>
      <c r="L12" s="543"/>
      <c r="M12" s="544"/>
      <c r="N12" s="515"/>
      <c r="O12" s="514"/>
      <c r="P12" s="506"/>
      <c r="Q12" s="506"/>
      <c r="R12" s="506"/>
      <c r="S12" s="506"/>
    </row>
    <row r="13" spans="1:19" s="516" customFormat="1" ht="24.95" customHeight="1" thickBot="1" x14ac:dyDescent="0.25">
      <c r="A13" s="506"/>
      <c r="B13" s="517">
        <v>1</v>
      </c>
      <c r="C13" s="545" t="s">
        <v>216</v>
      </c>
      <c r="D13" s="546"/>
      <c r="E13" s="546"/>
      <c r="F13" s="546"/>
      <c r="G13" s="546"/>
      <c r="H13" s="546"/>
      <c r="I13" s="546"/>
      <c r="J13" s="676"/>
      <c r="K13" s="547"/>
      <c r="L13" s="548"/>
      <c r="M13" s="549"/>
      <c r="N13" s="515"/>
      <c r="O13" s="514"/>
      <c r="P13" s="506"/>
      <c r="Q13" s="506"/>
      <c r="R13" s="506"/>
      <c r="S13" s="506"/>
    </row>
    <row r="14" spans="1:19" s="516" customFormat="1" ht="24.95" customHeight="1" x14ac:dyDescent="0.2">
      <c r="A14" s="19"/>
      <c r="B14" s="550">
        <f t="shared" ref="B14:B35" si="0">B13+1</f>
        <v>2</v>
      </c>
      <c r="C14" s="551">
        <v>2028</v>
      </c>
      <c r="D14" s="552">
        <f>ROUND(D10*(1+$D$11)^(C14-C10),2)</f>
        <v>64000</v>
      </c>
      <c r="E14" s="552" t="e">
        <f>ROUND(E10*(1+$E$11)^(C14-C10),2)</f>
        <v>#DIV/0!</v>
      </c>
      <c r="F14" s="707"/>
      <c r="G14" s="554">
        <f>ROUND($G$10*(1+$G$11)^($C14-$C$10),2)</f>
        <v>12000</v>
      </c>
      <c r="H14" s="555">
        <f>ROUND(H10*(1+$H$11)^(C14-C10),2)</f>
        <v>0</v>
      </c>
      <c r="I14" s="552">
        <f>ROUND(I10*(1+$I$11)^(C14-C10),2)</f>
        <v>0</v>
      </c>
      <c r="J14" s="554">
        <f>ROUND($J$10*(1+$D$11)^($C14-$C$10),2)</f>
        <v>0</v>
      </c>
      <c r="K14" s="556" t="e">
        <f>D14+E14+F14+G14+H14+I14-J14</f>
        <v>#DIV/0!</v>
      </c>
      <c r="L14" s="557" t="e">
        <f>K14</f>
        <v>#DIV/0!</v>
      </c>
      <c r="M14" s="514"/>
      <c r="N14" s="558"/>
      <c r="O14" s="506"/>
      <c r="P14" s="506"/>
      <c r="Q14" s="506"/>
      <c r="R14" s="506"/>
    </row>
    <row r="15" spans="1:19" s="516" customFormat="1" ht="22.5" x14ac:dyDescent="0.2">
      <c r="A15" s="19"/>
      <c r="B15" s="559">
        <f t="shared" si="0"/>
        <v>3</v>
      </c>
      <c r="C15" s="560" t="s">
        <v>201</v>
      </c>
      <c r="D15" s="561">
        <f>D11</f>
        <v>0</v>
      </c>
      <c r="E15" s="574" t="e">
        <f>$E$11</f>
        <v>#DIV/0!</v>
      </c>
      <c r="F15" s="707"/>
      <c r="G15" s="553"/>
      <c r="H15" s="553"/>
      <c r="I15" s="561">
        <f>$I$11</f>
        <v>0.03</v>
      </c>
      <c r="J15" s="562">
        <f>$D$11</f>
        <v>0</v>
      </c>
      <c r="K15" s="563"/>
      <c r="L15" s="564">
        <v>0.03</v>
      </c>
      <c r="M15" s="514"/>
      <c r="N15" s="515"/>
      <c r="O15" s="506"/>
      <c r="P15" s="506"/>
      <c r="Q15" s="506"/>
      <c r="R15" s="506"/>
    </row>
    <row r="16" spans="1:19" s="516" customFormat="1" ht="24.95" customHeight="1" x14ac:dyDescent="0.2">
      <c r="A16" s="19"/>
      <c r="B16" s="559">
        <f t="shared" si="0"/>
        <v>4</v>
      </c>
      <c r="C16" s="565">
        <f>C14+1</f>
        <v>2029</v>
      </c>
      <c r="D16" s="554">
        <f>ROUND($D$10*(1+$D$11)^($C16-$C$10),2)</f>
        <v>64000</v>
      </c>
      <c r="E16" s="708" t="e">
        <f>ROUND($E$11*(1+$E$10)^(C16-$C$10),2)</f>
        <v>#DIV/0!</v>
      </c>
      <c r="F16" s="707"/>
      <c r="G16" s="553"/>
      <c r="H16" s="553"/>
      <c r="I16" s="554">
        <f>ROUND($I$10*(1+$I$11)^($C16-$C$10),2)</f>
        <v>0</v>
      </c>
      <c r="J16" s="554">
        <f>ROUND($J$10*(1+$D$11)^($C16-$C$10),2)</f>
        <v>0</v>
      </c>
      <c r="K16" s="556" t="e">
        <f>D16+E16+F16+G16+H16+I16-J16</f>
        <v>#DIV/0!</v>
      </c>
      <c r="L16" s="566" t="e">
        <f>ROUND(K16*(1-$L$15)^(C16-$C$14),2)</f>
        <v>#DIV/0!</v>
      </c>
      <c r="M16" s="514"/>
      <c r="N16" s="515"/>
      <c r="O16" s="506"/>
      <c r="P16" s="506"/>
      <c r="Q16" s="506"/>
      <c r="R16" s="506"/>
    </row>
    <row r="17" spans="1:18" s="516" customFormat="1" ht="24.95" customHeight="1" x14ac:dyDescent="0.2">
      <c r="A17" s="19"/>
      <c r="B17" s="559">
        <f t="shared" si="0"/>
        <v>5</v>
      </c>
      <c r="C17" s="567" t="s">
        <v>201</v>
      </c>
      <c r="D17" s="562">
        <f>$D$11</f>
        <v>0</v>
      </c>
      <c r="E17" s="574" t="e">
        <f>$E$11</f>
        <v>#DIV/0!</v>
      </c>
      <c r="F17" s="707"/>
      <c r="G17" s="553"/>
      <c r="H17" s="553"/>
      <c r="I17" s="562">
        <f>$I$11</f>
        <v>0.03</v>
      </c>
      <c r="J17" s="562">
        <f>$D$11</f>
        <v>0</v>
      </c>
      <c r="K17" s="568"/>
      <c r="L17" s="569">
        <f>L15</f>
        <v>0.03</v>
      </c>
      <c r="M17" s="514"/>
      <c r="N17" s="515"/>
      <c r="O17" s="506"/>
      <c r="P17" s="506"/>
      <c r="Q17" s="506"/>
      <c r="R17" s="506"/>
    </row>
    <row r="18" spans="1:18" s="516" customFormat="1" ht="24.95" customHeight="1" x14ac:dyDescent="0.2">
      <c r="A18" s="19"/>
      <c r="B18" s="681">
        <f t="shared" si="0"/>
        <v>6</v>
      </c>
      <c r="C18" s="565">
        <f>C16+1</f>
        <v>2030</v>
      </c>
      <c r="D18" s="554">
        <f>ROUND($D$10*(1+$D$11)^($C18-$C$10),2)</f>
        <v>64000</v>
      </c>
      <c r="E18" s="708" t="e">
        <f>ROUND($E$11*(1+$E$10)^(C18-$C$10),2)</f>
        <v>#DIV/0!</v>
      </c>
      <c r="F18" s="707"/>
      <c r="G18" s="553"/>
      <c r="H18" s="553"/>
      <c r="I18" s="554">
        <f>ROUND($I$10*(1+$I$11)^($C18-$C$10),2)</f>
        <v>0</v>
      </c>
      <c r="J18" s="554">
        <f>ROUND($J$10*(1+$D$11)^($C18-$C$10),2)</f>
        <v>0</v>
      </c>
      <c r="K18" s="556" t="e">
        <f>D18+E18+F18+G18+H18+I18-J18</f>
        <v>#DIV/0!</v>
      </c>
      <c r="L18" s="571" t="e">
        <f>ROUND(K18*(1-$L$15)^(C18-$C$14),2)</f>
        <v>#DIV/0!</v>
      </c>
      <c r="M18" s="514"/>
      <c r="N18" s="515"/>
      <c r="O18" s="506"/>
      <c r="P18" s="506"/>
      <c r="Q18" s="506"/>
      <c r="R18" s="506"/>
    </row>
    <row r="19" spans="1:18" s="516" customFormat="1" ht="24.95" customHeight="1" x14ac:dyDescent="0.2">
      <c r="A19" s="19"/>
      <c r="B19" s="559">
        <f t="shared" si="0"/>
        <v>7</v>
      </c>
      <c r="C19" s="560" t="s">
        <v>201</v>
      </c>
      <c r="D19" s="562">
        <f>$D$11</f>
        <v>0</v>
      </c>
      <c r="E19" s="574" t="e">
        <f>$E$11</f>
        <v>#DIV/0!</v>
      </c>
      <c r="F19" s="707"/>
      <c r="G19" s="553"/>
      <c r="H19" s="553"/>
      <c r="I19" s="561">
        <f>$I$11</f>
        <v>0.03</v>
      </c>
      <c r="J19" s="562">
        <f>$D$11</f>
        <v>0</v>
      </c>
      <c r="K19" s="563"/>
      <c r="L19" s="564">
        <f>L17</f>
        <v>0.03</v>
      </c>
      <c r="M19" s="514"/>
      <c r="N19" s="515"/>
      <c r="O19" s="506"/>
      <c r="P19" s="506"/>
      <c r="Q19" s="506"/>
      <c r="R19" s="506"/>
    </row>
    <row r="20" spans="1:18" s="516" customFormat="1" ht="24.95" customHeight="1" x14ac:dyDescent="0.2">
      <c r="A20" s="19"/>
      <c r="B20" s="559">
        <f t="shared" si="0"/>
        <v>8</v>
      </c>
      <c r="C20" s="565">
        <f>C18+1</f>
        <v>2031</v>
      </c>
      <c r="D20" s="554">
        <f>ROUND($D$10*(1+$D$11)^($C20-$C$10),2)</f>
        <v>64000</v>
      </c>
      <c r="E20" s="708" t="e">
        <f>ROUND($E$11*(1+$E$10)^(C20-$C$10),2)</f>
        <v>#DIV/0!</v>
      </c>
      <c r="F20" s="707"/>
      <c r="G20" s="553"/>
      <c r="H20" s="553"/>
      <c r="I20" s="554">
        <f>ROUND($I$10*(1+$I$11)^($C20-$C$10),2)</f>
        <v>0</v>
      </c>
      <c r="J20" s="554">
        <f>ROUND($J$10*(1+$D$11)^($C20-$C$10),2)</f>
        <v>0</v>
      </c>
      <c r="K20" s="556" t="e">
        <f>D20+E20+F20+G20+H20+I20-J20</f>
        <v>#DIV/0!</v>
      </c>
      <c r="L20" s="571" t="e">
        <f>ROUND(K20*(1-$L$15)^(C20-$C$14),2)</f>
        <v>#DIV/0!</v>
      </c>
      <c r="M20" s="514"/>
      <c r="N20" s="515"/>
      <c r="O20" s="506"/>
      <c r="P20" s="506"/>
      <c r="Q20" s="506"/>
      <c r="R20" s="506"/>
    </row>
    <row r="21" spans="1:18" s="516" customFormat="1" ht="24.95" customHeight="1" x14ac:dyDescent="0.2">
      <c r="A21" s="19"/>
      <c r="B21" s="559">
        <f t="shared" si="0"/>
        <v>9</v>
      </c>
      <c r="C21" s="572" t="s">
        <v>201</v>
      </c>
      <c r="D21" s="562">
        <f>$D$11</f>
        <v>0</v>
      </c>
      <c r="E21" s="574" t="e">
        <f>$E$11</f>
        <v>#DIV/0!</v>
      </c>
      <c r="F21" s="707"/>
      <c r="G21" s="553"/>
      <c r="H21" s="553"/>
      <c r="I21" s="561">
        <f>$I$11</f>
        <v>0.03</v>
      </c>
      <c r="J21" s="562">
        <f>$D$11</f>
        <v>0</v>
      </c>
      <c r="K21" s="563"/>
      <c r="L21" s="564">
        <f>L19</f>
        <v>0.03</v>
      </c>
      <c r="M21" s="514"/>
      <c r="N21" s="515"/>
      <c r="O21" s="506"/>
      <c r="P21" s="506"/>
      <c r="Q21" s="506"/>
      <c r="R21" s="506"/>
    </row>
    <row r="22" spans="1:18" s="516" customFormat="1" ht="24.95" customHeight="1" x14ac:dyDescent="0.2">
      <c r="A22" s="19"/>
      <c r="B22" s="559">
        <f t="shared" si="0"/>
        <v>10</v>
      </c>
      <c r="C22" s="565">
        <f>C20+1</f>
        <v>2032</v>
      </c>
      <c r="D22" s="554">
        <f>ROUND($D$10*(1+$D$11)^($C22-$C$10),2)</f>
        <v>64000</v>
      </c>
      <c r="E22" s="708" t="e">
        <f>ROUND($E$11*(1+$E$10)^(C22-$C$10),2)</f>
        <v>#DIV/0!</v>
      </c>
      <c r="F22" s="707"/>
      <c r="G22" s="553"/>
      <c r="H22" s="553"/>
      <c r="I22" s="554">
        <f>ROUND($I$10*(1+$I$11)^($C22-$C$10),2)</f>
        <v>0</v>
      </c>
      <c r="J22" s="554">
        <f>ROUND($J$10*(1+$D$11)^($C22-$C$10),2)</f>
        <v>0</v>
      </c>
      <c r="K22" s="556" t="e">
        <f>D22+E22+F22+G22+H22+I22-J22</f>
        <v>#DIV/0!</v>
      </c>
      <c r="L22" s="571" t="e">
        <f>ROUND(K22*(1-$L$15)^(C22-$C$14),2)</f>
        <v>#DIV/0!</v>
      </c>
      <c r="M22" s="514"/>
      <c r="N22" s="515"/>
      <c r="O22" s="506"/>
      <c r="P22" s="506"/>
      <c r="Q22" s="506"/>
      <c r="R22" s="506"/>
    </row>
    <row r="23" spans="1:18" s="516" customFormat="1" ht="24.95" customHeight="1" x14ac:dyDescent="0.2">
      <c r="A23" s="19"/>
      <c r="B23" s="559">
        <f t="shared" si="0"/>
        <v>11</v>
      </c>
      <c r="C23" s="560" t="s">
        <v>201</v>
      </c>
      <c r="D23" s="562">
        <f>$D$11</f>
        <v>0</v>
      </c>
      <c r="E23" s="574" t="e">
        <f>$E$11</f>
        <v>#DIV/0!</v>
      </c>
      <c r="F23" s="707"/>
      <c r="G23" s="553"/>
      <c r="H23" s="553"/>
      <c r="I23" s="561">
        <f>$I$11</f>
        <v>0.03</v>
      </c>
      <c r="J23" s="562">
        <f>$D$11</f>
        <v>0</v>
      </c>
      <c r="K23" s="563"/>
      <c r="L23" s="564">
        <f>L21</f>
        <v>0.03</v>
      </c>
      <c r="M23" s="514"/>
      <c r="N23" s="515"/>
      <c r="O23" s="506"/>
      <c r="P23" s="506"/>
      <c r="Q23" s="506"/>
      <c r="R23" s="506"/>
    </row>
    <row r="24" spans="1:18" s="516" customFormat="1" ht="24.95" customHeight="1" x14ac:dyDescent="0.2">
      <c r="A24" s="19"/>
      <c r="B24" s="559">
        <f t="shared" si="0"/>
        <v>12</v>
      </c>
      <c r="C24" s="565">
        <f>C22+1</f>
        <v>2033</v>
      </c>
      <c r="D24" s="554">
        <f>ROUND($D$10*(1+$D$11)^($C24-$C$10),2)</f>
        <v>64000</v>
      </c>
      <c r="E24" s="708" t="e">
        <f>ROUND($E$11*(1+$E$10)^(C24-$C$10),2)</f>
        <v>#DIV/0!</v>
      </c>
      <c r="F24" s="707"/>
      <c r="G24" s="553"/>
      <c r="H24" s="553"/>
      <c r="I24" s="554">
        <f>ROUND($I$10*(1+$I$11)^($C24-$C$10),2)</f>
        <v>0</v>
      </c>
      <c r="J24" s="554">
        <f>ROUND($J$10*(1+$D$11)^($C24-$C$10),2)</f>
        <v>0</v>
      </c>
      <c r="K24" s="556" t="e">
        <f>D24+E24+F24+G24+H24+I24-J24</f>
        <v>#DIV/0!</v>
      </c>
      <c r="L24" s="566" t="e">
        <f>ROUND(K24*(1-$L$15)^(C24-$C$14),2)</f>
        <v>#DIV/0!</v>
      </c>
      <c r="M24" s="514"/>
      <c r="N24" s="515"/>
      <c r="O24" s="506"/>
      <c r="P24" s="506"/>
      <c r="Q24" s="506"/>
      <c r="R24" s="506"/>
    </row>
    <row r="25" spans="1:18" s="516" customFormat="1" ht="24.95" customHeight="1" x14ac:dyDescent="0.2">
      <c r="A25" s="19"/>
      <c r="B25" s="559">
        <f t="shared" si="0"/>
        <v>13</v>
      </c>
      <c r="C25" s="560" t="s">
        <v>201</v>
      </c>
      <c r="D25" s="562">
        <f>$D$11</f>
        <v>0</v>
      </c>
      <c r="E25" s="574" t="e">
        <f>$E$11</f>
        <v>#DIV/0!</v>
      </c>
      <c r="F25" s="707"/>
      <c r="G25" s="553"/>
      <c r="H25" s="553"/>
      <c r="I25" s="561">
        <f>$I$11</f>
        <v>0.03</v>
      </c>
      <c r="J25" s="562">
        <f>$D$11</f>
        <v>0</v>
      </c>
      <c r="K25" s="563"/>
      <c r="L25" s="564">
        <f>L23</f>
        <v>0.03</v>
      </c>
      <c r="M25" s="514"/>
      <c r="N25" s="515"/>
      <c r="O25" s="506"/>
      <c r="P25" s="506"/>
      <c r="Q25" s="506"/>
      <c r="R25" s="506"/>
    </row>
    <row r="26" spans="1:18" s="516" customFormat="1" ht="24.95" customHeight="1" x14ac:dyDescent="0.2">
      <c r="A26" s="19"/>
      <c r="B26" s="559">
        <f t="shared" si="0"/>
        <v>14</v>
      </c>
      <c r="C26" s="565">
        <f>C24+1</f>
        <v>2034</v>
      </c>
      <c r="D26" s="554">
        <f>ROUND($D$10*(1+$D$11)^($C26-$C$10),2)</f>
        <v>64000</v>
      </c>
      <c r="E26" s="708" t="e">
        <f>ROUND($E$11*(1+$E$10)^(C26-$C$10),2)</f>
        <v>#DIV/0!</v>
      </c>
      <c r="F26" s="707"/>
      <c r="G26" s="553"/>
      <c r="H26" s="553"/>
      <c r="I26" s="554">
        <f>ROUND($I$10*(1+$I$11)^($C26-$C$10),2)</f>
        <v>0</v>
      </c>
      <c r="J26" s="554">
        <f>ROUND($J$10*(1+$D$11)^($C26-$C$10),2)</f>
        <v>0</v>
      </c>
      <c r="K26" s="556" t="e">
        <f>D26+E26+F26+G26+H26+I26-J26</f>
        <v>#DIV/0!</v>
      </c>
      <c r="L26" s="566" t="e">
        <f>ROUND(K26*(1-$L$15)^(C26-$C$14),2)</f>
        <v>#DIV/0!</v>
      </c>
      <c r="M26" s="514"/>
      <c r="N26" s="515"/>
      <c r="O26" s="506"/>
      <c r="P26" s="506"/>
      <c r="Q26" s="506"/>
      <c r="R26" s="506"/>
    </row>
    <row r="27" spans="1:18" s="516" customFormat="1" ht="24.95" customHeight="1" x14ac:dyDescent="0.2">
      <c r="A27" s="19"/>
      <c r="B27" s="559">
        <f t="shared" si="0"/>
        <v>15</v>
      </c>
      <c r="C27" s="560" t="s">
        <v>201</v>
      </c>
      <c r="D27" s="562">
        <f>$D$11</f>
        <v>0</v>
      </c>
      <c r="E27" s="574" t="e">
        <f>$E$11</f>
        <v>#DIV/0!</v>
      </c>
      <c r="F27" s="707"/>
      <c r="G27" s="553"/>
      <c r="H27" s="553"/>
      <c r="I27" s="561">
        <f>$I$11</f>
        <v>0.03</v>
      </c>
      <c r="J27" s="562">
        <f>$D$11</f>
        <v>0</v>
      </c>
      <c r="K27" s="563"/>
      <c r="L27" s="564">
        <f>L25</f>
        <v>0.03</v>
      </c>
      <c r="M27" s="514"/>
      <c r="N27" s="515"/>
      <c r="O27" s="506"/>
      <c r="P27" s="506"/>
      <c r="Q27" s="506"/>
      <c r="R27" s="506"/>
    </row>
    <row r="28" spans="1:18" s="516" customFormat="1" ht="24.95" customHeight="1" x14ac:dyDescent="0.2">
      <c r="A28" s="19"/>
      <c r="B28" s="559">
        <f t="shared" si="0"/>
        <v>16</v>
      </c>
      <c r="C28" s="565">
        <f>C26+1</f>
        <v>2035</v>
      </c>
      <c r="D28" s="554">
        <f>ROUND($D$10*(1+$D$11)^($C28-$C$10),2)</f>
        <v>64000</v>
      </c>
      <c r="E28" s="708" t="e">
        <f>ROUND($E$11*(1+$E$10)^(C28-$C$10),2)</f>
        <v>#DIV/0!</v>
      </c>
      <c r="F28" s="707"/>
      <c r="G28" s="553"/>
      <c r="H28" s="553"/>
      <c r="I28" s="554">
        <f>ROUND($I$10*(1+$I$11)^($C28-$C$10),2)</f>
        <v>0</v>
      </c>
      <c r="J28" s="554">
        <f>ROUND($J$10*(1+$D$11)^($C28-$C$10),2)</f>
        <v>0</v>
      </c>
      <c r="K28" s="556" t="e">
        <f>D28+E28+F28+G28+H28+I28-J28</f>
        <v>#DIV/0!</v>
      </c>
      <c r="L28" s="566" t="e">
        <f>ROUND(K28*(1-$L$15)^(C28-$C$14),2)</f>
        <v>#DIV/0!</v>
      </c>
      <c r="M28" s="514"/>
      <c r="N28" s="515"/>
      <c r="O28" s="506"/>
      <c r="P28" s="506"/>
      <c r="Q28" s="506"/>
      <c r="R28" s="506"/>
    </row>
    <row r="29" spans="1:18" s="516" customFormat="1" ht="24.95" customHeight="1" x14ac:dyDescent="0.2">
      <c r="A29" s="19"/>
      <c r="B29" s="559">
        <f t="shared" si="0"/>
        <v>17</v>
      </c>
      <c r="C29" s="560" t="s">
        <v>201</v>
      </c>
      <c r="D29" s="562">
        <f>$D$11</f>
        <v>0</v>
      </c>
      <c r="E29" s="574" t="e">
        <f>$E$11</f>
        <v>#DIV/0!</v>
      </c>
      <c r="F29" s="707"/>
      <c r="G29" s="553"/>
      <c r="H29" s="553"/>
      <c r="I29" s="561">
        <f>$I$11</f>
        <v>0.03</v>
      </c>
      <c r="J29" s="562">
        <f>$D$11</f>
        <v>0</v>
      </c>
      <c r="K29" s="563"/>
      <c r="L29" s="564">
        <f>L27</f>
        <v>0.03</v>
      </c>
      <c r="M29" s="514"/>
      <c r="N29" s="515"/>
      <c r="O29" s="506"/>
      <c r="P29" s="506"/>
      <c r="Q29" s="506"/>
      <c r="R29" s="506"/>
    </row>
    <row r="30" spans="1:18" s="516" customFormat="1" ht="24.95" customHeight="1" x14ac:dyDescent="0.2">
      <c r="A30" s="19"/>
      <c r="B30" s="559">
        <f t="shared" si="0"/>
        <v>18</v>
      </c>
      <c r="C30" s="565">
        <f>C28+1</f>
        <v>2036</v>
      </c>
      <c r="D30" s="554">
        <f>ROUND($D$10*(1+$D$11)^($C30-$C$10),2)</f>
        <v>64000</v>
      </c>
      <c r="E30" s="708" t="e">
        <f>ROUND($E$11*(1+$E$10)^(C30-$C$10),2)</f>
        <v>#DIV/0!</v>
      </c>
      <c r="F30" s="707"/>
      <c r="G30" s="553"/>
      <c r="H30" s="553"/>
      <c r="I30" s="554">
        <f>ROUND($I$10*(1+$I$11)^($C30-$C$10),2)</f>
        <v>0</v>
      </c>
      <c r="J30" s="554">
        <f>ROUND($J$10*(1+$D$11)^($C30-$C$10),2)</f>
        <v>0</v>
      </c>
      <c r="K30" s="556" t="e">
        <f>D30+E30+F30+G30+H30+I30-J30</f>
        <v>#DIV/0!</v>
      </c>
      <c r="L30" s="566" t="e">
        <f>ROUND(K30*(1-$L$15)^(C30-$C$14),2)</f>
        <v>#DIV/0!</v>
      </c>
      <c r="M30" s="514"/>
      <c r="N30" s="515"/>
      <c r="O30" s="506"/>
      <c r="P30" s="506"/>
      <c r="Q30" s="506"/>
      <c r="R30" s="506"/>
    </row>
    <row r="31" spans="1:18" s="516" customFormat="1" ht="24.95" customHeight="1" x14ac:dyDescent="0.2">
      <c r="A31" s="19"/>
      <c r="B31" s="559">
        <f t="shared" si="0"/>
        <v>19</v>
      </c>
      <c r="C31" s="560" t="s">
        <v>201</v>
      </c>
      <c r="D31" s="680">
        <f>$D$11</f>
        <v>0</v>
      </c>
      <c r="E31" s="574" t="e">
        <f>$E$11</f>
        <v>#DIV/0!</v>
      </c>
      <c r="F31" s="707"/>
      <c r="G31" s="553"/>
      <c r="H31" s="553"/>
      <c r="I31" s="561">
        <f>$I$11</f>
        <v>0.03</v>
      </c>
      <c r="J31" s="574">
        <f>$D$11</f>
        <v>0</v>
      </c>
      <c r="K31" s="563"/>
      <c r="L31" s="564">
        <f>L17</f>
        <v>0.03</v>
      </c>
      <c r="M31" s="514"/>
      <c r="N31" s="515"/>
      <c r="O31" s="506"/>
      <c r="P31" s="506"/>
      <c r="Q31" s="506"/>
      <c r="R31" s="506"/>
    </row>
    <row r="32" spans="1:18" s="516" customFormat="1" ht="24.95" customHeight="1" x14ac:dyDescent="0.2">
      <c r="A32" s="19"/>
      <c r="B32" s="559">
        <f t="shared" si="0"/>
        <v>20</v>
      </c>
      <c r="C32" s="705">
        <v>2037</v>
      </c>
      <c r="D32" s="706"/>
      <c r="E32" s="706"/>
      <c r="F32" s="708">
        <f>ROUND($F$10*(1+$F$11)^(C32-$C$10),2)</f>
        <v>64000</v>
      </c>
      <c r="G32" s="553"/>
      <c r="H32" s="553"/>
      <c r="I32" s="553"/>
      <c r="J32" s="553"/>
      <c r="K32" s="556">
        <f>D32+E32+F32+G32+H32+I32-J32</f>
        <v>64000</v>
      </c>
      <c r="L32" s="566">
        <f>ROUND(K32*(1-$L$15)^(C32-$C$14),2)</f>
        <v>48654.79</v>
      </c>
      <c r="M32" s="514"/>
      <c r="N32" s="515"/>
      <c r="O32" s="506"/>
      <c r="P32" s="506"/>
      <c r="Q32" s="506"/>
      <c r="R32" s="506"/>
    </row>
    <row r="33" spans="1:18" s="516" customFormat="1" ht="24.95" customHeight="1" x14ac:dyDescent="0.2">
      <c r="A33" s="19"/>
      <c r="B33" s="559">
        <f t="shared" si="0"/>
        <v>21</v>
      </c>
      <c r="C33" s="560" t="s">
        <v>201</v>
      </c>
      <c r="D33" s="706"/>
      <c r="E33" s="706"/>
      <c r="F33" s="561">
        <f>F11</f>
        <v>0</v>
      </c>
      <c r="G33" s="553"/>
      <c r="H33" s="553"/>
      <c r="I33" s="553"/>
      <c r="J33" s="553"/>
      <c r="K33" s="563"/>
      <c r="L33" s="564">
        <f>L17</f>
        <v>0.03</v>
      </c>
      <c r="M33" s="514"/>
      <c r="N33" s="515"/>
      <c r="O33" s="506"/>
      <c r="P33" s="506"/>
      <c r="Q33" s="506"/>
      <c r="R33" s="506"/>
    </row>
    <row r="34" spans="1:18" s="516" customFormat="1" ht="24.95" customHeight="1" x14ac:dyDescent="0.2">
      <c r="A34" s="19"/>
      <c r="B34" s="559">
        <f t="shared" si="0"/>
        <v>22</v>
      </c>
      <c r="C34" s="705">
        <v>2038</v>
      </c>
      <c r="D34" s="706"/>
      <c r="E34" s="706"/>
      <c r="F34" s="708">
        <f>ROUND($F$10*(1+$F$11)^(C34-$C$10),2)</f>
        <v>64000</v>
      </c>
      <c r="G34" s="553"/>
      <c r="H34" s="553"/>
      <c r="I34" s="553"/>
      <c r="J34" s="553"/>
      <c r="K34" s="556">
        <f>D34+E34+F34+G34+H34+I34-J34</f>
        <v>64000</v>
      </c>
      <c r="L34" s="566">
        <f>ROUND(K34*(1-$L$15)^(C34-$C$14),2)</f>
        <v>47195.14</v>
      </c>
      <c r="M34" s="514"/>
      <c r="N34" s="515"/>
      <c r="O34" s="506"/>
      <c r="P34" s="506"/>
      <c r="Q34" s="506"/>
      <c r="R34" s="506"/>
    </row>
    <row r="35" spans="1:18" s="573" customFormat="1" ht="24.95" customHeight="1" x14ac:dyDescent="0.2">
      <c r="A35" s="19"/>
      <c r="B35" s="559">
        <f t="shared" si="0"/>
        <v>23</v>
      </c>
      <c r="C35" s="560" t="s">
        <v>201</v>
      </c>
      <c r="D35" s="706"/>
      <c r="E35" s="706"/>
      <c r="F35" s="561">
        <f>$F$11</f>
        <v>0</v>
      </c>
      <c r="G35" s="553"/>
      <c r="H35" s="553"/>
      <c r="I35" s="553"/>
      <c r="J35" s="553"/>
      <c r="K35" s="563"/>
      <c r="L35" s="564">
        <f>L19</f>
        <v>0.03</v>
      </c>
      <c r="M35" s="514"/>
      <c r="N35" s="515"/>
      <c r="O35" s="514"/>
      <c r="P35" s="514"/>
      <c r="Q35" s="514"/>
      <c r="R35" s="514"/>
    </row>
    <row r="36" spans="1:18" s="516" customFormat="1" ht="24.95" customHeight="1" thickBot="1" x14ac:dyDescent="0.25">
      <c r="A36" s="19"/>
      <c r="B36" s="575"/>
      <c r="C36" s="576"/>
      <c r="D36" s="577"/>
      <c r="E36" s="577"/>
      <c r="F36" s="577"/>
      <c r="G36" s="577"/>
      <c r="H36" s="577"/>
      <c r="I36" s="577"/>
      <c r="J36" s="577"/>
      <c r="K36" s="578"/>
      <c r="L36" s="579"/>
      <c r="M36" s="514"/>
      <c r="N36" s="515"/>
      <c r="O36" s="506"/>
      <c r="P36" s="506"/>
      <c r="Q36" s="506"/>
      <c r="R36" s="506"/>
    </row>
    <row r="37" spans="1:18" s="573" customFormat="1" ht="24.95" customHeight="1" thickTop="1" x14ac:dyDescent="0.2">
      <c r="A37" s="19"/>
      <c r="B37" s="570">
        <f>B35+1</f>
        <v>24</v>
      </c>
      <c r="C37" s="799" t="s">
        <v>467</v>
      </c>
      <c r="D37" s="800"/>
      <c r="E37" s="800"/>
      <c r="F37" s="800"/>
      <c r="G37" s="800"/>
      <c r="H37" s="800"/>
      <c r="I37" s="800"/>
      <c r="J37" s="800"/>
      <c r="K37" s="801"/>
      <c r="L37" s="582" t="e">
        <f>G14+L16+L18+L20+L22+L24+L26+L28+L30+H14+L32+L34</f>
        <v>#DIV/0!</v>
      </c>
      <c r="M37" s="514"/>
      <c r="N37" s="515"/>
      <c r="O37" s="514"/>
      <c r="P37" s="514"/>
      <c r="Q37" s="514"/>
      <c r="R37" s="514"/>
    </row>
    <row r="38" spans="1:18" s="573" customFormat="1" ht="24.95" customHeight="1" x14ac:dyDescent="0.2">
      <c r="A38" s="19"/>
      <c r="B38" s="802">
        <f>B37+1</f>
        <v>25</v>
      </c>
      <c r="C38" s="584"/>
      <c r="D38" s="585" t="s">
        <v>337</v>
      </c>
      <c r="E38" s="586"/>
      <c r="F38" s="586"/>
      <c r="G38" s="586"/>
      <c r="H38" s="586"/>
      <c r="I38" s="587">
        <v>10</v>
      </c>
      <c r="J38" s="677"/>
      <c r="K38" s="588"/>
      <c r="L38" s="797" t="e">
        <f>ROUND(L37/I38,2)</f>
        <v>#DIV/0!</v>
      </c>
      <c r="M38" s="514"/>
      <c r="N38" s="515"/>
      <c r="O38" s="514"/>
      <c r="P38" s="514"/>
      <c r="Q38" s="514"/>
      <c r="R38" s="514"/>
    </row>
    <row r="39" spans="1:18" s="573" customFormat="1" ht="24.95" customHeight="1" thickBot="1" x14ac:dyDescent="0.25">
      <c r="A39" s="19"/>
      <c r="B39" s="803"/>
      <c r="C39" s="589" t="s">
        <v>254</v>
      </c>
      <c r="D39" s="590"/>
      <c r="E39" s="590"/>
      <c r="F39" s="590"/>
      <c r="G39" s="590"/>
      <c r="H39" s="590"/>
      <c r="I39" s="590"/>
      <c r="J39" s="590"/>
      <c r="K39" s="591"/>
      <c r="L39" s="798"/>
      <c r="M39" s="514"/>
      <c r="N39" s="515"/>
      <c r="O39" s="514"/>
      <c r="P39" s="514"/>
      <c r="Q39" s="514"/>
      <c r="R39" s="514"/>
    </row>
    <row r="40" spans="1:18" s="573" customFormat="1" ht="24.95" customHeight="1" x14ac:dyDescent="0.2">
      <c r="A40" s="19"/>
      <c r="B40" s="575"/>
      <c r="C40" s="592"/>
      <c r="D40" s="593"/>
      <c r="E40" s="593"/>
      <c r="F40" s="593"/>
      <c r="G40" s="593"/>
      <c r="H40" s="593"/>
      <c r="I40" s="593"/>
      <c r="J40" s="593"/>
      <c r="K40" s="594"/>
      <c r="L40" s="595"/>
      <c r="M40" s="514"/>
      <c r="N40" s="515"/>
      <c r="O40" s="514"/>
      <c r="P40" s="514"/>
      <c r="Q40" s="514"/>
      <c r="R40" s="514"/>
    </row>
    <row r="41" spans="1:18" s="573" customFormat="1" ht="24.95" customHeight="1" x14ac:dyDescent="0.2">
      <c r="A41" s="19"/>
      <c r="B41" s="596"/>
      <c r="C41" s="597" t="s">
        <v>255</v>
      </c>
      <c r="D41" s="596"/>
      <c r="E41" s="596"/>
      <c r="F41" s="596"/>
      <c r="G41" s="596"/>
      <c r="H41" s="596"/>
      <c r="I41" s="596"/>
      <c r="J41" s="596"/>
      <c r="K41" s="598"/>
      <c r="L41" s="599"/>
      <c r="M41" s="514"/>
      <c r="N41" s="515"/>
      <c r="O41" s="514"/>
      <c r="P41" s="514"/>
      <c r="Q41" s="514"/>
      <c r="R41" s="514"/>
    </row>
    <row r="42" spans="1:18" s="516" customFormat="1" ht="24.95" customHeight="1" x14ac:dyDescent="0.2">
      <c r="A42" s="19"/>
      <c r="B42" s="600"/>
      <c r="C42" s="602"/>
      <c r="D42" s="600"/>
      <c r="E42" s="600"/>
      <c r="F42" s="600"/>
      <c r="G42" s="600"/>
      <c r="H42" s="600"/>
      <c r="I42" s="600"/>
      <c r="J42" s="600"/>
      <c r="K42" s="603"/>
      <c r="L42" s="601"/>
      <c r="M42" s="514"/>
      <c r="N42" s="515"/>
      <c r="O42" s="506"/>
      <c r="P42" s="506"/>
      <c r="Q42" s="506"/>
      <c r="R42" s="506"/>
    </row>
    <row r="43" spans="1:18" s="573" customFormat="1" ht="24.95" customHeight="1" x14ac:dyDescent="0.2">
      <c r="A43" s="19"/>
      <c r="B43" s="600"/>
      <c r="C43" s="604"/>
      <c r="D43" s="600"/>
      <c r="E43" s="600"/>
      <c r="F43" s="600"/>
      <c r="G43" s="600"/>
      <c r="H43" s="600"/>
      <c r="I43" s="600"/>
      <c r="J43" s="600"/>
      <c r="K43" s="603"/>
      <c r="L43" s="601"/>
      <c r="M43" s="514"/>
      <c r="N43" s="515"/>
      <c r="O43" s="514"/>
      <c r="P43" s="514"/>
      <c r="Q43" s="514"/>
      <c r="R43" s="514"/>
    </row>
    <row r="44" spans="1:18" s="516" customFormat="1" ht="24.95" customHeight="1" x14ac:dyDescent="0.2">
      <c r="A44" s="19"/>
      <c r="B44" s="600"/>
      <c r="C44" s="604"/>
      <c r="D44" s="600"/>
      <c r="E44" s="600"/>
      <c r="F44" s="600"/>
      <c r="G44" s="600"/>
      <c r="H44" s="600"/>
      <c r="I44" s="600"/>
      <c r="J44" s="600"/>
      <c r="K44" s="603"/>
      <c r="L44" s="600"/>
      <c r="M44" s="514"/>
      <c r="N44" s="515"/>
      <c r="O44" s="506"/>
      <c r="P44" s="506"/>
      <c r="Q44" s="506"/>
      <c r="R44" s="506"/>
    </row>
    <row r="45" spans="1:18" s="573" customFormat="1" ht="24.95" customHeight="1" x14ac:dyDescent="0.2">
      <c r="A45" s="19"/>
      <c r="B45" s="600"/>
      <c r="C45" s="604"/>
      <c r="D45" s="600"/>
      <c r="E45" s="600"/>
      <c r="F45" s="600"/>
      <c r="G45" s="600"/>
      <c r="H45" s="600"/>
      <c r="I45" s="600"/>
      <c r="J45" s="600"/>
      <c r="K45" s="603"/>
      <c r="L45" s="600"/>
      <c r="M45" s="514"/>
      <c r="N45" s="515"/>
      <c r="O45" s="514"/>
      <c r="P45" s="514"/>
      <c r="Q45" s="514"/>
      <c r="R45" s="514"/>
    </row>
    <row r="46" spans="1:18" s="573" customFormat="1" ht="24.95" customHeight="1" x14ac:dyDescent="0.2">
      <c r="A46" s="19"/>
      <c r="B46" s="600"/>
      <c r="C46" s="604"/>
      <c r="D46" s="600"/>
      <c r="E46" s="600"/>
      <c r="F46" s="600"/>
      <c r="G46" s="600"/>
      <c r="H46" s="600"/>
      <c r="I46" s="600"/>
      <c r="J46" s="600"/>
      <c r="K46" s="603"/>
      <c r="L46" s="600"/>
      <c r="M46" s="514"/>
      <c r="N46" s="515"/>
      <c r="O46" s="514"/>
      <c r="P46" s="514"/>
      <c r="Q46" s="514"/>
      <c r="R46" s="514"/>
    </row>
    <row r="47" spans="1:18" s="573" customFormat="1" ht="24.95" customHeight="1" x14ac:dyDescent="0.2">
      <c r="A47" s="19"/>
      <c r="B47" s="600"/>
      <c r="C47" s="604"/>
      <c r="D47" s="600"/>
      <c r="E47" s="600"/>
      <c r="F47" s="600"/>
      <c r="G47" s="600"/>
      <c r="H47" s="600"/>
      <c r="I47" s="600"/>
      <c r="J47" s="600"/>
      <c r="K47" s="603"/>
      <c r="L47" s="600"/>
      <c r="M47" s="514"/>
      <c r="N47" s="515"/>
      <c r="O47" s="514"/>
      <c r="P47" s="514"/>
      <c r="Q47" s="514"/>
      <c r="R47" s="514"/>
    </row>
    <row r="48" spans="1:18" s="581" customFormat="1" ht="14.25" customHeight="1" x14ac:dyDescent="0.2">
      <c r="A48" s="575"/>
      <c r="B48" s="600"/>
      <c r="C48" s="604"/>
      <c r="D48" s="600"/>
      <c r="E48" s="600"/>
      <c r="F48" s="600"/>
      <c r="G48" s="600"/>
      <c r="H48" s="600"/>
      <c r="I48" s="600"/>
      <c r="J48" s="600"/>
      <c r="K48" s="603"/>
      <c r="L48" s="600"/>
      <c r="M48" s="575"/>
      <c r="N48" s="580"/>
      <c r="O48" s="575"/>
      <c r="P48" s="575"/>
      <c r="Q48" s="575"/>
      <c r="R48" s="575"/>
    </row>
    <row r="49" spans="1:18" s="573" customFormat="1" ht="30" customHeight="1" x14ac:dyDescent="0.2">
      <c r="A49" s="514"/>
      <c r="B49" s="600"/>
      <c r="C49" s="604"/>
      <c r="D49" s="600"/>
      <c r="E49" s="600"/>
      <c r="F49" s="600"/>
      <c r="G49" s="600"/>
      <c r="H49" s="600"/>
      <c r="I49" s="600"/>
      <c r="J49" s="600"/>
      <c r="K49" s="603"/>
      <c r="L49" s="600"/>
      <c r="M49" s="583"/>
      <c r="N49" s="515"/>
      <c r="O49" s="514"/>
      <c r="P49" s="514"/>
      <c r="Q49" s="514"/>
      <c r="R49" s="514"/>
    </row>
    <row r="50" spans="1:18" s="573" customFormat="1" ht="19.5" customHeight="1" x14ac:dyDescent="0.2">
      <c r="A50" s="514"/>
      <c r="B50" s="600"/>
      <c r="C50" s="604"/>
      <c r="D50" s="600"/>
      <c r="E50" s="600"/>
      <c r="F50" s="600"/>
      <c r="G50" s="600"/>
      <c r="H50" s="600"/>
      <c r="I50" s="600"/>
      <c r="J50" s="600"/>
      <c r="K50" s="603"/>
      <c r="L50" s="600"/>
      <c r="M50" s="514"/>
      <c r="N50" s="515"/>
      <c r="O50" s="514"/>
      <c r="P50" s="514"/>
      <c r="Q50" s="514"/>
      <c r="R50" s="514"/>
    </row>
    <row r="51" spans="1:18" s="573" customFormat="1" ht="24.95" customHeight="1" x14ac:dyDescent="0.2">
      <c r="A51" s="514"/>
      <c r="B51" s="600"/>
      <c r="C51" s="604"/>
      <c r="D51" s="600"/>
      <c r="E51" s="600"/>
      <c r="F51" s="600"/>
      <c r="G51" s="600"/>
      <c r="H51" s="600"/>
      <c r="I51" s="600"/>
      <c r="J51" s="600"/>
      <c r="K51" s="603"/>
      <c r="L51" s="600"/>
      <c r="M51" s="514"/>
      <c r="N51" s="515"/>
      <c r="O51" s="514"/>
      <c r="P51" s="514"/>
      <c r="Q51" s="514"/>
      <c r="R51" s="514"/>
    </row>
    <row r="52" spans="1:18" s="581" customFormat="1" ht="9" customHeight="1" x14ac:dyDescent="0.2">
      <c r="A52" s="575"/>
      <c r="B52" s="600"/>
      <c r="C52" s="604"/>
      <c r="D52" s="600"/>
      <c r="E52" s="600"/>
      <c r="F52" s="600"/>
      <c r="G52" s="600"/>
      <c r="H52" s="600"/>
      <c r="I52" s="600"/>
      <c r="J52" s="600"/>
      <c r="K52" s="603"/>
      <c r="L52" s="600"/>
      <c r="M52" s="575"/>
      <c r="N52" s="580"/>
      <c r="O52" s="575"/>
      <c r="P52" s="575"/>
      <c r="Q52" s="575"/>
      <c r="R52" s="575"/>
    </row>
    <row r="53" spans="1:18" ht="15" customHeight="1" x14ac:dyDescent="0.2">
      <c r="A53" s="596"/>
    </row>
    <row r="54" spans="1:18" ht="15" customHeight="1" x14ac:dyDescent="0.2">
      <c r="M54" s="601"/>
    </row>
    <row r="55" spans="1:18" x14ac:dyDescent="0.2">
      <c r="M55" s="601"/>
    </row>
  </sheetData>
  <sheetProtection algorithmName="SHA-512" hashValue="/KRslYGp+OGsrDy8O8UoK1eJDODV8411eoHlxZSmZ/+DJoCcQbpfGe9OGQPX00dUyUQokTe8xDmdUuX+RCrWAg==" saltValue="0HvCuLOziOLE+i0ifr12LA==" spinCount="100000" sheet="1" objects="1" scenarios="1"/>
  <mergeCells count="4">
    <mergeCell ref="K1:L1"/>
    <mergeCell ref="L38:L39"/>
    <mergeCell ref="C37:K37"/>
    <mergeCell ref="B38:B39"/>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 &amp;S&amp;K0070C0Südthüringen-Unterfranken-Netz (SUN) Los A&amp;Y BI_07&amp;C
&amp;R Kalkulationsschema</oddHeader>
    <oddFooter>&amp;L&amp;9&amp;KFF0000&amp;F-&amp;A&amp;RSeite &amp;P von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B1:L20"/>
  <sheetViews>
    <sheetView showGridLines="0" view="pageBreakPreview" zoomScaleNormal="100" zoomScaleSheetLayoutView="100" workbookViewId="0">
      <selection activeCell="F19" sqref="F19:H19"/>
    </sheetView>
  </sheetViews>
  <sheetFormatPr baseColWidth="10" defaultColWidth="11.42578125" defaultRowHeight="12.75" x14ac:dyDescent="0.2"/>
  <cols>
    <col min="1" max="1" width="1.7109375" style="120" customWidth="1"/>
    <col min="2" max="4" width="11.42578125" style="120"/>
    <col min="5" max="5" width="14.28515625" style="120" customWidth="1"/>
    <col min="6" max="7" width="11.42578125" style="120"/>
    <col min="8" max="8" width="24" style="120" customWidth="1"/>
    <col min="9" max="16384" width="11.42578125" style="120"/>
  </cols>
  <sheetData>
    <row r="1" spans="2:12" ht="18" x14ac:dyDescent="0.25">
      <c r="B1" s="126" t="s">
        <v>282</v>
      </c>
      <c r="C1" s="325" t="s">
        <v>305</v>
      </c>
    </row>
    <row r="2" spans="2:12" ht="18" x14ac:dyDescent="0.2">
      <c r="B2" s="125" t="str">
        <f>Übersicht!B2</f>
        <v>Südthüringen-Unterfranken-Netz (SUN) Los A</v>
      </c>
    </row>
    <row r="3" spans="2:12" s="123" customFormat="1" ht="15" customHeight="1" x14ac:dyDescent="0.2">
      <c r="B3" s="124"/>
    </row>
    <row r="4" spans="2:12" ht="15" customHeight="1" x14ac:dyDescent="0.2">
      <c r="B4" s="122"/>
    </row>
    <row r="5" spans="2:12" s="111" customFormat="1" ht="24" customHeight="1" x14ac:dyDescent="0.2">
      <c r="B5" s="178" t="s">
        <v>222</v>
      </c>
    </row>
    <row r="6" spans="2:12" s="106" customFormat="1" ht="48" customHeight="1" x14ac:dyDescent="0.25">
      <c r="B6" s="809">
        <f>Übersicht!C7</f>
        <v>0</v>
      </c>
      <c r="C6" s="809"/>
      <c r="D6" s="809"/>
      <c r="E6" s="809"/>
      <c r="F6" s="809"/>
      <c r="G6" s="809"/>
      <c r="H6" s="809"/>
      <c r="I6" s="107"/>
      <c r="J6" s="107"/>
      <c r="K6" s="107"/>
      <c r="L6" s="107"/>
    </row>
    <row r="7" spans="2:12" s="105" customFormat="1" ht="15" customHeight="1" x14ac:dyDescent="0.2">
      <c r="B7" s="337" t="s">
        <v>334</v>
      </c>
    </row>
    <row r="8" spans="2:12" ht="60.75" customHeight="1" thickBot="1" x14ac:dyDescent="0.25">
      <c r="B8" s="810" t="s">
        <v>490</v>
      </c>
      <c r="C8" s="810"/>
      <c r="D8" s="810"/>
      <c r="E8" s="810"/>
      <c r="F8" s="810"/>
      <c r="G8" s="810"/>
      <c r="H8" s="810"/>
    </row>
    <row r="9" spans="2:12" ht="42" customHeight="1" thickTop="1" x14ac:dyDescent="0.2">
      <c r="B9" s="811">
        <f>'1a Kostenrechnung Los A '!H158+(0.5*'1b Kostenrechnung O1'!H158)</f>
        <v>64000</v>
      </c>
      <c r="C9" s="811"/>
      <c r="D9" s="811"/>
      <c r="E9" s="811"/>
      <c r="F9" s="811"/>
      <c r="G9" s="811"/>
      <c r="H9" s="811"/>
    </row>
    <row r="10" spans="2:12" ht="12.75" customHeight="1" thickBot="1" x14ac:dyDescent="0.25">
      <c r="B10" s="338"/>
      <c r="C10" s="339"/>
      <c r="D10" s="339"/>
      <c r="E10" s="339"/>
      <c r="F10" s="339"/>
      <c r="G10" s="339"/>
      <c r="H10" s="340"/>
    </row>
    <row r="11" spans="2:12" ht="16.5" thickTop="1" x14ac:dyDescent="0.3">
      <c r="B11" s="814" t="s">
        <v>489</v>
      </c>
      <c r="C11" s="815"/>
      <c r="D11" s="815"/>
      <c r="E11" s="815"/>
      <c r="F11" s="815"/>
      <c r="G11" s="815"/>
      <c r="H11" s="815"/>
    </row>
    <row r="13" spans="2:12" ht="45.75" customHeight="1" x14ac:dyDescent="0.2">
      <c r="B13" s="817" t="s">
        <v>221</v>
      </c>
      <c r="C13" s="817"/>
      <c r="D13" s="817"/>
      <c r="E13" s="817"/>
      <c r="F13" s="817"/>
      <c r="G13" s="817"/>
      <c r="H13" s="817"/>
    </row>
    <row r="14" spans="2:12" ht="54.95" customHeight="1" x14ac:dyDescent="0.2">
      <c r="B14" s="816" t="e">
        <f>'7 Wertung'!L38</f>
        <v>#DIV/0!</v>
      </c>
      <c r="C14" s="816"/>
      <c r="D14" s="816"/>
      <c r="E14" s="816"/>
      <c r="F14" s="816"/>
      <c r="G14" s="816"/>
      <c r="H14" s="816"/>
      <c r="I14" s="121"/>
    </row>
    <row r="15" spans="2:12" x14ac:dyDescent="0.2">
      <c r="B15" s="814" t="s">
        <v>335</v>
      </c>
      <c r="C15" s="815"/>
      <c r="D15" s="815"/>
      <c r="E15" s="815"/>
      <c r="F15" s="815"/>
      <c r="G15" s="815"/>
      <c r="H15" s="815"/>
    </row>
    <row r="17" spans="2:8" ht="111" customHeight="1" x14ac:dyDescent="0.2">
      <c r="B17" s="812" t="s">
        <v>352</v>
      </c>
      <c r="C17" s="813"/>
      <c r="D17" s="813"/>
      <c r="E17" s="813"/>
      <c r="F17" s="813"/>
      <c r="G17" s="813"/>
      <c r="H17" s="813"/>
    </row>
    <row r="18" spans="2:8" ht="35.25" customHeight="1" x14ac:dyDescent="0.2"/>
    <row r="19" spans="2:8" ht="80.25" customHeight="1" x14ac:dyDescent="0.2">
      <c r="B19" s="806"/>
      <c r="C19" s="806"/>
      <c r="D19" s="806"/>
      <c r="F19" s="807"/>
      <c r="G19" s="808"/>
      <c r="H19" s="808"/>
    </row>
    <row r="20" spans="2:8" x14ac:dyDescent="0.2">
      <c r="B20" s="804" t="s">
        <v>220</v>
      </c>
      <c r="C20" s="804"/>
      <c r="D20" s="804"/>
      <c r="F20" s="805" t="s">
        <v>306</v>
      </c>
      <c r="G20" s="805"/>
      <c r="H20" s="805"/>
    </row>
  </sheetData>
  <sheetProtection algorithmName="SHA-512" hashValue="d0ukZR9p+zUebCww3Muf98Q19NHXfJRhjZ/S4DO4EBuZjXWugLPGUqxn9MPfYFnq7u0ouUiaNqzbV21MruQ8tQ==" saltValue="nUBIYx47NJeHNxqWnVjy3g==" spinCount="100000" sheet="1" objects="1" scenarios="1"/>
  <mergeCells count="12">
    <mergeCell ref="B20:D20"/>
    <mergeCell ref="F20:H20"/>
    <mergeCell ref="B19:D19"/>
    <mergeCell ref="F19:H19"/>
    <mergeCell ref="B6:H6"/>
    <mergeCell ref="B8:H8"/>
    <mergeCell ref="B9:H9"/>
    <mergeCell ref="B17:H17"/>
    <mergeCell ref="B11:H11"/>
    <mergeCell ref="B14:H14"/>
    <mergeCell ref="B13:H13"/>
    <mergeCell ref="B15:H15"/>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&amp;L&amp;S&amp;K0070C0Nordthüringennetz&amp;S&amp;K0070C0 Südthüringen-Unterfranken-Netz (SUN) Los A &amp;YBI_07&amp;C
&amp;R Kalkulationsschema</oddHeader>
    <oddFooter>&amp;L&amp;9&amp;KFF0000&amp;F-&amp;A&amp;RSeite &amp;P von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2:A22"/>
  <sheetViews>
    <sheetView workbookViewId="0"/>
  </sheetViews>
  <sheetFormatPr baseColWidth="10" defaultRowHeight="12.75" x14ac:dyDescent="0.2"/>
  <sheetData>
    <row r="2" spans="1:1" x14ac:dyDescent="0.2">
      <c r="A2" s="70" t="s">
        <v>138</v>
      </c>
    </row>
    <row r="5" spans="1:1" x14ac:dyDescent="0.2">
      <c r="A5" s="71" t="s">
        <v>139</v>
      </c>
    </row>
    <row r="6" spans="1:1" x14ac:dyDescent="0.2">
      <c r="A6" t="s">
        <v>91</v>
      </c>
    </row>
    <row r="7" spans="1:1" x14ac:dyDescent="0.2">
      <c r="A7" t="s">
        <v>135</v>
      </c>
    </row>
    <row r="9" spans="1:1" x14ac:dyDescent="0.2">
      <c r="A9" s="71" t="s">
        <v>140</v>
      </c>
    </row>
    <row r="10" spans="1:1" x14ac:dyDescent="0.2">
      <c r="A10" s="70" t="s">
        <v>141</v>
      </c>
    </row>
    <row r="11" spans="1:1" x14ac:dyDescent="0.2">
      <c r="A11" s="70" t="s">
        <v>143</v>
      </c>
    </row>
    <row r="12" spans="1:1" x14ac:dyDescent="0.2">
      <c r="A12" s="70" t="s">
        <v>142</v>
      </c>
    </row>
    <row r="15" spans="1:1" x14ac:dyDescent="0.2">
      <c r="A15" s="71" t="s">
        <v>144</v>
      </c>
    </row>
    <row r="16" spans="1:1" x14ac:dyDescent="0.2">
      <c r="A16" s="70" t="s">
        <v>146</v>
      </c>
    </row>
    <row r="17" spans="1:1" x14ac:dyDescent="0.2">
      <c r="A17" s="70" t="s">
        <v>147</v>
      </c>
    </row>
    <row r="19" spans="1:1" x14ac:dyDescent="0.2">
      <c r="A19" s="71" t="s">
        <v>145</v>
      </c>
    </row>
    <row r="20" spans="1:1" x14ac:dyDescent="0.2">
      <c r="A20" s="70" t="s">
        <v>148</v>
      </c>
    </row>
    <row r="21" spans="1:1" x14ac:dyDescent="0.2">
      <c r="A21" s="70" t="s">
        <v>149</v>
      </c>
    </row>
    <row r="22" spans="1:1" x14ac:dyDescent="0.2">
      <c r="A22" s="70" t="s">
        <v>150</v>
      </c>
    </row>
  </sheetData>
  <sheetProtection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F33"/>
  <sheetViews>
    <sheetView showGridLines="0" topLeftCell="A7" zoomScaleNormal="100" zoomScaleSheetLayoutView="100" workbookViewId="0">
      <selection activeCell="M33" sqref="M33"/>
    </sheetView>
  </sheetViews>
  <sheetFormatPr baseColWidth="10" defaultColWidth="11.42578125" defaultRowHeight="12.75" x14ac:dyDescent="0.2"/>
  <cols>
    <col min="1" max="1" width="3.7109375" style="43" customWidth="1"/>
    <col min="2" max="2" width="8.42578125" style="127" customWidth="1"/>
    <col min="3" max="3" width="5.28515625" style="127" customWidth="1"/>
    <col min="4" max="4" width="85.140625" style="43" customWidth="1"/>
    <col min="5" max="16384" width="11.42578125" style="43"/>
  </cols>
  <sheetData>
    <row r="1" spans="2:6" ht="18" x14ac:dyDescent="0.2">
      <c r="B1" s="244" t="s">
        <v>20</v>
      </c>
      <c r="C1" s="4"/>
    </row>
    <row r="2" spans="2:6" ht="18" x14ac:dyDescent="0.2">
      <c r="B2" s="244" t="s">
        <v>366</v>
      </c>
      <c r="C2" s="4"/>
    </row>
    <row r="3" spans="2:6" ht="13.5" customHeight="1" x14ac:dyDescent="0.2">
      <c r="B3" s="445"/>
      <c r="C3" s="445"/>
    </row>
    <row r="4" spans="2:6" ht="18.95" customHeight="1" x14ac:dyDescent="0.2">
      <c r="B4" s="715" t="s">
        <v>24</v>
      </c>
      <c r="C4" s="715"/>
      <c r="D4" s="716"/>
    </row>
    <row r="5" spans="2:6" ht="18.95" customHeight="1" x14ac:dyDescent="0.2">
      <c r="B5" s="446" t="s">
        <v>89</v>
      </c>
      <c r="C5" s="446"/>
      <c r="D5" s="446"/>
      <c r="E5" s="447"/>
      <c r="F5" s="447"/>
    </row>
    <row r="6" spans="2:6" s="44" customFormat="1" ht="18.95" customHeight="1" x14ac:dyDescent="0.2">
      <c r="B6" s="448"/>
      <c r="C6" s="448"/>
      <c r="D6" s="448"/>
      <c r="E6" s="447"/>
      <c r="F6" s="447"/>
    </row>
    <row r="7" spans="2:6" s="135" customFormat="1" ht="31.5" x14ac:dyDescent="0.2">
      <c r="B7" s="402" t="s">
        <v>194</v>
      </c>
      <c r="C7" s="719"/>
      <c r="D7" s="719"/>
      <c r="E7" s="449"/>
      <c r="F7" s="449"/>
    </row>
    <row r="8" spans="2:6" x14ac:dyDescent="0.2">
      <c r="B8" s="450"/>
      <c r="C8" s="450"/>
      <c r="D8" s="451"/>
      <c r="E8" s="61"/>
      <c r="F8" s="61"/>
    </row>
    <row r="9" spans="2:6" ht="25.5" customHeight="1" x14ac:dyDescent="0.2">
      <c r="B9" s="452" t="s">
        <v>16</v>
      </c>
      <c r="C9" s="717" t="s">
        <v>17</v>
      </c>
      <c r="D9" s="718"/>
    </row>
    <row r="10" spans="2:6" ht="25.5" customHeight="1" x14ac:dyDescent="0.2">
      <c r="B10" s="453">
        <v>0</v>
      </c>
      <c r="C10" s="454" t="s">
        <v>322</v>
      </c>
      <c r="D10" s="455"/>
    </row>
    <row r="11" spans="2:6" ht="25.5" customHeight="1" x14ac:dyDescent="0.2">
      <c r="B11" s="453"/>
      <c r="C11" s="609" t="s">
        <v>380</v>
      </c>
      <c r="D11" s="458" t="str">
        <f>'0a Vorlaufkosten Los A'!B1</f>
        <v>Vorlaufkosten Los A</v>
      </c>
    </row>
    <row r="12" spans="2:6" ht="25.5" customHeight="1" x14ac:dyDescent="0.2">
      <c r="B12" s="456"/>
      <c r="C12" s="457" t="s">
        <v>381</v>
      </c>
      <c r="D12" s="458" t="str">
        <f>'0b Vorlaufkosten O1'!B1</f>
        <v>Vorlaufkosten Option RS 5 Würzburg - Volkach-Astheim</v>
      </c>
    </row>
    <row r="13" spans="2:6" ht="24.75" customHeight="1" x14ac:dyDescent="0.2">
      <c r="B13" s="459">
        <v>1</v>
      </c>
      <c r="C13" s="460" t="s">
        <v>325</v>
      </c>
      <c r="D13" s="461"/>
    </row>
    <row r="14" spans="2:6" ht="24.75" customHeight="1" x14ac:dyDescent="0.2">
      <c r="B14" s="459"/>
      <c r="C14" s="462" t="s">
        <v>347</v>
      </c>
      <c r="D14" s="463" t="str">
        <f>'1a Kostenrechnung Los A '!B1</f>
        <v>Kostenrechnung Los A</v>
      </c>
    </row>
    <row r="15" spans="2:6" ht="24.75" customHeight="1" x14ac:dyDescent="0.2">
      <c r="B15" s="459"/>
      <c r="C15" s="462" t="s">
        <v>348</v>
      </c>
      <c r="D15" s="463" t="str">
        <f>'1b Kostenrechnung O1'!B1</f>
        <v>Kostenrechnung Option RS 5 Würzburg - Volkach-Astheim</v>
      </c>
    </row>
    <row r="16" spans="2:6" ht="24.75" customHeight="1" x14ac:dyDescent="0.2">
      <c r="B16" s="459"/>
      <c r="C16" s="462" t="s">
        <v>450</v>
      </c>
      <c r="D16" s="463" t="str">
        <f>'1c Kostenrechnung VO'!B1</f>
        <v>Kostenrechnung Verlängerungsoption Los A</v>
      </c>
    </row>
    <row r="17" spans="2:4" ht="24.75" customHeight="1" x14ac:dyDescent="0.2">
      <c r="B17" s="465">
        <v>2</v>
      </c>
      <c r="C17" s="460" t="s">
        <v>87</v>
      </c>
      <c r="D17" s="461"/>
    </row>
    <row r="18" spans="2:4" ht="24.75" customHeight="1" x14ac:dyDescent="0.2">
      <c r="B18" s="459"/>
      <c r="C18" s="462" t="s">
        <v>456</v>
      </c>
      <c r="D18" s="463" t="str">
        <f>'2a Fahrzeuge'!B1</f>
        <v>Fahrzeuge Grundangebot</v>
      </c>
    </row>
    <row r="19" spans="2:4" ht="24.75" customHeight="1" x14ac:dyDescent="0.2">
      <c r="B19" s="459"/>
      <c r="C19" s="464" t="s">
        <v>457</v>
      </c>
      <c r="D19" s="466" t="str">
        <f>'2b Fahrzeuge '!B1</f>
        <v>Fahrzeuge Option RS 5 Würzburg - Volkach-Astheim</v>
      </c>
    </row>
    <row r="20" spans="2:4" ht="30.75" customHeight="1" x14ac:dyDescent="0.2">
      <c r="B20" s="465">
        <v>3</v>
      </c>
      <c r="C20" s="818" t="s">
        <v>491</v>
      </c>
      <c r="D20" s="819"/>
    </row>
    <row r="21" spans="2:4" ht="24.75" customHeight="1" x14ac:dyDescent="0.2">
      <c r="B21" s="459"/>
      <c r="C21" s="464">
        <v>3</v>
      </c>
      <c r="D21" s="467" t="str">
        <f>'3 zusätzliche Personale'!A3</f>
        <v>Kalkulation der Stundensätze für die zusätzliche Gestellung von Personal gemäß Kapitel 4.11 der Leistungsbeschreibung</v>
      </c>
    </row>
    <row r="22" spans="2:4" ht="24.75" customHeight="1" x14ac:dyDescent="0.2">
      <c r="B22" s="465">
        <v>4</v>
      </c>
      <c r="C22" s="468" t="s">
        <v>246</v>
      </c>
      <c r="D22" s="469"/>
    </row>
    <row r="23" spans="2:4" ht="24.75" customHeight="1" x14ac:dyDescent="0.2">
      <c r="B23" s="470"/>
      <c r="C23" s="471">
        <v>4</v>
      </c>
      <c r="D23" s="467" t="str">
        <f>'4 Vertrieb'!A3</f>
        <v xml:space="preserve">Kalkulation der Vertriebskosten </v>
      </c>
    </row>
    <row r="24" spans="2:4" ht="24.75" customHeight="1" x14ac:dyDescent="0.2">
      <c r="B24" s="472">
        <v>5</v>
      </c>
      <c r="C24" s="473" t="s">
        <v>404</v>
      </c>
      <c r="D24" s="469"/>
    </row>
    <row r="25" spans="2:4" ht="24.75" customHeight="1" x14ac:dyDescent="0.2">
      <c r="B25" s="474"/>
      <c r="C25" s="475">
        <v>5</v>
      </c>
      <c r="D25" s="476" t="str">
        <f>'5 Mehrqualität'!A3</f>
        <v>Wertungsrelevante Ausstattungs- und Servicemerkmale</v>
      </c>
    </row>
    <row r="26" spans="2:4" ht="24.75" customHeight="1" x14ac:dyDescent="0.2">
      <c r="B26" s="465">
        <v>6</v>
      </c>
      <c r="C26" s="477" t="s">
        <v>247</v>
      </c>
      <c r="D26" s="466"/>
    </row>
    <row r="27" spans="2:4" ht="24.75" customHeight="1" x14ac:dyDescent="0.2">
      <c r="B27" s="459"/>
      <c r="C27" s="471" t="s">
        <v>350</v>
      </c>
      <c r="D27" s="466" t="str">
        <f>'6a effektivePreisgleitung LosA '!C1</f>
        <v xml:space="preserve"> effektive Preisgleitung Los A</v>
      </c>
    </row>
    <row r="28" spans="2:4" ht="24.75" customHeight="1" x14ac:dyDescent="0.2">
      <c r="B28" s="459"/>
      <c r="C28" s="471" t="s">
        <v>351</v>
      </c>
      <c r="D28" s="466" t="str">
        <f>'6b effektivePreisgleitung O1'!C1</f>
        <v xml:space="preserve"> effektive Preisgleitung Option RS 5 Würzburg - Volkach-Astheim</v>
      </c>
    </row>
    <row r="29" spans="2:4" ht="24.75" customHeight="1" x14ac:dyDescent="0.2">
      <c r="B29" s="459"/>
      <c r="C29" s="471" t="s">
        <v>461</v>
      </c>
      <c r="D29" s="466" t="str">
        <f>'6c effektivePreisgleitung VO'!C1</f>
        <v xml:space="preserve"> effektive Preisgleitung Los A Verlängerungsoption</v>
      </c>
    </row>
    <row r="30" spans="2:4" ht="24.95" customHeight="1" x14ac:dyDescent="0.2">
      <c r="B30" s="465">
        <v>7</v>
      </c>
      <c r="C30" s="468" t="s">
        <v>249</v>
      </c>
      <c r="D30" s="469"/>
    </row>
    <row r="31" spans="2:4" ht="24.95" customHeight="1" x14ac:dyDescent="0.2">
      <c r="B31" s="470"/>
      <c r="C31" s="478">
        <v>7</v>
      </c>
      <c r="D31" s="476" t="str">
        <f>'7 Wertung'!D1</f>
        <v>Ermittlung eines Wertungspreises</v>
      </c>
    </row>
    <row r="32" spans="2:4" ht="24.95" customHeight="1" x14ac:dyDescent="0.2">
      <c r="B32" s="465">
        <v>8</v>
      </c>
      <c r="C32" s="468" t="s">
        <v>248</v>
      </c>
      <c r="D32" s="469"/>
    </row>
    <row r="33" spans="2:4" ht="24.95" customHeight="1" x14ac:dyDescent="0.2">
      <c r="B33" s="470"/>
      <c r="C33" s="478">
        <v>8</v>
      </c>
      <c r="D33" s="476" t="str">
        <f>'8 Bestätigung'!C1</f>
        <v>Bestätigung</v>
      </c>
    </row>
  </sheetData>
  <sheetProtection algorithmName="SHA-512" hashValue="WymwNccgCbD4rn4HgeEBvqXx2MQsOgNRhQiCkq1yEAT0jCpsGaafATWlYZ9jJlkZ6FQfWDOhoCcAWYPPGgXgDg==" saltValue="aq5jYO3wlOJLBDbBv6GC9Q==" spinCount="100000" sheet="1" objects="1" scenarios="1"/>
  <protectedRanges>
    <protectedRange sqref="C7" name="Bereich1"/>
  </protectedRanges>
  <mergeCells count="4">
    <mergeCell ref="B4:D4"/>
    <mergeCell ref="C9:D9"/>
    <mergeCell ref="C7:D7"/>
    <mergeCell ref="C20:D20"/>
  </mergeCells>
  <phoneticPr fontId="0" type="noConversion"/>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1F82-2592-4A07-A0F3-5888192F5EC2}">
  <sheetPr codeName="Tabelle22"/>
  <dimension ref="A1:M22"/>
  <sheetViews>
    <sheetView showGridLines="0" zoomScaleNormal="100" workbookViewId="0">
      <selection activeCell="E23" sqref="E23"/>
    </sheetView>
  </sheetViews>
  <sheetFormatPr baseColWidth="10" defaultRowHeight="12.75" x14ac:dyDescent="0.2"/>
  <cols>
    <col min="1" max="1" width="14.42578125" style="19" customWidth="1"/>
    <col min="2" max="2" width="31.5703125" style="19" customWidth="1"/>
    <col min="3" max="3" width="20.42578125"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383</v>
      </c>
      <c r="B1" s="358" t="s">
        <v>378</v>
      </c>
      <c r="C1" s="357"/>
      <c r="D1" s="357"/>
      <c r="E1" s="357"/>
    </row>
    <row r="2" spans="1:8" s="43" customFormat="1" ht="20.25" customHeight="1" x14ac:dyDescent="0.2">
      <c r="A2" s="244" t="str">
        <f>Übersicht!B2</f>
        <v>Südthüringen-Unterfranken-Netz (SUN) Los A</v>
      </c>
      <c r="B2" s="302"/>
      <c r="C2" s="303"/>
      <c r="D2" s="135"/>
      <c r="E2" s="135"/>
    </row>
    <row r="3" spans="1:8" s="43" customFormat="1" ht="29.25" customHeight="1" x14ac:dyDescent="0.2">
      <c r="A3" s="131" t="s">
        <v>359</v>
      </c>
      <c r="B3" s="359"/>
      <c r="C3" s="359"/>
      <c r="D3" s="359"/>
      <c r="E3" s="359"/>
      <c r="F3" s="44"/>
    </row>
    <row r="4" spans="1:8" s="43" customFormat="1" ht="15" customHeight="1" x14ac:dyDescent="0.15">
      <c r="A4" s="401"/>
    </row>
    <row r="5" spans="1:8" s="10" customFormat="1" ht="15" customHeight="1" x14ac:dyDescent="0.2">
      <c r="A5" s="726" t="str">
        <f>Übersicht!B5</f>
        <v>Nur grün hinterlegte Felder sind vom Bieter auszufüllen.</v>
      </c>
      <c r="B5" s="726"/>
      <c r="C5" s="726"/>
      <c r="D5" s="726"/>
      <c r="E5" s="726"/>
      <c r="F5" s="726"/>
      <c r="G5" s="726"/>
    </row>
    <row r="6" spans="1:8" s="11" customFormat="1" ht="15.75" x14ac:dyDescent="0.2"/>
    <row r="7" spans="1:8" s="11" customFormat="1" ht="15.75" x14ac:dyDescent="0.2">
      <c r="A7" s="402" t="str">
        <f>Übersicht!B7</f>
        <v>Bieter:</v>
      </c>
      <c r="B7" s="722">
        <f>Übersicht!C7</f>
        <v>0</v>
      </c>
      <c r="C7" s="722"/>
      <c r="D7" s="722"/>
      <c r="E7" s="722"/>
      <c r="F7" s="403"/>
      <c r="G7" s="403"/>
    </row>
    <row r="9" spans="1:8" s="43" customFormat="1" ht="36" customHeight="1" x14ac:dyDescent="0.2">
      <c r="A9" s="310" t="s">
        <v>27</v>
      </c>
      <c r="B9" s="723" t="s">
        <v>273</v>
      </c>
      <c r="C9" s="724"/>
      <c r="D9" s="725"/>
      <c r="E9" s="311" t="s">
        <v>151</v>
      </c>
      <c r="F9" s="324" t="s">
        <v>1</v>
      </c>
      <c r="G9" s="324" t="s">
        <v>302</v>
      </c>
    </row>
    <row r="10" spans="1:8" s="43" customFormat="1" ht="19.5" customHeight="1" x14ac:dyDescent="0.2">
      <c r="A10" s="383" t="s">
        <v>298</v>
      </c>
      <c r="B10" s="727" t="s">
        <v>272</v>
      </c>
      <c r="C10" s="727"/>
      <c r="D10" s="727"/>
      <c r="E10" s="54"/>
      <c r="F10" s="53"/>
      <c r="G10" s="399"/>
      <c r="H10" s="398"/>
    </row>
    <row r="11" spans="1:8" s="43" customFormat="1" ht="19.5" customHeight="1" x14ac:dyDescent="0.2">
      <c r="A11" s="383" t="s">
        <v>299</v>
      </c>
      <c r="B11" s="727" t="s">
        <v>109</v>
      </c>
      <c r="C11" s="727"/>
      <c r="D11" s="727"/>
      <c r="E11" s="54"/>
      <c r="F11" s="53"/>
      <c r="G11" s="399"/>
      <c r="H11" s="398"/>
    </row>
    <row r="12" spans="1:8" s="43" customFormat="1" ht="19.5" customHeight="1" x14ac:dyDescent="0.2">
      <c r="A12" s="383" t="s">
        <v>300</v>
      </c>
      <c r="B12" s="727" t="s">
        <v>320</v>
      </c>
      <c r="C12" s="727"/>
      <c r="D12" s="727"/>
      <c r="E12" s="54"/>
      <c r="F12" s="53"/>
      <c r="G12" s="400"/>
    </row>
    <row r="13" spans="1:8" s="43" customFormat="1" ht="24.75" customHeight="1" x14ac:dyDescent="0.2">
      <c r="A13" s="383" t="s">
        <v>301</v>
      </c>
      <c r="B13" s="728" t="s">
        <v>321</v>
      </c>
      <c r="C13" s="727"/>
      <c r="D13" s="727"/>
      <c r="E13" s="54"/>
      <c r="F13" s="53"/>
      <c r="G13" s="713">
        <v>12000</v>
      </c>
      <c r="H13" s="342" t="s">
        <v>484</v>
      </c>
    </row>
    <row r="14" spans="1:8" s="43" customFormat="1" ht="19.5" customHeight="1" x14ac:dyDescent="0.2">
      <c r="A14" s="312"/>
      <c r="B14" s="720" t="s">
        <v>303</v>
      </c>
      <c r="C14" s="720"/>
      <c r="D14" s="720"/>
      <c r="E14" s="720"/>
      <c r="F14" s="720"/>
      <c r="G14" s="239">
        <f>ROUND(SUM(G10:G13),2)</f>
        <v>12000</v>
      </c>
    </row>
    <row r="15" spans="1:8" s="43" customFormat="1" ht="19.5" customHeight="1" x14ac:dyDescent="0.2">
      <c r="A15" s="314" t="s">
        <v>274</v>
      </c>
      <c r="B15" s="721" t="s">
        <v>365</v>
      </c>
      <c r="C15" s="721"/>
      <c r="D15" s="721"/>
      <c r="E15" s="721"/>
      <c r="F15" s="721"/>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YNvqmqz//1X1B3UqOuCkYu3wylLyZT91f6KS7zdtIRujX/sMOAXEIGi7smYLKAPfOn2/kahz5g9LEDMvZgqG6Q==" saltValue="BTEEoWh12CKTFOGHm0aO3A==" spinCount="100000" sheet="1" objects="1" scenarios="1"/>
  <protectedRanges>
    <protectedRange sqref="G10:G12" name="Bereich1_4"/>
  </protectedRanges>
  <mergeCells count="9">
    <mergeCell ref="B14:F14"/>
    <mergeCell ref="B15:F15"/>
    <mergeCell ref="B7:E7"/>
    <mergeCell ref="B9:D9"/>
    <mergeCell ref="A5:G5"/>
    <mergeCell ref="B10:D10"/>
    <mergeCell ref="B11:D11"/>
    <mergeCell ref="B12:D12"/>
    <mergeCell ref="B13:D1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FB02-BC4D-4136-9ED0-8EC5C416F643}">
  <dimension ref="A1:M22"/>
  <sheetViews>
    <sheetView showGridLines="0" zoomScaleNormal="100" workbookViewId="0">
      <selection activeCell="K35" sqref="K35"/>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382</v>
      </c>
      <c r="B1" s="358" t="s">
        <v>379</v>
      </c>
      <c r="C1" s="358"/>
      <c r="D1" s="357"/>
      <c r="E1" s="357"/>
    </row>
    <row r="2" spans="1:8" s="43" customFormat="1" ht="20.25" customHeight="1" x14ac:dyDescent="0.2">
      <c r="A2" s="244" t="str">
        <f>Übersicht!B2</f>
        <v>Südthüringen-Unterfranken-Netz (SUN) Los A</v>
      </c>
      <c r="B2" s="302"/>
      <c r="C2" s="303"/>
      <c r="D2" s="135"/>
      <c r="E2" s="135"/>
    </row>
    <row r="3" spans="1:8" s="43" customFormat="1" ht="29.25" customHeight="1" x14ac:dyDescent="0.2">
      <c r="A3" s="131" t="s">
        <v>359</v>
      </c>
      <c r="B3" s="359"/>
      <c r="C3" s="359"/>
      <c r="D3" s="359"/>
      <c r="E3" s="359"/>
      <c r="F3" s="44"/>
    </row>
    <row r="4" spans="1:8" s="43" customFormat="1" ht="15" customHeight="1" x14ac:dyDescent="0.15">
      <c r="A4" s="401"/>
    </row>
    <row r="5" spans="1:8" s="10" customFormat="1" ht="15" customHeight="1" x14ac:dyDescent="0.2">
      <c r="A5" s="726" t="str">
        <f>Übersicht!B5</f>
        <v>Nur grün hinterlegte Felder sind vom Bieter auszufüllen.</v>
      </c>
      <c r="B5" s="726"/>
      <c r="C5" s="726"/>
      <c r="D5" s="726"/>
      <c r="E5" s="726"/>
      <c r="F5" s="726"/>
      <c r="G5" s="726"/>
    </row>
    <row r="6" spans="1:8" s="11" customFormat="1" ht="15.75" x14ac:dyDescent="0.2"/>
    <row r="7" spans="1:8" s="11" customFormat="1" ht="15.75" x14ac:dyDescent="0.2">
      <c r="A7" s="605" t="str">
        <f>Übersicht!B7</f>
        <v>Bieter:</v>
      </c>
      <c r="B7" s="722">
        <f>Übersicht!C7</f>
        <v>0</v>
      </c>
      <c r="C7" s="722"/>
      <c r="D7" s="722"/>
      <c r="E7" s="722"/>
      <c r="F7" s="403"/>
      <c r="G7" s="403"/>
    </row>
    <row r="9" spans="1:8" s="43" customFormat="1" ht="36" customHeight="1" x14ac:dyDescent="0.2">
      <c r="A9" s="310" t="s">
        <v>27</v>
      </c>
      <c r="B9" s="723" t="s">
        <v>273</v>
      </c>
      <c r="C9" s="724"/>
      <c r="D9" s="725"/>
      <c r="E9" s="311" t="s">
        <v>151</v>
      </c>
      <c r="F9" s="324" t="s">
        <v>1</v>
      </c>
      <c r="G9" s="324" t="s">
        <v>302</v>
      </c>
    </row>
    <row r="10" spans="1:8" s="43" customFormat="1" ht="19.5" customHeight="1" x14ac:dyDescent="0.2">
      <c r="A10" s="606" t="s">
        <v>298</v>
      </c>
      <c r="B10" s="727" t="s">
        <v>272</v>
      </c>
      <c r="C10" s="727"/>
      <c r="D10" s="727"/>
      <c r="E10" s="54"/>
      <c r="F10" s="53"/>
      <c r="G10" s="399"/>
      <c r="H10" s="608"/>
    </row>
    <row r="11" spans="1:8" s="43" customFormat="1" ht="19.5" customHeight="1" x14ac:dyDescent="0.2">
      <c r="A11" s="606" t="s">
        <v>299</v>
      </c>
      <c r="B11" s="727" t="s">
        <v>109</v>
      </c>
      <c r="C11" s="727"/>
      <c r="D11" s="727"/>
      <c r="E11" s="54"/>
      <c r="F11" s="53"/>
      <c r="G11" s="399"/>
      <c r="H11" s="608"/>
    </row>
    <row r="12" spans="1:8" s="43" customFormat="1" ht="19.5" customHeight="1" x14ac:dyDescent="0.2">
      <c r="A12" s="606" t="s">
        <v>300</v>
      </c>
      <c r="B12" s="727" t="s">
        <v>320</v>
      </c>
      <c r="C12" s="727"/>
      <c r="D12" s="727"/>
      <c r="E12" s="54"/>
      <c r="F12" s="53"/>
      <c r="G12" s="400"/>
    </row>
    <row r="13" spans="1:8" s="43" customFormat="1" ht="24.75" customHeight="1" x14ac:dyDescent="0.2">
      <c r="A13" s="606" t="s">
        <v>301</v>
      </c>
      <c r="B13" s="728" t="s">
        <v>321</v>
      </c>
      <c r="C13" s="727"/>
      <c r="D13" s="727"/>
      <c r="E13" s="54"/>
      <c r="F13" s="53"/>
      <c r="G13" s="259">
        <v>0</v>
      </c>
      <c r="H13" s="342"/>
    </row>
    <row r="14" spans="1:8" s="43" customFormat="1" ht="19.5" customHeight="1" x14ac:dyDescent="0.2">
      <c r="A14" s="312"/>
      <c r="B14" s="720" t="s">
        <v>303</v>
      </c>
      <c r="C14" s="720"/>
      <c r="D14" s="720"/>
      <c r="E14" s="720"/>
      <c r="F14" s="720"/>
      <c r="G14" s="239">
        <f>ROUND(SUM(G10:G13),2)</f>
        <v>0</v>
      </c>
    </row>
    <row r="15" spans="1:8" s="43" customFormat="1" ht="19.5" customHeight="1" x14ac:dyDescent="0.2">
      <c r="A15" s="314" t="s">
        <v>274</v>
      </c>
      <c r="B15" s="721" t="s">
        <v>365</v>
      </c>
      <c r="C15" s="721"/>
      <c r="D15" s="721"/>
      <c r="E15" s="721"/>
      <c r="F15" s="721"/>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w/S4EPLLPYjWluks9sbqL1Hh8cFeneOK/WZKSaza4dowoilvkF1Cz5+V8FQobsYo0bL3Ib2C2BU7RnOLN/2C2g==" saltValue="2JVhaRkRYvO3wxLFoUPMTg=="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P1951"/>
  <sheetViews>
    <sheetView showGridLines="0" topLeftCell="A79" zoomScaleNormal="100" zoomScaleSheetLayoutView="100" zoomScalePageLayoutView="115" workbookViewId="0">
      <selection activeCell="Q106" sqref="Q106"/>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358</v>
      </c>
      <c r="B1" s="203" t="s">
        <v>369</v>
      </c>
      <c r="C1" s="203"/>
      <c r="D1" s="203"/>
      <c r="F1" s="4"/>
      <c r="G1" s="61"/>
      <c r="I1" s="61"/>
    </row>
    <row r="2" spans="1:12" ht="18" x14ac:dyDescent="0.2">
      <c r="A2" s="4" t="str">
        <f>Übersicht!B2</f>
        <v>Südthüringen-Unterfranken-Netz (SUN) Los A</v>
      </c>
      <c r="B2" s="331"/>
      <c r="C2" s="5"/>
      <c r="D2" s="5"/>
      <c r="G2" s="62"/>
      <c r="H2" s="62"/>
      <c r="I2" s="62"/>
    </row>
    <row r="3" spans="1:12" s="135" customFormat="1" ht="15" customHeight="1" x14ac:dyDescent="0.2">
      <c r="A3" s="131" t="s">
        <v>368</v>
      </c>
      <c r="B3" s="204"/>
      <c r="C3" s="132"/>
      <c r="D3" s="132"/>
      <c r="E3" s="133"/>
      <c r="F3" s="132"/>
      <c r="G3" s="132"/>
      <c r="H3" s="132"/>
      <c r="I3" s="134"/>
      <c r="K3" s="136"/>
      <c r="L3" s="136"/>
    </row>
    <row r="4" spans="1:12" s="29" customFormat="1" x14ac:dyDescent="0.2">
      <c r="A4" s="730" t="s">
        <v>485</v>
      </c>
      <c r="B4" s="730"/>
      <c r="C4" s="730"/>
      <c r="D4" s="730"/>
      <c r="E4" s="730"/>
      <c r="F4" s="730"/>
      <c r="G4" s="730"/>
      <c r="H4" s="730"/>
      <c r="I4" s="730"/>
      <c r="J4" s="730"/>
      <c r="K4" s="730"/>
      <c r="L4" s="730"/>
    </row>
    <row r="5" spans="1:12" ht="15" customHeight="1" x14ac:dyDescent="0.2">
      <c r="A5" s="215"/>
      <c r="B5" s="2"/>
    </row>
    <row r="6" spans="1:12" s="10" customFormat="1" ht="15" customHeight="1" x14ac:dyDescent="0.2">
      <c r="A6" s="726" t="str">
        <f>Übersicht!B5</f>
        <v>Nur grün hinterlegte Felder sind vom Bieter auszufüllen.</v>
      </c>
      <c r="B6" s="726"/>
      <c r="C6" s="726"/>
      <c r="D6" s="726"/>
      <c r="E6" s="726"/>
      <c r="F6" s="726"/>
      <c r="G6" s="726"/>
      <c r="H6" s="726"/>
      <c r="I6" s="726"/>
      <c r="J6" s="726"/>
      <c r="K6" s="726"/>
      <c r="L6" s="726"/>
    </row>
    <row r="7" spans="1:12" s="129" customFormat="1" ht="24.75" customHeight="1" thickBot="1" x14ac:dyDescent="0.25">
      <c r="A7" s="433" t="str">
        <f>Übersicht!B7</f>
        <v>Bieter:</v>
      </c>
      <c r="B7" s="722">
        <f>Übersicht!C7</f>
        <v>0</v>
      </c>
      <c r="C7" s="722"/>
      <c r="D7" s="722"/>
      <c r="E7" s="722"/>
      <c r="F7" s="722"/>
      <c r="G7" s="722"/>
      <c r="H7" s="722"/>
      <c r="I7" s="722"/>
      <c r="K7" s="130"/>
      <c r="L7" s="130"/>
    </row>
    <row r="8" spans="1:12" s="19" customFormat="1" ht="43.5" customHeight="1" thickBot="1" x14ac:dyDescent="0.25">
      <c r="A8" s="773" t="s">
        <v>28</v>
      </c>
      <c r="B8" s="774"/>
      <c r="C8" s="774"/>
      <c r="D8" s="774"/>
      <c r="E8" s="774"/>
      <c r="F8" s="774"/>
      <c r="G8" s="774"/>
      <c r="H8" s="774"/>
      <c r="I8" s="774"/>
      <c r="J8" s="774"/>
      <c r="K8" s="774"/>
      <c r="L8" s="77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76" t="s">
        <v>482</v>
      </c>
      <c r="C10" s="776"/>
      <c r="D10" s="776"/>
      <c r="E10" s="776"/>
      <c r="F10" s="776"/>
      <c r="G10" s="776"/>
      <c r="H10" s="776"/>
      <c r="I10" s="776"/>
      <c r="J10" s="776"/>
      <c r="K10" s="776"/>
      <c r="L10" s="77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59"/>
      <c r="B12" s="760"/>
      <c r="C12" s="760"/>
      <c r="D12" s="760"/>
      <c r="E12" s="760"/>
      <c r="F12" s="760"/>
      <c r="G12" s="761"/>
      <c r="H12" s="49"/>
      <c r="J12" s="42"/>
      <c r="K12" s="42"/>
    </row>
    <row r="13" spans="1:12" s="57" customFormat="1" ht="18" customHeight="1" x14ac:dyDescent="0.2">
      <c r="A13" s="728" t="s">
        <v>343</v>
      </c>
      <c r="B13" s="728"/>
      <c r="C13" s="728"/>
      <c r="D13" s="54"/>
      <c r="E13" s="55" t="s">
        <v>21</v>
      </c>
      <c r="F13" s="218"/>
      <c r="G13" s="709">
        <v>723697.63</v>
      </c>
      <c r="H13" s="342" t="s">
        <v>483</v>
      </c>
      <c r="J13" s="67"/>
      <c r="K13" s="67"/>
    </row>
    <row r="14" spans="1:12" s="57" customFormat="1" ht="18" customHeight="1" x14ac:dyDescent="0.3">
      <c r="A14" s="728" t="s">
        <v>367</v>
      </c>
      <c r="B14" s="728"/>
      <c r="C14" s="728"/>
      <c r="D14" s="352"/>
      <c r="E14" s="55" t="s">
        <v>21</v>
      </c>
      <c r="F14" s="353"/>
      <c r="G14" s="709">
        <v>737869.30700000003</v>
      </c>
      <c r="H14" s="710" t="s">
        <v>484</v>
      </c>
      <c r="J14" s="67"/>
      <c r="K14" s="67"/>
    </row>
    <row r="15" spans="1:12" s="19" customFormat="1" ht="18" customHeight="1" x14ac:dyDescent="0.2">
      <c r="A15" s="735"/>
      <c r="B15" s="736"/>
      <c r="C15" s="736"/>
      <c r="D15" s="736"/>
      <c r="E15" s="736"/>
      <c r="F15" s="737"/>
      <c r="G15" s="219">
        <f>SUM(G13:G14)</f>
        <v>1461566.9369999999</v>
      </c>
      <c r="H15" s="49"/>
      <c r="J15" s="42"/>
      <c r="K15" s="42"/>
    </row>
    <row r="16" spans="1:12" s="19" customFormat="1" ht="18" customHeight="1" x14ac:dyDescent="0.2">
      <c r="A16" s="759"/>
      <c r="B16" s="760"/>
      <c r="C16" s="760"/>
      <c r="D16" s="760"/>
      <c r="E16" s="760"/>
      <c r="F16" s="760"/>
      <c r="G16" s="761"/>
      <c r="H16" s="49"/>
      <c r="J16" s="42"/>
      <c r="K16" s="42"/>
    </row>
    <row r="17" spans="1:16" s="57" customFormat="1" ht="18" customHeight="1" x14ac:dyDescent="0.2">
      <c r="A17" s="734" t="s">
        <v>58</v>
      </c>
      <c r="B17" s="734"/>
      <c r="C17" s="734"/>
      <c r="D17" s="54"/>
      <c r="E17" s="55" t="s">
        <v>48</v>
      </c>
      <c r="F17" s="218"/>
      <c r="G17" s="220"/>
      <c r="H17" s="56"/>
      <c r="J17" s="67"/>
      <c r="K17" s="67"/>
    </row>
    <row r="18" spans="1:16" s="57" customFormat="1" ht="18" customHeight="1" x14ac:dyDescent="0.2">
      <c r="A18" s="734" t="s">
        <v>59</v>
      </c>
      <c r="B18" s="734"/>
      <c r="C18" s="734"/>
      <c r="D18" s="221"/>
      <c r="E18" s="55" t="s">
        <v>60</v>
      </c>
      <c r="F18" s="222"/>
      <c r="G18" s="220"/>
      <c r="H18" s="56"/>
      <c r="J18" s="67"/>
      <c r="K18" s="67"/>
    </row>
    <row r="19" spans="1:16" s="19" customFormat="1" ht="18" customHeight="1" x14ac:dyDescent="0.2">
      <c r="A19" s="735"/>
      <c r="B19" s="736"/>
      <c r="C19" s="736"/>
      <c r="D19" s="736"/>
      <c r="E19" s="736"/>
      <c r="F19" s="73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47" t="s">
        <v>261</v>
      </c>
      <c r="L22" s="747"/>
    </row>
    <row r="23" spans="1:16" s="24" customFormat="1" ht="41.25" customHeight="1" x14ac:dyDescent="0.2">
      <c r="A23" s="312" t="s">
        <v>2</v>
      </c>
      <c r="B23" s="769" t="s">
        <v>3</v>
      </c>
      <c r="C23" s="769"/>
      <c r="D23" s="769"/>
      <c r="E23" s="397" t="s">
        <v>18</v>
      </c>
      <c r="F23" s="397" t="s">
        <v>1</v>
      </c>
      <c r="G23" s="397" t="s">
        <v>29</v>
      </c>
      <c r="H23" s="397" t="s">
        <v>30</v>
      </c>
      <c r="I23" s="397" t="s">
        <v>69</v>
      </c>
      <c r="J23" s="315"/>
      <c r="K23" s="397" t="s">
        <v>262</v>
      </c>
      <c r="L23" s="397" t="s">
        <v>263</v>
      </c>
      <c r="N23" s="170" t="s">
        <v>323</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390" t="s">
        <v>94</v>
      </c>
      <c r="C25" s="390"/>
      <c r="D25" s="390"/>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51" t="s">
        <v>95</v>
      </c>
      <c r="C27" s="752"/>
      <c r="D27" s="752"/>
      <c r="E27" s="752"/>
      <c r="F27" s="752"/>
      <c r="G27" s="752"/>
      <c r="H27" s="752"/>
      <c r="I27" s="753"/>
      <c r="M27" s="19"/>
      <c r="N27" s="19"/>
      <c r="O27" s="19"/>
      <c r="P27" s="19"/>
    </row>
    <row r="28" spans="1:16" s="24" customFormat="1" ht="18" customHeight="1" x14ac:dyDescent="0.2">
      <c r="A28" s="217" t="s">
        <v>11</v>
      </c>
      <c r="B28" s="741" t="s">
        <v>63</v>
      </c>
      <c r="C28" s="742"/>
      <c r="D28" s="743"/>
      <c r="E28" s="54"/>
      <c r="F28" s="53"/>
      <c r="G28" s="218"/>
      <c r="H28" s="236"/>
      <c r="I28" s="237">
        <f>IF($G$15=0,0,ROUND(H28/FplkmBS1,3))</f>
        <v>0</v>
      </c>
      <c r="K28" s="317" t="s">
        <v>71</v>
      </c>
      <c r="L28" s="316"/>
      <c r="M28" s="19"/>
      <c r="N28" s="434"/>
      <c r="O28" s="19"/>
      <c r="P28" s="19"/>
    </row>
    <row r="29" spans="1:16" s="24" customFormat="1" ht="18" customHeight="1" x14ac:dyDescent="0.2">
      <c r="A29" s="217" t="s">
        <v>10</v>
      </c>
      <c r="B29" s="741" t="s">
        <v>62</v>
      </c>
      <c r="C29" s="742"/>
      <c r="D29" s="743"/>
      <c r="E29" s="54"/>
      <c r="F29" s="53"/>
      <c r="G29" s="218"/>
      <c r="H29" s="236"/>
      <c r="I29" s="237">
        <f>IF($G$15=0,0,ROUND(H29/FplkmBS1,3))</f>
        <v>0</v>
      </c>
      <c r="K29" s="317" t="s">
        <v>71</v>
      </c>
      <c r="L29" s="316"/>
      <c r="M29" s="19"/>
      <c r="N29" s="434"/>
      <c r="O29" s="19"/>
      <c r="P29" s="19"/>
    </row>
    <row r="30" spans="1:16" s="24" customFormat="1" ht="18" customHeight="1" x14ac:dyDescent="0.2">
      <c r="A30" s="217" t="s">
        <v>15</v>
      </c>
      <c r="B30" s="741" t="s">
        <v>93</v>
      </c>
      <c r="C30" s="742"/>
      <c r="D30" s="743"/>
      <c r="E30" s="54"/>
      <c r="F30" s="53"/>
      <c r="G30" s="218"/>
      <c r="H30" s="236"/>
      <c r="I30" s="237">
        <f>IF($G$15=0,0,ROUND(H30/FplkmBS1,3))</f>
        <v>0</v>
      </c>
      <c r="K30" s="317" t="s">
        <v>71</v>
      </c>
      <c r="L30" s="316"/>
      <c r="M30" s="19"/>
      <c r="N30" s="434"/>
      <c r="O30" s="19"/>
      <c r="P30" s="19"/>
    </row>
    <row r="31" spans="1:16" s="24" customFormat="1" ht="18" customHeight="1" x14ac:dyDescent="0.2">
      <c r="A31" s="217" t="s">
        <v>37</v>
      </c>
      <c r="B31" s="741" t="s">
        <v>61</v>
      </c>
      <c r="C31" s="742"/>
      <c r="D31" s="743"/>
      <c r="E31" s="54"/>
      <c r="F31" s="53"/>
      <c r="G31" s="218"/>
      <c r="H31" s="236"/>
      <c r="I31" s="237">
        <f>IF($G$15=0,0,ROUND(H31/FplkmBS1,3))</f>
        <v>0</v>
      </c>
      <c r="K31" s="317" t="s">
        <v>71</v>
      </c>
      <c r="L31" s="316"/>
      <c r="M31" s="19"/>
      <c r="N31" s="434"/>
      <c r="O31" s="19"/>
      <c r="P31" s="19"/>
    </row>
    <row r="32" spans="1:16" s="24" customFormat="1" ht="18" customHeight="1" x14ac:dyDescent="0.2">
      <c r="A32" s="217" t="s">
        <v>307</v>
      </c>
      <c r="B32" s="728" t="s">
        <v>101</v>
      </c>
      <c r="C32" s="728"/>
      <c r="D32" s="728"/>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744" t="s">
        <v>111</v>
      </c>
      <c r="C33" s="745"/>
      <c r="D33" s="746"/>
      <c r="E33" s="54"/>
      <c r="F33" s="53"/>
      <c r="G33" s="218"/>
      <c r="H33" s="236"/>
      <c r="I33" s="237">
        <f t="shared" si="0"/>
        <v>0</v>
      </c>
      <c r="K33" s="317" t="s">
        <v>71</v>
      </c>
      <c r="L33" s="316"/>
      <c r="M33" s="19"/>
      <c r="N33" s="434"/>
      <c r="O33" s="19"/>
      <c r="P33" s="19"/>
    </row>
    <row r="34" spans="1:16" ht="18" customHeight="1" x14ac:dyDescent="0.2">
      <c r="A34" s="238"/>
      <c r="B34" s="735" t="s">
        <v>26</v>
      </c>
      <c r="C34" s="736"/>
      <c r="D34" s="736"/>
      <c r="E34" s="736"/>
      <c r="F34" s="736"/>
      <c r="G34" s="73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51" t="s">
        <v>96</v>
      </c>
      <c r="C36" s="752"/>
      <c r="D36" s="752"/>
      <c r="E36" s="752"/>
      <c r="F36" s="752"/>
      <c r="G36" s="752"/>
      <c r="H36" s="752"/>
      <c r="I36" s="753"/>
    </row>
    <row r="37" spans="1:16" s="24" customFormat="1" ht="18" customHeight="1" x14ac:dyDescent="0.2">
      <c r="A37" s="217" t="s">
        <v>12</v>
      </c>
      <c r="B37" s="734" t="s">
        <v>97</v>
      </c>
      <c r="C37" s="734"/>
      <c r="D37" s="734"/>
      <c r="E37" s="54"/>
      <c r="F37" s="53"/>
      <c r="G37" s="218"/>
      <c r="H37" s="236"/>
      <c r="I37" s="237">
        <f t="shared" ref="I37:I45" si="1">IF($G$15=0,0,ROUND(H37/FplkmBS1,3))</f>
        <v>0</v>
      </c>
      <c r="K37" s="317" t="s">
        <v>71</v>
      </c>
      <c r="L37" s="316"/>
      <c r="N37" s="317" t="s">
        <v>71</v>
      </c>
    </row>
    <row r="38" spans="1:16" s="24" customFormat="1" ht="18" customHeight="1" x14ac:dyDescent="0.2">
      <c r="A38" s="217" t="s">
        <v>13</v>
      </c>
      <c r="B38" s="741" t="s">
        <v>98</v>
      </c>
      <c r="C38" s="742"/>
      <c r="D38" s="743"/>
      <c r="E38" s="54"/>
      <c r="F38" s="53"/>
      <c r="G38" s="218"/>
      <c r="H38" s="236"/>
      <c r="I38" s="237">
        <f t="shared" si="1"/>
        <v>0</v>
      </c>
      <c r="K38" s="317" t="s">
        <v>71</v>
      </c>
      <c r="L38" s="316"/>
      <c r="N38" s="317" t="s">
        <v>71</v>
      </c>
    </row>
    <row r="39" spans="1:16" s="24" customFormat="1" ht="18" customHeight="1" x14ac:dyDescent="0.2">
      <c r="A39" s="217" t="s">
        <v>14</v>
      </c>
      <c r="B39" s="741" t="s">
        <v>258</v>
      </c>
      <c r="C39" s="742"/>
      <c r="D39" s="743"/>
      <c r="E39" s="54"/>
      <c r="F39" s="53"/>
      <c r="G39" s="218"/>
      <c r="H39" s="236"/>
      <c r="I39" s="237">
        <f t="shared" si="1"/>
        <v>0</v>
      </c>
      <c r="K39" s="317" t="s">
        <v>71</v>
      </c>
      <c r="L39" s="316"/>
      <c r="N39" s="317" t="s">
        <v>71</v>
      </c>
    </row>
    <row r="40" spans="1:16" s="24" customFormat="1" ht="18" customHeight="1" x14ac:dyDescent="0.2">
      <c r="A40" s="217" t="s">
        <v>112</v>
      </c>
      <c r="B40" s="734" t="s">
        <v>99</v>
      </c>
      <c r="C40" s="734"/>
      <c r="D40" s="734"/>
      <c r="E40" s="54"/>
      <c r="F40" s="53"/>
      <c r="G40" s="218"/>
      <c r="H40" s="236"/>
      <c r="I40" s="237">
        <f t="shared" si="1"/>
        <v>0</v>
      </c>
      <c r="K40" s="317" t="s">
        <v>71</v>
      </c>
      <c r="L40" s="316"/>
      <c r="N40" s="317" t="s">
        <v>71</v>
      </c>
    </row>
    <row r="41" spans="1:16" s="24" customFormat="1" ht="18" customHeight="1" x14ac:dyDescent="0.2">
      <c r="A41" s="217" t="s">
        <v>113</v>
      </c>
      <c r="B41" s="741" t="s">
        <v>235</v>
      </c>
      <c r="C41" s="742"/>
      <c r="D41" s="743"/>
      <c r="E41" s="54"/>
      <c r="F41" s="53"/>
      <c r="G41" s="218"/>
      <c r="H41" s="236"/>
      <c r="I41" s="237">
        <f t="shared" si="1"/>
        <v>0</v>
      </c>
      <c r="K41" s="317" t="s">
        <v>71</v>
      </c>
      <c r="L41" s="316"/>
      <c r="N41" s="317" t="s">
        <v>71</v>
      </c>
    </row>
    <row r="42" spans="1:16" s="24" customFormat="1" ht="18" customHeight="1" x14ac:dyDescent="0.2">
      <c r="A42" s="217" t="s">
        <v>114</v>
      </c>
      <c r="B42" s="744" t="s">
        <v>236</v>
      </c>
      <c r="C42" s="745"/>
      <c r="D42" s="746"/>
      <c r="E42" s="54"/>
      <c r="F42" s="53"/>
      <c r="G42" s="218"/>
      <c r="H42" s="236"/>
      <c r="I42" s="237">
        <f t="shared" si="1"/>
        <v>0</v>
      </c>
      <c r="K42" s="317" t="s">
        <v>71</v>
      </c>
      <c r="L42" s="316"/>
      <c r="N42" s="317" t="s">
        <v>71</v>
      </c>
    </row>
    <row r="43" spans="1:16" s="24" customFormat="1" ht="18" customHeight="1" x14ac:dyDescent="0.2">
      <c r="A43" s="217" t="s">
        <v>115</v>
      </c>
      <c r="B43" s="765" t="s">
        <v>100</v>
      </c>
      <c r="C43" s="766"/>
      <c r="D43" s="767"/>
      <c r="E43" s="54"/>
      <c r="F43" s="53"/>
      <c r="G43" s="218"/>
      <c r="H43" s="236"/>
      <c r="I43" s="237">
        <f t="shared" si="1"/>
        <v>0</v>
      </c>
      <c r="K43" s="317" t="s">
        <v>71</v>
      </c>
      <c r="L43" s="316"/>
      <c r="N43" s="317" t="s">
        <v>71</v>
      </c>
    </row>
    <row r="44" spans="1:16" s="24" customFormat="1" ht="18" customHeight="1" x14ac:dyDescent="0.2">
      <c r="A44" s="217" t="s">
        <v>116</v>
      </c>
      <c r="B44" s="728" t="s">
        <v>286</v>
      </c>
      <c r="C44" s="728"/>
      <c r="D44" s="728"/>
      <c r="E44" s="54"/>
      <c r="F44" s="53"/>
      <c r="G44" s="218"/>
      <c r="H44" s="236"/>
      <c r="I44" s="237">
        <f t="shared" si="1"/>
        <v>0</v>
      </c>
      <c r="K44" s="317" t="s">
        <v>71</v>
      </c>
      <c r="L44" s="316"/>
      <c r="N44" s="317" t="s">
        <v>71</v>
      </c>
    </row>
    <row r="45" spans="1:16" ht="18" customHeight="1" x14ac:dyDescent="0.2">
      <c r="A45" s="238"/>
      <c r="B45" s="735" t="s">
        <v>25</v>
      </c>
      <c r="C45" s="736"/>
      <c r="D45" s="736"/>
      <c r="E45" s="736"/>
      <c r="F45" s="736"/>
      <c r="G45" s="73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38" t="s">
        <v>102</v>
      </c>
      <c r="C47" s="739"/>
      <c r="D47" s="739"/>
      <c r="E47" s="739"/>
      <c r="F47" s="739"/>
      <c r="G47" s="739"/>
      <c r="H47" s="739"/>
      <c r="I47" s="740"/>
      <c r="K47" s="128"/>
    </row>
    <row r="48" spans="1:16" ht="18" customHeight="1" x14ac:dyDescent="0.2">
      <c r="A48" s="217" t="s">
        <v>39</v>
      </c>
      <c r="B48" s="744" t="s">
        <v>104</v>
      </c>
      <c r="C48" s="745"/>
      <c r="D48" s="746"/>
      <c r="E48" s="53"/>
      <c r="F48" s="53"/>
      <c r="G48" s="53"/>
      <c r="H48" s="198"/>
      <c r="I48" s="237">
        <f t="shared" ref="I48:I51" si="2">IF($G$15=0,0,ROUND(H48/FplkmBS1,3))</f>
        <v>0</v>
      </c>
      <c r="K48" s="317" t="s">
        <v>71</v>
      </c>
      <c r="L48" s="318"/>
      <c r="N48" s="328"/>
    </row>
    <row r="49" spans="1:14" ht="18" customHeight="1" x14ac:dyDescent="0.2">
      <c r="A49" s="217" t="s">
        <v>40</v>
      </c>
      <c r="B49" s="765" t="s">
        <v>268</v>
      </c>
      <c r="C49" s="766"/>
      <c r="D49" s="767"/>
      <c r="E49" s="53"/>
      <c r="F49" s="53"/>
      <c r="G49" s="53"/>
      <c r="H49" s="198"/>
      <c r="I49" s="237">
        <f t="shared" si="2"/>
        <v>0</v>
      </c>
      <c r="K49" s="317" t="s">
        <v>71</v>
      </c>
      <c r="L49" s="317"/>
      <c r="N49" s="328"/>
    </row>
    <row r="50" spans="1:14" ht="18" customHeight="1" x14ac:dyDescent="0.2">
      <c r="A50" s="217" t="s">
        <v>233</v>
      </c>
      <c r="B50" s="770" t="s">
        <v>103</v>
      </c>
      <c r="C50" s="771"/>
      <c r="D50" s="772"/>
      <c r="E50" s="53"/>
      <c r="F50" s="53"/>
      <c r="G50" s="53"/>
      <c r="H50" s="198"/>
      <c r="I50" s="237">
        <f t="shared" si="2"/>
        <v>0</v>
      </c>
      <c r="K50" s="317" t="s">
        <v>71</v>
      </c>
      <c r="L50" s="317"/>
      <c r="N50" s="328"/>
    </row>
    <row r="51" spans="1:14" ht="18" customHeight="1" x14ac:dyDescent="0.2">
      <c r="A51" s="238"/>
      <c r="B51" s="735" t="s">
        <v>43</v>
      </c>
      <c r="C51" s="736"/>
      <c r="D51" s="736"/>
      <c r="E51" s="736"/>
      <c r="F51" s="736"/>
      <c r="G51" s="73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47" t="s">
        <v>261</v>
      </c>
      <c r="L53" s="747"/>
    </row>
    <row r="54" spans="1:14" s="24" customFormat="1" ht="42" customHeight="1" x14ac:dyDescent="0.2">
      <c r="A54" s="235" t="s">
        <v>2</v>
      </c>
      <c r="B54" s="762" t="s">
        <v>3</v>
      </c>
      <c r="C54" s="763"/>
      <c r="D54" s="764"/>
      <c r="E54" s="397" t="s">
        <v>18</v>
      </c>
      <c r="F54" s="397" t="s">
        <v>1</v>
      </c>
      <c r="G54" s="397" t="s">
        <v>29</v>
      </c>
      <c r="H54" s="260" t="s">
        <v>30</v>
      </c>
      <c r="I54" s="397" t="s">
        <v>69</v>
      </c>
      <c r="K54" s="397" t="s">
        <v>262</v>
      </c>
      <c r="L54" s="397" t="s">
        <v>263</v>
      </c>
      <c r="N54" s="170" t="s">
        <v>323</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390" t="s">
        <v>31</v>
      </c>
      <c r="C56" s="390"/>
      <c r="D56" s="390"/>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738" t="s">
        <v>38</v>
      </c>
      <c r="C58" s="739"/>
      <c r="D58" s="739"/>
      <c r="E58" s="739"/>
      <c r="F58" s="739"/>
      <c r="G58" s="739"/>
      <c r="H58" s="739"/>
      <c r="I58" s="740"/>
    </row>
    <row r="59" spans="1:14" ht="18" customHeight="1" x14ac:dyDescent="0.2">
      <c r="A59" s="217" t="s">
        <v>118</v>
      </c>
      <c r="B59" s="391" t="s">
        <v>370</v>
      </c>
      <c r="C59" s="392"/>
      <c r="D59" s="329"/>
      <c r="E59" s="198"/>
      <c r="F59" s="55" t="s">
        <v>35</v>
      </c>
      <c r="G59" s="198"/>
      <c r="H59" s="259">
        <f>ROUND(E59*G59,2)</f>
        <v>0</v>
      </c>
      <c r="I59" s="237">
        <f>IFERROR(H59/FplkmBS1,0)</f>
        <v>0</v>
      </c>
      <c r="K59" s="319"/>
      <c r="L59" s="317" t="s">
        <v>71</v>
      </c>
      <c r="N59" s="317" t="s">
        <v>71</v>
      </c>
    </row>
    <row r="60" spans="1:14" ht="18" customHeight="1" x14ac:dyDescent="0.2">
      <c r="A60" s="217" t="s">
        <v>119</v>
      </c>
      <c r="B60" s="391" t="s">
        <v>371</v>
      </c>
      <c r="C60" s="392"/>
      <c r="D60" s="329"/>
      <c r="E60" s="53"/>
      <c r="F60" s="53"/>
      <c r="G60" s="53"/>
      <c r="H60" s="198"/>
      <c r="I60" s="237">
        <f>IFERROR(H60/FplkmBS1,0)</f>
        <v>0</v>
      </c>
      <c r="K60" s="319"/>
      <c r="L60" s="317" t="s">
        <v>71</v>
      </c>
      <c r="N60" s="317" t="s">
        <v>71</v>
      </c>
    </row>
    <row r="61" spans="1:14" ht="18" customHeight="1" x14ac:dyDescent="0.2">
      <c r="A61" s="238"/>
      <c r="B61" s="735" t="s">
        <v>179</v>
      </c>
      <c r="C61" s="736"/>
      <c r="D61" s="736"/>
      <c r="E61" s="736"/>
      <c r="F61" s="736"/>
      <c r="G61" s="73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738" t="s">
        <v>31</v>
      </c>
      <c r="C63" s="739"/>
      <c r="D63" s="739"/>
      <c r="E63" s="739"/>
      <c r="F63" s="739"/>
      <c r="G63" s="739"/>
      <c r="H63" s="739"/>
      <c r="I63" s="740"/>
    </row>
    <row r="64" spans="1:14" ht="18" customHeight="1" x14ac:dyDescent="0.2">
      <c r="A64" s="217" t="s">
        <v>176</v>
      </c>
      <c r="B64" s="728" t="s">
        <v>287</v>
      </c>
      <c r="C64" s="728"/>
      <c r="D64" s="728"/>
      <c r="E64" s="257"/>
      <c r="F64" s="55" t="s">
        <v>35</v>
      </c>
      <c r="G64" s="258"/>
      <c r="H64" s="259">
        <f>ROUND(E64*G64,2)</f>
        <v>0</v>
      </c>
      <c r="I64" s="237">
        <f>IF($G$15=0,0,ROUND(H64/FplkmBS1,3))</f>
        <v>0</v>
      </c>
      <c r="K64" s="318"/>
      <c r="L64" s="317" t="s">
        <v>71</v>
      </c>
      <c r="N64" s="317" t="s">
        <v>71</v>
      </c>
    </row>
    <row r="65" spans="1:15" ht="18" customHeight="1" x14ac:dyDescent="0.2">
      <c r="A65" s="217" t="s">
        <v>177</v>
      </c>
      <c r="B65" s="744" t="s">
        <v>36</v>
      </c>
      <c r="C65" s="745"/>
      <c r="D65" s="746"/>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728" t="s">
        <v>23</v>
      </c>
      <c r="C66" s="728"/>
      <c r="D66" s="728"/>
      <c r="E66" s="257"/>
      <c r="F66" s="55" t="s">
        <v>47</v>
      </c>
      <c r="G66" s="258"/>
      <c r="H66" s="259">
        <f>ROUND(E66*G66,2)</f>
        <v>0</v>
      </c>
      <c r="I66" s="237">
        <f>IF($G$15=0,0,ROUND(H66/FplkmBS1,3))</f>
        <v>0</v>
      </c>
      <c r="K66" s="354" t="s">
        <v>71</v>
      </c>
      <c r="L66" s="346"/>
      <c r="M66" s="342"/>
      <c r="N66" s="317" t="s">
        <v>71</v>
      </c>
    </row>
    <row r="67" spans="1:15" ht="18" customHeight="1" x14ac:dyDescent="0.2">
      <c r="A67" s="238"/>
      <c r="B67" s="735" t="s">
        <v>180</v>
      </c>
      <c r="C67" s="736"/>
      <c r="D67" s="736"/>
      <c r="E67" s="736"/>
      <c r="F67" s="736"/>
      <c r="G67" s="737"/>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390" t="s">
        <v>41</v>
      </c>
      <c r="C71" s="390"/>
      <c r="D71" s="390"/>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38" t="s">
        <v>41</v>
      </c>
      <c r="C73" s="739"/>
      <c r="D73" s="739"/>
      <c r="E73" s="739"/>
      <c r="F73" s="739"/>
      <c r="G73" s="739"/>
      <c r="H73" s="739"/>
      <c r="I73" s="740"/>
      <c r="K73" s="80"/>
    </row>
    <row r="74" spans="1:15" ht="18" customHeight="1" x14ac:dyDescent="0.2">
      <c r="A74" s="217" t="s">
        <v>121</v>
      </c>
      <c r="B74" s="223" t="s">
        <v>4</v>
      </c>
      <c r="C74" s="748"/>
      <c r="D74" s="749"/>
      <c r="E74" s="749"/>
      <c r="F74" s="749"/>
      <c r="G74" s="750"/>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393" t="s">
        <v>279</v>
      </c>
      <c r="C79" s="53"/>
      <c r="D79" s="53"/>
      <c r="E79" s="58"/>
      <c r="F79" s="55" t="s">
        <v>356</v>
      </c>
      <c r="G79" s="360"/>
      <c r="H79" s="259">
        <f t="shared" si="3"/>
        <v>0</v>
      </c>
      <c r="I79" s="237">
        <f>IF($G$15=0,0,ROUND(H79/FplkmBS1,3))</f>
        <v>0</v>
      </c>
      <c r="K79" s="317"/>
      <c r="L79" s="321" t="s">
        <v>71</v>
      </c>
      <c r="M79" s="307"/>
      <c r="N79" s="317" t="s">
        <v>71</v>
      </c>
    </row>
    <row r="80" spans="1:15" ht="24.75" customHeight="1" x14ac:dyDescent="0.2">
      <c r="A80" s="217" t="s">
        <v>304</v>
      </c>
      <c r="B80" s="396"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735" t="s">
        <v>181</v>
      </c>
      <c r="C81" s="736"/>
      <c r="D81" s="736"/>
      <c r="E81" s="736"/>
      <c r="F81" s="736"/>
      <c r="G81" s="737"/>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747" t="s">
        <v>261</v>
      </c>
      <c r="L83" s="747"/>
    </row>
    <row r="84" spans="1:15" ht="36" customHeight="1" x14ac:dyDescent="0.2">
      <c r="A84" s="235" t="s">
        <v>2</v>
      </c>
      <c r="B84" s="762" t="s">
        <v>3</v>
      </c>
      <c r="C84" s="763"/>
      <c r="D84" s="764"/>
      <c r="E84" s="397" t="s">
        <v>18</v>
      </c>
      <c r="F84" s="397" t="s">
        <v>1</v>
      </c>
      <c r="G84" s="397" t="s">
        <v>29</v>
      </c>
      <c r="H84" s="260" t="s">
        <v>30</v>
      </c>
      <c r="I84" s="397" t="s">
        <v>69</v>
      </c>
      <c r="K84" s="397" t="s">
        <v>262</v>
      </c>
      <c r="L84" s="397" t="s">
        <v>263</v>
      </c>
      <c r="N84" s="170" t="s">
        <v>323</v>
      </c>
    </row>
    <row r="85" spans="1:15" ht="9.9499999999999993" customHeight="1" x14ac:dyDescent="0.2">
      <c r="A85" s="35"/>
      <c r="B85" s="34"/>
      <c r="C85" s="34"/>
      <c r="D85" s="34"/>
      <c r="E85" s="36"/>
      <c r="F85" s="37"/>
      <c r="G85" s="38"/>
      <c r="H85" s="200"/>
      <c r="I85" s="40"/>
    </row>
    <row r="86" spans="1:15" ht="18" customHeight="1" x14ac:dyDescent="0.2">
      <c r="A86" s="224" t="s">
        <v>74</v>
      </c>
      <c r="B86" s="390" t="s">
        <v>105</v>
      </c>
      <c r="C86" s="390"/>
      <c r="D86" s="390"/>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738" t="s">
        <v>44</v>
      </c>
      <c r="C88" s="739"/>
      <c r="D88" s="739"/>
      <c r="E88" s="739"/>
      <c r="F88" s="739"/>
      <c r="G88" s="739"/>
      <c r="H88" s="739"/>
      <c r="I88" s="740"/>
    </row>
    <row r="89" spans="1:15" ht="18" customHeight="1" x14ac:dyDescent="0.2">
      <c r="A89" s="265" t="s">
        <v>107</v>
      </c>
      <c r="B89" s="383"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744" t="s">
        <v>224</v>
      </c>
      <c r="C90" s="745"/>
      <c r="D90" s="746"/>
      <c r="E90" s="48"/>
      <c r="F90" s="48"/>
      <c r="G90" s="48"/>
      <c r="H90" s="266"/>
      <c r="I90" s="237">
        <f t="shared" si="5"/>
        <v>0</v>
      </c>
      <c r="K90" s="318" t="s">
        <v>71</v>
      </c>
      <c r="L90" s="318"/>
      <c r="N90" s="328"/>
    </row>
    <row r="91" spans="1:15" ht="18" customHeight="1" x14ac:dyDescent="0.2">
      <c r="A91" s="265" t="s">
        <v>110</v>
      </c>
      <c r="B91" s="744" t="s">
        <v>225</v>
      </c>
      <c r="C91" s="745"/>
      <c r="D91" s="746"/>
      <c r="E91" s="48"/>
      <c r="F91" s="48"/>
      <c r="G91" s="48"/>
      <c r="H91" s="266"/>
      <c r="I91" s="237">
        <f t="shared" si="5"/>
        <v>0</v>
      </c>
      <c r="K91" s="318" t="s">
        <v>71</v>
      </c>
      <c r="L91" s="318"/>
      <c r="N91" s="328"/>
    </row>
    <row r="92" spans="1:15" ht="18" customHeight="1" x14ac:dyDescent="0.2">
      <c r="A92" s="265" t="s">
        <v>270</v>
      </c>
      <c r="B92" s="744" t="s">
        <v>226</v>
      </c>
      <c r="C92" s="745"/>
      <c r="D92" s="746"/>
      <c r="E92" s="48"/>
      <c r="F92" s="48"/>
      <c r="G92" s="48"/>
      <c r="H92" s="266"/>
      <c r="I92" s="237">
        <f t="shared" si="5"/>
        <v>0</v>
      </c>
      <c r="K92" s="318" t="s">
        <v>71</v>
      </c>
      <c r="L92" s="318"/>
      <c r="N92" s="328"/>
    </row>
    <row r="93" spans="1:15" ht="18" customHeight="1" x14ac:dyDescent="0.2">
      <c r="A93" s="265" t="s">
        <v>283</v>
      </c>
      <c r="B93" s="728" t="s">
        <v>310</v>
      </c>
      <c r="C93" s="728"/>
      <c r="D93" s="728"/>
      <c r="E93" s="48"/>
      <c r="F93" s="48"/>
      <c r="G93" s="48"/>
      <c r="H93" s="266"/>
      <c r="I93" s="237">
        <f t="shared" si="5"/>
        <v>0</v>
      </c>
      <c r="K93" s="318" t="s">
        <v>71</v>
      </c>
      <c r="L93" s="318"/>
      <c r="N93" s="328"/>
    </row>
    <row r="94" spans="1:15" ht="18" customHeight="1" x14ac:dyDescent="0.2">
      <c r="A94" s="265" t="s">
        <v>284</v>
      </c>
      <c r="B94" s="744" t="s">
        <v>52</v>
      </c>
      <c r="C94" s="745"/>
      <c r="D94" s="746"/>
      <c r="E94" s="48"/>
      <c r="F94" s="48"/>
      <c r="G94" s="48"/>
      <c r="H94" s="266"/>
      <c r="I94" s="237">
        <f t="shared" si="5"/>
        <v>0</v>
      </c>
      <c r="K94" s="318" t="s">
        <v>71</v>
      </c>
      <c r="L94" s="318"/>
      <c r="N94" s="328"/>
    </row>
    <row r="95" spans="1:15" ht="18" customHeight="1" x14ac:dyDescent="0.2">
      <c r="A95" s="265" t="s">
        <v>285</v>
      </c>
      <c r="B95" s="728" t="s">
        <v>231</v>
      </c>
      <c r="C95" s="728"/>
      <c r="D95" s="728"/>
      <c r="E95" s="48"/>
      <c r="F95" s="48"/>
      <c r="G95" s="48"/>
      <c r="H95" s="266"/>
      <c r="I95" s="237">
        <f t="shared" si="5"/>
        <v>0</v>
      </c>
      <c r="K95" s="318" t="s">
        <v>71</v>
      </c>
      <c r="L95" s="318"/>
      <c r="N95" s="328"/>
    </row>
    <row r="96" spans="1:15" ht="18" customHeight="1" x14ac:dyDescent="0.2">
      <c r="A96" s="238"/>
      <c r="B96" s="735" t="s">
        <v>184</v>
      </c>
      <c r="C96" s="736"/>
      <c r="D96" s="736"/>
      <c r="E96" s="736"/>
      <c r="F96" s="736"/>
      <c r="G96" s="73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738" t="s">
        <v>34</v>
      </c>
      <c r="C98" s="739"/>
      <c r="D98" s="739"/>
      <c r="E98" s="739"/>
      <c r="F98" s="739"/>
      <c r="G98" s="739"/>
      <c r="H98" s="739"/>
      <c r="I98" s="740"/>
    </row>
    <row r="99" spans="1:15" ht="18" customHeight="1" x14ac:dyDescent="0.2">
      <c r="A99" s="265" t="s">
        <v>126</v>
      </c>
      <c r="B99" s="734" t="s">
        <v>317</v>
      </c>
      <c r="C99" s="734"/>
      <c r="D99" s="734"/>
      <c r="E99" s="733" t="s">
        <v>68</v>
      </c>
      <c r="F99" s="733"/>
      <c r="G99" s="733"/>
      <c r="H99" s="714">
        <v>64000</v>
      </c>
      <c r="I99" s="237">
        <f t="shared" ref="I99:I105" si="6">IF($G$15=0,0,ROUND(H99/FplkmBS1,3))</f>
        <v>4.3999999999999997E-2</v>
      </c>
      <c r="K99" s="318" t="s">
        <v>71</v>
      </c>
      <c r="L99" s="320"/>
      <c r="N99" s="328"/>
      <c r="O99" s="342" t="s">
        <v>484</v>
      </c>
    </row>
    <row r="100" spans="1:15" ht="18" customHeight="1" x14ac:dyDescent="0.2">
      <c r="A100" s="265" t="s">
        <v>228</v>
      </c>
      <c r="B100" s="741" t="s">
        <v>232</v>
      </c>
      <c r="C100" s="742"/>
      <c r="D100" s="743"/>
      <c r="E100" s="53"/>
      <c r="F100" s="53"/>
      <c r="G100" s="53"/>
      <c r="H100" s="198"/>
      <c r="I100" s="237">
        <f t="shared" si="6"/>
        <v>0</v>
      </c>
      <c r="K100" s="318" t="s">
        <v>71</v>
      </c>
      <c r="L100" s="320"/>
      <c r="N100" s="328"/>
    </row>
    <row r="101" spans="1:15" ht="18" customHeight="1" x14ac:dyDescent="0.2">
      <c r="A101" s="265" t="s">
        <v>127</v>
      </c>
      <c r="B101" s="741" t="s">
        <v>66</v>
      </c>
      <c r="C101" s="742"/>
      <c r="D101" s="743"/>
      <c r="E101" s="53"/>
      <c r="F101" s="53"/>
      <c r="G101" s="53"/>
      <c r="H101" s="198"/>
      <c r="I101" s="237">
        <f t="shared" si="6"/>
        <v>0</v>
      </c>
      <c r="K101" s="318" t="s">
        <v>71</v>
      </c>
      <c r="L101" s="320"/>
      <c r="M101" s="69"/>
      <c r="N101" s="328"/>
    </row>
    <row r="102" spans="1:15" ht="21" customHeight="1" x14ac:dyDescent="0.2">
      <c r="A102" s="265" t="s">
        <v>229</v>
      </c>
      <c r="B102" s="741" t="s">
        <v>269</v>
      </c>
      <c r="C102" s="742"/>
      <c r="D102" s="743"/>
      <c r="E102" s="53"/>
      <c r="F102" s="53"/>
      <c r="G102" s="53"/>
      <c r="H102" s="198"/>
      <c r="I102" s="237">
        <f t="shared" si="6"/>
        <v>0</v>
      </c>
      <c r="K102" s="318" t="s">
        <v>71</v>
      </c>
      <c r="L102" s="320"/>
      <c r="M102" s="69"/>
      <c r="N102" s="328"/>
    </row>
    <row r="103" spans="1:15" ht="18" customHeight="1" x14ac:dyDescent="0.2">
      <c r="A103" s="265" t="s">
        <v>227</v>
      </c>
      <c r="B103" s="741" t="s">
        <v>324</v>
      </c>
      <c r="C103" s="742"/>
      <c r="D103" s="743"/>
      <c r="E103" s="53"/>
      <c r="F103" s="53"/>
      <c r="G103" s="53"/>
      <c r="H103" s="198"/>
      <c r="I103" s="237">
        <f t="shared" si="6"/>
        <v>0</v>
      </c>
      <c r="K103" s="318" t="s">
        <v>71</v>
      </c>
      <c r="L103" s="320"/>
      <c r="M103" s="69"/>
      <c r="N103" s="328"/>
    </row>
    <row r="104" spans="1:15" ht="18" customHeight="1" x14ac:dyDescent="0.2">
      <c r="A104" s="265" t="s">
        <v>230</v>
      </c>
      <c r="B104" s="741" t="s">
        <v>56</v>
      </c>
      <c r="C104" s="742"/>
      <c r="D104" s="743"/>
      <c r="E104" s="53"/>
      <c r="F104" s="53"/>
      <c r="G104" s="53"/>
      <c r="H104" s="198"/>
      <c r="I104" s="237">
        <f t="shared" si="6"/>
        <v>0</v>
      </c>
      <c r="K104" s="318" t="s">
        <v>71</v>
      </c>
      <c r="L104" s="320"/>
      <c r="M104" s="69"/>
      <c r="N104" s="328"/>
    </row>
    <row r="105" spans="1:15" ht="18" customHeight="1" x14ac:dyDescent="0.2">
      <c r="A105" s="238"/>
      <c r="B105" s="735" t="s">
        <v>185</v>
      </c>
      <c r="C105" s="736"/>
      <c r="D105" s="736"/>
      <c r="E105" s="736"/>
      <c r="F105" s="736"/>
      <c r="G105" s="737"/>
      <c r="H105" s="239">
        <f>ROUND(SUM(H99:H104),2)</f>
        <v>64000</v>
      </c>
      <c r="I105" s="240">
        <f t="shared" si="6"/>
        <v>4.3999999999999997E-2</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738" t="s">
        <v>45</v>
      </c>
      <c r="C107" s="739"/>
      <c r="D107" s="739"/>
      <c r="E107" s="739"/>
      <c r="F107" s="739"/>
      <c r="G107" s="739"/>
      <c r="H107" s="739"/>
      <c r="I107" s="740"/>
    </row>
    <row r="108" spans="1:15" ht="18" customHeight="1" x14ac:dyDescent="0.2">
      <c r="A108" s="265" t="s">
        <v>129</v>
      </c>
      <c r="B108" s="741" t="s">
        <v>64</v>
      </c>
      <c r="C108" s="742"/>
      <c r="D108" s="743"/>
      <c r="E108" s="48"/>
      <c r="F108" s="48"/>
      <c r="G108" s="48"/>
      <c r="H108" s="266"/>
      <c r="I108" s="237">
        <f>IF($G$15=0,0,ROUND(H108/FplkmBS1,3))</f>
        <v>0</v>
      </c>
      <c r="K108" s="318"/>
      <c r="L108" s="318" t="s">
        <v>71</v>
      </c>
      <c r="N108" s="328"/>
    </row>
    <row r="109" spans="1:15" ht="18" customHeight="1" x14ac:dyDescent="0.2">
      <c r="A109" s="265" t="s">
        <v>130</v>
      </c>
      <c r="B109" s="741" t="s">
        <v>65</v>
      </c>
      <c r="C109" s="742"/>
      <c r="D109" s="743"/>
      <c r="E109" s="48"/>
      <c r="F109" s="48"/>
      <c r="G109" s="48"/>
      <c r="H109" s="266"/>
      <c r="I109" s="237">
        <f>IF($G$15=0,0,ROUND(H109/FplkmBS1,3))</f>
        <v>0</v>
      </c>
      <c r="K109" s="318"/>
      <c r="L109" s="318" t="s">
        <v>71</v>
      </c>
      <c r="N109" s="328"/>
    </row>
    <row r="110" spans="1:15" ht="18" customHeight="1" x14ac:dyDescent="0.2">
      <c r="A110" s="265" t="s">
        <v>131</v>
      </c>
      <c r="B110" s="728" t="s">
        <v>57</v>
      </c>
      <c r="C110" s="728"/>
      <c r="D110" s="728"/>
      <c r="E110" s="48"/>
      <c r="F110" s="48"/>
      <c r="G110" s="48"/>
      <c r="H110" s="266"/>
      <c r="I110" s="237">
        <f>IF($G$15=0,0,ROUND(H110/FplkmBS1,3))</f>
        <v>0</v>
      </c>
      <c r="K110" s="318" t="s">
        <v>71</v>
      </c>
      <c r="L110" s="318"/>
      <c r="N110" s="328"/>
    </row>
    <row r="111" spans="1:15" ht="20.100000000000001" customHeight="1" x14ac:dyDescent="0.2">
      <c r="A111" s="238"/>
      <c r="B111" s="735" t="s">
        <v>186</v>
      </c>
      <c r="C111" s="736"/>
      <c r="D111" s="736"/>
      <c r="E111" s="736"/>
      <c r="F111" s="736"/>
      <c r="G111" s="737"/>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64000</v>
      </c>
      <c r="I112" s="255">
        <f>IF(FplkmBS1=0,0,ROUND(H112/FplkmBS1,3))</f>
        <v>4.3999999999999997E-2</v>
      </c>
    </row>
    <row r="113" spans="1:14" ht="15" customHeight="1" x14ac:dyDescent="0.2">
      <c r="A113" s="137"/>
      <c r="B113" s="25"/>
      <c r="C113" s="25"/>
      <c r="D113" s="25"/>
      <c r="E113" s="26"/>
      <c r="F113" s="27"/>
      <c r="G113" s="28"/>
      <c r="H113" s="199"/>
      <c r="I113" s="40"/>
      <c r="K113" s="747" t="s">
        <v>261</v>
      </c>
      <c r="L113" s="747"/>
    </row>
    <row r="114" spans="1:14" ht="36" customHeight="1" x14ac:dyDescent="0.2">
      <c r="A114" s="235" t="s">
        <v>2</v>
      </c>
      <c r="B114" s="762" t="s">
        <v>3</v>
      </c>
      <c r="C114" s="763"/>
      <c r="D114" s="764"/>
      <c r="E114" s="397" t="s">
        <v>18</v>
      </c>
      <c r="F114" s="397" t="s">
        <v>1</v>
      </c>
      <c r="G114" s="397" t="s">
        <v>29</v>
      </c>
      <c r="H114" s="260" t="s">
        <v>30</v>
      </c>
      <c r="I114" s="397" t="s">
        <v>69</v>
      </c>
      <c r="K114" s="397" t="s">
        <v>262</v>
      </c>
      <c r="L114" s="397" t="s">
        <v>263</v>
      </c>
      <c r="N114" s="170" t="s">
        <v>323</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390" t="s">
        <v>19</v>
      </c>
      <c r="C116" s="390"/>
      <c r="D116" s="390"/>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38" t="s">
        <v>19</v>
      </c>
      <c r="C118" s="739"/>
      <c r="D118" s="739"/>
      <c r="E118" s="739"/>
      <c r="F118" s="739"/>
      <c r="G118" s="739"/>
      <c r="H118" s="739"/>
      <c r="I118" s="740"/>
    </row>
    <row r="119" spans="1:14" ht="18" customHeight="1" x14ac:dyDescent="0.2">
      <c r="A119" s="265" t="s">
        <v>77</v>
      </c>
      <c r="B119" s="744" t="s">
        <v>49</v>
      </c>
      <c r="C119" s="745"/>
      <c r="D119" s="746"/>
      <c r="E119" s="267"/>
      <c r="F119" s="55" t="s">
        <v>51</v>
      </c>
      <c r="G119" s="268"/>
      <c r="H119" s="259">
        <f>ROUND(E119*G119,2)</f>
        <v>0</v>
      </c>
      <c r="I119" s="237">
        <f t="shared" ref="I119:I123" si="7">IF($G$15=0,0,ROUND(H119/FplkmBS1,3))</f>
        <v>0</v>
      </c>
      <c r="K119" s="318" t="s">
        <v>71</v>
      </c>
      <c r="L119" s="318"/>
      <c r="N119" s="328"/>
    </row>
    <row r="120" spans="1:14" ht="18" customHeight="1" x14ac:dyDescent="0.2">
      <c r="A120" s="265" t="s">
        <v>78</v>
      </c>
      <c r="B120" s="741" t="s">
        <v>70</v>
      </c>
      <c r="C120" s="742"/>
      <c r="D120" s="743"/>
      <c r="E120" s="53"/>
      <c r="F120" s="53"/>
      <c r="G120" s="53"/>
      <c r="H120" s="198"/>
      <c r="I120" s="237">
        <f t="shared" si="7"/>
        <v>0</v>
      </c>
      <c r="K120" s="318" t="s">
        <v>71</v>
      </c>
      <c r="L120" s="318"/>
      <c r="N120" s="328"/>
    </row>
    <row r="121" spans="1:14" ht="18" customHeight="1" x14ac:dyDescent="0.2">
      <c r="A121" s="265" t="s">
        <v>79</v>
      </c>
      <c r="B121" s="741" t="s">
        <v>374</v>
      </c>
      <c r="C121" s="742"/>
      <c r="D121" s="743"/>
      <c r="E121" s="53"/>
      <c r="F121" s="53"/>
      <c r="G121" s="53"/>
      <c r="H121" s="198"/>
      <c r="I121" s="237">
        <f t="shared" ref="I121" si="8">IF($G$15=0,0,ROUND(H121/FplkmBS1,3))</f>
        <v>0</v>
      </c>
      <c r="J121" s="398"/>
      <c r="K121" s="318" t="s">
        <v>71</v>
      </c>
      <c r="L121" s="318"/>
      <c r="N121" s="328"/>
    </row>
    <row r="122" spans="1:14" ht="18" customHeight="1" x14ac:dyDescent="0.2">
      <c r="A122" s="265" t="s">
        <v>80</v>
      </c>
      <c r="B122" s="741" t="s">
        <v>50</v>
      </c>
      <c r="C122" s="742"/>
      <c r="D122" s="743"/>
      <c r="E122" s="53"/>
      <c r="F122" s="53"/>
      <c r="G122" s="53"/>
      <c r="H122" s="198"/>
      <c r="I122" s="237">
        <f t="shared" si="7"/>
        <v>0</v>
      </c>
      <c r="K122" s="318" t="s">
        <v>71</v>
      </c>
      <c r="L122" s="318"/>
      <c r="N122" s="328"/>
    </row>
    <row r="123" spans="1:14" ht="18" customHeight="1" x14ac:dyDescent="0.2">
      <c r="A123" s="238"/>
      <c r="B123" s="735" t="s">
        <v>86</v>
      </c>
      <c r="C123" s="736"/>
      <c r="D123" s="736"/>
      <c r="E123" s="736"/>
      <c r="F123" s="736"/>
      <c r="G123" s="73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38" t="s">
        <v>132</v>
      </c>
      <c r="C125" s="739"/>
      <c r="D125" s="739"/>
      <c r="E125" s="739"/>
      <c r="F125" s="739"/>
      <c r="G125" s="739"/>
      <c r="H125" s="739"/>
      <c r="I125" s="740"/>
    </row>
    <row r="126" spans="1:14" ht="18" customHeight="1" x14ac:dyDescent="0.2">
      <c r="A126" s="265" t="s">
        <v>82</v>
      </c>
      <c r="B126" s="741" t="s">
        <v>90</v>
      </c>
      <c r="C126" s="742"/>
      <c r="D126" s="743"/>
      <c r="E126" s="53"/>
      <c r="F126" s="53"/>
      <c r="G126" s="53"/>
      <c r="H126" s="198"/>
      <c r="I126" s="237">
        <f t="shared" ref="I126:I130" si="9">IF($G$15=0,0,ROUND(H126/FplkmBS1,3))</f>
        <v>0</v>
      </c>
      <c r="K126" s="318" t="s">
        <v>71</v>
      </c>
      <c r="L126" s="318"/>
      <c r="N126" s="328"/>
    </row>
    <row r="127" spans="1:14" ht="18" customHeight="1" x14ac:dyDescent="0.2">
      <c r="A127" s="265" t="s">
        <v>83</v>
      </c>
      <c r="B127" s="387" t="s">
        <v>480</v>
      </c>
      <c r="C127" s="388"/>
      <c r="D127" s="389"/>
      <c r="E127" s="53"/>
      <c r="F127" s="53"/>
      <c r="G127" s="53"/>
      <c r="H127" s="198"/>
      <c r="I127" s="237">
        <f t="shared" si="9"/>
        <v>0</v>
      </c>
      <c r="K127" s="318" t="s">
        <v>71</v>
      </c>
      <c r="L127" s="318"/>
      <c r="M127" s="69"/>
      <c r="N127" s="328"/>
    </row>
    <row r="128" spans="1:14" ht="18" customHeight="1" x14ac:dyDescent="0.2">
      <c r="A128" s="265" t="s">
        <v>84</v>
      </c>
      <c r="B128" s="387" t="s">
        <v>481</v>
      </c>
      <c r="C128" s="388"/>
      <c r="D128" s="389"/>
      <c r="E128" s="53"/>
      <c r="F128" s="53"/>
      <c r="G128" s="53"/>
      <c r="H128" s="198"/>
      <c r="I128" s="237">
        <f t="shared" si="9"/>
        <v>0</v>
      </c>
      <c r="K128" s="317" t="s">
        <v>71</v>
      </c>
      <c r="L128" s="318"/>
      <c r="M128" s="69"/>
      <c r="N128" s="328"/>
    </row>
    <row r="129" spans="1:14" ht="18" customHeight="1" x14ac:dyDescent="0.2">
      <c r="A129" s="265" t="s">
        <v>345</v>
      </c>
      <c r="B129" s="741" t="s">
        <v>266</v>
      </c>
      <c r="C129" s="742"/>
      <c r="D129" s="743"/>
      <c r="E129" s="53"/>
      <c r="F129" s="53"/>
      <c r="G129" s="53"/>
      <c r="H129" s="198"/>
      <c r="I129" s="237">
        <f t="shared" si="9"/>
        <v>0</v>
      </c>
      <c r="K129" s="318" t="s">
        <v>71</v>
      </c>
      <c r="L129" s="318"/>
      <c r="M129" s="69"/>
      <c r="N129" s="328"/>
    </row>
    <row r="130" spans="1:14" ht="18" customHeight="1" x14ac:dyDescent="0.2">
      <c r="A130" s="238"/>
      <c r="B130" s="735" t="s">
        <v>85</v>
      </c>
      <c r="C130" s="736"/>
      <c r="D130" s="736"/>
      <c r="E130" s="736"/>
      <c r="F130" s="736"/>
      <c r="G130" s="73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393" t="s">
        <v>316</v>
      </c>
      <c r="C133" s="394"/>
      <c r="D133" s="395"/>
      <c r="E133" s="438"/>
      <c r="F133" s="53"/>
      <c r="G133" s="53"/>
      <c r="H133" s="198"/>
      <c r="I133" s="237">
        <f>IF($G$15=0,0,ROUND(H133/FplkmBS1,3))</f>
        <v>0</v>
      </c>
      <c r="K133" s="346"/>
      <c r="L133" s="354" t="s">
        <v>71</v>
      </c>
      <c r="M133" s="342"/>
      <c r="N133" s="328"/>
    </row>
    <row r="134" spans="1:14" ht="18" customHeight="1" x14ac:dyDescent="0.2">
      <c r="A134" s="265" t="s">
        <v>437</v>
      </c>
      <c r="B134" s="744" t="s">
        <v>314</v>
      </c>
      <c r="C134" s="745"/>
      <c r="D134" s="746"/>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732" t="s">
        <v>434</v>
      </c>
      <c r="C138" s="732"/>
      <c r="D138" s="732"/>
      <c r="E138" s="732"/>
      <c r="F138" s="732"/>
      <c r="G138" s="732"/>
      <c r="H138" s="271">
        <f>SUM(H34,H45,H51,H61,H67,H81,H96,H105,H111,H123,H130,H135)</f>
        <v>64000</v>
      </c>
      <c r="I138" s="240">
        <f>IF($G$15=0,0,ROUND(H138/FplkmBS1,3))</f>
        <v>4.3999999999999997E-2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47" t="s">
        <v>261</v>
      </c>
      <c r="L140" s="747"/>
    </row>
    <row r="141" spans="1:14" ht="36" x14ac:dyDescent="0.2">
      <c r="A141" s="235" t="s">
        <v>2</v>
      </c>
      <c r="B141" s="405" t="s">
        <v>3</v>
      </c>
      <c r="C141" s="665" t="s">
        <v>18</v>
      </c>
      <c r="D141" s="665" t="s">
        <v>1</v>
      </c>
      <c r="E141" s="665" t="s">
        <v>29</v>
      </c>
      <c r="F141" s="260" t="s">
        <v>423</v>
      </c>
      <c r="G141" s="260" t="s">
        <v>431</v>
      </c>
      <c r="H141" s="665" t="s">
        <v>430</v>
      </c>
      <c r="I141" s="665" t="s">
        <v>432</v>
      </c>
      <c r="K141" s="665" t="s">
        <v>262</v>
      </c>
      <c r="L141" s="665" t="s">
        <v>263</v>
      </c>
      <c r="N141" s="170" t="s">
        <v>323</v>
      </c>
    </row>
    <row r="142" spans="1:14" x14ac:dyDescent="0.2">
      <c r="A142" s="39"/>
      <c r="B142" s="34"/>
      <c r="C142" s="34"/>
      <c r="D142" s="36"/>
      <c r="E142" s="37"/>
      <c r="F142" s="38"/>
      <c r="G142" s="38"/>
      <c r="H142" s="40"/>
      <c r="I142" s="40"/>
    </row>
    <row r="143" spans="1:14" ht="20.25" customHeight="1" x14ac:dyDescent="0.2">
      <c r="A143" s="754" t="s">
        <v>433</v>
      </c>
      <c r="B143" s="755"/>
      <c r="C143" s="755"/>
      <c r="D143" s="755"/>
      <c r="E143" s="755"/>
      <c r="F143" s="755"/>
      <c r="G143" s="755"/>
      <c r="H143" s="755"/>
      <c r="I143" s="756"/>
    </row>
    <row r="144" spans="1:14" ht="20.25" customHeight="1" x14ac:dyDescent="0.2">
      <c r="A144" s="265" t="s">
        <v>240</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425</v>
      </c>
      <c r="B146" s="700" t="s">
        <v>372</v>
      </c>
      <c r="C146" s="60"/>
      <c r="D146" s="55" t="s">
        <v>51</v>
      </c>
      <c r="E146" s="607"/>
      <c r="F146" s="198"/>
      <c r="G146" s="198"/>
      <c r="H146" s="237">
        <f t="shared" si="10"/>
        <v>0</v>
      </c>
      <c r="I146" s="237">
        <f t="shared" si="11"/>
        <v>0</v>
      </c>
      <c r="K146" s="318" t="s">
        <v>71</v>
      </c>
      <c r="L146" s="318"/>
      <c r="N146" s="328"/>
    </row>
    <row r="147" spans="1:14" ht="21" customHeight="1" x14ac:dyDescent="0.2">
      <c r="A147" s="265" t="s">
        <v>426</v>
      </c>
      <c r="B147" s="666" t="s">
        <v>373</v>
      </c>
      <c r="C147" s="60"/>
      <c r="D147" s="55" t="s">
        <v>51</v>
      </c>
      <c r="E147" s="607"/>
      <c r="F147" s="198"/>
      <c r="G147" s="198"/>
      <c r="H147" s="237">
        <f t="shared" si="10"/>
        <v>0</v>
      </c>
      <c r="I147" s="237">
        <f t="shared" si="11"/>
        <v>0</v>
      </c>
      <c r="K147" s="318" t="s">
        <v>71</v>
      </c>
      <c r="L147" s="318"/>
      <c r="N147" s="328"/>
    </row>
    <row r="148" spans="1:14" ht="22.5" customHeight="1" x14ac:dyDescent="0.2">
      <c r="A148" s="265" t="s">
        <v>427</v>
      </c>
      <c r="B148" s="700" t="s">
        <v>344</v>
      </c>
      <c r="C148" s="53"/>
      <c r="D148" s="53"/>
      <c r="E148" s="53"/>
      <c r="F148" s="198"/>
      <c r="G148" s="198"/>
      <c r="H148" s="237">
        <f t="shared" si="10"/>
        <v>0</v>
      </c>
      <c r="I148" s="237">
        <f t="shared" si="11"/>
        <v>0</v>
      </c>
      <c r="K148" s="354" t="s">
        <v>71</v>
      </c>
      <c r="L148" s="354"/>
      <c r="M148" s="342"/>
      <c r="N148" s="328"/>
    </row>
    <row r="149" spans="1:14" ht="24" customHeight="1" x14ac:dyDescent="0.2">
      <c r="A149" s="265" t="s">
        <v>428</v>
      </c>
      <c r="B149" s="700" t="s">
        <v>135</v>
      </c>
      <c r="C149" s="53"/>
      <c r="D149" s="53"/>
      <c r="E149" s="53"/>
      <c r="F149" s="198"/>
      <c r="G149" s="198"/>
      <c r="H149" s="237">
        <f t="shared" si="10"/>
        <v>0</v>
      </c>
      <c r="I149" s="237">
        <f t="shared" si="11"/>
        <v>0</v>
      </c>
      <c r="K149" s="354" t="s">
        <v>71</v>
      </c>
      <c r="L149" s="354"/>
      <c r="M149" s="342"/>
      <c r="N149" s="328"/>
    </row>
    <row r="150" spans="1:14" ht="21" customHeight="1" x14ac:dyDescent="0.2">
      <c r="A150" s="265" t="s">
        <v>429</v>
      </c>
      <c r="B150" s="700" t="s">
        <v>92</v>
      </c>
      <c r="C150" s="53"/>
      <c r="D150" s="53"/>
      <c r="E150" s="53"/>
      <c r="F150" s="198"/>
      <c r="G150" s="198"/>
      <c r="H150" s="237">
        <f t="shared" si="10"/>
        <v>0</v>
      </c>
      <c r="I150" s="237">
        <f t="shared" si="11"/>
        <v>0</v>
      </c>
      <c r="K150" s="354" t="s">
        <v>71</v>
      </c>
      <c r="L150" s="354"/>
      <c r="M150" s="342"/>
      <c r="N150" s="328"/>
    </row>
    <row r="151" spans="1:14" ht="21" customHeight="1" x14ac:dyDescent="0.2">
      <c r="A151" s="265" t="s">
        <v>438</v>
      </c>
      <c r="B151" s="700" t="s">
        <v>292</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439</v>
      </c>
      <c r="B152" s="700" t="s">
        <v>443</v>
      </c>
      <c r="C152" s="53"/>
      <c r="D152" s="53"/>
      <c r="E152" s="53"/>
      <c r="F152" s="53"/>
      <c r="G152" s="198"/>
      <c r="H152" s="237">
        <f t="shared" si="12"/>
        <v>0</v>
      </c>
      <c r="I152" s="237">
        <f t="shared" si="13"/>
        <v>0</v>
      </c>
      <c r="K152" s="354" t="s">
        <v>71</v>
      </c>
      <c r="L152" s="354"/>
      <c r="M152" s="342"/>
      <c r="N152" s="328"/>
    </row>
    <row r="153" spans="1:14" ht="27" customHeight="1" x14ac:dyDescent="0.2">
      <c r="A153" s="265" t="s">
        <v>440</v>
      </c>
      <c r="B153" s="700" t="s">
        <v>444</v>
      </c>
      <c r="C153" s="60"/>
      <c r="D153" s="55" t="s">
        <v>447</v>
      </c>
      <c r="E153" s="607"/>
      <c r="F153" s="53"/>
      <c r="G153" s="701">
        <f>ROUND(C153*E153,2)</f>
        <v>0</v>
      </c>
      <c r="H153" s="237">
        <f t="shared" si="12"/>
        <v>0</v>
      </c>
      <c r="I153" s="237">
        <f t="shared" si="13"/>
        <v>0</v>
      </c>
      <c r="K153" s="354" t="s">
        <v>71</v>
      </c>
      <c r="L153" s="354"/>
      <c r="M153" s="342"/>
      <c r="N153" s="328"/>
    </row>
    <row r="154" spans="1:14" ht="21" customHeight="1" x14ac:dyDescent="0.2">
      <c r="A154" s="265" t="s">
        <v>441</v>
      </c>
      <c r="B154" s="700" t="s">
        <v>445</v>
      </c>
      <c r="C154" s="53"/>
      <c r="D154" s="53"/>
      <c r="E154" s="53"/>
      <c r="F154" s="53"/>
      <c r="G154" s="198"/>
      <c r="H154" s="237">
        <f t="shared" si="12"/>
        <v>0</v>
      </c>
      <c r="I154" s="237">
        <f t="shared" si="13"/>
        <v>0</v>
      </c>
      <c r="K154" s="354" t="s">
        <v>71</v>
      </c>
      <c r="L154" s="354"/>
      <c r="M154" s="342"/>
      <c r="N154" s="328"/>
    </row>
    <row r="155" spans="1:14" ht="21.75" customHeight="1" x14ac:dyDescent="0.2">
      <c r="A155" s="265" t="s">
        <v>442</v>
      </c>
      <c r="B155" s="700" t="s">
        <v>446</v>
      </c>
      <c r="C155" s="53"/>
      <c r="D155" s="53"/>
      <c r="E155" s="53"/>
      <c r="F155" s="53"/>
      <c r="G155" s="198"/>
      <c r="H155" s="237">
        <f t="shared" si="12"/>
        <v>0</v>
      </c>
      <c r="I155" s="237">
        <f t="shared" si="13"/>
        <v>0</v>
      </c>
      <c r="K155" s="354" t="s">
        <v>71</v>
      </c>
      <c r="L155" s="354"/>
      <c r="N155" s="328"/>
    </row>
    <row r="156" spans="1:14" ht="18.75" customHeight="1" x14ac:dyDescent="0.2">
      <c r="A156" s="757" t="s">
        <v>424</v>
      </c>
      <c r="B156" s="758"/>
      <c r="C156" s="758"/>
      <c r="D156" s="758"/>
      <c r="E156" s="75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435</v>
      </c>
      <c r="B158" s="732" t="s">
        <v>436</v>
      </c>
      <c r="C158" s="732"/>
      <c r="D158" s="732"/>
      <c r="E158" s="732"/>
      <c r="F158" s="732"/>
      <c r="G158" s="732"/>
      <c r="H158" s="271">
        <f>SUM(H138+F156+G156)</f>
        <v>64000</v>
      </c>
      <c r="I158" s="240">
        <f>IF($G$15=0,0,ROUND(H158/FplkmBS1,3))</f>
        <v>4.3999999999999997E-2</v>
      </c>
      <c r="J158" s="43"/>
      <c r="K158" s="42"/>
      <c r="L158" s="42"/>
      <c r="M158" s="43"/>
      <c r="N158" s="43"/>
    </row>
    <row r="159" spans="1:14" customFormat="1" ht="18" customHeight="1" x14ac:dyDescent="0.2"/>
    <row r="160" spans="1:14" s="19" customFormat="1" ht="34.5" customHeight="1" x14ac:dyDescent="0.2">
      <c r="A160" s="235" t="s">
        <v>2</v>
      </c>
      <c r="B160" s="762" t="s">
        <v>3</v>
      </c>
      <c r="C160" s="763"/>
      <c r="D160" s="764"/>
      <c r="E160" s="397" t="s">
        <v>18</v>
      </c>
      <c r="F160" s="397" t="s">
        <v>1</v>
      </c>
      <c r="G160" s="397" t="s">
        <v>29</v>
      </c>
      <c r="H160" s="260" t="s">
        <v>30</v>
      </c>
      <c r="I160" s="3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470</v>
      </c>
      <c r="B162" s="390" t="s">
        <v>46</v>
      </c>
      <c r="C162" s="390"/>
      <c r="D162" s="390"/>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471</v>
      </c>
      <c r="B164" s="738" t="s">
        <v>486</v>
      </c>
      <c r="C164" s="739"/>
      <c r="D164" s="739"/>
      <c r="E164" s="739"/>
      <c r="F164" s="739"/>
      <c r="G164" s="739"/>
      <c r="H164" s="739"/>
      <c r="I164" s="740"/>
      <c r="K164" s="42"/>
      <c r="L164" s="42"/>
      <c r="M164" s="729"/>
      <c r="N164" s="729"/>
    </row>
    <row r="165" spans="1:14" s="19" customFormat="1" ht="19.5" customHeight="1" x14ac:dyDescent="0.2">
      <c r="A165" s="217" t="s">
        <v>472</v>
      </c>
      <c r="B165" s="765" t="s">
        <v>346</v>
      </c>
      <c r="C165" s="766"/>
      <c r="D165" s="767"/>
      <c r="E165" s="272">
        <f>G13</f>
        <v>723697.63</v>
      </c>
      <c r="F165" s="273" t="s">
        <v>21</v>
      </c>
      <c r="G165" s="274"/>
      <c r="H165" s="259">
        <f>ROUND(E165*G165,2)</f>
        <v>0</v>
      </c>
      <c r="I165" s="237">
        <f t="shared" ref="I165:I166" si="14">IF($G$15=0,0,ROUND(H165/FplkmBS1,3))</f>
        <v>0</v>
      </c>
      <c r="K165" s="42"/>
      <c r="L165" s="42"/>
      <c r="M165" s="729"/>
      <c r="N165" s="729"/>
    </row>
    <row r="166" spans="1:14" s="19" customFormat="1" ht="18" customHeight="1" x14ac:dyDescent="0.2">
      <c r="A166" s="217" t="s">
        <v>473</v>
      </c>
      <c r="B166" s="384" t="s">
        <v>375</v>
      </c>
      <c r="C166" s="385"/>
      <c r="D166" s="385"/>
      <c r="E166" s="272">
        <f>G14</f>
        <v>737869.30700000003</v>
      </c>
      <c r="F166" s="273" t="s">
        <v>21</v>
      </c>
      <c r="G166" s="274"/>
      <c r="H166" s="259">
        <f>ROUND(E166*G166,2)</f>
        <v>0</v>
      </c>
      <c r="I166" s="237">
        <f t="shared" si="14"/>
        <v>0</v>
      </c>
      <c r="K166" s="42"/>
      <c r="L166" s="42"/>
      <c r="M166" s="729"/>
      <c r="N166" s="729"/>
    </row>
    <row r="167" spans="1:14" s="19" customFormat="1" ht="18" customHeight="1" x14ac:dyDescent="0.2">
      <c r="A167" s="238"/>
      <c r="B167" s="735" t="s">
        <v>477</v>
      </c>
      <c r="C167" s="736"/>
      <c r="D167" s="736"/>
      <c r="E167" s="736"/>
      <c r="F167" s="736"/>
      <c r="G167" s="737"/>
      <c r="H167" s="239">
        <f>ROUND(SUM(H165:H166),2)</f>
        <v>0</v>
      </c>
      <c r="I167" s="240">
        <f>IF($G$15=0,0,ROUND(H167/FplkmBS1,3))</f>
        <v>0</v>
      </c>
      <c r="K167" s="42"/>
      <c r="L167" s="42"/>
      <c r="M167" s="729"/>
      <c r="N167" s="729"/>
    </row>
    <row r="168" spans="1:14" s="19" customFormat="1" ht="18" customHeight="1" x14ac:dyDescent="0.2">
      <c r="A168" s="30"/>
      <c r="B168" s="30"/>
      <c r="C168" s="30"/>
      <c r="D168" s="30"/>
      <c r="H168" s="201"/>
      <c r="K168" s="42"/>
      <c r="L168" s="42"/>
      <c r="M168" s="729"/>
      <c r="N168" s="729"/>
    </row>
    <row r="169" spans="1:14" s="19" customFormat="1" ht="18" customHeight="1" x14ac:dyDescent="0.2">
      <c r="A169" s="216" t="s">
        <v>474</v>
      </c>
      <c r="B169" s="738" t="s">
        <v>487</v>
      </c>
      <c r="C169" s="739"/>
      <c r="D169" s="739"/>
      <c r="E169" s="739"/>
      <c r="F169" s="739"/>
      <c r="G169" s="739"/>
      <c r="H169" s="739"/>
      <c r="I169" s="740"/>
      <c r="K169" s="42"/>
      <c r="L169" s="42"/>
      <c r="M169" s="729"/>
      <c r="N169" s="729"/>
    </row>
    <row r="170" spans="1:14" s="19" customFormat="1" ht="18.75" customHeight="1" x14ac:dyDescent="0.2">
      <c r="A170" s="217" t="s">
        <v>475</v>
      </c>
      <c r="B170" s="765" t="str">
        <f>B165</f>
        <v>TLBV</v>
      </c>
      <c r="C170" s="766"/>
      <c r="D170" s="766"/>
      <c r="E170" s="766"/>
      <c r="F170" s="766"/>
      <c r="G170" s="767"/>
      <c r="H170" s="198"/>
      <c r="I170" s="237">
        <f>IF($G$15=0,0,ROUND(H170/FplkmBS1,3))</f>
        <v>0</v>
      </c>
      <c r="K170" s="42"/>
      <c r="L170" s="42"/>
      <c r="M170" s="729"/>
      <c r="N170" s="729"/>
    </row>
    <row r="171" spans="1:14" s="19" customFormat="1" ht="18" customHeight="1" x14ac:dyDescent="0.2">
      <c r="A171" s="217" t="s">
        <v>476</v>
      </c>
      <c r="B171" s="384" t="s">
        <v>375</v>
      </c>
      <c r="C171" s="385"/>
      <c r="D171" s="385"/>
      <c r="E171" s="385"/>
      <c r="F171" s="385"/>
      <c r="G171" s="386"/>
      <c r="H171" s="198"/>
      <c r="I171" s="237">
        <f>IF($G$15=0,0,ROUND(H171/FplkmBS1,3))</f>
        <v>0</v>
      </c>
      <c r="K171" s="42"/>
      <c r="L171" s="42"/>
      <c r="M171" s="729"/>
      <c r="N171" s="729"/>
    </row>
    <row r="172" spans="1:14" s="19" customFormat="1" ht="20.100000000000001" customHeight="1" x14ac:dyDescent="0.2">
      <c r="A172" s="238"/>
      <c r="B172" s="735" t="s">
        <v>478</v>
      </c>
      <c r="C172" s="736"/>
      <c r="D172" s="736"/>
      <c r="E172" s="736"/>
      <c r="F172" s="736"/>
      <c r="G172" s="73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31" t="s">
        <v>479</v>
      </c>
      <c r="C174" s="731"/>
      <c r="D174" s="731"/>
      <c r="E174" s="731"/>
      <c r="F174" s="731"/>
      <c r="G174" s="73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68"/>
      <c r="B176" s="768"/>
      <c r="C176" s="768"/>
      <c r="D176" s="768"/>
      <c r="E176" s="768"/>
      <c r="F176" s="768"/>
      <c r="G176" s="768"/>
      <c r="H176" s="76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Y2wEXPOHuVhZDYLfUkRj1ktz+0VSuNolGrR/Jm070ARyGci1K7/yTtJid2tuiu1wMS4L3gTwSV88OT9x0xIzcA==" saltValue="x+WyO2rR2EsFtmHTGPgurg=="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A6:L6"/>
    <mergeCell ref="A8:L8"/>
    <mergeCell ref="B165:D165"/>
    <mergeCell ref="B167:G167"/>
    <mergeCell ref="B170:G170"/>
    <mergeCell ref="B169:I169"/>
    <mergeCell ref="B130:G130"/>
    <mergeCell ref="B160:D160"/>
    <mergeCell ref="B114:D114"/>
    <mergeCell ref="B54:D54"/>
    <mergeCell ref="B164:I164"/>
    <mergeCell ref="B123:G123"/>
    <mergeCell ref="B125:I125"/>
    <mergeCell ref="B129:D129"/>
    <mergeCell ref="B126:D126"/>
    <mergeCell ref="B122:D122"/>
    <mergeCell ref="B98:I98"/>
    <mergeCell ref="B10:L10"/>
    <mergeCell ref="B104:D104"/>
    <mergeCell ref="B103:D103"/>
    <mergeCell ref="B49:D49"/>
    <mergeCell ref="B48:D48"/>
    <mergeCell ref="B28:D28"/>
    <mergeCell ref="B34:G34"/>
    <mergeCell ref="A176:H176"/>
    <mergeCell ref="B134:D134"/>
    <mergeCell ref="B172:G172"/>
    <mergeCell ref="B121:D121"/>
    <mergeCell ref="B23:D23"/>
    <mergeCell ref="B38:D38"/>
    <mergeCell ref="B36:I36"/>
    <mergeCell ref="B31:D31"/>
    <mergeCell ref="B29:D29"/>
    <mergeCell ref="B30:D30"/>
    <mergeCell ref="B32:D32"/>
    <mergeCell ref="B33:D33"/>
    <mergeCell ref="B44:D44"/>
    <mergeCell ref="B66:D66"/>
    <mergeCell ref="B93:D93"/>
    <mergeCell ref="B95:D95"/>
    <mergeCell ref="B51:G51"/>
    <mergeCell ref="B58:I58"/>
    <mergeCell ref="B61:G61"/>
    <mergeCell ref="B63:I63"/>
    <mergeCell ref="B67:G67"/>
    <mergeCell ref="B47:I47"/>
    <mergeCell ref="B50:D50"/>
    <mergeCell ref="B158:G158"/>
    <mergeCell ref="B7:I7"/>
    <mergeCell ref="A12:G12"/>
    <mergeCell ref="B120:D120"/>
    <mergeCell ref="B96:G96"/>
    <mergeCell ref="A16:G16"/>
    <mergeCell ref="A15:F15"/>
    <mergeCell ref="A18:C18"/>
    <mergeCell ref="A13:C13"/>
    <mergeCell ref="B84:D84"/>
    <mergeCell ref="B88:I88"/>
    <mergeCell ref="B94:D94"/>
    <mergeCell ref="B91:D91"/>
    <mergeCell ref="B90:D90"/>
    <mergeCell ref="A19:F19"/>
    <mergeCell ref="A17:C17"/>
    <mergeCell ref="B65:D65"/>
    <mergeCell ref="B64:D64"/>
    <mergeCell ref="B41:D41"/>
    <mergeCell ref="B45:G45"/>
    <mergeCell ref="B43:D43"/>
    <mergeCell ref="B42:D42"/>
    <mergeCell ref="K140:L140"/>
    <mergeCell ref="A143:I143"/>
    <mergeCell ref="A156:E156"/>
    <mergeCell ref="K53:L53"/>
    <mergeCell ref="K83:L83"/>
    <mergeCell ref="B102:D102"/>
    <mergeCell ref="B101:D101"/>
    <mergeCell ref="B100:D100"/>
    <mergeCell ref="B73:I73"/>
    <mergeCell ref="M164:N171"/>
    <mergeCell ref="A4:L4"/>
    <mergeCell ref="B174:G174"/>
    <mergeCell ref="B138:G138"/>
    <mergeCell ref="E99:G99"/>
    <mergeCell ref="B99:D99"/>
    <mergeCell ref="B110:D110"/>
    <mergeCell ref="B105:G105"/>
    <mergeCell ref="B107:I107"/>
    <mergeCell ref="B109:D109"/>
    <mergeCell ref="B108:D108"/>
    <mergeCell ref="B111:G111"/>
    <mergeCell ref="B118:I118"/>
    <mergeCell ref="B119:D119"/>
    <mergeCell ref="B37:D37"/>
    <mergeCell ref="B40:D40"/>
    <mergeCell ref="K113:L113"/>
    <mergeCell ref="K22:L22"/>
    <mergeCell ref="B39:D39"/>
    <mergeCell ref="B92:D92"/>
    <mergeCell ref="A14:C14"/>
    <mergeCell ref="B81:G81"/>
    <mergeCell ref="C74:G74"/>
    <mergeCell ref="B27:I27"/>
  </mergeCells>
  <phoneticPr fontId="0" type="noConversion"/>
  <conditionalFormatting sqref="H28:H33">
    <cfRule type="cellIs" dxfId="31" priority="85" stopIfTrue="1" operator="equal">
      <formula>""""""</formula>
    </cfRule>
    <cfRule type="cellIs" dxfId="30" priority="86" stopIfTrue="1" operator="notEqual">
      <formula>""""""</formula>
    </cfRule>
  </conditionalFormatting>
  <conditionalFormatting sqref="E76:E78 E80">
    <cfRule type="cellIs" dxfId="29" priority="63" stopIfTrue="1" operator="equal">
      <formula>0</formula>
    </cfRule>
    <cfRule type="cellIs" dxfId="28" priority="64" stopIfTrue="1" operator="notEqual">
      <formula>0</formula>
    </cfRule>
  </conditionalFormatting>
  <conditionalFormatting sqref="H119">
    <cfRule type="cellIs" dxfId="27" priority="41" stopIfTrue="1" operator="equal">
      <formula>""""""</formula>
    </cfRule>
    <cfRule type="cellIs" dxfId="26" priority="42" stopIfTrue="1" operator="notEqual">
      <formula>""""""</formula>
    </cfRule>
  </conditionalFormatting>
  <conditionalFormatting sqref="H37:H44">
    <cfRule type="cellIs" dxfId="25" priority="11" stopIfTrue="1" operator="equal">
      <formula>""""""</formula>
    </cfRule>
    <cfRule type="cellIs" dxfId="24" priority="12" stopIfTrue="1" operator="notEqual">
      <formula>""""""</formula>
    </cfRule>
  </conditionalFormatting>
  <conditionalFormatting sqref="E79">
    <cfRule type="cellIs" dxfId="23" priority="1" stopIfTrue="1" operator="equal">
      <formula>0</formula>
    </cfRule>
    <cfRule type="cellIs" dxfId="22"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53" max="11" man="1"/>
  </rowBreaks>
  <ignoredErrors>
    <ignoredError sqref="A50"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15A3-C5BD-4E96-8204-132E33F79D91}">
  <dimension ref="A1:P1951"/>
  <sheetViews>
    <sheetView showGridLines="0" topLeftCell="A154" zoomScaleNormal="100" zoomScaleSheetLayoutView="100" zoomScalePageLayoutView="115" workbookViewId="0">
      <selection activeCell="D180" sqref="D180"/>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357</v>
      </c>
      <c r="B1" s="203" t="s">
        <v>376</v>
      </c>
      <c r="C1" s="203"/>
      <c r="D1" s="203"/>
      <c r="F1" s="4"/>
      <c r="G1" s="61"/>
      <c r="I1" s="61"/>
    </row>
    <row r="2" spans="1:12" ht="18" x14ac:dyDescent="0.2">
      <c r="A2" s="4" t="str">
        <f>Übersicht!B2</f>
        <v>Südthüringen-Unterfranken-Netz (SUN) Los A</v>
      </c>
      <c r="B2" s="331"/>
      <c r="C2" s="5"/>
      <c r="D2" s="5"/>
      <c r="G2" s="62"/>
      <c r="H2" s="62"/>
      <c r="I2" s="62"/>
    </row>
    <row r="3" spans="1:12" s="135" customFormat="1" ht="15" customHeight="1" x14ac:dyDescent="0.2">
      <c r="A3" s="131" t="s">
        <v>377</v>
      </c>
      <c r="B3" s="204"/>
      <c r="C3" s="132"/>
      <c r="D3" s="132"/>
      <c r="E3" s="133"/>
      <c r="F3" s="132"/>
      <c r="G3" s="132"/>
      <c r="H3" s="132"/>
      <c r="I3" s="134"/>
      <c r="K3" s="136"/>
      <c r="L3" s="136"/>
    </row>
    <row r="4" spans="1:12" s="29" customFormat="1" ht="12.75" customHeight="1" x14ac:dyDescent="0.2">
      <c r="A4" s="730" t="s">
        <v>485</v>
      </c>
      <c r="B4" s="730"/>
      <c r="C4" s="730"/>
      <c r="D4" s="730"/>
      <c r="E4" s="730"/>
      <c r="F4" s="730"/>
      <c r="G4" s="730"/>
      <c r="H4" s="730"/>
      <c r="I4" s="730"/>
      <c r="J4" s="730"/>
      <c r="K4" s="730"/>
      <c r="L4" s="730"/>
    </row>
    <row r="5" spans="1:12" ht="15" customHeight="1" x14ac:dyDescent="0.2">
      <c r="A5" s="215"/>
      <c r="B5" s="2"/>
    </row>
    <row r="6" spans="1:12" s="10" customFormat="1" ht="15" customHeight="1" x14ac:dyDescent="0.2">
      <c r="A6" s="726" t="str">
        <f>Übersicht!B5</f>
        <v>Nur grün hinterlegte Felder sind vom Bieter auszufüllen.</v>
      </c>
      <c r="B6" s="726"/>
      <c r="C6" s="726"/>
      <c r="D6" s="726"/>
      <c r="E6" s="726"/>
      <c r="F6" s="726"/>
      <c r="G6" s="726"/>
      <c r="H6" s="726"/>
      <c r="I6" s="726"/>
      <c r="J6" s="726"/>
      <c r="K6" s="726"/>
      <c r="L6" s="726"/>
    </row>
    <row r="7" spans="1:12" s="129" customFormat="1" ht="24.75" customHeight="1" thickBot="1" x14ac:dyDescent="0.25">
      <c r="A7" s="433" t="str">
        <f>Übersicht!B7</f>
        <v>Bieter:</v>
      </c>
      <c r="B7" s="722">
        <f>Übersicht!C7</f>
        <v>0</v>
      </c>
      <c r="C7" s="722"/>
      <c r="D7" s="722"/>
      <c r="E7" s="722"/>
      <c r="F7" s="722"/>
      <c r="G7" s="722"/>
      <c r="H7" s="722"/>
      <c r="I7" s="722"/>
      <c r="K7" s="130"/>
      <c r="L7" s="130"/>
    </row>
    <row r="8" spans="1:12" s="19" customFormat="1" ht="43.5" customHeight="1" thickBot="1" x14ac:dyDescent="0.25">
      <c r="A8" s="773" t="s">
        <v>28</v>
      </c>
      <c r="B8" s="774"/>
      <c r="C8" s="774"/>
      <c r="D8" s="774"/>
      <c r="E8" s="774"/>
      <c r="F8" s="774"/>
      <c r="G8" s="774"/>
      <c r="H8" s="774"/>
      <c r="I8" s="774"/>
      <c r="J8" s="774"/>
      <c r="K8" s="774"/>
      <c r="L8" s="77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76" t="s">
        <v>482</v>
      </c>
      <c r="C10" s="776"/>
      <c r="D10" s="776"/>
      <c r="E10" s="776"/>
      <c r="F10" s="776"/>
      <c r="G10" s="776"/>
      <c r="H10" s="776"/>
      <c r="I10" s="776"/>
      <c r="J10" s="776"/>
      <c r="K10" s="776"/>
      <c r="L10" s="77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59"/>
      <c r="B12" s="760"/>
      <c r="C12" s="760"/>
      <c r="D12" s="760"/>
      <c r="E12" s="760"/>
      <c r="F12" s="760"/>
      <c r="G12" s="761"/>
      <c r="H12" s="49"/>
      <c r="J12" s="42"/>
      <c r="K12" s="42"/>
    </row>
    <row r="13" spans="1:12" s="57" customFormat="1" ht="18" customHeight="1" x14ac:dyDescent="0.2">
      <c r="A13" s="728" t="s">
        <v>343</v>
      </c>
      <c r="B13" s="728"/>
      <c r="C13" s="728"/>
      <c r="D13" s="54"/>
      <c r="E13" s="55" t="s">
        <v>21</v>
      </c>
      <c r="F13" s="218"/>
      <c r="G13" s="355">
        <v>0</v>
      </c>
      <c r="H13" s="342"/>
      <c r="J13" s="67"/>
      <c r="K13" s="67"/>
    </row>
    <row r="14" spans="1:12" s="57" customFormat="1" ht="18" customHeight="1" x14ac:dyDescent="0.2">
      <c r="A14" s="728" t="s">
        <v>367</v>
      </c>
      <c r="B14" s="728"/>
      <c r="C14" s="728"/>
      <c r="D14" s="352"/>
      <c r="E14" s="55" t="s">
        <v>21</v>
      </c>
      <c r="F14" s="353"/>
      <c r="G14" s="355">
        <v>369312.864</v>
      </c>
      <c r="H14" s="345"/>
      <c r="J14" s="67"/>
      <c r="K14" s="67"/>
    </row>
    <row r="15" spans="1:12" s="19" customFormat="1" ht="18" customHeight="1" x14ac:dyDescent="0.2">
      <c r="A15" s="735"/>
      <c r="B15" s="736"/>
      <c r="C15" s="736"/>
      <c r="D15" s="736"/>
      <c r="E15" s="736"/>
      <c r="F15" s="737"/>
      <c r="G15" s="219">
        <f>SUM(G14)</f>
        <v>369312.864</v>
      </c>
      <c r="H15" s="49"/>
      <c r="J15" s="42"/>
      <c r="K15" s="42"/>
    </row>
    <row r="16" spans="1:12" s="19" customFormat="1" ht="18" customHeight="1" x14ac:dyDescent="0.2">
      <c r="A16" s="759"/>
      <c r="B16" s="760"/>
      <c r="C16" s="760"/>
      <c r="D16" s="760"/>
      <c r="E16" s="760"/>
      <c r="F16" s="760"/>
      <c r="G16" s="761"/>
      <c r="H16" s="49"/>
      <c r="J16" s="42"/>
      <c r="K16" s="42"/>
    </row>
    <row r="17" spans="1:16" s="57" customFormat="1" ht="18" customHeight="1" x14ac:dyDescent="0.2">
      <c r="A17" s="734" t="s">
        <v>58</v>
      </c>
      <c r="B17" s="734"/>
      <c r="C17" s="734"/>
      <c r="D17" s="54"/>
      <c r="E17" s="55" t="s">
        <v>48</v>
      </c>
      <c r="F17" s="218"/>
      <c r="G17" s="220"/>
      <c r="H17" s="56"/>
      <c r="J17" s="67"/>
      <c r="K17" s="67"/>
    </row>
    <row r="18" spans="1:16" s="57" customFormat="1" ht="18" customHeight="1" x14ac:dyDescent="0.2">
      <c r="A18" s="734" t="s">
        <v>59</v>
      </c>
      <c r="B18" s="734"/>
      <c r="C18" s="734"/>
      <c r="D18" s="221"/>
      <c r="E18" s="55" t="s">
        <v>60</v>
      </c>
      <c r="F18" s="222"/>
      <c r="G18" s="220"/>
      <c r="H18" s="56"/>
      <c r="J18" s="67"/>
      <c r="K18" s="67"/>
    </row>
    <row r="19" spans="1:16" s="19" customFormat="1" ht="18" customHeight="1" x14ac:dyDescent="0.2">
      <c r="A19" s="735"/>
      <c r="B19" s="736"/>
      <c r="C19" s="736"/>
      <c r="D19" s="736"/>
      <c r="E19" s="736"/>
      <c r="F19" s="73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47" t="s">
        <v>261</v>
      </c>
      <c r="L22" s="747"/>
    </row>
    <row r="23" spans="1:16" s="24" customFormat="1" ht="41.25" customHeight="1" x14ac:dyDescent="0.2">
      <c r="A23" s="312" t="s">
        <v>2</v>
      </c>
      <c r="B23" s="769" t="s">
        <v>3</v>
      </c>
      <c r="C23" s="769"/>
      <c r="D23" s="769"/>
      <c r="E23" s="697" t="s">
        <v>18</v>
      </c>
      <c r="F23" s="697" t="s">
        <v>1</v>
      </c>
      <c r="G23" s="697" t="s">
        <v>29</v>
      </c>
      <c r="H23" s="697" t="s">
        <v>30</v>
      </c>
      <c r="I23" s="697" t="s">
        <v>69</v>
      </c>
      <c r="J23" s="315"/>
      <c r="K23" s="697" t="s">
        <v>262</v>
      </c>
      <c r="L23" s="697" t="s">
        <v>263</v>
      </c>
      <c r="N23" s="170" t="s">
        <v>323</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94</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51" t="s">
        <v>95</v>
      </c>
      <c r="C27" s="752"/>
      <c r="D27" s="752"/>
      <c r="E27" s="752"/>
      <c r="F27" s="752"/>
      <c r="G27" s="752"/>
      <c r="H27" s="752"/>
      <c r="I27" s="753"/>
      <c r="M27" s="19"/>
      <c r="N27" s="19"/>
      <c r="O27" s="19"/>
      <c r="P27" s="19"/>
    </row>
    <row r="28" spans="1:16" s="24" customFormat="1" ht="18" customHeight="1" x14ac:dyDescent="0.2">
      <c r="A28" s="217" t="s">
        <v>11</v>
      </c>
      <c r="B28" s="741" t="s">
        <v>63</v>
      </c>
      <c r="C28" s="742"/>
      <c r="D28" s="743"/>
      <c r="E28" s="54"/>
      <c r="F28" s="53"/>
      <c r="G28" s="218"/>
      <c r="H28" s="236"/>
      <c r="I28" s="237">
        <f>IF($G$15=0,0,ROUND(H28/FplkmBS1,3))</f>
        <v>0</v>
      </c>
      <c r="K28" s="317" t="s">
        <v>71</v>
      </c>
      <c r="L28" s="316"/>
      <c r="M28" s="19"/>
      <c r="N28" s="434"/>
      <c r="O28" s="19"/>
      <c r="P28" s="19"/>
    </row>
    <row r="29" spans="1:16" s="24" customFormat="1" ht="18" customHeight="1" x14ac:dyDescent="0.2">
      <c r="A29" s="217" t="s">
        <v>10</v>
      </c>
      <c r="B29" s="741" t="s">
        <v>62</v>
      </c>
      <c r="C29" s="742"/>
      <c r="D29" s="743"/>
      <c r="E29" s="54"/>
      <c r="F29" s="53"/>
      <c r="G29" s="218"/>
      <c r="H29" s="236"/>
      <c r="I29" s="237">
        <f>IF($G$15=0,0,ROUND(H29/FplkmBS1,3))</f>
        <v>0</v>
      </c>
      <c r="K29" s="317" t="s">
        <v>71</v>
      </c>
      <c r="L29" s="316"/>
      <c r="M29" s="19"/>
      <c r="N29" s="434"/>
      <c r="O29" s="19"/>
      <c r="P29" s="19"/>
    </row>
    <row r="30" spans="1:16" s="24" customFormat="1" ht="18" customHeight="1" x14ac:dyDescent="0.2">
      <c r="A30" s="217" t="s">
        <v>15</v>
      </c>
      <c r="B30" s="741" t="s">
        <v>93</v>
      </c>
      <c r="C30" s="742"/>
      <c r="D30" s="743"/>
      <c r="E30" s="54"/>
      <c r="F30" s="53"/>
      <c r="G30" s="218"/>
      <c r="H30" s="236"/>
      <c r="I30" s="237">
        <f>IF($G$15=0,0,ROUND(H30/FplkmBS1,3))</f>
        <v>0</v>
      </c>
      <c r="K30" s="317" t="s">
        <v>71</v>
      </c>
      <c r="L30" s="316"/>
      <c r="M30" s="19"/>
      <c r="N30" s="434"/>
      <c r="O30" s="19"/>
      <c r="P30" s="19"/>
    </row>
    <row r="31" spans="1:16" s="24" customFormat="1" ht="18" customHeight="1" x14ac:dyDescent="0.2">
      <c r="A31" s="217" t="s">
        <v>37</v>
      </c>
      <c r="B31" s="741" t="s">
        <v>61</v>
      </c>
      <c r="C31" s="742"/>
      <c r="D31" s="743"/>
      <c r="E31" s="54"/>
      <c r="F31" s="53"/>
      <c r="G31" s="218"/>
      <c r="H31" s="236"/>
      <c r="I31" s="237">
        <f>IF($G$15=0,0,ROUND(H31/FplkmBS1,3))</f>
        <v>0</v>
      </c>
      <c r="K31" s="317" t="s">
        <v>71</v>
      </c>
      <c r="L31" s="316"/>
      <c r="M31" s="19"/>
      <c r="N31" s="434"/>
      <c r="O31" s="19"/>
      <c r="P31" s="19"/>
    </row>
    <row r="32" spans="1:16" s="24" customFormat="1" ht="18" customHeight="1" x14ac:dyDescent="0.2">
      <c r="A32" s="217" t="s">
        <v>307</v>
      </c>
      <c r="B32" s="728" t="s">
        <v>101</v>
      </c>
      <c r="C32" s="728"/>
      <c r="D32" s="728"/>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744" t="s">
        <v>111</v>
      </c>
      <c r="C33" s="745"/>
      <c r="D33" s="746"/>
      <c r="E33" s="54"/>
      <c r="F33" s="53"/>
      <c r="G33" s="218"/>
      <c r="H33" s="236"/>
      <c r="I33" s="237">
        <f t="shared" si="0"/>
        <v>0</v>
      </c>
      <c r="K33" s="317" t="s">
        <v>71</v>
      </c>
      <c r="L33" s="316"/>
      <c r="M33" s="19"/>
      <c r="N33" s="434"/>
      <c r="O33" s="19"/>
      <c r="P33" s="19"/>
    </row>
    <row r="34" spans="1:16" ht="18" customHeight="1" x14ac:dyDescent="0.2">
      <c r="A34" s="238"/>
      <c r="B34" s="735" t="s">
        <v>26</v>
      </c>
      <c r="C34" s="736"/>
      <c r="D34" s="736"/>
      <c r="E34" s="736"/>
      <c r="F34" s="736"/>
      <c r="G34" s="73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51" t="s">
        <v>96</v>
      </c>
      <c r="C36" s="752"/>
      <c r="D36" s="752"/>
      <c r="E36" s="752"/>
      <c r="F36" s="752"/>
      <c r="G36" s="752"/>
      <c r="H36" s="752"/>
      <c r="I36" s="753"/>
    </row>
    <row r="37" spans="1:16" s="24" customFormat="1" ht="18" customHeight="1" x14ac:dyDescent="0.2">
      <c r="A37" s="217" t="s">
        <v>12</v>
      </c>
      <c r="B37" s="734" t="s">
        <v>97</v>
      </c>
      <c r="C37" s="734"/>
      <c r="D37" s="734"/>
      <c r="E37" s="54"/>
      <c r="F37" s="53"/>
      <c r="G37" s="218"/>
      <c r="H37" s="236"/>
      <c r="I37" s="237">
        <f t="shared" ref="I37:I45" si="1">IF($G$15=0,0,ROUND(H37/FplkmBS1,3))</f>
        <v>0</v>
      </c>
      <c r="K37" s="317" t="s">
        <v>71</v>
      </c>
      <c r="L37" s="316"/>
      <c r="N37" s="317" t="s">
        <v>71</v>
      </c>
    </row>
    <row r="38" spans="1:16" s="24" customFormat="1" ht="18" customHeight="1" x14ac:dyDescent="0.2">
      <c r="A38" s="217" t="s">
        <v>13</v>
      </c>
      <c r="B38" s="741" t="s">
        <v>98</v>
      </c>
      <c r="C38" s="742"/>
      <c r="D38" s="743"/>
      <c r="E38" s="54"/>
      <c r="F38" s="53"/>
      <c r="G38" s="218"/>
      <c r="H38" s="236"/>
      <c r="I38" s="237">
        <f t="shared" si="1"/>
        <v>0</v>
      </c>
      <c r="K38" s="317" t="s">
        <v>71</v>
      </c>
      <c r="L38" s="316"/>
      <c r="N38" s="317" t="s">
        <v>71</v>
      </c>
    </row>
    <row r="39" spans="1:16" s="24" customFormat="1" ht="18" customHeight="1" x14ac:dyDescent="0.2">
      <c r="A39" s="217" t="s">
        <v>14</v>
      </c>
      <c r="B39" s="741" t="s">
        <v>258</v>
      </c>
      <c r="C39" s="742"/>
      <c r="D39" s="743"/>
      <c r="E39" s="54"/>
      <c r="F39" s="53"/>
      <c r="G39" s="218"/>
      <c r="H39" s="236"/>
      <c r="I39" s="237">
        <f t="shared" si="1"/>
        <v>0</v>
      </c>
      <c r="K39" s="317" t="s">
        <v>71</v>
      </c>
      <c r="L39" s="316"/>
      <c r="N39" s="317" t="s">
        <v>71</v>
      </c>
    </row>
    <row r="40" spans="1:16" s="24" customFormat="1" ht="18" customHeight="1" x14ac:dyDescent="0.2">
      <c r="A40" s="217" t="s">
        <v>112</v>
      </c>
      <c r="B40" s="734" t="s">
        <v>99</v>
      </c>
      <c r="C40" s="734"/>
      <c r="D40" s="734"/>
      <c r="E40" s="54"/>
      <c r="F40" s="53"/>
      <c r="G40" s="218"/>
      <c r="H40" s="236"/>
      <c r="I40" s="237">
        <f t="shared" si="1"/>
        <v>0</v>
      </c>
      <c r="K40" s="317" t="s">
        <v>71</v>
      </c>
      <c r="L40" s="316"/>
      <c r="N40" s="317" t="s">
        <v>71</v>
      </c>
    </row>
    <row r="41" spans="1:16" s="24" customFormat="1" ht="18" customHeight="1" x14ac:dyDescent="0.2">
      <c r="A41" s="217" t="s">
        <v>113</v>
      </c>
      <c r="B41" s="741" t="s">
        <v>235</v>
      </c>
      <c r="C41" s="742"/>
      <c r="D41" s="743"/>
      <c r="E41" s="54"/>
      <c r="F41" s="53"/>
      <c r="G41" s="218"/>
      <c r="H41" s="236"/>
      <c r="I41" s="237">
        <f t="shared" si="1"/>
        <v>0</v>
      </c>
      <c r="K41" s="317" t="s">
        <v>71</v>
      </c>
      <c r="L41" s="316"/>
      <c r="N41" s="317" t="s">
        <v>71</v>
      </c>
    </row>
    <row r="42" spans="1:16" s="24" customFormat="1" ht="18" customHeight="1" x14ac:dyDescent="0.2">
      <c r="A42" s="217" t="s">
        <v>114</v>
      </c>
      <c r="B42" s="744" t="s">
        <v>236</v>
      </c>
      <c r="C42" s="745"/>
      <c r="D42" s="746"/>
      <c r="E42" s="54"/>
      <c r="F42" s="53"/>
      <c r="G42" s="218"/>
      <c r="H42" s="236"/>
      <c r="I42" s="237">
        <f t="shared" si="1"/>
        <v>0</v>
      </c>
      <c r="K42" s="317" t="s">
        <v>71</v>
      </c>
      <c r="L42" s="316"/>
      <c r="N42" s="317" t="s">
        <v>71</v>
      </c>
    </row>
    <row r="43" spans="1:16" s="24" customFormat="1" ht="18" customHeight="1" x14ac:dyDescent="0.2">
      <c r="A43" s="217" t="s">
        <v>115</v>
      </c>
      <c r="B43" s="765" t="s">
        <v>100</v>
      </c>
      <c r="C43" s="766"/>
      <c r="D43" s="767"/>
      <c r="E43" s="54"/>
      <c r="F43" s="53"/>
      <c r="G43" s="218"/>
      <c r="H43" s="236"/>
      <c r="I43" s="237">
        <f t="shared" si="1"/>
        <v>0</v>
      </c>
      <c r="K43" s="317" t="s">
        <v>71</v>
      </c>
      <c r="L43" s="316"/>
      <c r="N43" s="317" t="s">
        <v>71</v>
      </c>
    </row>
    <row r="44" spans="1:16" s="24" customFormat="1" ht="18" customHeight="1" x14ac:dyDescent="0.2">
      <c r="A44" s="217" t="s">
        <v>116</v>
      </c>
      <c r="B44" s="728" t="s">
        <v>286</v>
      </c>
      <c r="C44" s="728"/>
      <c r="D44" s="728"/>
      <c r="E44" s="54"/>
      <c r="F44" s="53"/>
      <c r="G44" s="218"/>
      <c r="H44" s="236"/>
      <c r="I44" s="237">
        <f t="shared" si="1"/>
        <v>0</v>
      </c>
      <c r="K44" s="317" t="s">
        <v>71</v>
      </c>
      <c r="L44" s="316"/>
      <c r="N44" s="317" t="s">
        <v>71</v>
      </c>
    </row>
    <row r="45" spans="1:16" ht="18" customHeight="1" x14ac:dyDescent="0.2">
      <c r="A45" s="238"/>
      <c r="B45" s="735" t="s">
        <v>25</v>
      </c>
      <c r="C45" s="736"/>
      <c r="D45" s="736"/>
      <c r="E45" s="736"/>
      <c r="F45" s="736"/>
      <c r="G45" s="73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38" t="s">
        <v>102</v>
      </c>
      <c r="C47" s="739"/>
      <c r="D47" s="739"/>
      <c r="E47" s="739"/>
      <c r="F47" s="739"/>
      <c r="G47" s="739"/>
      <c r="H47" s="739"/>
      <c r="I47" s="740"/>
      <c r="K47" s="128"/>
    </row>
    <row r="48" spans="1:16" ht="18" customHeight="1" x14ac:dyDescent="0.2">
      <c r="A48" s="217" t="s">
        <v>39</v>
      </c>
      <c r="B48" s="744" t="s">
        <v>104</v>
      </c>
      <c r="C48" s="745"/>
      <c r="D48" s="746"/>
      <c r="E48" s="53"/>
      <c r="F48" s="53"/>
      <c r="G48" s="53"/>
      <c r="H48" s="198"/>
      <c r="I48" s="237">
        <f t="shared" ref="I48:I51" si="2">IF($G$15=0,0,ROUND(H48/FplkmBS1,3))</f>
        <v>0</v>
      </c>
      <c r="K48" s="317" t="s">
        <v>71</v>
      </c>
      <c r="L48" s="318"/>
      <c r="N48" s="328"/>
    </row>
    <row r="49" spans="1:14" ht="18" customHeight="1" x14ac:dyDescent="0.2">
      <c r="A49" s="217" t="s">
        <v>40</v>
      </c>
      <c r="B49" s="765" t="s">
        <v>268</v>
      </c>
      <c r="C49" s="766"/>
      <c r="D49" s="767"/>
      <c r="E49" s="53"/>
      <c r="F49" s="53"/>
      <c r="G49" s="53"/>
      <c r="H49" s="198"/>
      <c r="I49" s="237">
        <f t="shared" si="2"/>
        <v>0</v>
      </c>
      <c r="K49" s="317" t="s">
        <v>71</v>
      </c>
      <c r="L49" s="317"/>
      <c r="N49" s="328"/>
    </row>
    <row r="50" spans="1:14" ht="18" customHeight="1" x14ac:dyDescent="0.2">
      <c r="A50" s="217" t="s">
        <v>233</v>
      </c>
      <c r="B50" s="770" t="s">
        <v>103</v>
      </c>
      <c r="C50" s="771"/>
      <c r="D50" s="772"/>
      <c r="E50" s="53"/>
      <c r="F50" s="53"/>
      <c r="G50" s="53"/>
      <c r="H50" s="198"/>
      <c r="I50" s="237">
        <f t="shared" si="2"/>
        <v>0</v>
      </c>
      <c r="K50" s="317" t="s">
        <v>71</v>
      </c>
      <c r="L50" s="317"/>
      <c r="N50" s="328"/>
    </row>
    <row r="51" spans="1:14" ht="18" customHeight="1" x14ac:dyDescent="0.2">
      <c r="A51" s="238"/>
      <c r="B51" s="735" t="s">
        <v>43</v>
      </c>
      <c r="C51" s="736"/>
      <c r="D51" s="736"/>
      <c r="E51" s="736"/>
      <c r="F51" s="736"/>
      <c r="G51" s="73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47" t="s">
        <v>261</v>
      </c>
      <c r="L53" s="747"/>
    </row>
    <row r="54" spans="1:14" s="24" customFormat="1" ht="42" customHeight="1" x14ac:dyDescent="0.2">
      <c r="A54" s="235" t="s">
        <v>2</v>
      </c>
      <c r="B54" s="762" t="s">
        <v>3</v>
      </c>
      <c r="C54" s="763"/>
      <c r="D54" s="764"/>
      <c r="E54" s="697" t="s">
        <v>18</v>
      </c>
      <c r="F54" s="697" t="s">
        <v>1</v>
      </c>
      <c r="G54" s="697" t="s">
        <v>29</v>
      </c>
      <c r="H54" s="260" t="s">
        <v>30</v>
      </c>
      <c r="I54" s="697" t="s">
        <v>69</v>
      </c>
      <c r="K54" s="697" t="s">
        <v>262</v>
      </c>
      <c r="L54" s="697" t="s">
        <v>263</v>
      </c>
      <c r="N54" s="170" t="s">
        <v>323</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738" t="s">
        <v>38</v>
      </c>
      <c r="C58" s="739"/>
      <c r="D58" s="739"/>
      <c r="E58" s="739"/>
      <c r="F58" s="739"/>
      <c r="G58" s="739"/>
      <c r="H58" s="739"/>
      <c r="I58" s="740"/>
    </row>
    <row r="59" spans="1:14" ht="18" customHeight="1" x14ac:dyDescent="0.2">
      <c r="A59" s="217" t="s">
        <v>118</v>
      </c>
      <c r="B59" s="694" t="s">
        <v>370</v>
      </c>
      <c r="C59" s="695"/>
      <c r="D59" s="329"/>
      <c r="E59" s="198"/>
      <c r="F59" s="55" t="s">
        <v>35</v>
      </c>
      <c r="G59" s="198"/>
      <c r="H59" s="259">
        <f>ROUND(E59*G59,2)</f>
        <v>0</v>
      </c>
      <c r="I59" s="237">
        <f>IFERROR(H59/FplkmBS1,0)</f>
        <v>0</v>
      </c>
      <c r="K59" s="319"/>
      <c r="L59" s="317" t="s">
        <v>71</v>
      </c>
      <c r="N59" s="317" t="s">
        <v>71</v>
      </c>
    </row>
    <row r="60" spans="1:14" ht="18" customHeight="1" x14ac:dyDescent="0.2">
      <c r="A60" s="217" t="s">
        <v>119</v>
      </c>
      <c r="B60" s="694" t="s">
        <v>371</v>
      </c>
      <c r="C60" s="695"/>
      <c r="D60" s="329"/>
      <c r="E60" s="53"/>
      <c r="F60" s="53"/>
      <c r="G60" s="53"/>
      <c r="H60" s="198"/>
      <c r="I60" s="237">
        <f>IFERROR(H60/FplkmBS1,0)</f>
        <v>0</v>
      </c>
      <c r="K60" s="319"/>
      <c r="L60" s="317" t="s">
        <v>71</v>
      </c>
      <c r="N60" s="317" t="s">
        <v>71</v>
      </c>
    </row>
    <row r="61" spans="1:14" ht="18" customHeight="1" x14ac:dyDescent="0.2">
      <c r="A61" s="238"/>
      <c r="B61" s="735" t="s">
        <v>179</v>
      </c>
      <c r="C61" s="736"/>
      <c r="D61" s="736"/>
      <c r="E61" s="736"/>
      <c r="F61" s="736"/>
      <c r="G61" s="73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738" t="s">
        <v>31</v>
      </c>
      <c r="C63" s="739"/>
      <c r="D63" s="739"/>
      <c r="E63" s="739"/>
      <c r="F63" s="739"/>
      <c r="G63" s="739"/>
      <c r="H63" s="739"/>
      <c r="I63" s="740"/>
    </row>
    <row r="64" spans="1:14" ht="18" customHeight="1" x14ac:dyDescent="0.2">
      <c r="A64" s="217" t="s">
        <v>176</v>
      </c>
      <c r="B64" s="728" t="s">
        <v>287</v>
      </c>
      <c r="C64" s="728"/>
      <c r="D64" s="728"/>
      <c r="E64" s="257"/>
      <c r="F64" s="55" t="s">
        <v>35</v>
      </c>
      <c r="G64" s="258"/>
      <c r="H64" s="259">
        <f>ROUND(E64*G64,2)</f>
        <v>0</v>
      </c>
      <c r="I64" s="237">
        <f>IF($G$15=0,0,ROUND(H64/FplkmBS1,3))</f>
        <v>0</v>
      </c>
      <c r="K64" s="318"/>
      <c r="L64" s="317" t="s">
        <v>71</v>
      </c>
      <c r="N64" s="317" t="s">
        <v>71</v>
      </c>
    </row>
    <row r="65" spans="1:15" ht="18" customHeight="1" x14ac:dyDescent="0.2">
      <c r="A65" s="217" t="s">
        <v>177</v>
      </c>
      <c r="B65" s="744" t="s">
        <v>36</v>
      </c>
      <c r="C65" s="745"/>
      <c r="D65" s="746"/>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728" t="s">
        <v>23</v>
      </c>
      <c r="C66" s="728"/>
      <c r="D66" s="728"/>
      <c r="E66" s="257"/>
      <c r="F66" s="55" t="s">
        <v>47</v>
      </c>
      <c r="G66" s="258"/>
      <c r="H66" s="259">
        <f>ROUND(E66*G66,2)</f>
        <v>0</v>
      </c>
      <c r="I66" s="237">
        <f>IF($G$15=0,0,ROUND(H66/FplkmBS1,3))</f>
        <v>0</v>
      </c>
      <c r="K66" s="354" t="s">
        <v>71</v>
      </c>
      <c r="L66" s="346"/>
      <c r="M66" s="342"/>
      <c r="N66" s="317" t="s">
        <v>71</v>
      </c>
    </row>
    <row r="67" spans="1:15" ht="18" customHeight="1" x14ac:dyDescent="0.2">
      <c r="A67" s="238"/>
      <c r="B67" s="735" t="s">
        <v>180</v>
      </c>
      <c r="C67" s="736"/>
      <c r="D67" s="736"/>
      <c r="E67" s="736"/>
      <c r="F67" s="736"/>
      <c r="G67" s="737"/>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38" t="s">
        <v>41</v>
      </c>
      <c r="C73" s="739"/>
      <c r="D73" s="739"/>
      <c r="E73" s="739"/>
      <c r="F73" s="739"/>
      <c r="G73" s="739"/>
      <c r="H73" s="739"/>
      <c r="I73" s="740"/>
      <c r="K73" s="80"/>
    </row>
    <row r="74" spans="1:15" ht="18" customHeight="1" x14ac:dyDescent="0.2">
      <c r="A74" s="217" t="s">
        <v>121</v>
      </c>
      <c r="B74" s="223" t="s">
        <v>4</v>
      </c>
      <c r="C74" s="748"/>
      <c r="D74" s="749"/>
      <c r="E74" s="749"/>
      <c r="F74" s="749"/>
      <c r="G74" s="750"/>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684" t="s">
        <v>279</v>
      </c>
      <c r="C79" s="53"/>
      <c r="D79" s="53"/>
      <c r="E79" s="58"/>
      <c r="F79" s="55" t="s">
        <v>356</v>
      </c>
      <c r="G79" s="360"/>
      <c r="H79" s="259">
        <f t="shared" si="3"/>
        <v>0</v>
      </c>
      <c r="I79" s="237">
        <f>IF($G$15=0,0,ROUND(H79/FplkmBS1,3))</f>
        <v>0</v>
      </c>
      <c r="K79" s="317"/>
      <c r="L79" s="321" t="s">
        <v>71</v>
      </c>
      <c r="M79" s="307"/>
      <c r="N79" s="317" t="s">
        <v>71</v>
      </c>
    </row>
    <row r="80" spans="1:15" ht="24.75" customHeight="1" x14ac:dyDescent="0.2">
      <c r="A80" s="217" t="s">
        <v>304</v>
      </c>
      <c r="B80" s="696"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735" t="s">
        <v>181</v>
      </c>
      <c r="C81" s="736"/>
      <c r="D81" s="736"/>
      <c r="E81" s="736"/>
      <c r="F81" s="736"/>
      <c r="G81" s="737"/>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747" t="s">
        <v>261</v>
      </c>
      <c r="L83" s="747"/>
    </row>
    <row r="84" spans="1:15" ht="36" customHeight="1" x14ac:dyDescent="0.2">
      <c r="A84" s="235" t="s">
        <v>2</v>
      </c>
      <c r="B84" s="762" t="s">
        <v>3</v>
      </c>
      <c r="C84" s="763"/>
      <c r="D84" s="764"/>
      <c r="E84" s="697" t="s">
        <v>18</v>
      </c>
      <c r="F84" s="697" t="s">
        <v>1</v>
      </c>
      <c r="G84" s="697" t="s">
        <v>29</v>
      </c>
      <c r="H84" s="260" t="s">
        <v>30</v>
      </c>
      <c r="I84" s="697" t="s">
        <v>69</v>
      </c>
      <c r="K84" s="697" t="s">
        <v>262</v>
      </c>
      <c r="L84" s="697" t="s">
        <v>263</v>
      </c>
      <c r="N84" s="170" t="s">
        <v>323</v>
      </c>
    </row>
    <row r="85" spans="1:15" ht="9.9499999999999993" customHeight="1" x14ac:dyDescent="0.2">
      <c r="A85" s="35"/>
      <c r="B85" s="34"/>
      <c r="C85" s="34"/>
      <c r="D85" s="34"/>
      <c r="E85" s="36"/>
      <c r="F85" s="37"/>
      <c r="G85" s="38"/>
      <c r="H85" s="200"/>
      <c r="I85" s="40"/>
    </row>
    <row r="86" spans="1:15" ht="18" customHeight="1" x14ac:dyDescent="0.2">
      <c r="A86" s="224" t="s">
        <v>74</v>
      </c>
      <c r="B86" s="693" t="s">
        <v>105</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738" t="s">
        <v>44</v>
      </c>
      <c r="C88" s="739"/>
      <c r="D88" s="739"/>
      <c r="E88" s="739"/>
      <c r="F88" s="739"/>
      <c r="G88" s="739"/>
      <c r="H88" s="739"/>
      <c r="I88" s="740"/>
    </row>
    <row r="89" spans="1:15" ht="18" customHeight="1" x14ac:dyDescent="0.2">
      <c r="A89" s="265" t="s">
        <v>107</v>
      </c>
      <c r="B89" s="683"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744" t="s">
        <v>224</v>
      </c>
      <c r="C90" s="745"/>
      <c r="D90" s="746"/>
      <c r="E90" s="48"/>
      <c r="F90" s="48"/>
      <c r="G90" s="48"/>
      <c r="H90" s="266"/>
      <c r="I90" s="237">
        <f t="shared" si="5"/>
        <v>0</v>
      </c>
      <c r="K90" s="318" t="s">
        <v>71</v>
      </c>
      <c r="L90" s="318"/>
      <c r="N90" s="328"/>
    </row>
    <row r="91" spans="1:15" ht="18" customHeight="1" x14ac:dyDescent="0.2">
      <c r="A91" s="265" t="s">
        <v>110</v>
      </c>
      <c r="B91" s="744" t="s">
        <v>225</v>
      </c>
      <c r="C91" s="745"/>
      <c r="D91" s="746"/>
      <c r="E91" s="48"/>
      <c r="F91" s="48"/>
      <c r="G91" s="48"/>
      <c r="H91" s="266"/>
      <c r="I91" s="237">
        <f t="shared" si="5"/>
        <v>0</v>
      </c>
      <c r="K91" s="318" t="s">
        <v>71</v>
      </c>
      <c r="L91" s="318"/>
      <c r="N91" s="328"/>
    </row>
    <row r="92" spans="1:15" ht="18" customHeight="1" x14ac:dyDescent="0.2">
      <c r="A92" s="265" t="s">
        <v>270</v>
      </c>
      <c r="B92" s="744" t="s">
        <v>226</v>
      </c>
      <c r="C92" s="745"/>
      <c r="D92" s="746"/>
      <c r="E92" s="48"/>
      <c r="F92" s="48"/>
      <c r="G92" s="48"/>
      <c r="H92" s="266"/>
      <c r="I92" s="237">
        <f t="shared" si="5"/>
        <v>0</v>
      </c>
      <c r="K92" s="318" t="s">
        <v>71</v>
      </c>
      <c r="L92" s="318"/>
      <c r="N92" s="328"/>
    </row>
    <row r="93" spans="1:15" ht="18" customHeight="1" x14ac:dyDescent="0.2">
      <c r="A93" s="265" t="s">
        <v>283</v>
      </c>
      <c r="B93" s="728" t="s">
        <v>310</v>
      </c>
      <c r="C93" s="728"/>
      <c r="D93" s="728"/>
      <c r="E93" s="48"/>
      <c r="F93" s="48"/>
      <c r="G93" s="48"/>
      <c r="H93" s="266"/>
      <c r="I93" s="237">
        <f t="shared" si="5"/>
        <v>0</v>
      </c>
      <c r="K93" s="318" t="s">
        <v>71</v>
      </c>
      <c r="L93" s="318"/>
      <c r="N93" s="328"/>
    </row>
    <row r="94" spans="1:15" ht="18" customHeight="1" x14ac:dyDescent="0.2">
      <c r="A94" s="265" t="s">
        <v>284</v>
      </c>
      <c r="B94" s="744" t="s">
        <v>52</v>
      </c>
      <c r="C94" s="745"/>
      <c r="D94" s="746"/>
      <c r="E94" s="48"/>
      <c r="F94" s="48"/>
      <c r="G94" s="48"/>
      <c r="H94" s="266"/>
      <c r="I94" s="237">
        <f t="shared" si="5"/>
        <v>0</v>
      </c>
      <c r="K94" s="318" t="s">
        <v>71</v>
      </c>
      <c r="L94" s="318"/>
      <c r="N94" s="328"/>
    </row>
    <row r="95" spans="1:15" ht="18" customHeight="1" x14ac:dyDescent="0.2">
      <c r="A95" s="265" t="s">
        <v>285</v>
      </c>
      <c r="B95" s="728" t="s">
        <v>231</v>
      </c>
      <c r="C95" s="728"/>
      <c r="D95" s="728"/>
      <c r="E95" s="48"/>
      <c r="F95" s="48"/>
      <c r="G95" s="48"/>
      <c r="H95" s="266"/>
      <c r="I95" s="237">
        <f t="shared" si="5"/>
        <v>0</v>
      </c>
      <c r="K95" s="318" t="s">
        <v>71</v>
      </c>
      <c r="L95" s="318"/>
      <c r="N95" s="328"/>
    </row>
    <row r="96" spans="1:15" ht="18" customHeight="1" x14ac:dyDescent="0.2">
      <c r="A96" s="238"/>
      <c r="B96" s="735" t="s">
        <v>184</v>
      </c>
      <c r="C96" s="736"/>
      <c r="D96" s="736"/>
      <c r="E96" s="736"/>
      <c r="F96" s="736"/>
      <c r="G96" s="73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738" t="s">
        <v>34</v>
      </c>
      <c r="C98" s="739"/>
      <c r="D98" s="739"/>
      <c r="E98" s="739"/>
      <c r="F98" s="739"/>
      <c r="G98" s="739"/>
      <c r="H98" s="739"/>
      <c r="I98" s="740"/>
    </row>
    <row r="99" spans="1:15" ht="18" customHeight="1" x14ac:dyDescent="0.2">
      <c r="A99" s="265" t="s">
        <v>126</v>
      </c>
      <c r="B99" s="734" t="s">
        <v>317</v>
      </c>
      <c r="C99" s="734"/>
      <c r="D99" s="734"/>
      <c r="E99" s="733" t="s">
        <v>68</v>
      </c>
      <c r="F99" s="733"/>
      <c r="G99" s="733"/>
      <c r="H99" s="326">
        <v>0</v>
      </c>
      <c r="I99" s="237">
        <f t="shared" ref="I99:I105" si="6">IF($G$15=0,0,ROUND(H99/FplkmBS1,3))</f>
        <v>0</v>
      </c>
      <c r="K99" s="318" t="s">
        <v>71</v>
      </c>
      <c r="L99" s="320"/>
      <c r="N99" s="328"/>
      <c r="O99" s="342"/>
    </row>
    <row r="100" spans="1:15" ht="18" customHeight="1" x14ac:dyDescent="0.2">
      <c r="A100" s="265" t="s">
        <v>228</v>
      </c>
      <c r="B100" s="741" t="s">
        <v>232</v>
      </c>
      <c r="C100" s="742"/>
      <c r="D100" s="743"/>
      <c r="E100" s="53"/>
      <c r="F100" s="53"/>
      <c r="G100" s="53"/>
      <c r="H100" s="198"/>
      <c r="I100" s="237">
        <f t="shared" si="6"/>
        <v>0</v>
      </c>
      <c r="K100" s="318" t="s">
        <v>71</v>
      </c>
      <c r="L100" s="320"/>
      <c r="N100" s="328"/>
    </row>
    <row r="101" spans="1:15" ht="18" customHeight="1" x14ac:dyDescent="0.2">
      <c r="A101" s="265" t="s">
        <v>127</v>
      </c>
      <c r="B101" s="741" t="s">
        <v>66</v>
      </c>
      <c r="C101" s="742"/>
      <c r="D101" s="743"/>
      <c r="E101" s="53"/>
      <c r="F101" s="53"/>
      <c r="G101" s="53"/>
      <c r="H101" s="198"/>
      <c r="I101" s="237">
        <f t="shared" si="6"/>
        <v>0</v>
      </c>
      <c r="K101" s="318" t="s">
        <v>71</v>
      </c>
      <c r="L101" s="320"/>
      <c r="M101" s="69"/>
      <c r="N101" s="328"/>
    </row>
    <row r="102" spans="1:15" ht="21" customHeight="1" x14ac:dyDescent="0.2">
      <c r="A102" s="265" t="s">
        <v>229</v>
      </c>
      <c r="B102" s="741" t="s">
        <v>269</v>
      </c>
      <c r="C102" s="742"/>
      <c r="D102" s="743"/>
      <c r="E102" s="53"/>
      <c r="F102" s="53"/>
      <c r="G102" s="53"/>
      <c r="H102" s="198"/>
      <c r="I102" s="237">
        <f t="shared" si="6"/>
        <v>0</v>
      </c>
      <c r="K102" s="318" t="s">
        <v>71</v>
      </c>
      <c r="L102" s="320"/>
      <c r="M102" s="69"/>
      <c r="N102" s="328"/>
    </row>
    <row r="103" spans="1:15" ht="18" customHeight="1" x14ac:dyDescent="0.2">
      <c r="A103" s="265" t="s">
        <v>227</v>
      </c>
      <c r="B103" s="741" t="s">
        <v>324</v>
      </c>
      <c r="C103" s="742"/>
      <c r="D103" s="743"/>
      <c r="E103" s="53"/>
      <c r="F103" s="53"/>
      <c r="G103" s="53"/>
      <c r="H103" s="198"/>
      <c r="I103" s="237">
        <f t="shared" si="6"/>
        <v>0</v>
      </c>
      <c r="K103" s="318" t="s">
        <v>71</v>
      </c>
      <c r="L103" s="320"/>
      <c r="M103" s="69"/>
      <c r="N103" s="328"/>
    </row>
    <row r="104" spans="1:15" ht="18" customHeight="1" x14ac:dyDescent="0.2">
      <c r="A104" s="265" t="s">
        <v>230</v>
      </c>
      <c r="B104" s="741" t="s">
        <v>56</v>
      </c>
      <c r="C104" s="742"/>
      <c r="D104" s="743"/>
      <c r="E104" s="53"/>
      <c r="F104" s="53"/>
      <c r="G104" s="53"/>
      <c r="H104" s="198"/>
      <c r="I104" s="237">
        <f t="shared" si="6"/>
        <v>0</v>
      </c>
      <c r="K104" s="318" t="s">
        <v>71</v>
      </c>
      <c r="L104" s="320"/>
      <c r="M104" s="69"/>
      <c r="N104" s="328"/>
    </row>
    <row r="105" spans="1:15" ht="18" customHeight="1" x14ac:dyDescent="0.2">
      <c r="A105" s="238"/>
      <c r="B105" s="735" t="s">
        <v>185</v>
      </c>
      <c r="C105" s="736"/>
      <c r="D105" s="736"/>
      <c r="E105" s="736"/>
      <c r="F105" s="736"/>
      <c r="G105" s="737"/>
      <c r="H105" s="239">
        <f>ROUND(SUM(H99:H104),2)</f>
        <v>0</v>
      </c>
      <c r="I105" s="240">
        <f t="shared" si="6"/>
        <v>0</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738" t="s">
        <v>45</v>
      </c>
      <c r="C107" s="739"/>
      <c r="D107" s="739"/>
      <c r="E107" s="739"/>
      <c r="F107" s="739"/>
      <c r="G107" s="739"/>
      <c r="H107" s="739"/>
      <c r="I107" s="740"/>
    </row>
    <row r="108" spans="1:15" ht="18" customHeight="1" x14ac:dyDescent="0.2">
      <c r="A108" s="265" t="s">
        <v>129</v>
      </c>
      <c r="B108" s="741" t="s">
        <v>64</v>
      </c>
      <c r="C108" s="742"/>
      <c r="D108" s="743"/>
      <c r="E108" s="48"/>
      <c r="F108" s="48"/>
      <c r="G108" s="48"/>
      <c r="H108" s="266"/>
      <c r="I108" s="237">
        <f>IF($G$15=0,0,ROUND(H108/FplkmBS1,3))</f>
        <v>0</v>
      </c>
      <c r="K108" s="318"/>
      <c r="L108" s="318" t="s">
        <v>71</v>
      </c>
      <c r="N108" s="328"/>
    </row>
    <row r="109" spans="1:15" ht="18" customHeight="1" x14ac:dyDescent="0.2">
      <c r="A109" s="265" t="s">
        <v>130</v>
      </c>
      <c r="B109" s="741" t="s">
        <v>65</v>
      </c>
      <c r="C109" s="742"/>
      <c r="D109" s="743"/>
      <c r="E109" s="48"/>
      <c r="F109" s="48"/>
      <c r="G109" s="48"/>
      <c r="H109" s="266"/>
      <c r="I109" s="237">
        <f>IF($G$15=0,0,ROUND(H109/FplkmBS1,3))</f>
        <v>0</v>
      </c>
      <c r="K109" s="318"/>
      <c r="L109" s="318" t="s">
        <v>71</v>
      </c>
      <c r="N109" s="328"/>
    </row>
    <row r="110" spans="1:15" ht="18" customHeight="1" x14ac:dyDescent="0.2">
      <c r="A110" s="265" t="s">
        <v>131</v>
      </c>
      <c r="B110" s="728" t="s">
        <v>57</v>
      </c>
      <c r="C110" s="728"/>
      <c r="D110" s="728"/>
      <c r="E110" s="48"/>
      <c r="F110" s="48"/>
      <c r="G110" s="48"/>
      <c r="H110" s="266"/>
      <c r="I110" s="237">
        <f>IF($G$15=0,0,ROUND(H110/FplkmBS1,3))</f>
        <v>0</v>
      </c>
      <c r="K110" s="318" t="s">
        <v>71</v>
      </c>
      <c r="L110" s="318"/>
      <c r="N110" s="328"/>
    </row>
    <row r="111" spans="1:15" ht="20.100000000000001" customHeight="1" x14ac:dyDescent="0.2">
      <c r="A111" s="238"/>
      <c r="B111" s="735" t="s">
        <v>186</v>
      </c>
      <c r="C111" s="736"/>
      <c r="D111" s="736"/>
      <c r="E111" s="736"/>
      <c r="F111" s="736"/>
      <c r="G111" s="737"/>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0</v>
      </c>
      <c r="I112" s="255">
        <f>IF(FplkmBS1=0,0,ROUND(H112/FplkmBS1,3))</f>
        <v>0</v>
      </c>
    </row>
    <row r="113" spans="1:14" ht="15" customHeight="1" x14ac:dyDescent="0.2">
      <c r="A113" s="137"/>
      <c r="B113" s="25"/>
      <c r="C113" s="25"/>
      <c r="D113" s="25"/>
      <c r="E113" s="26"/>
      <c r="F113" s="27"/>
      <c r="G113" s="28"/>
      <c r="H113" s="199"/>
      <c r="I113" s="40"/>
      <c r="K113" s="747" t="s">
        <v>261</v>
      </c>
      <c r="L113" s="747"/>
    </row>
    <row r="114" spans="1:14" ht="36" customHeight="1" x14ac:dyDescent="0.2">
      <c r="A114" s="235" t="s">
        <v>2</v>
      </c>
      <c r="B114" s="762" t="s">
        <v>3</v>
      </c>
      <c r="C114" s="763"/>
      <c r="D114" s="764"/>
      <c r="E114" s="697" t="s">
        <v>18</v>
      </c>
      <c r="F114" s="697" t="s">
        <v>1</v>
      </c>
      <c r="G114" s="697" t="s">
        <v>29</v>
      </c>
      <c r="H114" s="260" t="s">
        <v>30</v>
      </c>
      <c r="I114" s="697" t="s">
        <v>69</v>
      </c>
      <c r="K114" s="697" t="s">
        <v>262</v>
      </c>
      <c r="L114" s="697" t="s">
        <v>263</v>
      </c>
      <c r="N114" s="170" t="s">
        <v>323</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38" t="s">
        <v>19</v>
      </c>
      <c r="C118" s="739"/>
      <c r="D118" s="739"/>
      <c r="E118" s="739"/>
      <c r="F118" s="739"/>
      <c r="G118" s="739"/>
      <c r="H118" s="739"/>
      <c r="I118" s="740"/>
    </row>
    <row r="119" spans="1:14" ht="18" customHeight="1" x14ac:dyDescent="0.2">
      <c r="A119" s="265" t="s">
        <v>77</v>
      </c>
      <c r="B119" s="744" t="s">
        <v>49</v>
      </c>
      <c r="C119" s="745"/>
      <c r="D119" s="74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41" t="s">
        <v>70</v>
      </c>
      <c r="C120" s="742"/>
      <c r="D120" s="743"/>
      <c r="E120" s="53"/>
      <c r="F120" s="53"/>
      <c r="G120" s="53"/>
      <c r="H120" s="198"/>
      <c r="I120" s="237">
        <f t="shared" si="7"/>
        <v>0</v>
      </c>
      <c r="K120" s="318" t="s">
        <v>71</v>
      </c>
      <c r="L120" s="318"/>
      <c r="N120" s="328"/>
    </row>
    <row r="121" spans="1:14" ht="18" customHeight="1" x14ac:dyDescent="0.2">
      <c r="A121" s="265" t="s">
        <v>79</v>
      </c>
      <c r="B121" s="741" t="s">
        <v>374</v>
      </c>
      <c r="C121" s="742"/>
      <c r="D121" s="743"/>
      <c r="E121" s="53"/>
      <c r="F121" s="53"/>
      <c r="G121" s="53"/>
      <c r="H121" s="198"/>
      <c r="I121" s="237">
        <f t="shared" ref="I121" si="8">IF($G$15=0,0,ROUND(H121/FplkmBS1,3))</f>
        <v>0</v>
      </c>
      <c r="J121" s="698"/>
      <c r="K121" s="318" t="s">
        <v>71</v>
      </c>
      <c r="L121" s="318"/>
      <c r="N121" s="328"/>
    </row>
    <row r="122" spans="1:14" ht="18" customHeight="1" x14ac:dyDescent="0.2">
      <c r="A122" s="265" t="s">
        <v>80</v>
      </c>
      <c r="B122" s="741" t="s">
        <v>50</v>
      </c>
      <c r="C122" s="742"/>
      <c r="D122" s="743"/>
      <c r="E122" s="53"/>
      <c r="F122" s="53"/>
      <c r="G122" s="53"/>
      <c r="H122" s="198"/>
      <c r="I122" s="237">
        <f t="shared" si="7"/>
        <v>0</v>
      </c>
      <c r="K122" s="318" t="s">
        <v>71</v>
      </c>
      <c r="L122" s="318"/>
      <c r="N122" s="328"/>
    </row>
    <row r="123" spans="1:14" ht="18" customHeight="1" x14ac:dyDescent="0.2">
      <c r="A123" s="238"/>
      <c r="B123" s="735" t="s">
        <v>86</v>
      </c>
      <c r="C123" s="736"/>
      <c r="D123" s="736"/>
      <c r="E123" s="736"/>
      <c r="F123" s="736"/>
      <c r="G123" s="73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38" t="s">
        <v>132</v>
      </c>
      <c r="C125" s="739"/>
      <c r="D125" s="739"/>
      <c r="E125" s="739"/>
      <c r="F125" s="739"/>
      <c r="G125" s="739"/>
      <c r="H125" s="739"/>
      <c r="I125" s="740"/>
    </row>
    <row r="126" spans="1:14" ht="18" customHeight="1" x14ac:dyDescent="0.2">
      <c r="A126" s="265" t="s">
        <v>82</v>
      </c>
      <c r="B126" s="741" t="s">
        <v>90</v>
      </c>
      <c r="C126" s="742"/>
      <c r="D126" s="743"/>
      <c r="E126" s="53"/>
      <c r="F126" s="53"/>
      <c r="G126" s="53"/>
      <c r="H126" s="198"/>
      <c r="I126" s="237">
        <f t="shared" ref="I126:I130" si="9">IF($G$15=0,0,ROUND(H126/FplkmBS1,3))</f>
        <v>0</v>
      </c>
      <c r="K126" s="318" t="s">
        <v>71</v>
      </c>
      <c r="L126" s="318"/>
      <c r="N126" s="328"/>
    </row>
    <row r="127" spans="1:14" ht="18" customHeight="1" x14ac:dyDescent="0.2">
      <c r="A127" s="265" t="s">
        <v>83</v>
      </c>
      <c r="B127" s="690" t="s">
        <v>480</v>
      </c>
      <c r="C127" s="691"/>
      <c r="D127" s="692"/>
      <c r="E127" s="53"/>
      <c r="F127" s="53"/>
      <c r="G127" s="53"/>
      <c r="H127" s="198"/>
      <c r="I127" s="237">
        <f t="shared" si="9"/>
        <v>0</v>
      </c>
      <c r="K127" s="318" t="s">
        <v>71</v>
      </c>
      <c r="L127" s="318"/>
      <c r="M127" s="69"/>
      <c r="N127" s="328"/>
    </row>
    <row r="128" spans="1:14" ht="18" customHeight="1" x14ac:dyDescent="0.2">
      <c r="A128" s="265" t="s">
        <v>84</v>
      </c>
      <c r="B128" s="690" t="s">
        <v>481</v>
      </c>
      <c r="C128" s="691"/>
      <c r="D128" s="692"/>
      <c r="E128" s="53"/>
      <c r="F128" s="53"/>
      <c r="G128" s="53"/>
      <c r="H128" s="198"/>
      <c r="I128" s="237">
        <f t="shared" si="9"/>
        <v>0</v>
      </c>
      <c r="K128" s="317" t="s">
        <v>71</v>
      </c>
      <c r="L128" s="318"/>
      <c r="M128" s="69"/>
      <c r="N128" s="328"/>
    </row>
    <row r="129" spans="1:14" ht="18" customHeight="1" x14ac:dyDescent="0.2">
      <c r="A129" s="265" t="s">
        <v>345</v>
      </c>
      <c r="B129" s="741" t="s">
        <v>266</v>
      </c>
      <c r="C129" s="742"/>
      <c r="D129" s="743"/>
      <c r="E129" s="53"/>
      <c r="F129" s="53"/>
      <c r="G129" s="53"/>
      <c r="H129" s="198"/>
      <c r="I129" s="237">
        <f t="shared" si="9"/>
        <v>0</v>
      </c>
      <c r="K129" s="318" t="s">
        <v>71</v>
      </c>
      <c r="L129" s="318"/>
      <c r="M129" s="69"/>
      <c r="N129" s="328"/>
    </row>
    <row r="130" spans="1:14" ht="18" customHeight="1" x14ac:dyDescent="0.2">
      <c r="A130" s="238"/>
      <c r="B130" s="735" t="s">
        <v>85</v>
      </c>
      <c r="C130" s="736"/>
      <c r="D130" s="736"/>
      <c r="E130" s="736"/>
      <c r="F130" s="736"/>
      <c r="G130" s="73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684" t="s">
        <v>316</v>
      </c>
      <c r="C133" s="685"/>
      <c r="D133" s="686"/>
      <c r="E133" s="438"/>
      <c r="F133" s="53"/>
      <c r="G133" s="53"/>
      <c r="H133" s="198"/>
      <c r="I133" s="237">
        <f>IF($G$15=0,0,ROUND(H133/FplkmBS1,3))</f>
        <v>0</v>
      </c>
      <c r="K133" s="346"/>
      <c r="L133" s="354" t="s">
        <v>71</v>
      </c>
      <c r="M133" s="342"/>
      <c r="N133" s="328"/>
    </row>
    <row r="134" spans="1:14" ht="18" customHeight="1" x14ac:dyDescent="0.2">
      <c r="A134" s="265" t="s">
        <v>437</v>
      </c>
      <c r="B134" s="744" t="s">
        <v>314</v>
      </c>
      <c r="C134" s="745"/>
      <c r="D134" s="746"/>
      <c r="E134" s="438"/>
      <c r="F134" s="53"/>
      <c r="G134" s="53"/>
      <c r="H134" s="198"/>
      <c r="I134" s="237">
        <f>IF($G$15=0,0,ROUND(H134/FplkmBS1,3))</f>
        <v>0</v>
      </c>
      <c r="K134" s="346"/>
      <c r="L134" s="354" t="s">
        <v>71</v>
      </c>
      <c r="M134" s="342"/>
      <c r="N134" s="328"/>
    </row>
    <row r="135" spans="1:14" ht="18" customHeight="1" x14ac:dyDescent="0.2">
      <c r="A135" s="439"/>
      <c r="B135" s="440"/>
      <c r="C135" s="441"/>
      <c r="D135" s="702"/>
      <c r="E135" s="441"/>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732" t="s">
        <v>434</v>
      </c>
      <c r="C138" s="732"/>
      <c r="D138" s="732"/>
      <c r="E138" s="732"/>
      <c r="F138" s="732"/>
      <c r="G138" s="732"/>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47" t="s">
        <v>261</v>
      </c>
      <c r="L140" s="747"/>
    </row>
    <row r="141" spans="1:14" ht="36" x14ac:dyDescent="0.2">
      <c r="A141" s="235" t="s">
        <v>2</v>
      </c>
      <c r="B141" s="405" t="s">
        <v>3</v>
      </c>
      <c r="C141" s="697" t="s">
        <v>18</v>
      </c>
      <c r="D141" s="697" t="s">
        <v>1</v>
      </c>
      <c r="E141" s="697" t="s">
        <v>29</v>
      </c>
      <c r="F141" s="260" t="s">
        <v>423</v>
      </c>
      <c r="G141" s="260" t="s">
        <v>431</v>
      </c>
      <c r="H141" s="697" t="s">
        <v>430</v>
      </c>
      <c r="I141" s="697" t="s">
        <v>432</v>
      </c>
      <c r="K141" s="697" t="s">
        <v>262</v>
      </c>
      <c r="L141" s="697" t="s">
        <v>263</v>
      </c>
      <c r="N141" s="170" t="s">
        <v>323</v>
      </c>
    </row>
    <row r="142" spans="1:14" x14ac:dyDescent="0.2">
      <c r="A142" s="39"/>
      <c r="B142" s="34"/>
      <c r="C142" s="34"/>
      <c r="D142" s="36"/>
      <c r="E142" s="37"/>
      <c r="F142" s="38"/>
      <c r="G142" s="38"/>
      <c r="H142" s="40"/>
      <c r="I142" s="40"/>
    </row>
    <row r="143" spans="1:14" ht="20.25" customHeight="1" x14ac:dyDescent="0.2">
      <c r="A143" s="754" t="s">
        <v>433</v>
      </c>
      <c r="B143" s="755"/>
      <c r="C143" s="755"/>
      <c r="D143" s="755"/>
      <c r="E143" s="755"/>
      <c r="F143" s="755"/>
      <c r="G143" s="755"/>
      <c r="H143" s="755"/>
      <c r="I143" s="756"/>
    </row>
    <row r="144" spans="1:14" ht="20.25" customHeight="1" x14ac:dyDescent="0.2">
      <c r="A144" s="265" t="s">
        <v>240</v>
      </c>
      <c r="B144" s="700" t="s">
        <v>72</v>
      </c>
      <c r="C144" s="60"/>
      <c r="D144" s="55" t="s">
        <v>51</v>
      </c>
      <c r="E144" s="607"/>
      <c r="F144" s="53"/>
      <c r="G144" s="198"/>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53"/>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425</v>
      </c>
      <c r="B146" s="700" t="s">
        <v>372</v>
      </c>
      <c r="C146" s="60"/>
      <c r="D146" s="55" t="s">
        <v>51</v>
      </c>
      <c r="E146" s="607"/>
      <c r="F146" s="53"/>
      <c r="G146" s="198"/>
      <c r="H146" s="237">
        <f t="shared" si="10"/>
        <v>0</v>
      </c>
      <c r="I146" s="237">
        <f t="shared" si="11"/>
        <v>0</v>
      </c>
      <c r="K146" s="318" t="s">
        <v>71</v>
      </c>
      <c r="L146" s="318"/>
      <c r="N146" s="328"/>
    </row>
    <row r="147" spans="1:14" ht="21" customHeight="1" x14ac:dyDescent="0.2">
      <c r="A147" s="265" t="s">
        <v>426</v>
      </c>
      <c r="B147" s="690" t="s">
        <v>373</v>
      </c>
      <c r="C147" s="60"/>
      <c r="D147" s="55" t="s">
        <v>51</v>
      </c>
      <c r="E147" s="607"/>
      <c r="F147" s="53"/>
      <c r="G147" s="198"/>
      <c r="H147" s="237">
        <f t="shared" si="10"/>
        <v>0</v>
      </c>
      <c r="I147" s="237">
        <f t="shared" si="11"/>
        <v>0</v>
      </c>
      <c r="K147" s="318" t="s">
        <v>71</v>
      </c>
      <c r="L147" s="318"/>
      <c r="N147" s="328"/>
    </row>
    <row r="148" spans="1:14" ht="22.5" customHeight="1" x14ac:dyDescent="0.2">
      <c r="A148" s="265" t="s">
        <v>427</v>
      </c>
      <c r="B148" s="700" t="s">
        <v>344</v>
      </c>
      <c r="C148" s="53"/>
      <c r="D148" s="53"/>
      <c r="E148" s="53"/>
      <c r="F148" s="53"/>
      <c r="G148" s="198"/>
      <c r="H148" s="237">
        <f t="shared" si="10"/>
        <v>0</v>
      </c>
      <c r="I148" s="237">
        <f t="shared" si="11"/>
        <v>0</v>
      </c>
      <c r="K148" s="354" t="s">
        <v>71</v>
      </c>
      <c r="L148" s="354"/>
      <c r="M148" s="342"/>
      <c r="N148" s="328"/>
    </row>
    <row r="149" spans="1:14" ht="24" customHeight="1" x14ac:dyDescent="0.2">
      <c r="A149" s="265" t="s">
        <v>428</v>
      </c>
      <c r="B149" s="700" t="s">
        <v>135</v>
      </c>
      <c r="C149" s="53"/>
      <c r="D149" s="53"/>
      <c r="E149" s="53"/>
      <c r="F149" s="53"/>
      <c r="G149" s="198"/>
      <c r="H149" s="237">
        <f t="shared" si="10"/>
        <v>0</v>
      </c>
      <c r="I149" s="237">
        <f t="shared" si="11"/>
        <v>0</v>
      </c>
      <c r="K149" s="354" t="s">
        <v>71</v>
      </c>
      <c r="L149" s="354"/>
      <c r="M149" s="342"/>
      <c r="N149" s="328"/>
    </row>
    <row r="150" spans="1:14" ht="21" customHeight="1" x14ac:dyDescent="0.2">
      <c r="A150" s="265" t="s">
        <v>429</v>
      </c>
      <c r="B150" s="700" t="s">
        <v>92</v>
      </c>
      <c r="C150" s="53"/>
      <c r="D150" s="53"/>
      <c r="E150" s="53"/>
      <c r="F150" s="53"/>
      <c r="G150" s="198"/>
      <c r="H150" s="237">
        <f t="shared" si="10"/>
        <v>0</v>
      </c>
      <c r="I150" s="237">
        <f t="shared" si="11"/>
        <v>0</v>
      </c>
      <c r="K150" s="354" t="s">
        <v>71</v>
      </c>
      <c r="L150" s="354"/>
      <c r="M150" s="342"/>
      <c r="N150" s="328"/>
    </row>
    <row r="151" spans="1:14" ht="21" customHeight="1" x14ac:dyDescent="0.2">
      <c r="A151" s="265" t="s">
        <v>438</v>
      </c>
      <c r="B151" s="700" t="s">
        <v>292</v>
      </c>
      <c r="C151" s="53"/>
      <c r="D151" s="53"/>
      <c r="E151" s="53"/>
      <c r="F151" s="53"/>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439</v>
      </c>
      <c r="B152" s="700" t="s">
        <v>443</v>
      </c>
      <c r="C152" s="53"/>
      <c r="D152" s="53"/>
      <c r="E152" s="53"/>
      <c r="F152" s="53"/>
      <c r="G152" s="198"/>
      <c r="H152" s="237">
        <f t="shared" si="12"/>
        <v>0</v>
      </c>
      <c r="I152" s="237">
        <f t="shared" si="13"/>
        <v>0</v>
      </c>
      <c r="K152" s="354" t="s">
        <v>71</v>
      </c>
      <c r="L152" s="354"/>
      <c r="M152" s="342"/>
      <c r="N152" s="328"/>
    </row>
    <row r="153" spans="1:14" ht="27" customHeight="1" x14ac:dyDescent="0.2">
      <c r="A153" s="265" t="s">
        <v>440</v>
      </c>
      <c r="B153" s="700" t="s">
        <v>444</v>
      </c>
      <c r="C153" s="60"/>
      <c r="D153" s="55" t="s">
        <v>447</v>
      </c>
      <c r="E153" s="607"/>
      <c r="F153" s="53"/>
      <c r="G153" s="701">
        <f>ROUND(C153*E153,2)</f>
        <v>0</v>
      </c>
      <c r="H153" s="237">
        <f t="shared" si="12"/>
        <v>0</v>
      </c>
      <c r="I153" s="237">
        <f t="shared" si="13"/>
        <v>0</v>
      </c>
      <c r="K153" s="354" t="s">
        <v>71</v>
      </c>
      <c r="L153" s="354"/>
      <c r="M153" s="342"/>
      <c r="N153" s="328"/>
    </row>
    <row r="154" spans="1:14" ht="21" customHeight="1" x14ac:dyDescent="0.2">
      <c r="A154" s="265" t="s">
        <v>441</v>
      </c>
      <c r="B154" s="700" t="s">
        <v>445</v>
      </c>
      <c r="C154" s="53"/>
      <c r="D154" s="53"/>
      <c r="E154" s="53"/>
      <c r="F154" s="53"/>
      <c r="G154" s="198"/>
      <c r="H154" s="237">
        <f t="shared" si="12"/>
        <v>0</v>
      </c>
      <c r="I154" s="237">
        <f t="shared" si="13"/>
        <v>0</v>
      </c>
      <c r="K154" s="354" t="s">
        <v>71</v>
      </c>
      <c r="L154" s="354"/>
      <c r="M154" s="342"/>
      <c r="N154" s="328"/>
    </row>
    <row r="155" spans="1:14" ht="21.75" customHeight="1" x14ac:dyDescent="0.2">
      <c r="A155" s="265" t="s">
        <v>442</v>
      </c>
      <c r="B155" s="700" t="s">
        <v>446</v>
      </c>
      <c r="C155" s="53"/>
      <c r="D155" s="53"/>
      <c r="E155" s="53"/>
      <c r="F155" s="53"/>
      <c r="G155" s="198"/>
      <c r="H155" s="237">
        <f t="shared" si="12"/>
        <v>0</v>
      </c>
      <c r="I155" s="237">
        <f t="shared" si="13"/>
        <v>0</v>
      </c>
      <c r="K155" s="354" t="s">
        <v>71</v>
      </c>
      <c r="L155" s="354"/>
      <c r="N155" s="328"/>
    </row>
    <row r="156" spans="1:14" ht="18.75" customHeight="1" x14ac:dyDescent="0.2">
      <c r="A156" s="757" t="s">
        <v>424</v>
      </c>
      <c r="B156" s="758"/>
      <c r="C156" s="758"/>
      <c r="D156" s="758"/>
      <c r="E156" s="75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435</v>
      </c>
      <c r="B158" s="732" t="s">
        <v>436</v>
      </c>
      <c r="C158" s="732"/>
      <c r="D158" s="732"/>
      <c r="E158" s="732"/>
      <c r="F158" s="732"/>
      <c r="G158" s="732"/>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762" t="s">
        <v>3</v>
      </c>
      <c r="C160" s="763"/>
      <c r="D160" s="764"/>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470</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471</v>
      </c>
      <c r="B164" s="738" t="s">
        <v>486</v>
      </c>
      <c r="C164" s="739"/>
      <c r="D164" s="739"/>
      <c r="E164" s="739"/>
      <c r="F164" s="739"/>
      <c r="G164" s="739"/>
      <c r="H164" s="739"/>
      <c r="I164" s="740"/>
      <c r="K164" s="42"/>
      <c r="L164" s="42"/>
      <c r="M164" s="729"/>
      <c r="N164" s="729"/>
    </row>
    <row r="165" spans="1:14" s="19" customFormat="1" ht="19.5" customHeight="1" x14ac:dyDescent="0.2">
      <c r="A165" s="217" t="s">
        <v>472</v>
      </c>
      <c r="B165" s="765" t="s">
        <v>346</v>
      </c>
      <c r="C165" s="766"/>
      <c r="D165" s="767"/>
      <c r="E165" s="272">
        <f>G13</f>
        <v>0</v>
      </c>
      <c r="F165" s="273" t="s">
        <v>21</v>
      </c>
      <c r="G165" s="703">
        <v>0</v>
      </c>
      <c r="H165" s="259">
        <f>ROUND(E165*G165,2)</f>
        <v>0</v>
      </c>
      <c r="I165" s="237">
        <f t="shared" ref="I165:I166" si="14">IF($G$15=0,0,ROUND(H165/FplkmBS1,3))</f>
        <v>0</v>
      </c>
      <c r="K165" s="42"/>
      <c r="L165" s="42"/>
      <c r="M165" s="729"/>
      <c r="N165" s="729"/>
    </row>
    <row r="166" spans="1:14" s="19" customFormat="1" ht="18" customHeight="1" x14ac:dyDescent="0.2">
      <c r="A166" s="217" t="s">
        <v>473</v>
      </c>
      <c r="B166" s="687" t="s">
        <v>375</v>
      </c>
      <c r="C166" s="688"/>
      <c r="D166" s="688"/>
      <c r="E166" s="272">
        <f>G14</f>
        <v>369312.864</v>
      </c>
      <c r="F166" s="273" t="s">
        <v>21</v>
      </c>
      <c r="G166" s="274"/>
      <c r="H166" s="259">
        <f>ROUND(E166*G166,2)</f>
        <v>0</v>
      </c>
      <c r="I166" s="237">
        <f t="shared" si="14"/>
        <v>0</v>
      </c>
      <c r="K166" s="42"/>
      <c r="L166" s="42"/>
      <c r="M166" s="729"/>
      <c r="N166" s="729"/>
    </row>
    <row r="167" spans="1:14" s="19" customFormat="1" ht="18" customHeight="1" x14ac:dyDescent="0.2">
      <c r="A167" s="238"/>
      <c r="B167" s="735" t="s">
        <v>477</v>
      </c>
      <c r="C167" s="736"/>
      <c r="D167" s="736"/>
      <c r="E167" s="736"/>
      <c r="F167" s="736"/>
      <c r="G167" s="737"/>
      <c r="H167" s="239">
        <f>ROUND(SUM(H165:H166),2)</f>
        <v>0</v>
      </c>
      <c r="I167" s="240">
        <f>IF($G$15=0,0,ROUND(H167/FplkmBS1,3))</f>
        <v>0</v>
      </c>
      <c r="K167" s="42"/>
      <c r="L167" s="42"/>
      <c r="M167" s="729"/>
      <c r="N167" s="729"/>
    </row>
    <row r="168" spans="1:14" s="19" customFormat="1" ht="18" customHeight="1" x14ac:dyDescent="0.2">
      <c r="A168" s="30"/>
      <c r="B168" s="30"/>
      <c r="C168" s="30"/>
      <c r="D168" s="30"/>
      <c r="H168" s="201"/>
      <c r="K168" s="42"/>
      <c r="L168" s="42"/>
      <c r="M168" s="729"/>
      <c r="N168" s="729"/>
    </row>
    <row r="169" spans="1:14" s="19" customFormat="1" ht="18" customHeight="1" x14ac:dyDescent="0.2">
      <c r="A169" s="216" t="s">
        <v>474</v>
      </c>
      <c r="B169" s="738" t="s">
        <v>487</v>
      </c>
      <c r="C169" s="739"/>
      <c r="D169" s="739"/>
      <c r="E169" s="739"/>
      <c r="F169" s="739"/>
      <c r="G169" s="739"/>
      <c r="H169" s="739"/>
      <c r="I169" s="740"/>
      <c r="K169" s="42"/>
      <c r="L169" s="42"/>
      <c r="M169" s="729"/>
      <c r="N169" s="729"/>
    </row>
    <row r="170" spans="1:14" s="19" customFormat="1" ht="18.75" customHeight="1" x14ac:dyDescent="0.2">
      <c r="A170" s="217" t="s">
        <v>475</v>
      </c>
      <c r="B170" s="765" t="str">
        <f>B165</f>
        <v>TLBV</v>
      </c>
      <c r="C170" s="766"/>
      <c r="D170" s="766"/>
      <c r="E170" s="766"/>
      <c r="F170" s="766"/>
      <c r="G170" s="767"/>
      <c r="H170" s="701">
        <v>0</v>
      </c>
      <c r="I170" s="237">
        <f>IF($G$15=0,0,ROUND(H170/FplkmBS1,3))</f>
        <v>0</v>
      </c>
      <c r="K170" s="42"/>
      <c r="L170" s="42"/>
      <c r="M170" s="729"/>
      <c r="N170" s="729"/>
    </row>
    <row r="171" spans="1:14" s="19" customFormat="1" ht="18" customHeight="1" x14ac:dyDescent="0.2">
      <c r="A171" s="217" t="s">
        <v>476</v>
      </c>
      <c r="B171" s="687" t="s">
        <v>375</v>
      </c>
      <c r="C171" s="688"/>
      <c r="D171" s="688"/>
      <c r="E171" s="688"/>
      <c r="F171" s="688"/>
      <c r="G171" s="689"/>
      <c r="H171" s="198"/>
      <c r="I171" s="237">
        <f>IF($G$15=0,0,ROUND(H171/FplkmBS1,3))</f>
        <v>0</v>
      </c>
      <c r="K171" s="42"/>
      <c r="L171" s="42"/>
      <c r="M171" s="729"/>
      <c r="N171" s="729"/>
    </row>
    <row r="172" spans="1:14" s="19" customFormat="1" ht="20.100000000000001" customHeight="1" x14ac:dyDescent="0.2">
      <c r="A172" s="238"/>
      <c r="B172" s="735" t="s">
        <v>478</v>
      </c>
      <c r="C172" s="736"/>
      <c r="D172" s="736"/>
      <c r="E172" s="736"/>
      <c r="F172" s="736"/>
      <c r="G172" s="73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31" t="s">
        <v>479</v>
      </c>
      <c r="C174" s="731"/>
      <c r="D174" s="731"/>
      <c r="E174" s="731"/>
      <c r="F174" s="731"/>
      <c r="G174" s="73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68"/>
      <c r="B176" s="768"/>
      <c r="C176" s="768"/>
      <c r="D176" s="768"/>
      <c r="E176" s="768"/>
      <c r="F176" s="768"/>
      <c r="G176" s="768"/>
      <c r="H176" s="76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f8OYRfEbhXmj7W5GLBEG5qaa326crbwEG8hPZbdNzNMeyfLui3GuKiQ9wjkC2ksEr2/bzJ1zcJ7n0j0jj3QoGw==" saltValue="jUYoykOCm6j0ycphhNEhyg==" spinCount="100000" sheet="1" objects="1" scenarios="1"/>
  <protectedRanges>
    <protectedRange sqref="G17:G18 H120:H122 G165:G166 H133:H134 H37:H44 H48:H50 H28:H33 E64:E66 G64:G66 D75:E80 G75:G80 D89:E89 G89 H90:H95 H100:H104 H108:H110 G119 H60 G59 E59 H170:H171 C144:C147 E119 E144:F147 F148:G155 H126:H129" name="Bereich1"/>
  </protectedRanges>
  <mergeCells count="102">
    <mergeCell ref="B172:G172"/>
    <mergeCell ref="B174:G174"/>
    <mergeCell ref="A176:H176"/>
    <mergeCell ref="A156:E156"/>
    <mergeCell ref="B158:G158"/>
    <mergeCell ref="B160:D160"/>
    <mergeCell ref="B164:I164"/>
    <mergeCell ref="M164:N171"/>
    <mergeCell ref="B165:D165"/>
    <mergeCell ref="B167:G167"/>
    <mergeCell ref="B169:I169"/>
    <mergeCell ref="B170:G170"/>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98:I98"/>
    <mergeCell ref="B99:D99"/>
    <mergeCell ref="E99:G99"/>
    <mergeCell ref="B100:D100"/>
    <mergeCell ref="B101:D101"/>
    <mergeCell ref="B102:D102"/>
    <mergeCell ref="B91:D91"/>
    <mergeCell ref="B92:D92"/>
    <mergeCell ref="B93:D93"/>
    <mergeCell ref="B94:D94"/>
    <mergeCell ref="B95:D95"/>
    <mergeCell ref="B96:G96"/>
    <mergeCell ref="C74:G74"/>
    <mergeCell ref="B81:G81"/>
    <mergeCell ref="K83:L83"/>
    <mergeCell ref="B84:D84"/>
    <mergeCell ref="B88:I88"/>
    <mergeCell ref="B90:D90"/>
    <mergeCell ref="B63:I63"/>
    <mergeCell ref="B64:D64"/>
    <mergeCell ref="B65:D65"/>
    <mergeCell ref="B66:D66"/>
    <mergeCell ref="B67:G67"/>
    <mergeCell ref="B73:I73"/>
    <mergeCell ref="B50:D50"/>
    <mergeCell ref="B51:G51"/>
    <mergeCell ref="K53:L53"/>
    <mergeCell ref="B54:D54"/>
    <mergeCell ref="B58:I58"/>
    <mergeCell ref="B61:G61"/>
    <mergeCell ref="B43:D43"/>
    <mergeCell ref="B44:D44"/>
    <mergeCell ref="B45:G45"/>
    <mergeCell ref="B47:I47"/>
    <mergeCell ref="B48:D48"/>
    <mergeCell ref="B49:D49"/>
    <mergeCell ref="B37:D37"/>
    <mergeCell ref="B38:D38"/>
    <mergeCell ref="B39:D39"/>
    <mergeCell ref="B40:D40"/>
    <mergeCell ref="B41:D41"/>
    <mergeCell ref="B42:D42"/>
    <mergeCell ref="B30:D30"/>
    <mergeCell ref="B31:D31"/>
    <mergeCell ref="B32:D32"/>
    <mergeCell ref="B33:D33"/>
    <mergeCell ref="B34:G34"/>
    <mergeCell ref="B36:I36"/>
    <mergeCell ref="B27:I27"/>
    <mergeCell ref="B28:D28"/>
    <mergeCell ref="B29:D29"/>
    <mergeCell ref="A13:C13"/>
    <mergeCell ref="A14:C14"/>
    <mergeCell ref="A15:F15"/>
    <mergeCell ref="A16:G16"/>
    <mergeCell ref="A17:C17"/>
    <mergeCell ref="A18:C18"/>
    <mergeCell ref="A4:L4"/>
    <mergeCell ref="A6:L6"/>
    <mergeCell ref="B7:I7"/>
    <mergeCell ref="A8:L8"/>
    <mergeCell ref="B10:L10"/>
    <mergeCell ref="A12:G12"/>
    <mergeCell ref="A19:F19"/>
    <mergeCell ref="K22:L22"/>
    <mergeCell ref="B23:D23"/>
  </mergeCells>
  <conditionalFormatting sqref="H28:H33">
    <cfRule type="cellIs" dxfId="21" priority="11" stopIfTrue="1" operator="equal">
      <formula>""""""</formula>
    </cfRule>
    <cfRule type="cellIs" dxfId="20" priority="12" stopIfTrue="1" operator="notEqual">
      <formula>""""""</formula>
    </cfRule>
  </conditionalFormatting>
  <conditionalFormatting sqref="E76:E78 E80">
    <cfRule type="cellIs" dxfId="19" priority="9" stopIfTrue="1" operator="equal">
      <formula>0</formula>
    </cfRule>
    <cfRule type="cellIs" dxfId="18" priority="10" stopIfTrue="1" operator="notEqual">
      <formula>0</formula>
    </cfRule>
  </conditionalFormatting>
  <conditionalFormatting sqref="H99">
    <cfRule type="cellIs" dxfId="17" priority="7" stopIfTrue="1" operator="equal">
      <formula>""""""</formula>
    </cfRule>
    <cfRule type="cellIs" dxfId="16" priority="8" stopIfTrue="1" operator="notEqual">
      <formula>""""""</formula>
    </cfRule>
  </conditionalFormatting>
  <conditionalFormatting sqref="H119">
    <cfRule type="cellIs" dxfId="15" priority="5" stopIfTrue="1" operator="equal">
      <formula>""""""</formula>
    </cfRule>
    <cfRule type="cellIs" dxfId="14" priority="6" stopIfTrue="1" operator="notEqual">
      <formula>""""""</formula>
    </cfRule>
  </conditionalFormatting>
  <conditionalFormatting sqref="H37:H44">
    <cfRule type="cellIs" dxfId="13" priority="3" stopIfTrue="1" operator="equal">
      <formula>""""""</formula>
    </cfRule>
    <cfRule type="cellIs" dxfId="12" priority="4" stopIfTrue="1" operator="notEqual">
      <formula>""""""</formula>
    </cfRule>
  </conditionalFormatting>
  <conditionalFormatting sqref="E79">
    <cfRule type="cellIs" dxfId="11" priority="1" stopIfTrue="1" operator="equal">
      <formula>0</formula>
    </cfRule>
    <cfRule type="cellIs" dxfId="10"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5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1209-AFBB-481D-B800-BBD0B09AC49A}">
  <dimension ref="A1:P1951"/>
  <sheetViews>
    <sheetView showGridLines="0" topLeftCell="A97" zoomScaleNormal="100" zoomScaleSheetLayoutView="100" zoomScalePageLayoutView="115" workbookViewId="0">
      <selection activeCell="O100" sqref="O100"/>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448</v>
      </c>
      <c r="B1" s="203" t="s">
        <v>451</v>
      </c>
      <c r="C1" s="203"/>
      <c r="D1" s="203"/>
      <c r="F1" s="4"/>
      <c r="G1" s="61"/>
      <c r="I1" s="61"/>
    </row>
    <row r="2" spans="1:12" ht="18" x14ac:dyDescent="0.2">
      <c r="A2" s="4" t="str">
        <f>Übersicht!B2</f>
        <v>Südthüringen-Unterfranken-Netz (SUN) Los A</v>
      </c>
      <c r="B2" s="331"/>
      <c r="C2" s="5"/>
      <c r="D2" s="5"/>
      <c r="G2" s="62"/>
      <c r="H2" s="62"/>
      <c r="I2" s="62"/>
    </row>
    <row r="3" spans="1:12" s="135" customFormat="1" ht="15" customHeight="1" x14ac:dyDescent="0.2">
      <c r="A3" s="131" t="s">
        <v>449</v>
      </c>
      <c r="B3" s="204"/>
      <c r="C3" s="132"/>
      <c r="D3" s="132"/>
      <c r="E3" s="133"/>
      <c r="F3" s="132"/>
      <c r="G3" s="132"/>
      <c r="H3" s="132"/>
      <c r="I3" s="134"/>
      <c r="K3" s="136"/>
      <c r="L3" s="136"/>
    </row>
    <row r="4" spans="1:12" s="29" customFormat="1" ht="12.75" customHeight="1" x14ac:dyDescent="0.2">
      <c r="A4" s="730" t="s">
        <v>485</v>
      </c>
      <c r="B4" s="730"/>
      <c r="C4" s="730"/>
      <c r="D4" s="730"/>
      <c r="E4" s="730"/>
      <c r="F4" s="730"/>
      <c r="G4" s="730"/>
      <c r="H4" s="730"/>
      <c r="I4" s="730"/>
      <c r="J4" s="730"/>
      <c r="K4" s="730"/>
      <c r="L4" s="730"/>
    </row>
    <row r="5" spans="1:12" ht="15" customHeight="1" x14ac:dyDescent="0.2">
      <c r="A5" s="215"/>
      <c r="B5" s="2"/>
    </row>
    <row r="6" spans="1:12" s="10" customFormat="1" ht="15" customHeight="1" x14ac:dyDescent="0.2">
      <c r="A6" s="726" t="str">
        <f>Übersicht!B5</f>
        <v>Nur grün hinterlegte Felder sind vom Bieter auszufüllen.</v>
      </c>
      <c r="B6" s="726"/>
      <c r="C6" s="726"/>
      <c r="D6" s="726"/>
      <c r="E6" s="726"/>
      <c r="F6" s="726"/>
      <c r="G6" s="726"/>
      <c r="H6" s="726"/>
      <c r="I6" s="726"/>
      <c r="J6" s="726"/>
      <c r="K6" s="726"/>
      <c r="L6" s="726"/>
    </row>
    <row r="7" spans="1:12" s="129" customFormat="1" ht="24.75" customHeight="1" thickBot="1" x14ac:dyDescent="0.25">
      <c r="A7" s="433" t="str">
        <f>Übersicht!B7</f>
        <v>Bieter:</v>
      </c>
      <c r="B7" s="722">
        <f>Übersicht!C7</f>
        <v>0</v>
      </c>
      <c r="C7" s="722"/>
      <c r="D7" s="722"/>
      <c r="E7" s="722"/>
      <c r="F7" s="722"/>
      <c r="G7" s="722"/>
      <c r="H7" s="722"/>
      <c r="I7" s="722"/>
      <c r="K7" s="130"/>
      <c r="L7" s="130"/>
    </row>
    <row r="8" spans="1:12" s="19" customFormat="1" ht="43.5" customHeight="1" thickBot="1" x14ac:dyDescent="0.25">
      <c r="A8" s="773" t="s">
        <v>28</v>
      </c>
      <c r="B8" s="774"/>
      <c r="C8" s="774"/>
      <c r="D8" s="774"/>
      <c r="E8" s="774"/>
      <c r="F8" s="774"/>
      <c r="G8" s="774"/>
      <c r="H8" s="774"/>
      <c r="I8" s="774"/>
      <c r="J8" s="774"/>
      <c r="K8" s="774"/>
      <c r="L8" s="77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76" t="s">
        <v>482</v>
      </c>
      <c r="C10" s="776"/>
      <c r="D10" s="776"/>
      <c r="E10" s="776"/>
      <c r="F10" s="776"/>
      <c r="G10" s="776"/>
      <c r="H10" s="776"/>
      <c r="I10" s="776"/>
      <c r="J10" s="776"/>
      <c r="K10" s="776"/>
      <c r="L10" s="77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59"/>
      <c r="B12" s="760"/>
      <c r="C12" s="760"/>
      <c r="D12" s="760"/>
      <c r="E12" s="760"/>
      <c r="F12" s="760"/>
      <c r="G12" s="761"/>
      <c r="H12" s="49"/>
      <c r="J12" s="42"/>
      <c r="K12" s="42"/>
    </row>
    <row r="13" spans="1:12" s="57" customFormat="1" ht="18" customHeight="1" x14ac:dyDescent="0.2">
      <c r="A13" s="728" t="s">
        <v>343</v>
      </c>
      <c r="B13" s="728"/>
      <c r="C13" s="728"/>
      <c r="D13" s="54"/>
      <c r="E13" s="55" t="s">
        <v>21</v>
      </c>
      <c r="F13" s="218"/>
      <c r="G13" s="709">
        <v>723697.63</v>
      </c>
      <c r="H13" s="342" t="s">
        <v>483</v>
      </c>
      <c r="J13" s="67"/>
      <c r="K13" s="67"/>
    </row>
    <row r="14" spans="1:12" s="57" customFormat="1" ht="18" customHeight="1" x14ac:dyDescent="0.3">
      <c r="A14" s="728" t="s">
        <v>367</v>
      </c>
      <c r="B14" s="728"/>
      <c r="C14" s="728"/>
      <c r="D14" s="352"/>
      <c r="E14" s="55" t="s">
        <v>21</v>
      </c>
      <c r="F14" s="353"/>
      <c r="G14" s="709">
        <v>737869.30700000003</v>
      </c>
      <c r="H14" s="710" t="s">
        <v>484</v>
      </c>
      <c r="J14" s="67"/>
      <c r="K14" s="67"/>
    </row>
    <row r="15" spans="1:12" s="19" customFormat="1" ht="18" customHeight="1" x14ac:dyDescent="0.2">
      <c r="A15" s="735"/>
      <c r="B15" s="736"/>
      <c r="C15" s="736"/>
      <c r="D15" s="736"/>
      <c r="E15" s="736"/>
      <c r="F15" s="737"/>
      <c r="G15" s="219">
        <f>SUM(G13:G14)</f>
        <v>1461566.9369999999</v>
      </c>
      <c r="H15" s="49"/>
      <c r="J15" s="42"/>
      <c r="K15" s="42"/>
    </row>
    <row r="16" spans="1:12" s="19" customFormat="1" ht="18" customHeight="1" x14ac:dyDescent="0.2">
      <c r="A16" s="759"/>
      <c r="B16" s="760"/>
      <c r="C16" s="760"/>
      <c r="D16" s="760"/>
      <c r="E16" s="760"/>
      <c r="F16" s="760"/>
      <c r="G16" s="761"/>
      <c r="H16" s="49"/>
      <c r="J16" s="42"/>
      <c r="K16" s="42"/>
    </row>
    <row r="17" spans="1:16" s="57" customFormat="1" ht="18" customHeight="1" x14ac:dyDescent="0.2">
      <c r="A17" s="734" t="s">
        <v>58</v>
      </c>
      <c r="B17" s="734"/>
      <c r="C17" s="734"/>
      <c r="D17" s="54"/>
      <c r="E17" s="55" t="s">
        <v>48</v>
      </c>
      <c r="F17" s="218"/>
      <c r="G17" s="220"/>
      <c r="H17" s="56"/>
      <c r="J17" s="67"/>
      <c r="K17" s="67"/>
    </row>
    <row r="18" spans="1:16" s="57" customFormat="1" ht="18" customHeight="1" x14ac:dyDescent="0.2">
      <c r="A18" s="734" t="s">
        <v>59</v>
      </c>
      <c r="B18" s="734"/>
      <c r="C18" s="734"/>
      <c r="D18" s="221"/>
      <c r="E18" s="55" t="s">
        <v>60</v>
      </c>
      <c r="F18" s="222"/>
      <c r="G18" s="220"/>
      <c r="H18" s="56"/>
      <c r="J18" s="67"/>
      <c r="K18" s="67"/>
    </row>
    <row r="19" spans="1:16" s="19" customFormat="1" ht="18" customHeight="1" x14ac:dyDescent="0.2">
      <c r="A19" s="735"/>
      <c r="B19" s="736"/>
      <c r="C19" s="736"/>
      <c r="D19" s="736"/>
      <c r="E19" s="736"/>
      <c r="F19" s="73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47" t="s">
        <v>261</v>
      </c>
      <c r="L22" s="747"/>
    </row>
    <row r="23" spans="1:16" s="24" customFormat="1" ht="41.25" customHeight="1" x14ac:dyDescent="0.2">
      <c r="A23" s="312" t="s">
        <v>2</v>
      </c>
      <c r="B23" s="769" t="s">
        <v>3</v>
      </c>
      <c r="C23" s="769"/>
      <c r="D23" s="769"/>
      <c r="E23" s="697" t="s">
        <v>18</v>
      </c>
      <c r="F23" s="697" t="s">
        <v>1</v>
      </c>
      <c r="G23" s="697" t="s">
        <v>29</v>
      </c>
      <c r="H23" s="697" t="s">
        <v>30</v>
      </c>
      <c r="I23" s="697" t="s">
        <v>69</v>
      </c>
      <c r="J23" s="315"/>
      <c r="K23" s="697" t="s">
        <v>262</v>
      </c>
      <c r="L23" s="697" t="s">
        <v>263</v>
      </c>
      <c r="N23" s="170" t="s">
        <v>323</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94</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51" t="s">
        <v>95</v>
      </c>
      <c r="C27" s="752"/>
      <c r="D27" s="752"/>
      <c r="E27" s="752"/>
      <c r="F27" s="752"/>
      <c r="G27" s="752"/>
      <c r="H27" s="752"/>
      <c r="I27" s="753"/>
      <c r="M27" s="19"/>
      <c r="N27" s="19"/>
      <c r="O27" s="19"/>
      <c r="P27" s="19"/>
    </row>
    <row r="28" spans="1:16" s="24" customFormat="1" ht="18" customHeight="1" x14ac:dyDescent="0.2">
      <c r="A28" s="217" t="s">
        <v>11</v>
      </c>
      <c r="B28" s="741" t="s">
        <v>63</v>
      </c>
      <c r="C28" s="742"/>
      <c r="D28" s="743"/>
      <c r="E28" s="54"/>
      <c r="F28" s="53"/>
      <c r="G28" s="218"/>
      <c r="H28" s="236"/>
      <c r="I28" s="237">
        <f>IF($G$15=0,0,ROUND(H28/FplkmBS1,3))</f>
        <v>0</v>
      </c>
      <c r="K28" s="317" t="s">
        <v>71</v>
      </c>
      <c r="L28" s="316"/>
      <c r="M28" s="19"/>
      <c r="N28" s="434"/>
      <c r="O28" s="19"/>
      <c r="P28" s="19"/>
    </row>
    <row r="29" spans="1:16" s="24" customFormat="1" ht="18" customHeight="1" x14ac:dyDescent="0.2">
      <c r="A29" s="217" t="s">
        <v>10</v>
      </c>
      <c r="B29" s="741" t="s">
        <v>62</v>
      </c>
      <c r="C29" s="742"/>
      <c r="D29" s="743"/>
      <c r="E29" s="54"/>
      <c r="F29" s="53"/>
      <c r="G29" s="218"/>
      <c r="H29" s="236"/>
      <c r="I29" s="237">
        <f>IF($G$15=0,0,ROUND(H29/FplkmBS1,3))</f>
        <v>0</v>
      </c>
      <c r="K29" s="317" t="s">
        <v>71</v>
      </c>
      <c r="L29" s="316"/>
      <c r="M29" s="19"/>
      <c r="N29" s="434"/>
      <c r="O29" s="19"/>
      <c r="P29" s="19"/>
    </row>
    <row r="30" spans="1:16" s="24" customFormat="1" ht="18" customHeight="1" x14ac:dyDescent="0.2">
      <c r="A30" s="217" t="s">
        <v>15</v>
      </c>
      <c r="B30" s="741" t="s">
        <v>93</v>
      </c>
      <c r="C30" s="742"/>
      <c r="D30" s="743"/>
      <c r="E30" s="54"/>
      <c r="F30" s="53"/>
      <c r="G30" s="218"/>
      <c r="H30" s="236"/>
      <c r="I30" s="237">
        <f>IF($G$15=0,0,ROUND(H30/FplkmBS1,3))</f>
        <v>0</v>
      </c>
      <c r="K30" s="317" t="s">
        <v>71</v>
      </c>
      <c r="L30" s="316"/>
      <c r="M30" s="19"/>
      <c r="N30" s="434"/>
      <c r="O30" s="19"/>
      <c r="P30" s="19"/>
    </row>
    <row r="31" spans="1:16" s="24" customFormat="1" ht="18" customHeight="1" x14ac:dyDescent="0.2">
      <c r="A31" s="217" t="s">
        <v>37</v>
      </c>
      <c r="B31" s="741" t="s">
        <v>61</v>
      </c>
      <c r="C31" s="742"/>
      <c r="D31" s="743"/>
      <c r="E31" s="54"/>
      <c r="F31" s="53"/>
      <c r="G31" s="218"/>
      <c r="H31" s="236"/>
      <c r="I31" s="237">
        <f>IF($G$15=0,0,ROUND(H31/FplkmBS1,3))</f>
        <v>0</v>
      </c>
      <c r="K31" s="317" t="s">
        <v>71</v>
      </c>
      <c r="L31" s="316"/>
      <c r="M31" s="19"/>
      <c r="N31" s="434"/>
      <c r="O31" s="19"/>
      <c r="P31" s="19"/>
    </row>
    <row r="32" spans="1:16" s="24" customFormat="1" ht="18" customHeight="1" x14ac:dyDescent="0.2">
      <c r="A32" s="217" t="s">
        <v>307</v>
      </c>
      <c r="B32" s="728" t="s">
        <v>101</v>
      </c>
      <c r="C32" s="728"/>
      <c r="D32" s="728"/>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744" t="s">
        <v>111</v>
      </c>
      <c r="C33" s="745"/>
      <c r="D33" s="746"/>
      <c r="E33" s="54"/>
      <c r="F33" s="53"/>
      <c r="G33" s="218"/>
      <c r="H33" s="236"/>
      <c r="I33" s="237">
        <f t="shared" si="0"/>
        <v>0</v>
      </c>
      <c r="K33" s="317" t="s">
        <v>71</v>
      </c>
      <c r="L33" s="316"/>
      <c r="M33" s="19"/>
      <c r="N33" s="434"/>
      <c r="O33" s="19"/>
      <c r="P33" s="19"/>
    </row>
    <row r="34" spans="1:16" ht="18" customHeight="1" x14ac:dyDescent="0.2">
      <c r="A34" s="238"/>
      <c r="B34" s="735" t="s">
        <v>26</v>
      </c>
      <c r="C34" s="736"/>
      <c r="D34" s="736"/>
      <c r="E34" s="736"/>
      <c r="F34" s="736"/>
      <c r="G34" s="73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51" t="s">
        <v>96</v>
      </c>
      <c r="C36" s="752"/>
      <c r="D36" s="752"/>
      <c r="E36" s="752"/>
      <c r="F36" s="752"/>
      <c r="G36" s="752"/>
      <c r="H36" s="752"/>
      <c r="I36" s="753"/>
    </row>
    <row r="37" spans="1:16" s="24" customFormat="1" ht="18" customHeight="1" x14ac:dyDescent="0.2">
      <c r="A37" s="217" t="s">
        <v>12</v>
      </c>
      <c r="B37" s="734" t="s">
        <v>97</v>
      </c>
      <c r="C37" s="734"/>
      <c r="D37" s="734"/>
      <c r="E37" s="54"/>
      <c r="F37" s="53"/>
      <c r="G37" s="218"/>
      <c r="H37" s="236"/>
      <c r="I37" s="237">
        <f t="shared" ref="I37:I45" si="1">IF($G$15=0,0,ROUND(H37/FplkmBS1,3))</f>
        <v>0</v>
      </c>
      <c r="K37" s="317" t="s">
        <v>71</v>
      </c>
      <c r="L37" s="316"/>
      <c r="N37" s="317" t="s">
        <v>71</v>
      </c>
    </row>
    <row r="38" spans="1:16" s="24" customFormat="1" ht="18" customHeight="1" x14ac:dyDescent="0.2">
      <c r="A38" s="217" t="s">
        <v>13</v>
      </c>
      <c r="B38" s="741" t="s">
        <v>98</v>
      </c>
      <c r="C38" s="742"/>
      <c r="D38" s="743"/>
      <c r="E38" s="54"/>
      <c r="F38" s="53"/>
      <c r="G38" s="218"/>
      <c r="H38" s="236"/>
      <c r="I38" s="237">
        <f t="shared" si="1"/>
        <v>0</v>
      </c>
      <c r="K38" s="317" t="s">
        <v>71</v>
      </c>
      <c r="L38" s="316"/>
      <c r="N38" s="317" t="s">
        <v>71</v>
      </c>
    </row>
    <row r="39" spans="1:16" s="24" customFormat="1" ht="18" customHeight="1" x14ac:dyDescent="0.2">
      <c r="A39" s="217" t="s">
        <v>14</v>
      </c>
      <c r="B39" s="741" t="s">
        <v>258</v>
      </c>
      <c r="C39" s="742"/>
      <c r="D39" s="743"/>
      <c r="E39" s="54"/>
      <c r="F39" s="53"/>
      <c r="G39" s="218"/>
      <c r="H39" s="236"/>
      <c r="I39" s="237">
        <f t="shared" si="1"/>
        <v>0</v>
      </c>
      <c r="K39" s="317" t="s">
        <v>71</v>
      </c>
      <c r="L39" s="316"/>
      <c r="N39" s="317" t="s">
        <v>71</v>
      </c>
    </row>
    <row r="40" spans="1:16" s="24" customFormat="1" ht="18" customHeight="1" x14ac:dyDescent="0.2">
      <c r="A40" s="217" t="s">
        <v>112</v>
      </c>
      <c r="B40" s="734" t="s">
        <v>99</v>
      </c>
      <c r="C40" s="734"/>
      <c r="D40" s="734"/>
      <c r="E40" s="54"/>
      <c r="F40" s="53"/>
      <c r="G40" s="218"/>
      <c r="H40" s="236"/>
      <c r="I40" s="237">
        <f t="shared" si="1"/>
        <v>0</v>
      </c>
      <c r="K40" s="317" t="s">
        <v>71</v>
      </c>
      <c r="L40" s="316"/>
      <c r="N40" s="317" t="s">
        <v>71</v>
      </c>
    </row>
    <row r="41" spans="1:16" s="24" customFormat="1" ht="18" customHeight="1" x14ac:dyDescent="0.2">
      <c r="A41" s="217" t="s">
        <v>113</v>
      </c>
      <c r="B41" s="741" t="s">
        <v>235</v>
      </c>
      <c r="C41" s="742"/>
      <c r="D41" s="743"/>
      <c r="E41" s="54"/>
      <c r="F41" s="53"/>
      <c r="G41" s="218"/>
      <c r="H41" s="236"/>
      <c r="I41" s="237">
        <f t="shared" si="1"/>
        <v>0</v>
      </c>
      <c r="K41" s="317" t="s">
        <v>71</v>
      </c>
      <c r="L41" s="316"/>
      <c r="N41" s="317" t="s">
        <v>71</v>
      </c>
    </row>
    <row r="42" spans="1:16" s="24" customFormat="1" ht="18" customHeight="1" x14ac:dyDescent="0.2">
      <c r="A42" s="217" t="s">
        <v>114</v>
      </c>
      <c r="B42" s="744" t="s">
        <v>236</v>
      </c>
      <c r="C42" s="745"/>
      <c r="D42" s="746"/>
      <c r="E42" s="54"/>
      <c r="F42" s="53"/>
      <c r="G42" s="218"/>
      <c r="H42" s="236"/>
      <c r="I42" s="237">
        <f t="shared" si="1"/>
        <v>0</v>
      </c>
      <c r="K42" s="317" t="s">
        <v>71</v>
      </c>
      <c r="L42" s="316"/>
      <c r="N42" s="317" t="s">
        <v>71</v>
      </c>
    </row>
    <row r="43" spans="1:16" s="24" customFormat="1" ht="18" customHeight="1" x14ac:dyDescent="0.2">
      <c r="A43" s="217" t="s">
        <v>115</v>
      </c>
      <c r="B43" s="765" t="s">
        <v>100</v>
      </c>
      <c r="C43" s="766"/>
      <c r="D43" s="767"/>
      <c r="E43" s="54"/>
      <c r="F43" s="53"/>
      <c r="G43" s="218"/>
      <c r="H43" s="236"/>
      <c r="I43" s="237">
        <f t="shared" si="1"/>
        <v>0</v>
      </c>
      <c r="K43" s="317" t="s">
        <v>71</v>
      </c>
      <c r="L43" s="316"/>
      <c r="N43" s="317" t="s">
        <v>71</v>
      </c>
    </row>
    <row r="44" spans="1:16" s="24" customFormat="1" ht="18" customHeight="1" x14ac:dyDescent="0.2">
      <c r="A44" s="217" t="s">
        <v>116</v>
      </c>
      <c r="B44" s="728" t="s">
        <v>286</v>
      </c>
      <c r="C44" s="728"/>
      <c r="D44" s="728"/>
      <c r="E44" s="54"/>
      <c r="F44" s="53"/>
      <c r="G44" s="218"/>
      <c r="H44" s="236"/>
      <c r="I44" s="237">
        <f t="shared" si="1"/>
        <v>0</v>
      </c>
      <c r="K44" s="317" t="s">
        <v>71</v>
      </c>
      <c r="L44" s="316"/>
      <c r="N44" s="317" t="s">
        <v>71</v>
      </c>
    </row>
    <row r="45" spans="1:16" ht="18" customHeight="1" x14ac:dyDescent="0.2">
      <c r="A45" s="238"/>
      <c r="B45" s="735" t="s">
        <v>25</v>
      </c>
      <c r="C45" s="736"/>
      <c r="D45" s="736"/>
      <c r="E45" s="736"/>
      <c r="F45" s="736"/>
      <c r="G45" s="73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38" t="s">
        <v>102</v>
      </c>
      <c r="C47" s="739"/>
      <c r="D47" s="739"/>
      <c r="E47" s="739"/>
      <c r="F47" s="739"/>
      <c r="G47" s="739"/>
      <c r="H47" s="739"/>
      <c r="I47" s="740"/>
      <c r="K47" s="128"/>
    </row>
    <row r="48" spans="1:16" ht="18" customHeight="1" x14ac:dyDescent="0.2">
      <c r="A48" s="217" t="s">
        <v>39</v>
      </c>
      <c r="B48" s="744" t="s">
        <v>104</v>
      </c>
      <c r="C48" s="745"/>
      <c r="D48" s="746"/>
      <c r="E48" s="53"/>
      <c r="F48" s="53"/>
      <c r="G48" s="53"/>
      <c r="H48" s="198"/>
      <c r="I48" s="237">
        <f t="shared" ref="I48:I51" si="2">IF($G$15=0,0,ROUND(H48/FplkmBS1,3))</f>
        <v>0</v>
      </c>
      <c r="K48" s="317" t="s">
        <v>71</v>
      </c>
      <c r="L48" s="318"/>
      <c r="N48" s="328"/>
    </row>
    <row r="49" spans="1:14" ht="18" customHeight="1" x14ac:dyDescent="0.2">
      <c r="A49" s="217" t="s">
        <v>40</v>
      </c>
      <c r="B49" s="765" t="s">
        <v>268</v>
      </c>
      <c r="C49" s="766"/>
      <c r="D49" s="767"/>
      <c r="E49" s="53"/>
      <c r="F49" s="53"/>
      <c r="G49" s="53"/>
      <c r="H49" s="198"/>
      <c r="I49" s="237">
        <f t="shared" si="2"/>
        <v>0</v>
      </c>
      <c r="K49" s="317" t="s">
        <v>71</v>
      </c>
      <c r="L49" s="317"/>
      <c r="N49" s="328"/>
    </row>
    <row r="50" spans="1:14" ht="18" customHeight="1" x14ac:dyDescent="0.2">
      <c r="A50" s="217" t="s">
        <v>233</v>
      </c>
      <c r="B50" s="770" t="s">
        <v>103</v>
      </c>
      <c r="C50" s="771"/>
      <c r="D50" s="772"/>
      <c r="E50" s="53"/>
      <c r="F50" s="53"/>
      <c r="G50" s="53"/>
      <c r="H50" s="198"/>
      <c r="I50" s="237">
        <f t="shared" si="2"/>
        <v>0</v>
      </c>
      <c r="K50" s="317" t="s">
        <v>71</v>
      </c>
      <c r="L50" s="317"/>
      <c r="N50" s="328"/>
    </row>
    <row r="51" spans="1:14" ht="18" customHeight="1" x14ac:dyDescent="0.2">
      <c r="A51" s="238"/>
      <c r="B51" s="735" t="s">
        <v>43</v>
      </c>
      <c r="C51" s="736"/>
      <c r="D51" s="736"/>
      <c r="E51" s="736"/>
      <c r="F51" s="736"/>
      <c r="G51" s="73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47" t="s">
        <v>261</v>
      </c>
      <c r="L53" s="747"/>
    </row>
    <row r="54" spans="1:14" s="24" customFormat="1" ht="42" customHeight="1" x14ac:dyDescent="0.2">
      <c r="A54" s="235" t="s">
        <v>2</v>
      </c>
      <c r="B54" s="762" t="s">
        <v>3</v>
      </c>
      <c r="C54" s="763"/>
      <c r="D54" s="764"/>
      <c r="E54" s="697" t="s">
        <v>18</v>
      </c>
      <c r="F54" s="697" t="s">
        <v>1</v>
      </c>
      <c r="G54" s="697" t="s">
        <v>29</v>
      </c>
      <c r="H54" s="260" t="s">
        <v>30</v>
      </c>
      <c r="I54" s="697" t="s">
        <v>69</v>
      </c>
      <c r="K54" s="697" t="s">
        <v>262</v>
      </c>
      <c r="L54" s="697" t="s">
        <v>263</v>
      </c>
      <c r="N54" s="170" t="s">
        <v>323</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738" t="s">
        <v>38</v>
      </c>
      <c r="C58" s="739"/>
      <c r="D58" s="739"/>
      <c r="E58" s="739"/>
      <c r="F58" s="739"/>
      <c r="G58" s="739"/>
      <c r="H58" s="739"/>
      <c r="I58" s="740"/>
    </row>
    <row r="59" spans="1:14" ht="18" customHeight="1" x14ac:dyDescent="0.2">
      <c r="A59" s="217" t="s">
        <v>118</v>
      </c>
      <c r="B59" s="694" t="s">
        <v>370</v>
      </c>
      <c r="C59" s="695"/>
      <c r="D59" s="329"/>
      <c r="E59" s="198"/>
      <c r="F59" s="55" t="s">
        <v>35</v>
      </c>
      <c r="G59" s="198"/>
      <c r="H59" s="259">
        <f>ROUND(E59*G59,2)</f>
        <v>0</v>
      </c>
      <c r="I59" s="237">
        <f>IFERROR(H59/FplkmBS1,0)</f>
        <v>0</v>
      </c>
      <c r="K59" s="319"/>
      <c r="L59" s="317" t="s">
        <v>71</v>
      </c>
      <c r="N59" s="317" t="s">
        <v>71</v>
      </c>
    </row>
    <row r="60" spans="1:14" ht="18" customHeight="1" x14ac:dyDescent="0.2">
      <c r="A60" s="217" t="s">
        <v>119</v>
      </c>
      <c r="B60" s="694" t="s">
        <v>371</v>
      </c>
      <c r="C60" s="695"/>
      <c r="D60" s="329"/>
      <c r="E60" s="53"/>
      <c r="F60" s="53"/>
      <c r="G60" s="53"/>
      <c r="H60" s="198"/>
      <c r="I60" s="237">
        <f>IFERROR(H60/FplkmBS1,0)</f>
        <v>0</v>
      </c>
      <c r="K60" s="319"/>
      <c r="L60" s="317" t="s">
        <v>71</v>
      </c>
      <c r="N60" s="317" t="s">
        <v>71</v>
      </c>
    </row>
    <row r="61" spans="1:14" ht="18" customHeight="1" x14ac:dyDescent="0.2">
      <c r="A61" s="238"/>
      <c r="B61" s="735" t="s">
        <v>179</v>
      </c>
      <c r="C61" s="736"/>
      <c r="D61" s="736"/>
      <c r="E61" s="736"/>
      <c r="F61" s="736"/>
      <c r="G61" s="73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738" t="s">
        <v>31</v>
      </c>
      <c r="C63" s="739"/>
      <c r="D63" s="739"/>
      <c r="E63" s="739"/>
      <c r="F63" s="739"/>
      <c r="G63" s="739"/>
      <c r="H63" s="739"/>
      <c r="I63" s="740"/>
    </row>
    <row r="64" spans="1:14" ht="18" customHeight="1" x14ac:dyDescent="0.2">
      <c r="A64" s="217" t="s">
        <v>176</v>
      </c>
      <c r="B64" s="728" t="s">
        <v>287</v>
      </c>
      <c r="C64" s="728"/>
      <c r="D64" s="728"/>
      <c r="E64" s="257"/>
      <c r="F64" s="55" t="s">
        <v>35</v>
      </c>
      <c r="G64" s="258"/>
      <c r="H64" s="259">
        <f>ROUND(E64*G64,2)</f>
        <v>0</v>
      </c>
      <c r="I64" s="237">
        <f>IF($G$15=0,0,ROUND(H64/FplkmBS1,3))</f>
        <v>0</v>
      </c>
      <c r="K64" s="318"/>
      <c r="L64" s="317" t="s">
        <v>71</v>
      </c>
      <c r="N64" s="317" t="s">
        <v>71</v>
      </c>
    </row>
    <row r="65" spans="1:15" ht="18" customHeight="1" x14ac:dyDescent="0.2">
      <c r="A65" s="217" t="s">
        <v>177</v>
      </c>
      <c r="B65" s="744" t="s">
        <v>36</v>
      </c>
      <c r="C65" s="745"/>
      <c r="D65" s="746"/>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728" t="s">
        <v>23</v>
      </c>
      <c r="C66" s="728"/>
      <c r="D66" s="728"/>
      <c r="E66" s="257"/>
      <c r="F66" s="55" t="s">
        <v>47</v>
      </c>
      <c r="G66" s="258"/>
      <c r="H66" s="259">
        <f>ROUND(E66*G66,2)</f>
        <v>0</v>
      </c>
      <c r="I66" s="237">
        <f>IF($G$15=0,0,ROUND(H66/FplkmBS1,3))</f>
        <v>0</v>
      </c>
      <c r="K66" s="354" t="s">
        <v>71</v>
      </c>
      <c r="L66" s="346"/>
      <c r="M66" s="342"/>
      <c r="N66" s="317" t="s">
        <v>71</v>
      </c>
    </row>
    <row r="67" spans="1:15" ht="18" customHeight="1" x14ac:dyDescent="0.2">
      <c r="A67" s="238"/>
      <c r="B67" s="735" t="s">
        <v>180</v>
      </c>
      <c r="C67" s="736"/>
      <c r="D67" s="736"/>
      <c r="E67" s="736"/>
      <c r="F67" s="736"/>
      <c r="G67" s="737"/>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38" t="s">
        <v>41</v>
      </c>
      <c r="C73" s="739"/>
      <c r="D73" s="739"/>
      <c r="E73" s="739"/>
      <c r="F73" s="739"/>
      <c r="G73" s="739"/>
      <c r="H73" s="739"/>
      <c r="I73" s="740"/>
      <c r="K73" s="80"/>
    </row>
    <row r="74" spans="1:15" ht="18" customHeight="1" x14ac:dyDescent="0.2">
      <c r="A74" s="217" t="s">
        <v>121</v>
      </c>
      <c r="B74" s="223" t="s">
        <v>4</v>
      </c>
      <c r="C74" s="748"/>
      <c r="D74" s="749"/>
      <c r="E74" s="749"/>
      <c r="F74" s="749"/>
      <c r="G74" s="750"/>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684" t="s">
        <v>279</v>
      </c>
      <c r="C79" s="53"/>
      <c r="D79" s="53"/>
      <c r="E79" s="58"/>
      <c r="F79" s="55" t="s">
        <v>356</v>
      </c>
      <c r="G79" s="360"/>
      <c r="H79" s="259">
        <f t="shared" si="3"/>
        <v>0</v>
      </c>
      <c r="I79" s="237">
        <f>IF($G$15=0,0,ROUND(H79/FplkmBS1,3))</f>
        <v>0</v>
      </c>
      <c r="K79" s="317"/>
      <c r="L79" s="321" t="s">
        <v>71</v>
      </c>
      <c r="M79" s="307"/>
      <c r="N79" s="317" t="s">
        <v>71</v>
      </c>
    </row>
    <row r="80" spans="1:15" ht="24.75" customHeight="1" x14ac:dyDescent="0.2">
      <c r="A80" s="217" t="s">
        <v>304</v>
      </c>
      <c r="B80" s="696"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735" t="s">
        <v>181</v>
      </c>
      <c r="C81" s="736"/>
      <c r="D81" s="736"/>
      <c r="E81" s="736"/>
      <c r="F81" s="736"/>
      <c r="G81" s="737"/>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747" t="s">
        <v>261</v>
      </c>
      <c r="L83" s="747"/>
    </row>
    <row r="84" spans="1:15" ht="36" customHeight="1" x14ac:dyDescent="0.2">
      <c r="A84" s="235" t="s">
        <v>2</v>
      </c>
      <c r="B84" s="762" t="s">
        <v>3</v>
      </c>
      <c r="C84" s="763"/>
      <c r="D84" s="764"/>
      <c r="E84" s="697" t="s">
        <v>18</v>
      </c>
      <c r="F84" s="697" t="s">
        <v>1</v>
      </c>
      <c r="G84" s="697" t="s">
        <v>29</v>
      </c>
      <c r="H84" s="260" t="s">
        <v>30</v>
      </c>
      <c r="I84" s="697" t="s">
        <v>69</v>
      </c>
      <c r="K84" s="697" t="s">
        <v>262</v>
      </c>
      <c r="L84" s="697" t="s">
        <v>263</v>
      </c>
      <c r="N84" s="170" t="s">
        <v>323</v>
      </c>
    </row>
    <row r="85" spans="1:15" ht="9.9499999999999993" customHeight="1" x14ac:dyDescent="0.2">
      <c r="A85" s="35"/>
      <c r="B85" s="34"/>
      <c r="C85" s="34"/>
      <c r="D85" s="34"/>
      <c r="E85" s="36"/>
      <c r="F85" s="37"/>
      <c r="G85" s="38"/>
      <c r="H85" s="200"/>
      <c r="I85" s="40"/>
    </row>
    <row r="86" spans="1:15" ht="18" customHeight="1" x14ac:dyDescent="0.2">
      <c r="A86" s="224" t="s">
        <v>74</v>
      </c>
      <c r="B86" s="693" t="s">
        <v>105</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738" t="s">
        <v>44</v>
      </c>
      <c r="C88" s="739"/>
      <c r="D88" s="739"/>
      <c r="E88" s="739"/>
      <c r="F88" s="739"/>
      <c r="G88" s="739"/>
      <c r="H88" s="739"/>
      <c r="I88" s="740"/>
    </row>
    <row r="89" spans="1:15" ht="18" customHeight="1" x14ac:dyDescent="0.2">
      <c r="A89" s="265" t="s">
        <v>107</v>
      </c>
      <c r="B89" s="683"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744" t="s">
        <v>224</v>
      </c>
      <c r="C90" s="745"/>
      <c r="D90" s="746"/>
      <c r="E90" s="48"/>
      <c r="F90" s="48"/>
      <c r="G90" s="48"/>
      <c r="H90" s="266"/>
      <c r="I90" s="237">
        <f t="shared" si="5"/>
        <v>0</v>
      </c>
      <c r="K90" s="318" t="s">
        <v>71</v>
      </c>
      <c r="L90" s="318"/>
      <c r="N90" s="328"/>
    </row>
    <row r="91" spans="1:15" ht="18" customHeight="1" x14ac:dyDescent="0.2">
      <c r="A91" s="265" t="s">
        <v>110</v>
      </c>
      <c r="B91" s="744" t="s">
        <v>225</v>
      </c>
      <c r="C91" s="745"/>
      <c r="D91" s="746"/>
      <c r="E91" s="48"/>
      <c r="F91" s="48"/>
      <c r="G91" s="48"/>
      <c r="H91" s="266"/>
      <c r="I91" s="237">
        <f t="shared" si="5"/>
        <v>0</v>
      </c>
      <c r="K91" s="318" t="s">
        <v>71</v>
      </c>
      <c r="L91" s="318"/>
      <c r="N91" s="328"/>
    </row>
    <row r="92" spans="1:15" ht="18" customHeight="1" x14ac:dyDescent="0.2">
      <c r="A92" s="265" t="s">
        <v>270</v>
      </c>
      <c r="B92" s="744" t="s">
        <v>226</v>
      </c>
      <c r="C92" s="745"/>
      <c r="D92" s="746"/>
      <c r="E92" s="48"/>
      <c r="F92" s="48"/>
      <c r="G92" s="48"/>
      <c r="H92" s="266"/>
      <c r="I92" s="237">
        <f t="shared" si="5"/>
        <v>0</v>
      </c>
      <c r="K92" s="318" t="s">
        <v>71</v>
      </c>
      <c r="L92" s="318"/>
      <c r="N92" s="328"/>
    </row>
    <row r="93" spans="1:15" ht="18" customHeight="1" x14ac:dyDescent="0.2">
      <c r="A93" s="265" t="s">
        <v>283</v>
      </c>
      <c r="B93" s="728" t="s">
        <v>310</v>
      </c>
      <c r="C93" s="728"/>
      <c r="D93" s="728"/>
      <c r="E93" s="48"/>
      <c r="F93" s="48"/>
      <c r="G93" s="48"/>
      <c r="H93" s="266"/>
      <c r="I93" s="237">
        <f t="shared" si="5"/>
        <v>0</v>
      </c>
      <c r="K93" s="318" t="s">
        <v>71</v>
      </c>
      <c r="L93" s="318"/>
      <c r="N93" s="328"/>
    </row>
    <row r="94" spans="1:15" ht="18" customHeight="1" x14ac:dyDescent="0.2">
      <c r="A94" s="265" t="s">
        <v>284</v>
      </c>
      <c r="B94" s="744" t="s">
        <v>52</v>
      </c>
      <c r="C94" s="745"/>
      <c r="D94" s="746"/>
      <c r="E94" s="48"/>
      <c r="F94" s="48"/>
      <c r="G94" s="48"/>
      <c r="H94" s="266"/>
      <c r="I94" s="237">
        <f t="shared" si="5"/>
        <v>0</v>
      </c>
      <c r="K94" s="318" t="s">
        <v>71</v>
      </c>
      <c r="L94" s="318"/>
      <c r="N94" s="328"/>
    </row>
    <row r="95" spans="1:15" ht="18" customHeight="1" x14ac:dyDescent="0.2">
      <c r="A95" s="265" t="s">
        <v>285</v>
      </c>
      <c r="B95" s="728" t="s">
        <v>231</v>
      </c>
      <c r="C95" s="728"/>
      <c r="D95" s="728"/>
      <c r="E95" s="48"/>
      <c r="F95" s="48"/>
      <c r="G95" s="48"/>
      <c r="H95" s="266"/>
      <c r="I95" s="237">
        <f t="shared" si="5"/>
        <v>0</v>
      </c>
      <c r="K95" s="318" t="s">
        <v>71</v>
      </c>
      <c r="L95" s="318"/>
      <c r="N95" s="328"/>
    </row>
    <row r="96" spans="1:15" ht="18" customHeight="1" x14ac:dyDescent="0.2">
      <c r="A96" s="238"/>
      <c r="B96" s="735" t="s">
        <v>184</v>
      </c>
      <c r="C96" s="736"/>
      <c r="D96" s="736"/>
      <c r="E96" s="736"/>
      <c r="F96" s="736"/>
      <c r="G96" s="73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738" t="s">
        <v>34</v>
      </c>
      <c r="C98" s="739"/>
      <c r="D98" s="739"/>
      <c r="E98" s="739"/>
      <c r="F98" s="739"/>
      <c r="G98" s="739"/>
      <c r="H98" s="739"/>
      <c r="I98" s="740"/>
    </row>
    <row r="99" spans="1:15" ht="18" customHeight="1" x14ac:dyDescent="0.2">
      <c r="A99" s="265" t="s">
        <v>126</v>
      </c>
      <c r="B99" s="734" t="s">
        <v>317</v>
      </c>
      <c r="C99" s="734"/>
      <c r="D99" s="734"/>
      <c r="E99" s="733" t="s">
        <v>68</v>
      </c>
      <c r="F99" s="733"/>
      <c r="G99" s="733"/>
      <c r="H99" s="714">
        <v>64000</v>
      </c>
      <c r="I99" s="237">
        <f t="shared" ref="I99:I105" si="6">IF($G$15=0,0,ROUND(H99/FplkmBS1,3))</f>
        <v>4.3999999999999997E-2</v>
      </c>
      <c r="K99" s="318" t="s">
        <v>71</v>
      </c>
      <c r="L99" s="320"/>
      <c r="N99" s="328"/>
      <c r="O99" s="342" t="s">
        <v>484</v>
      </c>
    </row>
    <row r="100" spans="1:15" ht="18" customHeight="1" x14ac:dyDescent="0.2">
      <c r="A100" s="265" t="s">
        <v>228</v>
      </c>
      <c r="B100" s="741" t="s">
        <v>232</v>
      </c>
      <c r="C100" s="742"/>
      <c r="D100" s="743"/>
      <c r="E100" s="53"/>
      <c r="F100" s="53"/>
      <c r="G100" s="53"/>
      <c r="H100" s="198"/>
      <c r="I100" s="237">
        <f t="shared" si="6"/>
        <v>0</v>
      </c>
      <c r="K100" s="318" t="s">
        <v>71</v>
      </c>
      <c r="L100" s="320"/>
      <c r="N100" s="328"/>
    </row>
    <row r="101" spans="1:15" ht="18" customHeight="1" x14ac:dyDescent="0.2">
      <c r="A101" s="265" t="s">
        <v>127</v>
      </c>
      <c r="B101" s="741" t="s">
        <v>66</v>
      </c>
      <c r="C101" s="742"/>
      <c r="D101" s="743"/>
      <c r="E101" s="53"/>
      <c r="F101" s="53"/>
      <c r="G101" s="53"/>
      <c r="H101" s="198"/>
      <c r="I101" s="237">
        <f t="shared" si="6"/>
        <v>0</v>
      </c>
      <c r="K101" s="318" t="s">
        <v>71</v>
      </c>
      <c r="L101" s="320"/>
      <c r="M101" s="69"/>
      <c r="N101" s="328"/>
    </row>
    <row r="102" spans="1:15" ht="21" customHeight="1" x14ac:dyDescent="0.2">
      <c r="A102" s="265" t="s">
        <v>229</v>
      </c>
      <c r="B102" s="741" t="s">
        <v>269</v>
      </c>
      <c r="C102" s="742"/>
      <c r="D102" s="743"/>
      <c r="E102" s="53"/>
      <c r="F102" s="53"/>
      <c r="G102" s="53"/>
      <c r="H102" s="198"/>
      <c r="I102" s="237">
        <f t="shared" si="6"/>
        <v>0</v>
      </c>
      <c r="K102" s="318" t="s">
        <v>71</v>
      </c>
      <c r="L102" s="320"/>
      <c r="M102" s="69"/>
      <c r="N102" s="328"/>
    </row>
    <row r="103" spans="1:15" ht="18" customHeight="1" x14ac:dyDescent="0.2">
      <c r="A103" s="265" t="s">
        <v>227</v>
      </c>
      <c r="B103" s="741" t="s">
        <v>324</v>
      </c>
      <c r="C103" s="742"/>
      <c r="D103" s="743"/>
      <c r="E103" s="53"/>
      <c r="F103" s="53"/>
      <c r="G103" s="53"/>
      <c r="H103" s="198"/>
      <c r="I103" s="237">
        <f t="shared" si="6"/>
        <v>0</v>
      </c>
      <c r="K103" s="318" t="s">
        <v>71</v>
      </c>
      <c r="L103" s="320"/>
      <c r="M103" s="69"/>
      <c r="N103" s="328"/>
    </row>
    <row r="104" spans="1:15" ht="18" customHeight="1" x14ac:dyDescent="0.2">
      <c r="A104" s="265" t="s">
        <v>230</v>
      </c>
      <c r="B104" s="741" t="s">
        <v>56</v>
      </c>
      <c r="C104" s="742"/>
      <c r="D104" s="743"/>
      <c r="E104" s="53"/>
      <c r="F104" s="53"/>
      <c r="G104" s="53"/>
      <c r="H104" s="198"/>
      <c r="I104" s="237">
        <f t="shared" si="6"/>
        <v>0</v>
      </c>
      <c r="K104" s="318" t="s">
        <v>71</v>
      </c>
      <c r="L104" s="320"/>
      <c r="M104" s="69"/>
      <c r="N104" s="328"/>
    </row>
    <row r="105" spans="1:15" ht="18" customHeight="1" x14ac:dyDescent="0.2">
      <c r="A105" s="238"/>
      <c r="B105" s="735" t="s">
        <v>185</v>
      </c>
      <c r="C105" s="736"/>
      <c r="D105" s="736"/>
      <c r="E105" s="736"/>
      <c r="F105" s="736"/>
      <c r="G105" s="737"/>
      <c r="H105" s="239">
        <f>ROUND(SUM(H99:H104),2)</f>
        <v>64000</v>
      </c>
      <c r="I105" s="240">
        <f t="shared" si="6"/>
        <v>4.3999999999999997E-2</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738" t="s">
        <v>45</v>
      </c>
      <c r="C107" s="739"/>
      <c r="D107" s="739"/>
      <c r="E107" s="739"/>
      <c r="F107" s="739"/>
      <c r="G107" s="739"/>
      <c r="H107" s="739"/>
      <c r="I107" s="740"/>
    </row>
    <row r="108" spans="1:15" ht="18" customHeight="1" x14ac:dyDescent="0.2">
      <c r="A108" s="265" t="s">
        <v>129</v>
      </c>
      <c r="B108" s="741" t="s">
        <v>64</v>
      </c>
      <c r="C108" s="742"/>
      <c r="D108" s="743"/>
      <c r="E108" s="48"/>
      <c r="F108" s="48"/>
      <c r="G108" s="48"/>
      <c r="H108" s="266"/>
      <c r="I108" s="237">
        <f>IF($G$15=0,0,ROUND(H108/FplkmBS1,3))</f>
        <v>0</v>
      </c>
      <c r="K108" s="318"/>
      <c r="L108" s="318" t="s">
        <v>71</v>
      </c>
      <c r="N108" s="328"/>
    </row>
    <row r="109" spans="1:15" ht="18" customHeight="1" x14ac:dyDescent="0.2">
      <c r="A109" s="265" t="s">
        <v>130</v>
      </c>
      <c r="B109" s="741" t="s">
        <v>65</v>
      </c>
      <c r="C109" s="742"/>
      <c r="D109" s="743"/>
      <c r="E109" s="48"/>
      <c r="F109" s="48"/>
      <c r="G109" s="48"/>
      <c r="H109" s="266"/>
      <c r="I109" s="237">
        <f>IF($G$15=0,0,ROUND(H109/FplkmBS1,3))</f>
        <v>0</v>
      </c>
      <c r="K109" s="318"/>
      <c r="L109" s="318" t="s">
        <v>71</v>
      </c>
      <c r="N109" s="328"/>
    </row>
    <row r="110" spans="1:15" ht="18" customHeight="1" x14ac:dyDescent="0.2">
      <c r="A110" s="265" t="s">
        <v>131</v>
      </c>
      <c r="B110" s="728" t="s">
        <v>57</v>
      </c>
      <c r="C110" s="728"/>
      <c r="D110" s="728"/>
      <c r="E110" s="48"/>
      <c r="F110" s="48"/>
      <c r="G110" s="48"/>
      <c r="H110" s="266"/>
      <c r="I110" s="237">
        <f>IF($G$15=0,0,ROUND(H110/FplkmBS1,3))</f>
        <v>0</v>
      </c>
      <c r="K110" s="318" t="s">
        <v>71</v>
      </c>
      <c r="L110" s="318"/>
      <c r="N110" s="328"/>
    </row>
    <row r="111" spans="1:15" ht="20.100000000000001" customHeight="1" x14ac:dyDescent="0.2">
      <c r="A111" s="238"/>
      <c r="B111" s="735" t="s">
        <v>186</v>
      </c>
      <c r="C111" s="736"/>
      <c r="D111" s="736"/>
      <c r="E111" s="736"/>
      <c r="F111" s="736"/>
      <c r="G111" s="737"/>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64000</v>
      </c>
      <c r="I112" s="255">
        <f>IF(FplkmBS1=0,0,ROUND(H112/FplkmBS1,3))</f>
        <v>4.3999999999999997E-2</v>
      </c>
    </row>
    <row r="113" spans="1:14" ht="15" customHeight="1" x14ac:dyDescent="0.2">
      <c r="A113" s="137"/>
      <c r="B113" s="25"/>
      <c r="C113" s="25"/>
      <c r="D113" s="25"/>
      <c r="E113" s="26"/>
      <c r="F113" s="27"/>
      <c r="G113" s="28"/>
      <c r="H113" s="199"/>
      <c r="I113" s="40"/>
      <c r="K113" s="747" t="s">
        <v>261</v>
      </c>
      <c r="L113" s="747"/>
    </row>
    <row r="114" spans="1:14" ht="36" customHeight="1" x14ac:dyDescent="0.2">
      <c r="A114" s="235" t="s">
        <v>2</v>
      </c>
      <c r="B114" s="762" t="s">
        <v>3</v>
      </c>
      <c r="C114" s="763"/>
      <c r="D114" s="764"/>
      <c r="E114" s="697" t="s">
        <v>18</v>
      </c>
      <c r="F114" s="697" t="s">
        <v>1</v>
      </c>
      <c r="G114" s="697" t="s">
        <v>29</v>
      </c>
      <c r="H114" s="260" t="s">
        <v>30</v>
      </c>
      <c r="I114" s="697" t="s">
        <v>69</v>
      </c>
      <c r="K114" s="697" t="s">
        <v>262</v>
      </c>
      <c r="L114" s="697" t="s">
        <v>263</v>
      </c>
      <c r="N114" s="170" t="s">
        <v>323</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38" t="s">
        <v>19</v>
      </c>
      <c r="C118" s="739"/>
      <c r="D118" s="739"/>
      <c r="E118" s="739"/>
      <c r="F118" s="739"/>
      <c r="G118" s="739"/>
      <c r="H118" s="739"/>
      <c r="I118" s="740"/>
    </row>
    <row r="119" spans="1:14" ht="18" customHeight="1" x14ac:dyDescent="0.2">
      <c r="A119" s="265" t="s">
        <v>77</v>
      </c>
      <c r="B119" s="744" t="s">
        <v>49</v>
      </c>
      <c r="C119" s="745"/>
      <c r="D119" s="74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41" t="s">
        <v>70</v>
      </c>
      <c r="C120" s="742"/>
      <c r="D120" s="743"/>
      <c r="E120" s="53"/>
      <c r="F120" s="53"/>
      <c r="G120" s="53"/>
      <c r="H120" s="198"/>
      <c r="I120" s="237">
        <f t="shared" si="7"/>
        <v>0</v>
      </c>
      <c r="K120" s="318" t="s">
        <v>71</v>
      </c>
      <c r="L120" s="318"/>
      <c r="N120" s="328"/>
    </row>
    <row r="121" spans="1:14" ht="18" customHeight="1" x14ac:dyDescent="0.2">
      <c r="A121" s="265" t="s">
        <v>79</v>
      </c>
      <c r="B121" s="741" t="s">
        <v>374</v>
      </c>
      <c r="C121" s="742"/>
      <c r="D121" s="743"/>
      <c r="E121" s="53"/>
      <c r="F121" s="53"/>
      <c r="G121" s="53"/>
      <c r="H121" s="198"/>
      <c r="I121" s="237">
        <f t="shared" ref="I121" si="8">IF($G$15=0,0,ROUND(H121/FplkmBS1,3))</f>
        <v>0</v>
      </c>
      <c r="J121" s="698"/>
      <c r="K121" s="318" t="s">
        <v>71</v>
      </c>
      <c r="L121" s="318"/>
      <c r="N121" s="328"/>
    </row>
    <row r="122" spans="1:14" ht="18" customHeight="1" x14ac:dyDescent="0.2">
      <c r="A122" s="265" t="s">
        <v>80</v>
      </c>
      <c r="B122" s="741" t="s">
        <v>50</v>
      </c>
      <c r="C122" s="742"/>
      <c r="D122" s="743"/>
      <c r="E122" s="53"/>
      <c r="F122" s="53"/>
      <c r="G122" s="53"/>
      <c r="H122" s="198"/>
      <c r="I122" s="237">
        <f t="shared" si="7"/>
        <v>0</v>
      </c>
      <c r="K122" s="318" t="s">
        <v>71</v>
      </c>
      <c r="L122" s="318"/>
      <c r="N122" s="328"/>
    </row>
    <row r="123" spans="1:14" ht="18" customHeight="1" x14ac:dyDescent="0.2">
      <c r="A123" s="238"/>
      <c r="B123" s="735" t="s">
        <v>86</v>
      </c>
      <c r="C123" s="736"/>
      <c r="D123" s="736"/>
      <c r="E123" s="736"/>
      <c r="F123" s="736"/>
      <c r="G123" s="73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38" t="s">
        <v>132</v>
      </c>
      <c r="C125" s="739"/>
      <c r="D125" s="739"/>
      <c r="E125" s="739"/>
      <c r="F125" s="739"/>
      <c r="G125" s="739"/>
      <c r="H125" s="739"/>
      <c r="I125" s="740"/>
    </row>
    <row r="126" spans="1:14" ht="18" customHeight="1" x14ac:dyDescent="0.2">
      <c r="A126" s="265" t="s">
        <v>82</v>
      </c>
      <c r="B126" s="741" t="s">
        <v>90</v>
      </c>
      <c r="C126" s="742"/>
      <c r="D126" s="743"/>
      <c r="E126" s="53"/>
      <c r="F126" s="53"/>
      <c r="G126" s="53"/>
      <c r="H126" s="198"/>
      <c r="I126" s="237">
        <f t="shared" ref="I126:I130" si="9">IF($G$15=0,0,ROUND(H126/FplkmBS1,3))</f>
        <v>0</v>
      </c>
      <c r="K126" s="318" t="s">
        <v>71</v>
      </c>
      <c r="L126" s="318"/>
      <c r="N126" s="328"/>
    </row>
    <row r="127" spans="1:14" ht="18" customHeight="1" x14ac:dyDescent="0.2">
      <c r="A127" s="265" t="s">
        <v>83</v>
      </c>
      <c r="B127" s="690" t="s">
        <v>480</v>
      </c>
      <c r="C127" s="691"/>
      <c r="D127" s="692"/>
      <c r="E127" s="53"/>
      <c r="F127" s="53"/>
      <c r="G127" s="53"/>
      <c r="H127" s="198"/>
      <c r="I127" s="237">
        <f t="shared" si="9"/>
        <v>0</v>
      </c>
      <c r="K127" s="318" t="s">
        <v>71</v>
      </c>
      <c r="L127" s="318"/>
      <c r="M127" s="69"/>
      <c r="N127" s="328"/>
    </row>
    <row r="128" spans="1:14" ht="18" customHeight="1" x14ac:dyDescent="0.2">
      <c r="A128" s="265" t="s">
        <v>84</v>
      </c>
      <c r="B128" s="690" t="s">
        <v>481</v>
      </c>
      <c r="C128" s="691"/>
      <c r="D128" s="692"/>
      <c r="E128" s="53"/>
      <c r="F128" s="53"/>
      <c r="G128" s="53"/>
      <c r="H128" s="198"/>
      <c r="I128" s="237">
        <f t="shared" si="9"/>
        <v>0</v>
      </c>
      <c r="K128" s="317" t="s">
        <v>71</v>
      </c>
      <c r="L128" s="318"/>
      <c r="M128" s="69"/>
      <c r="N128" s="328"/>
    </row>
    <row r="129" spans="1:14" ht="18" customHeight="1" x14ac:dyDescent="0.2">
      <c r="A129" s="265" t="s">
        <v>345</v>
      </c>
      <c r="B129" s="741" t="s">
        <v>266</v>
      </c>
      <c r="C129" s="742"/>
      <c r="D129" s="743"/>
      <c r="E129" s="53"/>
      <c r="F129" s="53"/>
      <c r="G129" s="53"/>
      <c r="H129" s="198"/>
      <c r="I129" s="237">
        <f t="shared" si="9"/>
        <v>0</v>
      </c>
      <c r="K129" s="318" t="s">
        <v>71</v>
      </c>
      <c r="L129" s="318"/>
      <c r="M129" s="69"/>
      <c r="N129" s="328"/>
    </row>
    <row r="130" spans="1:14" ht="18" customHeight="1" x14ac:dyDescent="0.2">
      <c r="A130" s="238"/>
      <c r="B130" s="735" t="s">
        <v>85</v>
      </c>
      <c r="C130" s="736"/>
      <c r="D130" s="736"/>
      <c r="E130" s="736"/>
      <c r="F130" s="736"/>
      <c r="G130" s="73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684" t="s">
        <v>316</v>
      </c>
      <c r="C133" s="685"/>
      <c r="D133" s="686"/>
      <c r="E133" s="438"/>
      <c r="F133" s="53"/>
      <c r="G133" s="53"/>
      <c r="H133" s="198"/>
      <c r="I133" s="237">
        <f>IF($G$15=0,0,ROUND(H133/FplkmBS1,3))</f>
        <v>0</v>
      </c>
      <c r="K133" s="346"/>
      <c r="L133" s="354" t="s">
        <v>71</v>
      </c>
      <c r="M133" s="342"/>
      <c r="N133" s="328"/>
    </row>
    <row r="134" spans="1:14" ht="18" customHeight="1" x14ac:dyDescent="0.2">
      <c r="A134" s="265" t="s">
        <v>437</v>
      </c>
      <c r="B134" s="744" t="s">
        <v>314</v>
      </c>
      <c r="C134" s="745"/>
      <c r="D134" s="746"/>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732" t="s">
        <v>434</v>
      </c>
      <c r="C138" s="732"/>
      <c r="D138" s="732"/>
      <c r="E138" s="732"/>
      <c r="F138" s="732"/>
      <c r="G138" s="732"/>
      <c r="H138" s="271">
        <f>SUM(H34,H45,H51,H61,H67,H81,H96,H105,H111,H123,H130,H135)</f>
        <v>64000</v>
      </c>
      <c r="I138" s="240">
        <f>IF($G$15=0,0,ROUND(H138/FplkmBS1,3))</f>
        <v>4.3999999999999997E-2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47" t="s">
        <v>261</v>
      </c>
      <c r="L140" s="747"/>
    </row>
    <row r="141" spans="1:14" ht="36" x14ac:dyDescent="0.2">
      <c r="A141" s="235" t="s">
        <v>2</v>
      </c>
      <c r="B141" s="405" t="s">
        <v>3</v>
      </c>
      <c r="C141" s="697" t="s">
        <v>18</v>
      </c>
      <c r="D141" s="697" t="s">
        <v>1</v>
      </c>
      <c r="E141" s="697" t="s">
        <v>29</v>
      </c>
      <c r="F141" s="260" t="s">
        <v>423</v>
      </c>
      <c r="G141" s="260" t="s">
        <v>431</v>
      </c>
      <c r="H141" s="697" t="s">
        <v>430</v>
      </c>
      <c r="I141" s="697" t="s">
        <v>432</v>
      </c>
      <c r="K141" s="697" t="s">
        <v>262</v>
      </c>
      <c r="L141" s="697" t="s">
        <v>263</v>
      </c>
      <c r="N141" s="170" t="s">
        <v>323</v>
      </c>
    </row>
    <row r="142" spans="1:14" x14ac:dyDescent="0.2">
      <c r="A142" s="39"/>
      <c r="B142" s="34"/>
      <c r="C142" s="34"/>
      <c r="D142" s="36"/>
      <c r="E142" s="37"/>
      <c r="F142" s="38"/>
      <c r="G142" s="38"/>
      <c r="H142" s="40"/>
      <c r="I142" s="40"/>
    </row>
    <row r="143" spans="1:14" ht="20.25" customHeight="1" x14ac:dyDescent="0.2">
      <c r="A143" s="754" t="s">
        <v>433</v>
      </c>
      <c r="B143" s="755"/>
      <c r="C143" s="755"/>
      <c r="D143" s="755"/>
      <c r="E143" s="755"/>
      <c r="F143" s="755"/>
      <c r="G143" s="755"/>
      <c r="H143" s="755"/>
      <c r="I143" s="756"/>
    </row>
    <row r="144" spans="1:14" ht="20.25" customHeight="1" x14ac:dyDescent="0.2">
      <c r="A144" s="265" t="s">
        <v>240</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425</v>
      </c>
      <c r="B146" s="700" t="s">
        <v>372</v>
      </c>
      <c r="C146" s="60"/>
      <c r="D146" s="55" t="s">
        <v>51</v>
      </c>
      <c r="E146" s="607"/>
      <c r="F146" s="198"/>
      <c r="G146" s="198"/>
      <c r="H146" s="237">
        <f t="shared" si="10"/>
        <v>0</v>
      </c>
      <c r="I146" s="237">
        <f t="shared" si="11"/>
        <v>0</v>
      </c>
      <c r="K146" s="318" t="s">
        <v>71</v>
      </c>
      <c r="L146" s="318"/>
      <c r="N146" s="328"/>
    </row>
    <row r="147" spans="1:14" ht="21" customHeight="1" x14ac:dyDescent="0.2">
      <c r="A147" s="265" t="s">
        <v>426</v>
      </c>
      <c r="B147" s="690" t="s">
        <v>373</v>
      </c>
      <c r="C147" s="60"/>
      <c r="D147" s="55" t="s">
        <v>51</v>
      </c>
      <c r="E147" s="607"/>
      <c r="F147" s="198"/>
      <c r="G147" s="198"/>
      <c r="H147" s="237">
        <f t="shared" si="10"/>
        <v>0</v>
      </c>
      <c r="I147" s="237">
        <f t="shared" si="11"/>
        <v>0</v>
      </c>
      <c r="K147" s="318" t="s">
        <v>71</v>
      </c>
      <c r="L147" s="318"/>
      <c r="N147" s="328"/>
    </row>
    <row r="148" spans="1:14" ht="22.5" customHeight="1" x14ac:dyDescent="0.2">
      <c r="A148" s="265" t="s">
        <v>427</v>
      </c>
      <c r="B148" s="700" t="s">
        <v>344</v>
      </c>
      <c r="C148" s="53"/>
      <c r="D148" s="53"/>
      <c r="E148" s="53"/>
      <c r="F148" s="198"/>
      <c r="G148" s="198"/>
      <c r="H148" s="237">
        <f t="shared" si="10"/>
        <v>0</v>
      </c>
      <c r="I148" s="237">
        <f t="shared" si="11"/>
        <v>0</v>
      </c>
      <c r="K148" s="354" t="s">
        <v>71</v>
      </c>
      <c r="L148" s="354"/>
      <c r="M148" s="342"/>
      <c r="N148" s="328"/>
    </row>
    <row r="149" spans="1:14" ht="24" customHeight="1" x14ac:dyDescent="0.2">
      <c r="A149" s="265" t="s">
        <v>428</v>
      </c>
      <c r="B149" s="700" t="s">
        <v>135</v>
      </c>
      <c r="C149" s="53"/>
      <c r="D149" s="53"/>
      <c r="E149" s="53"/>
      <c r="F149" s="198"/>
      <c r="G149" s="198"/>
      <c r="H149" s="237">
        <f t="shared" si="10"/>
        <v>0</v>
      </c>
      <c r="I149" s="237">
        <f t="shared" si="11"/>
        <v>0</v>
      </c>
      <c r="K149" s="354" t="s">
        <v>71</v>
      </c>
      <c r="L149" s="354"/>
      <c r="M149" s="342"/>
      <c r="N149" s="328"/>
    </row>
    <row r="150" spans="1:14" ht="21" customHeight="1" x14ac:dyDescent="0.2">
      <c r="A150" s="265" t="s">
        <v>429</v>
      </c>
      <c r="B150" s="700" t="s">
        <v>92</v>
      </c>
      <c r="C150" s="53"/>
      <c r="D150" s="53"/>
      <c r="E150" s="53"/>
      <c r="F150" s="198"/>
      <c r="G150" s="198"/>
      <c r="H150" s="237">
        <f t="shared" si="10"/>
        <v>0</v>
      </c>
      <c r="I150" s="237">
        <f t="shared" si="11"/>
        <v>0</v>
      </c>
      <c r="K150" s="354" t="s">
        <v>71</v>
      </c>
      <c r="L150" s="354"/>
      <c r="M150" s="342"/>
      <c r="N150" s="328"/>
    </row>
    <row r="151" spans="1:14" ht="21" customHeight="1" x14ac:dyDescent="0.2">
      <c r="A151" s="265" t="s">
        <v>438</v>
      </c>
      <c r="B151" s="700" t="s">
        <v>292</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439</v>
      </c>
      <c r="B152" s="700" t="s">
        <v>443</v>
      </c>
      <c r="C152" s="53"/>
      <c r="D152" s="53"/>
      <c r="E152" s="53"/>
      <c r="F152" s="53"/>
      <c r="G152" s="198"/>
      <c r="H152" s="237">
        <f t="shared" si="12"/>
        <v>0</v>
      </c>
      <c r="I152" s="237">
        <f t="shared" si="13"/>
        <v>0</v>
      </c>
      <c r="K152" s="354" t="s">
        <v>71</v>
      </c>
      <c r="L152" s="354"/>
      <c r="M152" s="342"/>
      <c r="N152" s="328"/>
    </row>
    <row r="153" spans="1:14" ht="27" customHeight="1" x14ac:dyDescent="0.2">
      <c r="A153" s="265" t="s">
        <v>440</v>
      </c>
      <c r="B153" s="700" t="s">
        <v>444</v>
      </c>
      <c r="C153" s="60"/>
      <c r="D153" s="55" t="s">
        <v>447</v>
      </c>
      <c r="E153" s="607"/>
      <c r="F153" s="53"/>
      <c r="G153" s="701">
        <f>ROUND(C153*E153,2)</f>
        <v>0</v>
      </c>
      <c r="H153" s="237">
        <f t="shared" si="12"/>
        <v>0</v>
      </c>
      <c r="I153" s="237">
        <f t="shared" si="13"/>
        <v>0</v>
      </c>
      <c r="K153" s="354" t="s">
        <v>71</v>
      </c>
      <c r="L153" s="354"/>
      <c r="M153" s="342"/>
      <c r="N153" s="328"/>
    </row>
    <row r="154" spans="1:14" ht="21" customHeight="1" x14ac:dyDescent="0.2">
      <c r="A154" s="265" t="s">
        <v>441</v>
      </c>
      <c r="B154" s="700" t="s">
        <v>445</v>
      </c>
      <c r="C154" s="53"/>
      <c r="D154" s="53"/>
      <c r="E154" s="53"/>
      <c r="F154" s="53"/>
      <c r="G154" s="198"/>
      <c r="H154" s="237">
        <f t="shared" si="12"/>
        <v>0</v>
      </c>
      <c r="I154" s="237">
        <f t="shared" si="13"/>
        <v>0</v>
      </c>
      <c r="K154" s="354" t="s">
        <v>71</v>
      </c>
      <c r="L154" s="354"/>
      <c r="M154" s="342"/>
      <c r="N154" s="328"/>
    </row>
    <row r="155" spans="1:14" ht="21.75" customHeight="1" x14ac:dyDescent="0.2">
      <c r="A155" s="265" t="s">
        <v>442</v>
      </c>
      <c r="B155" s="700" t="s">
        <v>446</v>
      </c>
      <c r="C155" s="53"/>
      <c r="D155" s="53"/>
      <c r="E155" s="53"/>
      <c r="F155" s="53"/>
      <c r="G155" s="198"/>
      <c r="H155" s="237">
        <f t="shared" si="12"/>
        <v>0</v>
      </c>
      <c r="I155" s="237">
        <f t="shared" si="13"/>
        <v>0</v>
      </c>
      <c r="K155" s="354" t="s">
        <v>71</v>
      </c>
      <c r="L155" s="354"/>
      <c r="N155" s="328"/>
    </row>
    <row r="156" spans="1:14" ht="18.75" customHeight="1" x14ac:dyDescent="0.2">
      <c r="A156" s="757" t="s">
        <v>424</v>
      </c>
      <c r="B156" s="758"/>
      <c r="C156" s="758"/>
      <c r="D156" s="758"/>
      <c r="E156" s="75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435</v>
      </c>
      <c r="B158" s="732" t="s">
        <v>436</v>
      </c>
      <c r="C158" s="732"/>
      <c r="D158" s="732"/>
      <c r="E158" s="732"/>
      <c r="F158" s="732"/>
      <c r="G158" s="732"/>
      <c r="H158" s="271">
        <f>SUM(H138+F156+G156)</f>
        <v>64000</v>
      </c>
      <c r="I158" s="240">
        <f>IF($G$15=0,0,ROUND(H158/FplkmBS1,3))</f>
        <v>4.3999999999999997E-2</v>
      </c>
      <c r="J158" s="43"/>
      <c r="K158" s="42"/>
      <c r="L158" s="42"/>
      <c r="M158" s="43"/>
      <c r="N158" s="43"/>
    </row>
    <row r="159" spans="1:14" customFormat="1" ht="18" customHeight="1" x14ac:dyDescent="0.2"/>
    <row r="160" spans="1:14" s="19" customFormat="1" ht="34.5" customHeight="1" x14ac:dyDescent="0.2">
      <c r="A160" s="235" t="s">
        <v>2</v>
      </c>
      <c r="B160" s="762" t="s">
        <v>3</v>
      </c>
      <c r="C160" s="763"/>
      <c r="D160" s="764"/>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470</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471</v>
      </c>
      <c r="B164" s="738" t="s">
        <v>486</v>
      </c>
      <c r="C164" s="739"/>
      <c r="D164" s="739"/>
      <c r="E164" s="739"/>
      <c r="F164" s="739"/>
      <c r="G164" s="739"/>
      <c r="H164" s="739"/>
      <c r="I164" s="740"/>
      <c r="K164" s="42"/>
      <c r="L164" s="42"/>
      <c r="M164" s="729"/>
      <c r="N164" s="729"/>
    </row>
    <row r="165" spans="1:14" s="19" customFormat="1" ht="19.5" customHeight="1" x14ac:dyDescent="0.2">
      <c r="A165" s="217" t="s">
        <v>472</v>
      </c>
      <c r="B165" s="765" t="s">
        <v>346</v>
      </c>
      <c r="C165" s="766"/>
      <c r="D165" s="767"/>
      <c r="E165" s="272">
        <f>G13</f>
        <v>723697.63</v>
      </c>
      <c r="F165" s="273" t="s">
        <v>21</v>
      </c>
      <c r="G165" s="274"/>
      <c r="H165" s="259">
        <f>ROUND(E165*G165,2)</f>
        <v>0</v>
      </c>
      <c r="I165" s="237">
        <f t="shared" ref="I165:I166" si="14">IF($G$15=0,0,ROUND(H165/FplkmBS1,3))</f>
        <v>0</v>
      </c>
      <c r="K165" s="42"/>
      <c r="L165" s="42"/>
      <c r="M165" s="729"/>
      <c r="N165" s="729"/>
    </row>
    <row r="166" spans="1:14" s="19" customFormat="1" ht="18" customHeight="1" x14ac:dyDescent="0.2">
      <c r="A166" s="217" t="s">
        <v>473</v>
      </c>
      <c r="B166" s="687" t="s">
        <v>375</v>
      </c>
      <c r="C166" s="688"/>
      <c r="D166" s="688"/>
      <c r="E166" s="272">
        <f>G14</f>
        <v>737869.30700000003</v>
      </c>
      <c r="F166" s="273" t="s">
        <v>21</v>
      </c>
      <c r="G166" s="274"/>
      <c r="H166" s="259">
        <f>ROUND(E166*G166,2)</f>
        <v>0</v>
      </c>
      <c r="I166" s="237">
        <f t="shared" si="14"/>
        <v>0</v>
      </c>
      <c r="K166" s="42"/>
      <c r="L166" s="42"/>
      <c r="M166" s="729"/>
      <c r="N166" s="729"/>
    </row>
    <row r="167" spans="1:14" s="19" customFormat="1" ht="18" customHeight="1" x14ac:dyDescent="0.2">
      <c r="A167" s="238"/>
      <c r="B167" s="735" t="s">
        <v>477</v>
      </c>
      <c r="C167" s="736"/>
      <c r="D167" s="736"/>
      <c r="E167" s="736"/>
      <c r="F167" s="736"/>
      <c r="G167" s="737"/>
      <c r="H167" s="239">
        <f>ROUND(SUM(H165:H166),2)</f>
        <v>0</v>
      </c>
      <c r="I167" s="240">
        <f>IF($G$15=0,0,ROUND(H167/FplkmBS1,3))</f>
        <v>0</v>
      </c>
      <c r="K167" s="42"/>
      <c r="L167" s="42"/>
      <c r="M167" s="729"/>
      <c r="N167" s="729"/>
    </row>
    <row r="168" spans="1:14" s="19" customFormat="1" ht="18" customHeight="1" x14ac:dyDescent="0.2">
      <c r="A168" s="30"/>
      <c r="B168" s="30"/>
      <c r="C168" s="30"/>
      <c r="D168" s="30"/>
      <c r="H168" s="201"/>
      <c r="K168" s="42"/>
      <c r="L168" s="42"/>
      <c r="M168" s="729"/>
      <c r="N168" s="729"/>
    </row>
    <row r="169" spans="1:14" s="19" customFormat="1" ht="18" customHeight="1" x14ac:dyDescent="0.2">
      <c r="A169" s="216" t="s">
        <v>474</v>
      </c>
      <c r="B169" s="738" t="s">
        <v>487</v>
      </c>
      <c r="C169" s="739"/>
      <c r="D169" s="739"/>
      <c r="E169" s="739"/>
      <c r="F169" s="739"/>
      <c r="G169" s="739"/>
      <c r="H169" s="739"/>
      <c r="I169" s="740"/>
      <c r="K169" s="42"/>
      <c r="L169" s="42"/>
      <c r="M169" s="729"/>
      <c r="N169" s="729"/>
    </row>
    <row r="170" spans="1:14" s="19" customFormat="1" ht="18.75" customHeight="1" x14ac:dyDescent="0.2">
      <c r="A170" s="217" t="s">
        <v>475</v>
      </c>
      <c r="B170" s="765" t="str">
        <f>B165</f>
        <v>TLBV</v>
      </c>
      <c r="C170" s="766"/>
      <c r="D170" s="766"/>
      <c r="E170" s="766"/>
      <c r="F170" s="766"/>
      <c r="G170" s="767"/>
      <c r="H170" s="198"/>
      <c r="I170" s="237">
        <f>IF($G$15=0,0,ROUND(H170/FplkmBS1,3))</f>
        <v>0</v>
      </c>
      <c r="K170" s="42"/>
      <c r="L170" s="42"/>
      <c r="M170" s="729"/>
      <c r="N170" s="729"/>
    </row>
    <row r="171" spans="1:14" s="19" customFormat="1" ht="18" customHeight="1" x14ac:dyDescent="0.2">
      <c r="A171" s="217" t="s">
        <v>476</v>
      </c>
      <c r="B171" s="687" t="s">
        <v>375</v>
      </c>
      <c r="C171" s="688"/>
      <c r="D171" s="688"/>
      <c r="E171" s="688"/>
      <c r="F171" s="688"/>
      <c r="G171" s="689"/>
      <c r="H171" s="198"/>
      <c r="I171" s="237">
        <f>IF($G$15=0,0,ROUND(H171/FplkmBS1,3))</f>
        <v>0</v>
      </c>
      <c r="K171" s="42"/>
      <c r="L171" s="42"/>
      <c r="M171" s="729"/>
      <c r="N171" s="729"/>
    </row>
    <row r="172" spans="1:14" s="19" customFormat="1" ht="20.100000000000001" customHeight="1" x14ac:dyDescent="0.2">
      <c r="A172" s="238"/>
      <c r="B172" s="735" t="s">
        <v>478</v>
      </c>
      <c r="C172" s="736"/>
      <c r="D172" s="736"/>
      <c r="E172" s="736"/>
      <c r="F172" s="736"/>
      <c r="G172" s="73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31" t="s">
        <v>479</v>
      </c>
      <c r="C174" s="731"/>
      <c r="D174" s="731"/>
      <c r="E174" s="731"/>
      <c r="F174" s="731"/>
      <c r="G174" s="73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68"/>
      <c r="B176" s="768"/>
      <c r="C176" s="768"/>
      <c r="D176" s="768"/>
      <c r="E176" s="768"/>
      <c r="F176" s="768"/>
      <c r="G176" s="768"/>
      <c r="H176" s="76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1+TyhSJWgDB5U5P3s+217OcuMk49BtkQdiOD9K7Xp+9Z9h+/nRd6y7TfTmrEkFZEPjXNFejSrPkL3je6CUobvQ==" saltValue="RiOVWkw4bbu65MDidYuRpA=="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B172:G172"/>
    <mergeCell ref="B174:G174"/>
    <mergeCell ref="A176:H176"/>
    <mergeCell ref="A156:E156"/>
    <mergeCell ref="B158:G158"/>
    <mergeCell ref="B160:D160"/>
    <mergeCell ref="B164:I164"/>
    <mergeCell ref="M164:N171"/>
    <mergeCell ref="B165:D165"/>
    <mergeCell ref="B167:G167"/>
    <mergeCell ref="B169:I169"/>
    <mergeCell ref="B170:G170"/>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98:I98"/>
    <mergeCell ref="B99:D99"/>
    <mergeCell ref="E99:G99"/>
    <mergeCell ref="B100:D100"/>
    <mergeCell ref="B101:D101"/>
    <mergeCell ref="B102:D102"/>
    <mergeCell ref="B91:D91"/>
    <mergeCell ref="B92:D92"/>
    <mergeCell ref="B93:D93"/>
    <mergeCell ref="B94:D94"/>
    <mergeCell ref="B95:D95"/>
    <mergeCell ref="B96:G96"/>
    <mergeCell ref="C74:G74"/>
    <mergeCell ref="B81:G81"/>
    <mergeCell ref="K83:L83"/>
    <mergeCell ref="B84:D84"/>
    <mergeCell ref="B88:I88"/>
    <mergeCell ref="B90:D90"/>
    <mergeCell ref="B63:I63"/>
    <mergeCell ref="B64:D64"/>
    <mergeCell ref="B65:D65"/>
    <mergeCell ref="B66:D66"/>
    <mergeCell ref="B67:G67"/>
    <mergeCell ref="B73:I73"/>
    <mergeCell ref="B50:D50"/>
    <mergeCell ref="B51:G51"/>
    <mergeCell ref="K53:L53"/>
    <mergeCell ref="B54:D54"/>
    <mergeCell ref="B58:I58"/>
    <mergeCell ref="B61:G61"/>
    <mergeCell ref="B43:D43"/>
    <mergeCell ref="B44:D44"/>
    <mergeCell ref="B45:G45"/>
    <mergeCell ref="B47:I47"/>
    <mergeCell ref="B48:D48"/>
    <mergeCell ref="B49:D49"/>
    <mergeCell ref="B37:D37"/>
    <mergeCell ref="B38:D38"/>
    <mergeCell ref="B39:D39"/>
    <mergeCell ref="B40:D40"/>
    <mergeCell ref="B41:D41"/>
    <mergeCell ref="B42:D42"/>
    <mergeCell ref="B30:D30"/>
    <mergeCell ref="B31:D31"/>
    <mergeCell ref="B32:D32"/>
    <mergeCell ref="B33:D33"/>
    <mergeCell ref="B34:G34"/>
    <mergeCell ref="B36:I36"/>
    <mergeCell ref="B27:I27"/>
    <mergeCell ref="B28:D28"/>
    <mergeCell ref="B29:D29"/>
    <mergeCell ref="A13:C13"/>
    <mergeCell ref="A14:C14"/>
    <mergeCell ref="A15:F15"/>
    <mergeCell ref="A16:G16"/>
    <mergeCell ref="A17:C17"/>
    <mergeCell ref="A18:C18"/>
    <mergeCell ref="A4:L4"/>
    <mergeCell ref="A6:L6"/>
    <mergeCell ref="B7:I7"/>
    <mergeCell ref="A8:L8"/>
    <mergeCell ref="B10:L10"/>
    <mergeCell ref="A12:G12"/>
    <mergeCell ref="A19:F19"/>
    <mergeCell ref="K22:L22"/>
    <mergeCell ref="B23:D23"/>
  </mergeCells>
  <conditionalFormatting sqref="H28:H33">
    <cfRule type="cellIs" dxfId="9" priority="11" stopIfTrue="1" operator="equal">
      <formula>""""""</formula>
    </cfRule>
    <cfRule type="cellIs" dxfId="8" priority="12" stopIfTrue="1" operator="notEqual">
      <formula>""""""</formula>
    </cfRule>
  </conditionalFormatting>
  <conditionalFormatting sqref="E76:E78 E80">
    <cfRule type="cellIs" dxfId="7" priority="9" stopIfTrue="1" operator="equal">
      <formula>0</formula>
    </cfRule>
    <cfRule type="cellIs" dxfId="6" priority="10" stopIfTrue="1" operator="notEqual">
      <formula>0</formula>
    </cfRule>
  </conditionalFormatting>
  <conditionalFormatting sqref="H119">
    <cfRule type="cellIs" dxfId="5" priority="5" stopIfTrue="1" operator="equal">
      <formula>""""""</formula>
    </cfRule>
    <cfRule type="cellIs" dxfId="4" priority="6" stopIfTrue="1" operator="notEqual">
      <formula>""""""</formula>
    </cfRule>
  </conditionalFormatting>
  <conditionalFormatting sqref="H37:H44">
    <cfRule type="cellIs" dxfId="3" priority="3" stopIfTrue="1" operator="equal">
      <formula>""""""</formula>
    </cfRule>
    <cfRule type="cellIs" dxfId="2" priority="4" stopIfTrue="1" operator="notEqual">
      <formula>""""""</formula>
    </cfRule>
  </conditionalFormatting>
  <conditionalFormatting sqref="E79">
    <cfRule type="cellIs" dxfId="1" priority="1" stopIfTrue="1" operator="equal">
      <formula>0</formula>
    </cfRule>
    <cfRule type="cellIs" dxfId="0"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5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1:L42"/>
  <sheetViews>
    <sheetView showGridLines="0" topLeftCell="A4" zoomScaleNormal="100" zoomScalePageLayoutView="70" workbookViewId="0">
      <selection activeCell="M21" sqref="M21"/>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452</v>
      </c>
      <c r="B1" s="4" t="s">
        <v>453</v>
      </c>
      <c r="C1" s="4"/>
      <c r="D1" s="31"/>
      <c r="E1" s="61"/>
    </row>
    <row r="2" spans="1:12" ht="18" x14ac:dyDescent="0.2">
      <c r="A2" s="4" t="str">
        <f>Übersicht!B2</f>
        <v>Südthüringen-Unterfranken-Netz (SUN) Los A</v>
      </c>
      <c r="B2" s="5"/>
      <c r="C2" s="3"/>
      <c r="D2" s="31"/>
      <c r="E2" s="62"/>
    </row>
    <row r="3" spans="1:12" ht="15.75" x14ac:dyDescent="0.25">
      <c r="A3" s="407" t="s">
        <v>326</v>
      </c>
      <c r="B3" s="63"/>
      <c r="C3" s="64"/>
      <c r="D3" s="63"/>
      <c r="E3" s="63"/>
    </row>
    <row r="4" spans="1:12" ht="28.5" customHeight="1" x14ac:dyDescent="0.2">
      <c r="A4" s="730" t="s">
        <v>485</v>
      </c>
      <c r="B4" s="730"/>
      <c r="C4" s="730"/>
      <c r="D4" s="730"/>
      <c r="E4" s="730"/>
      <c r="F4" s="730"/>
      <c r="G4" s="730"/>
      <c r="H4" s="730"/>
      <c r="I4" s="730"/>
      <c r="J4" s="730"/>
      <c r="K4" s="730"/>
      <c r="L4" s="730"/>
    </row>
    <row r="5" spans="1:12" x14ac:dyDescent="0.2">
      <c r="A5" s="7"/>
      <c r="B5" s="8"/>
      <c r="C5" s="9"/>
      <c r="D5" s="32"/>
      <c r="E5" s="10"/>
    </row>
    <row r="6" spans="1:12" ht="12.75" customHeight="1" x14ac:dyDescent="0.2">
      <c r="A6" s="726" t="str">
        <f>Übersicht!B5</f>
        <v>Nur grün hinterlegte Felder sind vom Bieter auszufüllen.</v>
      </c>
      <c r="B6" s="726"/>
      <c r="C6" s="726"/>
      <c r="D6" s="726"/>
      <c r="E6" s="726"/>
      <c r="F6" s="726"/>
      <c r="G6" s="726"/>
      <c r="H6" s="726"/>
    </row>
    <row r="7" spans="1:12" ht="18" customHeight="1" x14ac:dyDescent="0.2">
      <c r="A7" s="12"/>
      <c r="B7" s="13"/>
      <c r="C7" s="14"/>
      <c r="D7" s="15"/>
      <c r="E7" s="17"/>
    </row>
    <row r="8" spans="1:12" s="408" customFormat="1" ht="18" customHeight="1" x14ac:dyDescent="0.2">
      <c r="A8" s="402" t="str">
        <f>Übersicht!B7</f>
        <v>Bieter:</v>
      </c>
      <c r="B8" s="722">
        <f>Übersicht!C7</f>
        <v>0</v>
      </c>
      <c r="C8" s="722"/>
      <c r="D8" s="722"/>
      <c r="E8" s="722"/>
    </row>
    <row r="9" spans="1:12" ht="13.5" thickBot="1" x14ac:dyDescent="0.25">
      <c r="A9" s="12"/>
      <c r="B9" s="13"/>
      <c r="C9" s="14"/>
      <c r="D9" s="15"/>
      <c r="E9" s="17"/>
    </row>
    <row r="10" spans="1:12" ht="52.5" customHeight="1" thickBot="1" x14ac:dyDescent="0.25">
      <c r="A10" s="773" t="s">
        <v>28</v>
      </c>
      <c r="B10" s="774"/>
      <c r="C10" s="774"/>
      <c r="D10" s="774"/>
      <c r="E10" s="774"/>
      <c r="F10" s="774"/>
      <c r="G10" s="774"/>
      <c r="H10" s="775"/>
    </row>
    <row r="12" spans="1:12" ht="13.5" thickBot="1" x14ac:dyDescent="0.25">
      <c r="B12" s="30"/>
    </row>
    <row r="13" spans="1:12" ht="48.75" customHeight="1" thickBot="1" x14ac:dyDescent="0.25">
      <c r="A13" s="138" t="s">
        <v>2</v>
      </c>
      <c r="B13" s="139" t="s">
        <v>3</v>
      </c>
      <c r="C13" s="140"/>
      <c r="D13" s="140" t="s">
        <v>288</v>
      </c>
      <c r="E13" s="140" t="s">
        <v>289</v>
      </c>
      <c r="F13" s="140" t="s">
        <v>290</v>
      </c>
      <c r="G13" s="140" t="s">
        <v>296</v>
      </c>
      <c r="H13" s="140" t="s">
        <v>297</v>
      </c>
    </row>
    <row r="14" spans="1:12" ht="13.5" thickBot="1" x14ac:dyDescent="0.25">
      <c r="A14" s="410"/>
      <c r="B14" s="411"/>
      <c r="C14" s="412"/>
      <c r="D14" s="141"/>
      <c r="E14" s="142"/>
    </row>
    <row r="15" spans="1:12" ht="13.5" thickBot="1" x14ac:dyDescent="0.25">
      <c r="A15" s="143" t="s">
        <v>9</v>
      </c>
      <c r="B15" s="144" t="s">
        <v>153</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154</v>
      </c>
      <c r="C17" s="417"/>
      <c r="D17" s="418"/>
      <c r="E17" s="418"/>
      <c r="F17" s="418"/>
      <c r="G17" s="418"/>
      <c r="H17" s="418"/>
    </row>
    <row r="18" spans="1:8" x14ac:dyDescent="0.2">
      <c r="A18" s="146" t="s">
        <v>11</v>
      </c>
      <c r="B18" s="419" t="s">
        <v>155</v>
      </c>
      <c r="C18" s="420"/>
      <c r="D18" s="147"/>
      <c r="E18" s="148"/>
      <c r="F18" s="148"/>
      <c r="G18" s="148"/>
      <c r="H18" s="148"/>
    </row>
    <row r="19" spans="1:8" ht="13.5" thickBot="1" x14ac:dyDescent="0.25">
      <c r="A19" s="149" t="s">
        <v>10</v>
      </c>
      <c r="B19" s="421" t="s">
        <v>156</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157</v>
      </c>
      <c r="C21" s="417"/>
      <c r="D21" s="418"/>
      <c r="E21" s="418"/>
      <c r="F21" s="418"/>
      <c r="G21" s="418"/>
      <c r="H21" s="418"/>
    </row>
    <row r="22" spans="1:8" ht="24" x14ac:dyDescent="0.2">
      <c r="A22" s="146" t="s">
        <v>12</v>
      </c>
      <c r="B22" s="419" t="s">
        <v>260</v>
      </c>
      <c r="C22" s="420" t="s">
        <v>158</v>
      </c>
      <c r="D22" s="364"/>
      <c r="E22" s="365"/>
      <c r="F22" s="365"/>
      <c r="G22" s="365"/>
      <c r="H22" s="365"/>
    </row>
    <row r="23" spans="1:8" x14ac:dyDescent="0.2">
      <c r="A23" s="151" t="s">
        <v>13</v>
      </c>
      <c r="B23" s="425" t="s">
        <v>159</v>
      </c>
      <c r="C23" s="158"/>
      <c r="D23" s="152"/>
      <c r="E23" s="152"/>
      <c r="F23" s="152"/>
      <c r="G23" s="152"/>
      <c r="H23" s="152"/>
    </row>
    <row r="24" spans="1:8" x14ac:dyDescent="0.2">
      <c r="A24" s="151" t="s">
        <v>14</v>
      </c>
      <c r="B24" s="425" t="s">
        <v>160</v>
      </c>
      <c r="C24" s="158" t="s">
        <v>256</v>
      </c>
      <c r="D24" s="153"/>
      <c r="E24" s="153"/>
      <c r="F24" s="153"/>
      <c r="G24" s="153"/>
      <c r="H24" s="153"/>
    </row>
    <row r="25" spans="1:8" x14ac:dyDescent="0.2">
      <c r="A25" s="151" t="s">
        <v>112</v>
      </c>
      <c r="B25" s="425" t="s">
        <v>161</v>
      </c>
      <c r="C25" s="158" t="s">
        <v>162</v>
      </c>
      <c r="D25" s="366"/>
      <c r="E25" s="366"/>
      <c r="F25" s="366"/>
      <c r="G25" s="366"/>
      <c r="H25" s="366"/>
    </row>
    <row r="26" spans="1:8" x14ac:dyDescent="0.2">
      <c r="A26" s="151" t="s">
        <v>113</v>
      </c>
      <c r="B26" s="425" t="s">
        <v>163</v>
      </c>
      <c r="C26" s="158" t="s">
        <v>164</v>
      </c>
      <c r="D26" s="154"/>
      <c r="E26" s="154"/>
      <c r="F26" s="154"/>
      <c r="G26" s="154"/>
      <c r="H26" s="154"/>
    </row>
    <row r="27" spans="1:8" ht="13.5" thickBot="1" x14ac:dyDescent="0.25">
      <c r="A27" s="149" t="s">
        <v>114</v>
      </c>
      <c r="B27" s="421" t="s">
        <v>165</v>
      </c>
      <c r="C27" s="159" t="s">
        <v>162</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166</v>
      </c>
      <c r="C29" s="417"/>
      <c r="D29" s="418"/>
      <c r="E29" s="418"/>
      <c r="F29" s="418"/>
      <c r="G29" s="418"/>
      <c r="H29" s="418"/>
    </row>
    <row r="30" spans="1:8" x14ac:dyDescent="0.2">
      <c r="A30" s="146" t="s">
        <v>39</v>
      </c>
      <c r="B30" s="419" t="s">
        <v>167</v>
      </c>
      <c r="C30" s="157" t="s">
        <v>162</v>
      </c>
      <c r="D30" s="368"/>
      <c r="E30" s="369"/>
      <c r="F30" s="369"/>
      <c r="G30" s="369"/>
      <c r="H30" s="369"/>
    </row>
    <row r="31" spans="1:8" x14ac:dyDescent="0.2">
      <c r="A31" s="151" t="s">
        <v>40</v>
      </c>
      <c r="B31" s="425" t="s">
        <v>168</v>
      </c>
      <c r="C31" s="158" t="s">
        <v>169</v>
      </c>
      <c r="D31" s="155"/>
      <c r="E31" s="153"/>
      <c r="F31" s="153"/>
      <c r="G31" s="153"/>
      <c r="H31" s="153"/>
    </row>
    <row r="32" spans="1:8" ht="24" x14ac:dyDescent="0.2">
      <c r="A32" s="151" t="s">
        <v>233</v>
      </c>
      <c r="B32" s="425" t="s">
        <v>170</v>
      </c>
      <c r="C32" s="158" t="s">
        <v>158</v>
      </c>
      <c r="D32" s="370"/>
      <c r="E32" s="364"/>
      <c r="F32" s="364"/>
      <c r="G32" s="364"/>
      <c r="H32" s="364"/>
    </row>
    <row r="33" spans="1:8" x14ac:dyDescent="0.2">
      <c r="A33" s="151" t="s">
        <v>242</v>
      </c>
      <c r="B33" s="425" t="s">
        <v>163</v>
      </c>
      <c r="C33" s="158" t="s">
        <v>164</v>
      </c>
      <c r="D33" s="371"/>
      <c r="E33" s="372"/>
      <c r="F33" s="372"/>
      <c r="G33" s="372"/>
      <c r="H33" s="372"/>
    </row>
    <row r="34" spans="1:8" ht="24.75" thickBot="1" x14ac:dyDescent="0.25">
      <c r="A34" s="156" t="s">
        <v>360</v>
      </c>
      <c r="B34" s="429" t="s">
        <v>171</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172</v>
      </c>
      <c r="C36" s="417"/>
      <c r="D36" s="418"/>
      <c r="E36" s="418"/>
      <c r="F36" s="418"/>
      <c r="G36" s="418"/>
      <c r="H36" s="418"/>
    </row>
    <row r="37" spans="1:8" x14ac:dyDescent="0.2">
      <c r="A37" s="146" t="s">
        <v>53</v>
      </c>
      <c r="B37" s="610" t="s">
        <v>384</v>
      </c>
      <c r="C37" s="611" t="s">
        <v>385</v>
      </c>
      <c r="D37" s="377"/>
      <c r="E37" s="378"/>
      <c r="F37" s="378"/>
      <c r="G37" s="378"/>
      <c r="H37" s="378"/>
    </row>
    <row r="38" spans="1:8" x14ac:dyDescent="0.2">
      <c r="A38" s="146" t="s">
        <v>54</v>
      </c>
      <c r="B38" s="612" t="s">
        <v>173</v>
      </c>
      <c r="C38" s="613" t="s">
        <v>174</v>
      </c>
      <c r="D38" s="375"/>
      <c r="E38" s="376"/>
      <c r="F38" s="376"/>
      <c r="G38" s="376"/>
      <c r="H38" s="376"/>
    </row>
    <row r="39" spans="1:8" x14ac:dyDescent="0.2">
      <c r="A39" s="151" t="s">
        <v>55</v>
      </c>
      <c r="B39" s="612" t="s">
        <v>175</v>
      </c>
      <c r="C39" s="613" t="s">
        <v>174</v>
      </c>
      <c r="D39" s="375"/>
      <c r="E39" s="376"/>
      <c r="F39" s="376"/>
      <c r="G39" s="376"/>
      <c r="H39" s="376"/>
    </row>
    <row r="40" spans="1:8" ht="24" x14ac:dyDescent="0.2">
      <c r="A40" s="151" t="s">
        <v>243</v>
      </c>
      <c r="B40" s="612" t="s">
        <v>386</v>
      </c>
      <c r="C40" s="613" t="s">
        <v>387</v>
      </c>
      <c r="D40" s="379"/>
      <c r="E40" s="380"/>
      <c r="F40" s="380"/>
      <c r="G40" s="380"/>
      <c r="H40" s="380"/>
    </row>
    <row r="41" spans="1:8" ht="24.75" thickBot="1" x14ac:dyDescent="0.25">
      <c r="A41" s="149" t="s">
        <v>244</v>
      </c>
      <c r="B41" s="614" t="s">
        <v>388</v>
      </c>
      <c r="C41" s="615" t="s">
        <v>387</v>
      </c>
      <c r="D41" s="381"/>
      <c r="E41" s="382"/>
      <c r="F41" s="382"/>
      <c r="G41" s="382"/>
      <c r="H41" s="382"/>
    </row>
    <row r="42" spans="1:8" x14ac:dyDescent="0.2">
      <c r="A42" s="432" t="s">
        <v>271</v>
      </c>
      <c r="B42" s="414"/>
      <c r="C42" s="57"/>
      <c r="D42" s="57"/>
      <c r="E42" s="57"/>
    </row>
  </sheetData>
  <sheetProtection algorithmName="SHA-512" hashValue="5ZTantJLZZEut2XDWkEJ9Dod8f/1pi7Ip8A3Dwv141Zf5Dc5tZo9R91uGri/VFx2KRFs3cadF8bX4KgXUfmdsA==" saltValue="K4M6eTab6NfBzofapqeF2w==" spinCount="100000" sheet="1" objects="1" scenarios="1"/>
  <mergeCells count="4">
    <mergeCell ref="B8:E8"/>
    <mergeCell ref="A10:H10"/>
    <mergeCell ref="A6:H6"/>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F32C-6D8E-4975-B1ED-4FDF394641DE}">
  <dimension ref="A1:L42"/>
  <sheetViews>
    <sheetView showGridLines="0" zoomScaleNormal="100" zoomScalePageLayoutView="85" workbookViewId="0">
      <selection activeCell="K20" sqref="K20"/>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455</v>
      </c>
      <c r="B1" s="4" t="s">
        <v>454</v>
      </c>
      <c r="C1" s="4"/>
      <c r="D1" s="31"/>
      <c r="E1" s="61"/>
    </row>
    <row r="2" spans="1:12" ht="18" x14ac:dyDescent="0.2">
      <c r="A2" s="4" t="str">
        <f>Übersicht!B2</f>
        <v>Südthüringen-Unterfranken-Netz (SUN) Los A</v>
      </c>
      <c r="B2" s="5"/>
      <c r="C2" s="3"/>
      <c r="D2" s="31"/>
      <c r="E2" s="62"/>
    </row>
    <row r="3" spans="1:12" ht="15.75" x14ac:dyDescent="0.25">
      <c r="A3" s="407" t="s">
        <v>326</v>
      </c>
      <c r="B3" s="63"/>
      <c r="C3" s="64"/>
      <c r="D3" s="63"/>
      <c r="E3" s="63"/>
    </row>
    <row r="4" spans="1:12" ht="28.5" customHeight="1" x14ac:dyDescent="0.2">
      <c r="A4" s="730" t="s">
        <v>485</v>
      </c>
      <c r="B4" s="730"/>
      <c r="C4" s="730"/>
      <c r="D4" s="730"/>
      <c r="E4" s="730"/>
      <c r="F4" s="730"/>
      <c r="G4" s="730"/>
      <c r="H4" s="730"/>
      <c r="I4" s="730"/>
      <c r="J4" s="730"/>
      <c r="K4" s="730"/>
      <c r="L4" s="730"/>
    </row>
    <row r="5" spans="1:12" x14ac:dyDescent="0.2">
      <c r="A5" s="7"/>
      <c r="B5" s="8"/>
      <c r="C5" s="9"/>
      <c r="D5" s="32"/>
      <c r="E5" s="10"/>
    </row>
    <row r="6" spans="1:12" ht="12.75" customHeight="1" x14ac:dyDescent="0.2">
      <c r="A6" s="726" t="str">
        <f>Übersicht!B5</f>
        <v>Nur grün hinterlegte Felder sind vom Bieter auszufüllen.</v>
      </c>
      <c r="B6" s="726"/>
      <c r="C6" s="726"/>
      <c r="D6" s="726"/>
      <c r="E6" s="726"/>
      <c r="F6" s="726"/>
      <c r="G6" s="726"/>
      <c r="H6" s="726"/>
    </row>
    <row r="7" spans="1:12" ht="18" customHeight="1" x14ac:dyDescent="0.2">
      <c r="A7" s="12"/>
      <c r="B7" s="13"/>
      <c r="C7" s="14"/>
      <c r="D7" s="15"/>
      <c r="E7" s="17"/>
    </row>
    <row r="8" spans="1:12" s="408" customFormat="1" ht="18" customHeight="1" x14ac:dyDescent="0.2">
      <c r="A8" s="682" t="str">
        <f>Übersicht!B7</f>
        <v>Bieter:</v>
      </c>
      <c r="B8" s="722">
        <f>Übersicht!C7</f>
        <v>0</v>
      </c>
      <c r="C8" s="722"/>
      <c r="D8" s="722"/>
      <c r="E8" s="722"/>
    </row>
    <row r="9" spans="1:12" ht="13.5" thickBot="1" x14ac:dyDescent="0.25">
      <c r="A9" s="12"/>
      <c r="B9" s="13"/>
      <c r="C9" s="14"/>
      <c r="D9" s="15"/>
      <c r="E9" s="17"/>
    </row>
    <row r="10" spans="1:12" ht="52.5" customHeight="1" thickBot="1" x14ac:dyDescent="0.25">
      <c r="A10" s="773" t="s">
        <v>28</v>
      </c>
      <c r="B10" s="774"/>
      <c r="C10" s="774"/>
      <c r="D10" s="774"/>
      <c r="E10" s="774"/>
      <c r="F10" s="774"/>
      <c r="G10" s="774"/>
      <c r="H10" s="775"/>
    </row>
    <row r="12" spans="1:12" ht="13.5" thickBot="1" x14ac:dyDescent="0.25">
      <c r="B12" s="30"/>
    </row>
    <row r="13" spans="1:12" ht="48.75" customHeight="1" thickBot="1" x14ac:dyDescent="0.25">
      <c r="A13" s="138" t="s">
        <v>2</v>
      </c>
      <c r="B13" s="139" t="s">
        <v>3</v>
      </c>
      <c r="C13" s="140"/>
      <c r="D13" s="140" t="s">
        <v>288</v>
      </c>
      <c r="E13" s="140" t="s">
        <v>289</v>
      </c>
      <c r="F13" s="140" t="s">
        <v>290</v>
      </c>
      <c r="G13" s="140" t="s">
        <v>296</v>
      </c>
      <c r="H13" s="140" t="s">
        <v>297</v>
      </c>
    </row>
    <row r="14" spans="1:12" ht="13.5" thickBot="1" x14ac:dyDescent="0.25">
      <c r="A14" s="410"/>
      <c r="B14" s="411"/>
      <c r="C14" s="412"/>
      <c r="D14" s="141"/>
      <c r="E14" s="142"/>
    </row>
    <row r="15" spans="1:12" ht="13.5" thickBot="1" x14ac:dyDescent="0.25">
      <c r="A15" s="143" t="s">
        <v>9</v>
      </c>
      <c r="B15" s="144" t="s">
        <v>153</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154</v>
      </c>
      <c r="C17" s="417"/>
      <c r="D17" s="418"/>
      <c r="E17" s="418"/>
      <c r="F17" s="418"/>
      <c r="G17" s="418"/>
      <c r="H17" s="418"/>
    </row>
    <row r="18" spans="1:8" x14ac:dyDescent="0.2">
      <c r="A18" s="146" t="s">
        <v>11</v>
      </c>
      <c r="B18" s="419" t="s">
        <v>155</v>
      </c>
      <c r="C18" s="420"/>
      <c r="D18" s="147"/>
      <c r="E18" s="148"/>
      <c r="F18" s="148"/>
      <c r="G18" s="148"/>
      <c r="H18" s="148"/>
    </row>
    <row r="19" spans="1:8" ht="13.5" thickBot="1" x14ac:dyDescent="0.25">
      <c r="A19" s="149" t="s">
        <v>10</v>
      </c>
      <c r="B19" s="421" t="s">
        <v>156</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157</v>
      </c>
      <c r="C21" s="417"/>
      <c r="D21" s="418"/>
      <c r="E21" s="418"/>
      <c r="F21" s="418"/>
      <c r="G21" s="418"/>
      <c r="H21" s="418"/>
    </row>
    <row r="22" spans="1:8" ht="24" x14ac:dyDescent="0.2">
      <c r="A22" s="146" t="s">
        <v>12</v>
      </c>
      <c r="B22" s="419" t="s">
        <v>260</v>
      </c>
      <c r="C22" s="420" t="s">
        <v>158</v>
      </c>
      <c r="D22" s="364"/>
      <c r="E22" s="365"/>
      <c r="F22" s="365"/>
      <c r="G22" s="365"/>
      <c r="H22" s="365"/>
    </row>
    <row r="23" spans="1:8" x14ac:dyDescent="0.2">
      <c r="A23" s="151" t="s">
        <v>13</v>
      </c>
      <c r="B23" s="425" t="s">
        <v>159</v>
      </c>
      <c r="C23" s="158"/>
      <c r="D23" s="152"/>
      <c r="E23" s="152"/>
      <c r="F23" s="152"/>
      <c r="G23" s="152"/>
      <c r="H23" s="152"/>
    </row>
    <row r="24" spans="1:8" x14ac:dyDescent="0.2">
      <c r="A24" s="151" t="s">
        <v>14</v>
      </c>
      <c r="B24" s="425" t="s">
        <v>160</v>
      </c>
      <c r="C24" s="158" t="s">
        <v>256</v>
      </c>
      <c r="D24" s="153"/>
      <c r="E24" s="153"/>
      <c r="F24" s="153"/>
      <c r="G24" s="153"/>
      <c r="H24" s="153"/>
    </row>
    <row r="25" spans="1:8" x14ac:dyDescent="0.2">
      <c r="A25" s="151" t="s">
        <v>112</v>
      </c>
      <c r="B25" s="425" t="s">
        <v>161</v>
      </c>
      <c r="C25" s="158" t="s">
        <v>162</v>
      </c>
      <c r="D25" s="366"/>
      <c r="E25" s="366"/>
      <c r="F25" s="366"/>
      <c r="G25" s="366"/>
      <c r="H25" s="366"/>
    </row>
    <row r="26" spans="1:8" x14ac:dyDescent="0.2">
      <c r="A26" s="151" t="s">
        <v>113</v>
      </c>
      <c r="B26" s="425" t="s">
        <v>163</v>
      </c>
      <c r="C26" s="158" t="s">
        <v>164</v>
      </c>
      <c r="D26" s="154"/>
      <c r="E26" s="154"/>
      <c r="F26" s="154"/>
      <c r="G26" s="154"/>
      <c r="H26" s="154"/>
    </row>
    <row r="27" spans="1:8" ht="13.5" thickBot="1" x14ac:dyDescent="0.25">
      <c r="A27" s="149" t="s">
        <v>114</v>
      </c>
      <c r="B27" s="421" t="s">
        <v>165</v>
      </c>
      <c r="C27" s="159" t="s">
        <v>162</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166</v>
      </c>
      <c r="C29" s="417"/>
      <c r="D29" s="418"/>
      <c r="E29" s="418"/>
      <c r="F29" s="418"/>
      <c r="G29" s="418"/>
      <c r="H29" s="418"/>
    </row>
    <row r="30" spans="1:8" x14ac:dyDescent="0.2">
      <c r="A30" s="146" t="s">
        <v>39</v>
      </c>
      <c r="B30" s="419" t="s">
        <v>167</v>
      </c>
      <c r="C30" s="157" t="s">
        <v>162</v>
      </c>
      <c r="D30" s="368"/>
      <c r="E30" s="369"/>
      <c r="F30" s="369"/>
      <c r="G30" s="369"/>
      <c r="H30" s="369"/>
    </row>
    <row r="31" spans="1:8" x14ac:dyDescent="0.2">
      <c r="A31" s="151" t="s">
        <v>40</v>
      </c>
      <c r="B31" s="425" t="s">
        <v>168</v>
      </c>
      <c r="C31" s="158" t="s">
        <v>169</v>
      </c>
      <c r="D31" s="155"/>
      <c r="E31" s="153"/>
      <c r="F31" s="153"/>
      <c r="G31" s="153"/>
      <c r="H31" s="153"/>
    </row>
    <row r="32" spans="1:8" ht="24" x14ac:dyDescent="0.2">
      <c r="A32" s="151" t="s">
        <v>233</v>
      </c>
      <c r="B32" s="425" t="s">
        <v>170</v>
      </c>
      <c r="C32" s="158" t="s">
        <v>158</v>
      </c>
      <c r="D32" s="370"/>
      <c r="E32" s="364"/>
      <c r="F32" s="364"/>
      <c r="G32" s="364"/>
      <c r="H32" s="364"/>
    </row>
    <row r="33" spans="1:8" x14ac:dyDescent="0.2">
      <c r="A33" s="151" t="s">
        <v>242</v>
      </c>
      <c r="B33" s="425" t="s">
        <v>163</v>
      </c>
      <c r="C33" s="158" t="s">
        <v>164</v>
      </c>
      <c r="D33" s="371"/>
      <c r="E33" s="372"/>
      <c r="F33" s="372"/>
      <c r="G33" s="372"/>
      <c r="H33" s="372"/>
    </row>
    <row r="34" spans="1:8" ht="24.75" thickBot="1" x14ac:dyDescent="0.25">
      <c r="A34" s="156" t="s">
        <v>360</v>
      </c>
      <c r="B34" s="429" t="s">
        <v>171</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172</v>
      </c>
      <c r="C36" s="417"/>
      <c r="D36" s="418"/>
      <c r="E36" s="418"/>
      <c r="F36" s="418"/>
      <c r="G36" s="418"/>
      <c r="H36" s="418"/>
    </row>
    <row r="37" spans="1:8" x14ac:dyDescent="0.2">
      <c r="A37" s="146" t="s">
        <v>53</v>
      </c>
      <c r="B37" s="610" t="s">
        <v>384</v>
      </c>
      <c r="C37" s="611" t="s">
        <v>385</v>
      </c>
      <c r="D37" s="377"/>
      <c r="E37" s="378"/>
      <c r="F37" s="378"/>
      <c r="G37" s="378"/>
      <c r="H37" s="378"/>
    </row>
    <row r="38" spans="1:8" x14ac:dyDescent="0.2">
      <c r="A38" s="146" t="s">
        <v>54</v>
      </c>
      <c r="B38" s="612" t="s">
        <v>173</v>
      </c>
      <c r="C38" s="613" t="s">
        <v>174</v>
      </c>
      <c r="D38" s="375"/>
      <c r="E38" s="376"/>
      <c r="F38" s="376"/>
      <c r="G38" s="376"/>
      <c r="H38" s="376"/>
    </row>
    <row r="39" spans="1:8" x14ac:dyDescent="0.2">
      <c r="A39" s="151" t="s">
        <v>55</v>
      </c>
      <c r="B39" s="612" t="s">
        <v>175</v>
      </c>
      <c r="C39" s="613" t="s">
        <v>174</v>
      </c>
      <c r="D39" s="375"/>
      <c r="E39" s="376"/>
      <c r="F39" s="376"/>
      <c r="G39" s="376"/>
      <c r="H39" s="376"/>
    </row>
    <row r="40" spans="1:8" ht="24" x14ac:dyDescent="0.2">
      <c r="A40" s="151" t="s">
        <v>243</v>
      </c>
      <c r="B40" s="612" t="s">
        <v>386</v>
      </c>
      <c r="C40" s="613" t="s">
        <v>387</v>
      </c>
      <c r="D40" s="379"/>
      <c r="E40" s="380"/>
      <c r="F40" s="380"/>
      <c r="G40" s="380"/>
      <c r="H40" s="380"/>
    </row>
    <row r="41" spans="1:8" ht="24.75" thickBot="1" x14ac:dyDescent="0.25">
      <c r="A41" s="149" t="s">
        <v>244</v>
      </c>
      <c r="B41" s="614" t="s">
        <v>388</v>
      </c>
      <c r="C41" s="615" t="s">
        <v>387</v>
      </c>
      <c r="D41" s="381"/>
      <c r="E41" s="382"/>
      <c r="F41" s="382"/>
      <c r="G41" s="382"/>
      <c r="H41" s="382"/>
    </row>
    <row r="42" spans="1:8" x14ac:dyDescent="0.2">
      <c r="A42" s="432" t="s">
        <v>271</v>
      </c>
      <c r="B42" s="414"/>
      <c r="C42" s="57"/>
      <c r="D42" s="57"/>
      <c r="E42" s="57"/>
    </row>
  </sheetData>
  <sheetProtection algorithmName="SHA-512" hashValue="Tvm1vbuLQZcnc83q96nP0kf04d+O+h3lVPFPh0cKK2XeDuDst/d5opWi7sqcjWazhApQ/h9YWiaeWAZG+3xjHw==" saltValue="M8SV/GqzpvRObUi4rBzgfg=="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A &amp;YBI_07&amp;C
&amp;R Kalkulationsschema</oddHeader>
    <oddFooter>&amp;L&amp;9&amp;KFF0000&amp;F-&amp;A&amp;RSeite &amp;P von &amp;N</oddFooter>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22</vt:i4>
      </vt:variant>
    </vt:vector>
  </HeadingPairs>
  <TitlesOfParts>
    <vt:vector size="40" baseType="lpstr">
      <vt:lpstr>Deckblatt</vt:lpstr>
      <vt:lpstr>Übersicht</vt:lpstr>
      <vt:lpstr>0a Vorlaufkosten Los A</vt:lpstr>
      <vt:lpstr>0b Vorlaufkosten O1</vt:lpstr>
      <vt:lpstr>1a Kostenrechnung Los A </vt:lpstr>
      <vt:lpstr>1b Kostenrechnung O1</vt:lpstr>
      <vt:lpstr>1c Kostenrechnung VO</vt:lpstr>
      <vt:lpstr>2a Fahrzeuge</vt:lpstr>
      <vt:lpstr>2b Fahrzeuge </vt:lpstr>
      <vt:lpstr>3 zusätzliche Personale</vt:lpstr>
      <vt:lpstr>4 Vertrieb</vt:lpstr>
      <vt:lpstr>5 Mehrqualität</vt:lpstr>
      <vt:lpstr>6a effektivePreisgleitung LosA </vt:lpstr>
      <vt:lpstr>6b effektivePreisgleitung O1</vt:lpstr>
      <vt:lpstr>6c effektivePreisgleitung VO</vt:lpstr>
      <vt:lpstr>7 Wertung</vt:lpstr>
      <vt:lpstr>8 Bestätigung</vt:lpstr>
      <vt:lpstr>Backup</vt:lpstr>
      <vt:lpstr>'0a Vorlaufkosten Los A'!Druckbereich</vt:lpstr>
      <vt:lpstr>'0b Vorlaufkosten O1'!Druckbereich</vt:lpstr>
      <vt:lpstr>'1a Kostenrechnung Los A '!Druckbereich</vt:lpstr>
      <vt:lpstr>'1b Kostenrechnung O1'!Druckbereich</vt:lpstr>
      <vt:lpstr>'1c Kostenrechnung VO'!Druckbereich</vt:lpstr>
      <vt:lpstr>'3 zusätzliche Personale'!Druckbereich</vt:lpstr>
      <vt:lpstr>'4 Vertrieb'!Druckbereich</vt:lpstr>
      <vt:lpstr>'5 Mehrqualität'!Druckbereich</vt:lpstr>
      <vt:lpstr>'6a effektivePreisgleitung LosA '!Druckbereich</vt:lpstr>
      <vt:lpstr>'6b effektivePreisgleitung O1'!Druckbereich</vt:lpstr>
      <vt:lpstr>'6c effektivePreisgleitung VO'!Druckbereich</vt:lpstr>
      <vt:lpstr>'7 Wertung'!Druckbereich</vt:lpstr>
      <vt:lpstr>'8 Bestätigung'!Druckbereich</vt:lpstr>
      <vt:lpstr>Übersicht!Druckbereich</vt:lpstr>
      <vt:lpstr>'1a Kostenrechnung Los A '!Drucktitel</vt:lpstr>
      <vt:lpstr>'1b Kostenrechnung O1'!Drucktitel</vt:lpstr>
      <vt:lpstr>'1c Kostenrechnung VO'!Drucktitel</vt:lpstr>
      <vt:lpstr>'2a Fahrzeuge'!Drucktitel</vt:lpstr>
      <vt:lpstr>'2b Fahrzeuge '!Drucktitel</vt:lpstr>
      <vt:lpstr>'1b Kostenrechnung O1'!FplkmBS1</vt:lpstr>
      <vt:lpstr>'1c Kostenrechnung VO'!FplkmBS1</vt:lpstr>
      <vt:lpstr>FplkmBS1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Bischleb, Cornelia</dc:creator>
  <cp:lastModifiedBy>TLBV Hoffmann, Isabel</cp:lastModifiedBy>
  <cp:lastPrinted>2022-04-27T14:40:40Z</cp:lastPrinted>
  <dcterms:created xsi:type="dcterms:W3CDTF">2001-08-23T14:13:07Z</dcterms:created>
  <dcterms:modified xsi:type="dcterms:W3CDTF">2026-03-12T13:44:54Z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S_LastSave">
    <vt:lpwstr>12/3/2007 1:33:12 PM</vt:lpwstr>
  </property>
  <property fmtid="{D5CDD505-2E9C-101B-9397-08002B2CF9AE}" pid="3" name="OS_LastSaveUser">
    <vt:lpwstr>ANDREASLIEBIG</vt:lpwstr>
  </property>
  <property fmtid="{D5CDD505-2E9C-101B-9397-08002B2CF9AE}" pid="4" name="OS_LastDocumentSaved">
    <vt:bool>true</vt:bool>
  </property>
</Properties>
</file>