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L:\4.3\Uebergabe\Mahd_Gewaesser_2016bis2024\TO11_2026_Reide\"/>
    </mc:Choice>
  </mc:AlternateContent>
  <xr:revisionPtr revIDLastSave="0" documentId="13_ncr:1_{FC1B71A4-6222-4AEA-9410-9EFD87B163CA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Inhalt" sheetId="1" r:id="rId1"/>
    <sheet name="Zus (2)" sheetId="29" r:id="rId2"/>
    <sheet name="Zus" sheetId="2" r:id="rId3"/>
    <sheet name="Blatt1" sheetId="10" r:id="rId4"/>
    <sheet name="Blatt2" sheetId="11" r:id="rId5"/>
    <sheet name="Blatt3" sheetId="12" r:id="rId6"/>
    <sheet name="Blatt4" sheetId="16" r:id="rId7"/>
    <sheet name="Blatt5" sheetId="17" r:id="rId8"/>
    <sheet name="Blatt6" sheetId="18" r:id="rId9"/>
    <sheet name="Blatt7" sheetId="19" r:id="rId10"/>
    <sheet name="Blatt8" sheetId="20" r:id="rId11"/>
    <sheet name="Blatt9" sheetId="21" r:id="rId12"/>
    <sheet name="Blatt10" sheetId="22" r:id="rId13"/>
    <sheet name="Blatt11" sheetId="23" r:id="rId14"/>
    <sheet name="Blatt12" sheetId="24" r:id="rId15"/>
    <sheet name="Blatt13" sheetId="25" r:id="rId16"/>
    <sheet name="Blatt14" sheetId="26" r:id="rId17"/>
    <sheet name="Blatt15" sheetId="27" r:id="rId18"/>
    <sheet name="Blatt16" sheetId="28" r:id="rId19"/>
    <sheet name="Blatt17" sheetId="13" r:id="rId20"/>
  </sheets>
  <externalReferences>
    <externalReference r:id="rId21"/>
  </externalReferences>
  <definedNames>
    <definedName name="Blatt3" localSheetId="1">#REF!</definedName>
    <definedName name="Blatt3">#REF!</definedName>
    <definedName name="Deckblatt">Inhalt!$E$4</definedName>
    <definedName name="_xlnm.Print_Area" localSheetId="3">Blatt1!$A$1:$P$40</definedName>
    <definedName name="_xlnm.Print_Area" localSheetId="12">Blatt10!$A$1:$P$40</definedName>
    <definedName name="_xlnm.Print_Area" localSheetId="13">Blatt11!$A$1:$P$40</definedName>
    <definedName name="_xlnm.Print_Area" localSheetId="14">Blatt12!$A$1:$P$40</definedName>
    <definedName name="_xlnm.Print_Area" localSheetId="15">Blatt13!$A$1:$P$40</definedName>
    <definedName name="_xlnm.Print_Area" localSheetId="16">Blatt14!$A$1:$P$40</definedName>
    <definedName name="_xlnm.Print_Area" localSheetId="17">Blatt15!$A$1:$P$40</definedName>
    <definedName name="_xlnm.Print_Area" localSheetId="18">Blatt16!$A$1:$P$40</definedName>
    <definedName name="_xlnm.Print_Area" localSheetId="19">Blatt17!$A$1:$P$40</definedName>
    <definedName name="_xlnm.Print_Area" localSheetId="4">Blatt2!$A$1:$P$40</definedName>
    <definedName name="_xlnm.Print_Area" localSheetId="5">Blatt3!$A$1:$P$40</definedName>
    <definedName name="_xlnm.Print_Area" localSheetId="6">Blatt4!$A$1:$P$40</definedName>
    <definedName name="_xlnm.Print_Area" localSheetId="7">Blatt5!$A$1:$P$40</definedName>
    <definedName name="_xlnm.Print_Area" localSheetId="8">Blatt6!$A$1:$P$40</definedName>
    <definedName name="_xlnm.Print_Area" localSheetId="9">Blatt7!$A$1:$P$40</definedName>
    <definedName name="_xlnm.Print_Area" localSheetId="10">Blatt8!$A$1:$P$40</definedName>
    <definedName name="_xlnm.Print_Area" localSheetId="11">Blatt9!$A$1:$P$40</definedName>
    <definedName name="_xlnm.Print_Area" localSheetId="0">Inhalt!$A:$D</definedName>
    <definedName name="_xlnm.Print_Area" localSheetId="2">Zus!$A$1:$K$47</definedName>
    <definedName name="_xlnm.Print_Area" localSheetId="1">'Zus (2)'!$A$1:$K$47</definedName>
    <definedName name="_xlnm.Print_Titles" localSheetId="2">Zus!$1:$2</definedName>
    <definedName name="_xlnm.Print_Titles" localSheetId="1">'Zus (2)'!$1:$2</definedName>
    <definedName name="Lage" localSheetId="1">#REF!</definedName>
    <definedName name="Lage">#REF!</definedName>
    <definedName name="Lage_2" localSheetId="12">[1]Zus!#REF!</definedName>
    <definedName name="Lage_2" localSheetId="13">[1]Zus!#REF!</definedName>
    <definedName name="Lage_2" localSheetId="14">[1]Zus!#REF!</definedName>
    <definedName name="Lage_2" localSheetId="15">[1]Zus!#REF!</definedName>
    <definedName name="Lage_2" localSheetId="16">[1]Zus!#REF!</definedName>
    <definedName name="Lage_2" localSheetId="17">[1]Zus!#REF!</definedName>
    <definedName name="Lage_2" localSheetId="18">[1]Zus!#REF!</definedName>
    <definedName name="Lage_2" localSheetId="19">[1]Zus!#REF!</definedName>
    <definedName name="Lage_2" localSheetId="6">[1]Zus!#REF!</definedName>
    <definedName name="Lage_2" localSheetId="7">[1]Zus!#REF!</definedName>
    <definedName name="Lage_2" localSheetId="8">[1]Zus!#REF!</definedName>
    <definedName name="Lage_2" localSheetId="9">[1]Zus!#REF!</definedName>
    <definedName name="Lage_2" localSheetId="10">[1]Zus!#REF!</definedName>
    <definedName name="Lage_2" localSheetId="11">[1]Zus!#REF!</definedName>
    <definedName name="Lage_2" localSheetId="1">'Zus (2)'!#REF!</definedName>
    <definedName name="Lage_2">Zus!#REF!</definedName>
    <definedName name="Lage_4" localSheetId="1">#REF!</definedName>
    <definedName name="Lage_4">#REF!</definedName>
    <definedName name="Lage_5" localSheetId="12">Blatt10!$W$1:$W$2</definedName>
    <definedName name="Lage_5" localSheetId="13">Blatt11!$W$1:$W$2</definedName>
    <definedName name="Lage_5" localSheetId="14">Blatt12!$W$1:$W$2</definedName>
    <definedName name="Lage_5" localSheetId="15">Blatt13!$W$1:$W$2</definedName>
    <definedName name="Lage_5" localSheetId="16">Blatt14!$W$1:$W$2</definedName>
    <definedName name="Lage_5" localSheetId="17">Blatt15!$W$1:$W$2</definedName>
    <definedName name="Lage_5" localSheetId="18">Blatt16!$W$1:$W$2</definedName>
    <definedName name="Lage_5" localSheetId="19">Blatt17!$W$1:$W$2</definedName>
    <definedName name="Lage_5" localSheetId="4">Blatt2!$W$1:$W$2</definedName>
    <definedName name="Lage_5" localSheetId="5">Blatt3!$W$1:$W$2</definedName>
    <definedName name="Lage_5" localSheetId="6">Blatt4!$W$1:$W$2</definedName>
    <definedName name="Lage_5" localSheetId="7">Blatt5!$W$1:$W$2</definedName>
    <definedName name="Lage_5" localSheetId="8">Blatt6!$W$1:$W$2</definedName>
    <definedName name="Lage_5" localSheetId="9">Blatt7!$W$1:$W$2</definedName>
    <definedName name="Lage_5" localSheetId="10">Blatt8!$W$1:$W$2</definedName>
    <definedName name="Lage_5" localSheetId="11">Blatt9!$W$1:$W$2</definedName>
    <definedName name="Lage_5" localSheetId="1">#REF!</definedName>
    <definedName name="Lage_5">#REF!</definedName>
    <definedName name="Summen34" localSheetId="12">[1]Blatt1!$D$34,[1]Blatt1!$L$34,[1]Blatt1!$M$34,[1]Blatt1!$N$34,[1]Blatt1!$O$34,[1]Blatt1!$P$34</definedName>
    <definedName name="Summen34" localSheetId="13">[1]Blatt1!$D$34,[1]Blatt1!$L$34,[1]Blatt1!$M$34,[1]Blatt1!$N$34,[1]Blatt1!$O$34,[1]Blatt1!$P$34</definedName>
    <definedName name="Summen34" localSheetId="14">[1]Blatt1!$D$34,[1]Blatt1!$L$34,[1]Blatt1!$M$34,[1]Blatt1!$N$34,[1]Blatt1!$O$34,[1]Blatt1!$P$34</definedName>
    <definedName name="Summen34" localSheetId="15">[1]Blatt1!$D$34,[1]Blatt1!$L$34,[1]Blatt1!$M$34,[1]Blatt1!$N$34,[1]Blatt1!$O$34,[1]Blatt1!$P$34</definedName>
    <definedName name="Summen34" localSheetId="16">[1]Blatt1!$D$34,[1]Blatt1!$L$34,[1]Blatt1!$M$34,[1]Blatt1!$N$34,[1]Blatt1!$O$34,[1]Blatt1!$P$34</definedName>
    <definedName name="Summen34" localSheetId="17">[1]Blatt1!$D$34,[1]Blatt1!$L$34,[1]Blatt1!$M$34,[1]Blatt1!$N$34,[1]Blatt1!$O$34,[1]Blatt1!$P$34</definedName>
    <definedName name="Summen34" localSheetId="18">[1]Blatt1!$D$34,[1]Blatt1!$L$34,[1]Blatt1!$M$34,[1]Blatt1!$N$34,[1]Blatt1!$O$34,[1]Blatt1!$P$34</definedName>
    <definedName name="Summen34" localSheetId="19">[1]Blatt1!$D$34,[1]Blatt1!$L$34,[1]Blatt1!$M$34,[1]Blatt1!$N$34,[1]Blatt1!$O$34,[1]Blatt1!$P$34</definedName>
    <definedName name="Summen34" localSheetId="6">[1]Blatt1!$D$34,[1]Blatt1!$L$34,[1]Blatt1!$M$34,[1]Blatt1!$N$34,[1]Blatt1!$O$34,[1]Blatt1!$P$34</definedName>
    <definedName name="Summen34" localSheetId="7">[1]Blatt1!$D$34,[1]Blatt1!$L$34,[1]Blatt1!$M$34,[1]Blatt1!$N$34,[1]Blatt1!$O$34,[1]Blatt1!$P$34</definedName>
    <definedName name="Summen34" localSheetId="8">[1]Blatt1!$D$34,[1]Blatt1!$L$34,[1]Blatt1!$M$34,[1]Blatt1!$N$34,[1]Blatt1!$O$34,[1]Blatt1!$P$34</definedName>
    <definedName name="Summen34" localSheetId="9">[1]Blatt1!$D$34,[1]Blatt1!$L$34,[1]Blatt1!$M$34,[1]Blatt1!$N$34,[1]Blatt1!$O$34,[1]Blatt1!$P$34</definedName>
    <definedName name="Summen34" localSheetId="10">[1]Blatt1!$D$34,[1]Blatt1!$L$34,[1]Blatt1!$M$34,[1]Blatt1!$N$34,[1]Blatt1!$O$34,[1]Blatt1!$P$34</definedName>
    <definedName name="Summen34" localSheetId="11">[1]Blatt1!$D$34,[1]Blatt1!$L$34,[1]Blatt1!$M$34,[1]Blatt1!$N$34,[1]Blatt1!$O$34,[1]Blatt1!$P$34</definedName>
    <definedName name="Summen34" localSheetId="1">#REF!,#REF!,#REF!,#REF!,#REF!,#REF!</definedName>
    <definedName name="Summen34">#REF!,#REF!,#REF!,#REF!,#REF!,#REF!</definedName>
    <definedName name="Summen34_4" localSheetId="12">[1]Blatt2!$D$39,[1]Blatt2!$L$39,[1]Blatt2!$M$39,[1]Blatt2!$N$39,[1]Blatt2!$O$39,[1]Blatt2!$P$39</definedName>
    <definedName name="Summen34_4" localSheetId="13">[1]Blatt2!$D$39,[1]Blatt2!$L$39,[1]Blatt2!$M$39,[1]Blatt2!$N$39,[1]Blatt2!$O$39,[1]Blatt2!$P$39</definedName>
    <definedName name="Summen34_4" localSheetId="14">[1]Blatt2!$D$39,[1]Blatt2!$L$39,[1]Blatt2!$M$39,[1]Blatt2!$N$39,[1]Blatt2!$O$39,[1]Blatt2!$P$39</definedName>
    <definedName name="Summen34_4" localSheetId="15">[1]Blatt2!$D$39,[1]Blatt2!$L$39,[1]Blatt2!$M$39,[1]Blatt2!$N$39,[1]Blatt2!$O$39,[1]Blatt2!$P$39</definedName>
    <definedName name="Summen34_4" localSheetId="16">[1]Blatt2!$D$39,[1]Blatt2!$L$39,[1]Blatt2!$M$39,[1]Blatt2!$N$39,[1]Blatt2!$O$39,[1]Blatt2!$P$39</definedName>
    <definedName name="Summen34_4" localSheetId="17">[1]Blatt2!$D$39,[1]Blatt2!$L$39,[1]Blatt2!$M$39,[1]Blatt2!$N$39,[1]Blatt2!$O$39,[1]Blatt2!$P$39</definedName>
    <definedName name="Summen34_4" localSheetId="18">[1]Blatt2!$D$39,[1]Blatt2!$L$39,[1]Blatt2!$M$39,[1]Blatt2!$N$39,[1]Blatt2!$O$39,[1]Blatt2!$P$39</definedName>
    <definedName name="Summen34_4" localSheetId="19">[1]Blatt2!$D$39,[1]Blatt2!$L$39,[1]Blatt2!$M$39,[1]Blatt2!$N$39,[1]Blatt2!$O$39,[1]Blatt2!$P$39</definedName>
    <definedName name="Summen34_4" localSheetId="6">[1]Blatt2!$D$39,[1]Blatt2!$L$39,[1]Blatt2!$M$39,[1]Blatt2!$N$39,[1]Blatt2!$O$39,[1]Blatt2!$P$39</definedName>
    <definedName name="Summen34_4" localSheetId="7">[1]Blatt2!$D$39,[1]Blatt2!$L$39,[1]Blatt2!$M$39,[1]Blatt2!$N$39,[1]Blatt2!$O$39,[1]Blatt2!$P$39</definedName>
    <definedName name="Summen34_4" localSheetId="8">[1]Blatt2!$D$39,[1]Blatt2!$L$39,[1]Blatt2!$M$39,[1]Blatt2!$N$39,[1]Blatt2!$O$39,[1]Blatt2!$P$39</definedName>
    <definedName name="Summen34_4" localSheetId="9">[1]Blatt2!$D$39,[1]Blatt2!$L$39,[1]Blatt2!$M$39,[1]Blatt2!$N$39,[1]Blatt2!$O$39,[1]Blatt2!$P$39</definedName>
    <definedName name="Summen34_4" localSheetId="10">[1]Blatt2!$D$39,[1]Blatt2!$L$39,[1]Blatt2!$M$39,[1]Blatt2!$N$39,[1]Blatt2!$O$39,[1]Blatt2!$P$39</definedName>
    <definedName name="Summen34_4" localSheetId="11">[1]Blatt2!$D$39,[1]Blatt2!$L$39,[1]Blatt2!$M$39,[1]Blatt2!$N$39,[1]Blatt2!$O$39,[1]Blatt2!$P$39</definedName>
    <definedName name="Summen34_4" localSheetId="1">#REF!,#REF!,#REF!,#REF!,#REF!,#REF!</definedName>
    <definedName name="Summen34_4">#REF!,#REF!,#REF!,#REF!,#REF!,#REF!</definedName>
    <definedName name="Zweck" localSheetId="1">'Zus (2)'!$L$42:$L$45</definedName>
    <definedName name="Zweck">Zus!$L$42:$L$45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1" i="26" l="1"/>
  <c r="N31" i="26"/>
  <c r="O31" i="26"/>
  <c r="P31" i="26"/>
  <c r="P32" i="26"/>
  <c r="O32" i="26"/>
  <c r="N32" i="26"/>
  <c r="B37" i="29"/>
  <c r="D36" i="29"/>
  <c r="C36" i="29"/>
  <c r="B36" i="29"/>
  <c r="A36" i="29"/>
  <c r="B35" i="29"/>
  <c r="D34" i="29"/>
  <c r="C34" i="29"/>
  <c r="B34" i="29"/>
  <c r="A34" i="29"/>
  <c r="B33" i="29"/>
  <c r="D32" i="29"/>
  <c r="C32" i="29"/>
  <c r="B32" i="29"/>
  <c r="A32" i="29"/>
  <c r="B31" i="29"/>
  <c r="D30" i="29"/>
  <c r="C30" i="29"/>
  <c r="B30" i="29"/>
  <c r="A30" i="29"/>
  <c r="B29" i="29"/>
  <c r="D28" i="29"/>
  <c r="C28" i="29"/>
  <c r="B28" i="29"/>
  <c r="A28" i="29"/>
  <c r="B27" i="29"/>
  <c r="D26" i="29"/>
  <c r="C26" i="29"/>
  <c r="B26" i="29"/>
  <c r="A26" i="29"/>
  <c r="B25" i="29"/>
  <c r="D24" i="29"/>
  <c r="C24" i="29"/>
  <c r="B24" i="29"/>
  <c r="A24" i="29"/>
  <c r="B23" i="29"/>
  <c r="D22" i="29"/>
  <c r="C22" i="29"/>
  <c r="B22" i="29"/>
  <c r="A22" i="29"/>
  <c r="B21" i="29"/>
  <c r="D20" i="29"/>
  <c r="C20" i="29"/>
  <c r="B20" i="29"/>
  <c r="A20" i="29"/>
  <c r="B19" i="29"/>
  <c r="D18" i="29"/>
  <c r="C18" i="29"/>
  <c r="B18" i="29"/>
  <c r="A18" i="29"/>
  <c r="B17" i="29"/>
  <c r="D16" i="29"/>
  <c r="C16" i="29"/>
  <c r="B16" i="29"/>
  <c r="A16" i="29"/>
  <c r="B15" i="29"/>
  <c r="D14" i="29"/>
  <c r="C14" i="29"/>
  <c r="B14" i="29"/>
  <c r="A14" i="29"/>
  <c r="B13" i="29"/>
  <c r="D12" i="29"/>
  <c r="C12" i="29"/>
  <c r="B12" i="29"/>
  <c r="A12" i="29"/>
  <c r="B11" i="29"/>
  <c r="D10" i="29"/>
  <c r="C10" i="29"/>
  <c r="B10" i="29"/>
  <c r="A10" i="29"/>
  <c r="B9" i="29"/>
  <c r="D8" i="29"/>
  <c r="C8" i="29"/>
  <c r="B8" i="29"/>
  <c r="A8" i="29"/>
  <c r="B7" i="29"/>
  <c r="D6" i="29"/>
  <c r="C6" i="29"/>
  <c r="B6" i="29"/>
  <c r="A6" i="29"/>
  <c r="B5" i="29"/>
  <c r="D4" i="29"/>
  <c r="C4" i="29"/>
  <c r="B4" i="29"/>
  <c r="A4" i="29"/>
  <c r="A38" i="29" s="1"/>
  <c r="A39" i="29" l="1"/>
  <c r="A40" i="29"/>
  <c r="P15" i="10"/>
  <c r="P14" i="10"/>
  <c r="P13" i="10"/>
  <c r="P12" i="10"/>
  <c r="P11" i="10"/>
  <c r="P10" i="10"/>
  <c r="P9" i="10"/>
  <c r="P8" i="10"/>
  <c r="P7" i="10"/>
  <c r="P6" i="10"/>
  <c r="P5" i="10"/>
  <c r="P4" i="10"/>
  <c r="O15" i="10"/>
  <c r="O14" i="10"/>
  <c r="O13" i="10"/>
  <c r="O12" i="10"/>
  <c r="O11" i="10"/>
  <c r="O10" i="10"/>
  <c r="O9" i="10"/>
  <c r="O8" i="10"/>
  <c r="O7" i="10"/>
  <c r="O5" i="10"/>
  <c r="O4" i="10"/>
  <c r="P13" i="28" l="1"/>
  <c r="O13" i="28"/>
  <c r="M12" i="28"/>
  <c r="P11" i="28"/>
  <c r="O11" i="28"/>
  <c r="P10" i="28"/>
  <c r="O10" i="28"/>
  <c r="M10" i="28"/>
  <c r="P9" i="28"/>
  <c r="O9" i="28"/>
  <c r="P8" i="28"/>
  <c r="O8" i="28"/>
  <c r="P7" i="28"/>
  <c r="O7" i="28"/>
  <c r="P6" i="28"/>
  <c r="O6" i="28"/>
  <c r="P5" i="28"/>
  <c r="O5" i="28"/>
  <c r="N5" i="28"/>
  <c r="M5" i="28"/>
  <c r="P4" i="28"/>
  <c r="O4" i="28"/>
  <c r="M10" i="10"/>
  <c r="M11" i="10"/>
  <c r="N10" i="10"/>
  <c r="N9" i="10"/>
  <c r="M9" i="10"/>
  <c r="N8" i="10"/>
  <c r="M8" i="10"/>
  <c r="N7" i="10"/>
  <c r="M7" i="10"/>
  <c r="O6" i="10"/>
  <c r="N6" i="10"/>
  <c r="M6" i="10"/>
  <c r="N5" i="10"/>
  <c r="M5" i="10"/>
  <c r="N4" i="10"/>
  <c r="M4" i="10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4" i="11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30" i="10"/>
  <c r="M31" i="10"/>
  <c r="M32" i="10"/>
  <c r="M33" i="10"/>
  <c r="M4" i="28"/>
  <c r="M6" i="28"/>
  <c r="M7" i="28"/>
  <c r="M8" i="28"/>
  <c r="M9" i="28"/>
  <c r="M11" i="28"/>
  <c r="M13" i="28"/>
  <c r="N5" i="11"/>
  <c r="N6" i="11"/>
  <c r="N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4" i="11"/>
  <c r="N33" i="11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13" i="28"/>
  <c r="N11" i="28"/>
  <c r="N9" i="28"/>
  <c r="N8" i="28"/>
  <c r="N7" i="28"/>
  <c r="N6" i="28"/>
  <c r="N4" i="28"/>
  <c r="N12" i="28"/>
  <c r="N10" i="28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B37" i="2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D4" i="13"/>
  <c r="L4" i="13" s="1"/>
  <c r="D5" i="13"/>
  <c r="L5" i="13" s="1"/>
  <c r="D6" i="13"/>
  <c r="L6" i="13" s="1"/>
  <c r="D7" i="13"/>
  <c r="L7" i="13" s="1"/>
  <c r="D8" i="13"/>
  <c r="L8" i="13" s="1"/>
  <c r="D9" i="13"/>
  <c r="L9" i="13" s="1"/>
  <c r="D10" i="13"/>
  <c r="L10" i="13" s="1"/>
  <c r="D11" i="13"/>
  <c r="L11" i="13" s="1"/>
  <c r="D12" i="13"/>
  <c r="L12" i="13" s="1"/>
  <c r="D13" i="13"/>
  <c r="L13" i="13" s="1"/>
  <c r="D14" i="13"/>
  <c r="L14" i="13" s="1"/>
  <c r="D15" i="13"/>
  <c r="L15" i="13"/>
  <c r="D16" i="13"/>
  <c r="L16" i="13" s="1"/>
  <c r="D17" i="13"/>
  <c r="L17" i="13" s="1"/>
  <c r="D18" i="13"/>
  <c r="L18" i="13" s="1"/>
  <c r="D19" i="13"/>
  <c r="L19" i="13" s="1"/>
  <c r="D20" i="13"/>
  <c r="L20" i="13" s="1"/>
  <c r="D21" i="13"/>
  <c r="L21" i="13" s="1"/>
  <c r="D22" i="13"/>
  <c r="L22" i="13" s="1"/>
  <c r="D23" i="13"/>
  <c r="L23" i="13"/>
  <c r="D24" i="13"/>
  <c r="L24" i="13" s="1"/>
  <c r="D25" i="13"/>
  <c r="L25" i="13" s="1"/>
  <c r="D26" i="13"/>
  <c r="L26" i="13" s="1"/>
  <c r="D27" i="13"/>
  <c r="L27" i="13" s="1"/>
  <c r="D28" i="13"/>
  <c r="L28" i="13" s="1"/>
  <c r="D29" i="13"/>
  <c r="L29" i="13" s="1"/>
  <c r="D30" i="13"/>
  <c r="L30" i="13" s="1"/>
  <c r="D31" i="13"/>
  <c r="L31" i="13"/>
  <c r="D32" i="13"/>
  <c r="L32" i="13" s="1"/>
  <c r="D33" i="13"/>
  <c r="L33" i="13" s="1"/>
  <c r="D36" i="2"/>
  <c r="C36" i="2"/>
  <c r="B36" i="2"/>
  <c r="A36" i="2"/>
  <c r="B35" i="2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O14" i="28"/>
  <c r="O15" i="28"/>
  <c r="O16" i="28"/>
  <c r="O17" i="28"/>
  <c r="O18" i="28"/>
  <c r="O19" i="28"/>
  <c r="O20" i="28"/>
  <c r="O21" i="28"/>
  <c r="O22" i="28"/>
  <c r="O23" i="28"/>
  <c r="O24" i="28"/>
  <c r="O25" i="28"/>
  <c r="O26" i="28"/>
  <c r="O27" i="28"/>
  <c r="O28" i="28"/>
  <c r="O29" i="28"/>
  <c r="O30" i="28"/>
  <c r="O31" i="28"/>
  <c r="O32" i="28"/>
  <c r="O33" i="28"/>
  <c r="N14" i="28"/>
  <c r="N15" i="28"/>
  <c r="N16" i="28"/>
  <c r="N17" i="28"/>
  <c r="N18" i="28"/>
  <c r="N19" i="28"/>
  <c r="N20" i="28"/>
  <c r="N21" i="28"/>
  <c r="N22" i="28"/>
  <c r="N23" i="28"/>
  <c r="N24" i="28"/>
  <c r="N25" i="28"/>
  <c r="N26" i="28"/>
  <c r="N27" i="28"/>
  <c r="N28" i="28"/>
  <c r="N29" i="28"/>
  <c r="N30" i="28"/>
  <c r="N31" i="28"/>
  <c r="N32" i="28"/>
  <c r="N33" i="28"/>
  <c r="M14" i="28"/>
  <c r="M15" i="28"/>
  <c r="M16" i="28"/>
  <c r="M17" i="28"/>
  <c r="M18" i="28"/>
  <c r="M19" i="28"/>
  <c r="M20" i="28"/>
  <c r="M21" i="28"/>
  <c r="M22" i="28"/>
  <c r="M23" i="28"/>
  <c r="M24" i="28"/>
  <c r="M25" i="28"/>
  <c r="M26" i="28"/>
  <c r="M27" i="28"/>
  <c r="M28" i="28"/>
  <c r="M29" i="28"/>
  <c r="M30" i="28"/>
  <c r="M31" i="28"/>
  <c r="M32" i="28"/>
  <c r="M33" i="28"/>
  <c r="D4" i="28"/>
  <c r="L4" i="28"/>
  <c r="D5" i="28"/>
  <c r="D6" i="28"/>
  <c r="L6" i="28" s="1"/>
  <c r="D7" i="28"/>
  <c r="L7" i="28" s="1"/>
  <c r="D8" i="28"/>
  <c r="L8" i="28"/>
  <c r="D9" i="28"/>
  <c r="L9" i="28" s="1"/>
  <c r="D10" i="28"/>
  <c r="L10" i="28" s="1"/>
  <c r="D11" i="28"/>
  <c r="L11" i="28" s="1"/>
  <c r="D12" i="28"/>
  <c r="L12" i="28"/>
  <c r="D13" i="28"/>
  <c r="L13" i="28" s="1"/>
  <c r="D14" i="28"/>
  <c r="L14" i="28" s="1"/>
  <c r="D15" i="28"/>
  <c r="L15" i="28" s="1"/>
  <c r="D16" i="28"/>
  <c r="L16" i="28"/>
  <c r="D17" i="28"/>
  <c r="L17" i="28" s="1"/>
  <c r="D18" i="28"/>
  <c r="L18" i="28" s="1"/>
  <c r="D19" i="28"/>
  <c r="L19" i="28" s="1"/>
  <c r="D20" i="28"/>
  <c r="L20" i="28" s="1"/>
  <c r="D21" i="28"/>
  <c r="L21" i="28" s="1"/>
  <c r="D22" i="28"/>
  <c r="L22" i="28" s="1"/>
  <c r="D23" i="28"/>
  <c r="L23" i="28" s="1"/>
  <c r="D24" i="28"/>
  <c r="L24" i="28" s="1"/>
  <c r="D25" i="28"/>
  <c r="L25" i="28" s="1"/>
  <c r="D26" i="28"/>
  <c r="L26" i="28" s="1"/>
  <c r="D27" i="28"/>
  <c r="L27" i="28" s="1"/>
  <c r="D28" i="28"/>
  <c r="L28" i="28" s="1"/>
  <c r="D29" i="28"/>
  <c r="L29" i="28" s="1"/>
  <c r="D30" i="28"/>
  <c r="L30" i="28" s="1"/>
  <c r="D31" i="28"/>
  <c r="L31" i="28" s="1"/>
  <c r="D32" i="28"/>
  <c r="L32" i="28"/>
  <c r="D33" i="28"/>
  <c r="L33" i="28" s="1"/>
  <c r="D34" i="2"/>
  <c r="C34" i="2"/>
  <c r="B34" i="2"/>
  <c r="A34" i="2"/>
  <c r="O3" i="28"/>
  <c r="P3" i="28"/>
  <c r="V3" i="28"/>
  <c r="V4" i="28"/>
  <c r="V5" i="28"/>
  <c r="V6" i="28"/>
  <c r="V7" i="28"/>
  <c r="V8" i="28"/>
  <c r="V9" i="28"/>
  <c r="V10" i="28"/>
  <c r="V11" i="28"/>
  <c r="V12" i="28"/>
  <c r="V13" i="28"/>
  <c r="V14" i="28"/>
  <c r="V15" i="28"/>
  <c r="V16" i="28"/>
  <c r="V17" i="28"/>
  <c r="V18" i="28"/>
  <c r="V19" i="28"/>
  <c r="V20" i="28"/>
  <c r="V21" i="28"/>
  <c r="V22" i="28"/>
  <c r="V23" i="28"/>
  <c r="V24" i="28"/>
  <c r="V25" i="28"/>
  <c r="V26" i="28"/>
  <c r="V27" i="28"/>
  <c r="V28" i="28"/>
  <c r="V29" i="28"/>
  <c r="V30" i="28"/>
  <c r="V31" i="28"/>
  <c r="V32" i="28"/>
  <c r="V33" i="28"/>
  <c r="B34" i="28"/>
  <c r="E34" i="28"/>
  <c r="F34" i="28"/>
  <c r="A37" i="28"/>
  <c r="B33" i="2"/>
  <c r="P4" i="27"/>
  <c r="P5" i="27"/>
  <c r="P6" i="27"/>
  <c r="P7" i="27"/>
  <c r="P8" i="27"/>
  <c r="P10" i="27"/>
  <c r="P11" i="27"/>
  <c r="P13" i="27"/>
  <c r="P15" i="27"/>
  <c r="P9" i="27"/>
  <c r="P12" i="27"/>
  <c r="P14" i="27"/>
  <c r="P16" i="27"/>
  <c r="P17" i="27"/>
  <c r="P18" i="27"/>
  <c r="P19" i="27"/>
  <c r="P20" i="27"/>
  <c r="P21" i="27"/>
  <c r="P22" i="27"/>
  <c r="P23" i="27"/>
  <c r="P24" i="27"/>
  <c r="P25" i="27"/>
  <c r="P26" i="27"/>
  <c r="P27" i="27"/>
  <c r="P28" i="27"/>
  <c r="P29" i="27"/>
  <c r="P30" i="27"/>
  <c r="P31" i="27"/>
  <c r="P32" i="27"/>
  <c r="P33" i="27"/>
  <c r="O4" i="27"/>
  <c r="O5" i="27"/>
  <c r="O6" i="27"/>
  <c r="O7" i="27"/>
  <c r="O8" i="27"/>
  <c r="O10" i="27"/>
  <c r="O11" i="27"/>
  <c r="O13" i="27"/>
  <c r="O15" i="27"/>
  <c r="O9" i="27"/>
  <c r="O12" i="27"/>
  <c r="O14" i="27"/>
  <c r="O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N4" i="27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23" i="27"/>
  <c r="N24" i="27"/>
  <c r="N25" i="27"/>
  <c r="N26" i="27"/>
  <c r="N27" i="27"/>
  <c r="N28" i="27"/>
  <c r="N29" i="27"/>
  <c r="N30" i="27"/>
  <c r="N31" i="27"/>
  <c r="N32" i="27"/>
  <c r="N33" i="27"/>
  <c r="M4" i="27"/>
  <c r="M5" i="27"/>
  <c r="M6" i="27"/>
  <c r="M7" i="27"/>
  <c r="M8" i="27"/>
  <c r="M9" i="27"/>
  <c r="M10" i="27"/>
  <c r="M11" i="27"/>
  <c r="M12" i="27"/>
  <c r="M13" i="27"/>
  <c r="M14" i="27"/>
  <c r="M15" i="27"/>
  <c r="M16" i="27"/>
  <c r="M17" i="27"/>
  <c r="M18" i="27"/>
  <c r="M19" i="27"/>
  <c r="M20" i="27"/>
  <c r="M21" i="27"/>
  <c r="M22" i="27"/>
  <c r="M23" i="27"/>
  <c r="M24" i="27"/>
  <c r="M25" i="27"/>
  <c r="M26" i="27"/>
  <c r="M27" i="27"/>
  <c r="M28" i="27"/>
  <c r="M29" i="27"/>
  <c r="M30" i="27"/>
  <c r="M31" i="27"/>
  <c r="M32" i="27"/>
  <c r="M33" i="27"/>
  <c r="D4" i="27"/>
  <c r="L4" i="27" s="1"/>
  <c r="D5" i="27"/>
  <c r="L5" i="27" s="1"/>
  <c r="D6" i="27"/>
  <c r="L6" i="27" s="1"/>
  <c r="D7" i="27"/>
  <c r="L7" i="27"/>
  <c r="D8" i="27"/>
  <c r="L8" i="27" s="1"/>
  <c r="D9" i="27"/>
  <c r="L9" i="27" s="1"/>
  <c r="D10" i="27"/>
  <c r="L10" i="27" s="1"/>
  <c r="D11" i="27"/>
  <c r="L11" i="27" s="1"/>
  <c r="D12" i="27"/>
  <c r="L12" i="27" s="1"/>
  <c r="D13" i="27"/>
  <c r="L13" i="27" s="1"/>
  <c r="D14" i="27"/>
  <c r="L14" i="27" s="1"/>
  <c r="D15" i="27"/>
  <c r="L15" i="27" s="1"/>
  <c r="D16" i="27"/>
  <c r="L16" i="27" s="1"/>
  <c r="D17" i="27"/>
  <c r="L17" i="27" s="1"/>
  <c r="D18" i="27"/>
  <c r="L18" i="27" s="1"/>
  <c r="D19" i="27"/>
  <c r="L19" i="27" s="1"/>
  <c r="D20" i="27"/>
  <c r="L20" i="27" s="1"/>
  <c r="D21" i="27"/>
  <c r="L21" i="27" s="1"/>
  <c r="D22" i="27"/>
  <c r="L22" i="27" s="1"/>
  <c r="D23" i="27"/>
  <c r="L23" i="27"/>
  <c r="D24" i="27"/>
  <c r="L24" i="27" s="1"/>
  <c r="D25" i="27"/>
  <c r="L25" i="27" s="1"/>
  <c r="D26" i="27"/>
  <c r="L26" i="27" s="1"/>
  <c r="D27" i="27"/>
  <c r="L27" i="27" s="1"/>
  <c r="D28" i="27"/>
  <c r="L28" i="27" s="1"/>
  <c r="D29" i="27"/>
  <c r="L29" i="27" s="1"/>
  <c r="D30" i="27"/>
  <c r="L30" i="27" s="1"/>
  <c r="D31" i="27"/>
  <c r="L31" i="27" s="1"/>
  <c r="D32" i="27"/>
  <c r="L32" i="27" s="1"/>
  <c r="D33" i="27"/>
  <c r="L33" i="27" s="1"/>
  <c r="D32" i="2"/>
  <c r="C32" i="2"/>
  <c r="B32" i="2"/>
  <c r="A32" i="2"/>
  <c r="O3" i="27"/>
  <c r="P3" i="27"/>
  <c r="V3" i="27"/>
  <c r="V4" i="27"/>
  <c r="V5" i="27"/>
  <c r="V6" i="27"/>
  <c r="V7" i="27"/>
  <c r="V8" i="27"/>
  <c r="V9" i="27"/>
  <c r="V10" i="27"/>
  <c r="V11" i="27"/>
  <c r="V12" i="27"/>
  <c r="V13" i="27"/>
  <c r="V14" i="27"/>
  <c r="V15" i="27"/>
  <c r="V16" i="27"/>
  <c r="V17" i="27"/>
  <c r="V18" i="27"/>
  <c r="V19" i="27"/>
  <c r="V20" i="27"/>
  <c r="V21" i="27"/>
  <c r="V22" i="27"/>
  <c r="V23" i="27"/>
  <c r="V24" i="27"/>
  <c r="V25" i="27"/>
  <c r="V26" i="27"/>
  <c r="V27" i="27"/>
  <c r="V28" i="27"/>
  <c r="V29" i="27"/>
  <c r="V30" i="27"/>
  <c r="V31" i="27"/>
  <c r="V32" i="27"/>
  <c r="V33" i="27"/>
  <c r="B34" i="27"/>
  <c r="E34" i="27"/>
  <c r="F34" i="27"/>
  <c r="A37" i="27"/>
  <c r="B31" i="2"/>
  <c r="P4" i="26"/>
  <c r="P5" i="26"/>
  <c r="P7" i="26"/>
  <c r="P8" i="26"/>
  <c r="P9" i="26"/>
  <c r="P11" i="26"/>
  <c r="P13" i="26"/>
  <c r="P15" i="26"/>
  <c r="P17" i="26"/>
  <c r="P19" i="26"/>
  <c r="P21" i="26"/>
  <c r="P22" i="26"/>
  <c r="P24" i="26"/>
  <c r="P26" i="26"/>
  <c r="P6" i="26"/>
  <c r="P10" i="26"/>
  <c r="P12" i="26"/>
  <c r="P14" i="26"/>
  <c r="P16" i="26"/>
  <c r="P18" i="26"/>
  <c r="P20" i="26"/>
  <c r="P23" i="26"/>
  <c r="P25" i="26"/>
  <c r="P27" i="26"/>
  <c r="P28" i="26"/>
  <c r="P29" i="26"/>
  <c r="P30" i="26"/>
  <c r="P33" i="26"/>
  <c r="O4" i="26"/>
  <c r="O5" i="26"/>
  <c r="O7" i="26"/>
  <c r="O8" i="26"/>
  <c r="O9" i="26"/>
  <c r="O11" i="26"/>
  <c r="O13" i="26"/>
  <c r="O15" i="26"/>
  <c r="O17" i="26"/>
  <c r="O19" i="26"/>
  <c r="O21" i="26"/>
  <c r="O22" i="26"/>
  <c r="O24" i="26"/>
  <c r="O26" i="26"/>
  <c r="O6" i="26"/>
  <c r="O10" i="26"/>
  <c r="O12" i="26"/>
  <c r="O14" i="26"/>
  <c r="O16" i="26"/>
  <c r="O18" i="26"/>
  <c r="O20" i="26"/>
  <c r="O23" i="26"/>
  <c r="O25" i="26"/>
  <c r="O27" i="26"/>
  <c r="O28" i="26"/>
  <c r="O29" i="26"/>
  <c r="O30" i="26"/>
  <c r="O33" i="26"/>
  <c r="N4" i="26"/>
  <c r="N5" i="26"/>
  <c r="N6" i="26"/>
  <c r="N7" i="26"/>
  <c r="N8" i="26"/>
  <c r="N9" i="26"/>
  <c r="N10" i="26"/>
  <c r="N11" i="26"/>
  <c r="N12" i="26"/>
  <c r="N13" i="26"/>
  <c r="N14" i="26"/>
  <c r="N15" i="26"/>
  <c r="N16" i="26"/>
  <c r="N17" i="26"/>
  <c r="N18" i="26"/>
  <c r="N19" i="26"/>
  <c r="N20" i="26"/>
  <c r="N21" i="26"/>
  <c r="N22" i="26"/>
  <c r="N23" i="26"/>
  <c r="N24" i="26"/>
  <c r="N25" i="26"/>
  <c r="N26" i="26"/>
  <c r="N27" i="26"/>
  <c r="N28" i="26"/>
  <c r="N29" i="26"/>
  <c r="N30" i="26"/>
  <c r="N33" i="26"/>
  <c r="M4" i="26"/>
  <c r="M5" i="26"/>
  <c r="M6" i="26"/>
  <c r="M7" i="26"/>
  <c r="M8" i="26"/>
  <c r="M9" i="26"/>
  <c r="M10" i="26"/>
  <c r="M11" i="26"/>
  <c r="M12" i="26"/>
  <c r="M13" i="26"/>
  <c r="M14" i="26"/>
  <c r="M15" i="26"/>
  <c r="M16" i="26"/>
  <c r="M17" i="26"/>
  <c r="M18" i="26"/>
  <c r="M19" i="26"/>
  <c r="M20" i="26"/>
  <c r="M21" i="26"/>
  <c r="M22" i="26"/>
  <c r="M23" i="26"/>
  <c r="M24" i="26"/>
  <c r="M25" i="26"/>
  <c r="M26" i="26"/>
  <c r="M27" i="26"/>
  <c r="M28" i="26"/>
  <c r="M29" i="26"/>
  <c r="M30" i="26"/>
  <c r="M32" i="26"/>
  <c r="M33" i="26"/>
  <c r="D4" i="26"/>
  <c r="D5" i="26"/>
  <c r="L5" i="26" s="1"/>
  <c r="D6" i="26"/>
  <c r="L6" i="26" s="1"/>
  <c r="D7" i="26"/>
  <c r="L7" i="26" s="1"/>
  <c r="D8" i="26"/>
  <c r="L8" i="26" s="1"/>
  <c r="D9" i="26"/>
  <c r="L9" i="26" s="1"/>
  <c r="D10" i="26"/>
  <c r="L10" i="26" s="1"/>
  <c r="D11" i="26"/>
  <c r="L11" i="26" s="1"/>
  <c r="D12" i="26"/>
  <c r="L12" i="26" s="1"/>
  <c r="D13" i="26"/>
  <c r="L13" i="26" s="1"/>
  <c r="D14" i="26"/>
  <c r="L14" i="26" s="1"/>
  <c r="D15" i="26"/>
  <c r="L15" i="26"/>
  <c r="D16" i="26"/>
  <c r="L16" i="26" s="1"/>
  <c r="D17" i="26"/>
  <c r="L17" i="26" s="1"/>
  <c r="D18" i="26"/>
  <c r="L18" i="26" s="1"/>
  <c r="D19" i="26"/>
  <c r="L19" i="26" s="1"/>
  <c r="D20" i="26"/>
  <c r="L20" i="26" s="1"/>
  <c r="D21" i="26"/>
  <c r="L21" i="26" s="1"/>
  <c r="D22" i="26"/>
  <c r="L22" i="26" s="1"/>
  <c r="D23" i="26"/>
  <c r="L23" i="26" s="1"/>
  <c r="D24" i="26"/>
  <c r="L24" i="26" s="1"/>
  <c r="D25" i="26"/>
  <c r="L25" i="26" s="1"/>
  <c r="D26" i="26"/>
  <c r="L26" i="26" s="1"/>
  <c r="D27" i="26"/>
  <c r="L27" i="26" s="1"/>
  <c r="D28" i="26"/>
  <c r="L28" i="26" s="1"/>
  <c r="D29" i="26"/>
  <c r="L29" i="26" s="1"/>
  <c r="D30" i="26"/>
  <c r="L30" i="26" s="1"/>
  <c r="D31" i="26"/>
  <c r="L31" i="26"/>
  <c r="D32" i="26"/>
  <c r="L32" i="26" s="1"/>
  <c r="D33" i="26"/>
  <c r="L33" i="26" s="1"/>
  <c r="D30" i="2"/>
  <c r="C30" i="2"/>
  <c r="B30" i="2"/>
  <c r="A30" i="2"/>
  <c r="O3" i="26"/>
  <c r="P3" i="26"/>
  <c r="V3" i="26"/>
  <c r="V4" i="26"/>
  <c r="V5" i="26"/>
  <c r="V6" i="26"/>
  <c r="V7" i="26"/>
  <c r="V8" i="26"/>
  <c r="V9" i="26"/>
  <c r="V10" i="26"/>
  <c r="V11" i="26"/>
  <c r="V12" i="26"/>
  <c r="V13" i="26"/>
  <c r="V14" i="26"/>
  <c r="V15" i="26"/>
  <c r="V16" i="26"/>
  <c r="V17" i="26"/>
  <c r="V18" i="26"/>
  <c r="V19" i="26"/>
  <c r="V20" i="26"/>
  <c r="V21" i="26"/>
  <c r="V22" i="26"/>
  <c r="V23" i="26"/>
  <c r="V24" i="26"/>
  <c r="V25" i="26"/>
  <c r="V26" i="26"/>
  <c r="V27" i="26"/>
  <c r="V28" i="26"/>
  <c r="V29" i="26"/>
  <c r="V30" i="26"/>
  <c r="V31" i="26"/>
  <c r="V32" i="26"/>
  <c r="V33" i="26"/>
  <c r="B34" i="26"/>
  <c r="E34" i="26"/>
  <c r="F34" i="26"/>
  <c r="A37" i="26"/>
  <c r="B29" i="2"/>
  <c r="P4" i="25"/>
  <c r="P5" i="25"/>
  <c r="P6" i="25"/>
  <c r="P7" i="25"/>
  <c r="P8" i="25"/>
  <c r="P9" i="25"/>
  <c r="P10" i="25"/>
  <c r="P11" i="25"/>
  <c r="P13" i="25"/>
  <c r="P12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O4" i="25"/>
  <c r="O5" i="25"/>
  <c r="O6" i="25"/>
  <c r="O7" i="25"/>
  <c r="O8" i="25"/>
  <c r="O9" i="25"/>
  <c r="O10" i="25"/>
  <c r="O11" i="25"/>
  <c r="O13" i="25"/>
  <c r="O12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N4" i="25"/>
  <c r="N5" i="25"/>
  <c r="N6" i="25"/>
  <c r="N7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M4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D4" i="25"/>
  <c r="L4" i="25"/>
  <c r="D5" i="25"/>
  <c r="L5" i="25" s="1"/>
  <c r="D6" i="25"/>
  <c r="L6" i="25" s="1"/>
  <c r="D7" i="25"/>
  <c r="L7" i="25" s="1"/>
  <c r="D8" i="25"/>
  <c r="L8" i="25" s="1"/>
  <c r="D9" i="25"/>
  <c r="L9" i="25" s="1"/>
  <c r="D10" i="25"/>
  <c r="L10" i="25" s="1"/>
  <c r="D11" i="25"/>
  <c r="L11" i="25" s="1"/>
  <c r="D12" i="25"/>
  <c r="L12" i="25" s="1"/>
  <c r="D13" i="25"/>
  <c r="L13" i="25" s="1"/>
  <c r="D14" i="25"/>
  <c r="L14" i="25" s="1"/>
  <c r="D15" i="25"/>
  <c r="L15" i="25" s="1"/>
  <c r="D16" i="25"/>
  <c r="L16" i="25" s="1"/>
  <c r="D17" i="25"/>
  <c r="L17" i="25" s="1"/>
  <c r="D18" i="25"/>
  <c r="L18" i="25" s="1"/>
  <c r="D19" i="25"/>
  <c r="L19" i="25" s="1"/>
  <c r="D20" i="25"/>
  <c r="L20" i="25" s="1"/>
  <c r="D21" i="25"/>
  <c r="L21" i="25" s="1"/>
  <c r="D22" i="25"/>
  <c r="L22" i="25" s="1"/>
  <c r="D23" i="25"/>
  <c r="L23" i="25" s="1"/>
  <c r="D24" i="25"/>
  <c r="L24" i="25" s="1"/>
  <c r="D25" i="25"/>
  <c r="L25" i="25" s="1"/>
  <c r="D26" i="25"/>
  <c r="L26" i="25" s="1"/>
  <c r="D27" i="25"/>
  <c r="L27" i="25" s="1"/>
  <c r="D28" i="25"/>
  <c r="L28" i="25" s="1"/>
  <c r="D29" i="25"/>
  <c r="L29" i="25" s="1"/>
  <c r="D30" i="25"/>
  <c r="L30" i="25" s="1"/>
  <c r="D31" i="25"/>
  <c r="L31" i="25" s="1"/>
  <c r="D32" i="25"/>
  <c r="L32" i="25" s="1"/>
  <c r="D33" i="25"/>
  <c r="L33" i="25" s="1"/>
  <c r="D28" i="2"/>
  <c r="C28" i="2"/>
  <c r="B28" i="2"/>
  <c r="A28" i="2"/>
  <c r="O3" i="25"/>
  <c r="P3" i="25"/>
  <c r="V3" i="25"/>
  <c r="V4" i="25"/>
  <c r="V5" i="25"/>
  <c r="V6" i="25"/>
  <c r="V7" i="25"/>
  <c r="V8" i="25"/>
  <c r="V9" i="25"/>
  <c r="V10" i="25"/>
  <c r="V11" i="25"/>
  <c r="V12" i="25"/>
  <c r="V13" i="25"/>
  <c r="V14" i="25"/>
  <c r="V15" i="25"/>
  <c r="V16" i="25"/>
  <c r="V17" i="25"/>
  <c r="V18" i="25"/>
  <c r="V19" i="25"/>
  <c r="V20" i="25"/>
  <c r="V21" i="25"/>
  <c r="V22" i="25"/>
  <c r="V23" i="25"/>
  <c r="V24" i="25"/>
  <c r="V25" i="25"/>
  <c r="V26" i="25"/>
  <c r="V27" i="25"/>
  <c r="V28" i="25"/>
  <c r="V29" i="25"/>
  <c r="V30" i="25"/>
  <c r="V31" i="25"/>
  <c r="V32" i="25"/>
  <c r="V33" i="25"/>
  <c r="B34" i="25"/>
  <c r="E34" i="25"/>
  <c r="F34" i="25"/>
  <c r="A37" i="25"/>
  <c r="B27" i="2"/>
  <c r="P4" i="24"/>
  <c r="P5" i="24"/>
  <c r="P6" i="24"/>
  <c r="P7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O4" i="24"/>
  <c r="O5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N4" i="24"/>
  <c r="N5" i="24"/>
  <c r="N6" i="24"/>
  <c r="N7" i="24"/>
  <c r="N8" i="24"/>
  <c r="N9" i="24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N25" i="24"/>
  <c r="N26" i="24"/>
  <c r="N27" i="24"/>
  <c r="N28" i="24"/>
  <c r="N29" i="24"/>
  <c r="N30" i="24"/>
  <c r="N31" i="24"/>
  <c r="N32" i="24"/>
  <c r="N33" i="24"/>
  <c r="M4" i="24"/>
  <c r="M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D4" i="24"/>
  <c r="D5" i="24"/>
  <c r="L5" i="24" s="1"/>
  <c r="D6" i="24"/>
  <c r="L6" i="24" s="1"/>
  <c r="D7" i="24"/>
  <c r="L7" i="24" s="1"/>
  <c r="D8" i="24"/>
  <c r="L8" i="24" s="1"/>
  <c r="D9" i="24"/>
  <c r="L9" i="24" s="1"/>
  <c r="D10" i="24"/>
  <c r="L10" i="24" s="1"/>
  <c r="D11" i="24"/>
  <c r="L11" i="24" s="1"/>
  <c r="D12" i="24"/>
  <c r="L12" i="24" s="1"/>
  <c r="D13" i="24"/>
  <c r="L13" i="24" s="1"/>
  <c r="D14" i="24"/>
  <c r="L14" i="24" s="1"/>
  <c r="D15" i="24"/>
  <c r="L15" i="24" s="1"/>
  <c r="D16" i="24"/>
  <c r="L16" i="24" s="1"/>
  <c r="D17" i="24"/>
  <c r="L17" i="24" s="1"/>
  <c r="D18" i="24"/>
  <c r="L18" i="24" s="1"/>
  <c r="D19" i="24"/>
  <c r="L19" i="24" s="1"/>
  <c r="D20" i="24"/>
  <c r="L20" i="24" s="1"/>
  <c r="D21" i="24"/>
  <c r="L21" i="24" s="1"/>
  <c r="D22" i="24"/>
  <c r="L22" i="24" s="1"/>
  <c r="D23" i="24"/>
  <c r="L23" i="24" s="1"/>
  <c r="D24" i="24"/>
  <c r="L24" i="24" s="1"/>
  <c r="D25" i="24"/>
  <c r="L25" i="24" s="1"/>
  <c r="D26" i="24"/>
  <c r="L26" i="24" s="1"/>
  <c r="D27" i="24"/>
  <c r="L27" i="24" s="1"/>
  <c r="D28" i="24"/>
  <c r="L28" i="24" s="1"/>
  <c r="D29" i="24"/>
  <c r="L29" i="24" s="1"/>
  <c r="D30" i="24"/>
  <c r="L30" i="24" s="1"/>
  <c r="D31" i="24"/>
  <c r="L31" i="24" s="1"/>
  <c r="D32" i="24"/>
  <c r="L32" i="24" s="1"/>
  <c r="D33" i="24"/>
  <c r="L33" i="24" s="1"/>
  <c r="D26" i="2"/>
  <c r="C26" i="2"/>
  <c r="B26" i="2"/>
  <c r="A26" i="2"/>
  <c r="O3" i="24"/>
  <c r="P3" i="24"/>
  <c r="V3" i="24"/>
  <c r="V4" i="24"/>
  <c r="V5" i="24"/>
  <c r="V6" i="24"/>
  <c r="V7" i="24"/>
  <c r="V8" i="24"/>
  <c r="V9" i="24"/>
  <c r="V10" i="24"/>
  <c r="V11" i="24"/>
  <c r="V12" i="24"/>
  <c r="V13" i="24"/>
  <c r="V14" i="24"/>
  <c r="V15" i="24"/>
  <c r="V16" i="24"/>
  <c r="V17" i="24"/>
  <c r="V18" i="24"/>
  <c r="V19" i="24"/>
  <c r="V20" i="24"/>
  <c r="V21" i="24"/>
  <c r="V22" i="24"/>
  <c r="V23" i="24"/>
  <c r="V24" i="24"/>
  <c r="V25" i="24"/>
  <c r="V26" i="24"/>
  <c r="V27" i="24"/>
  <c r="V28" i="24"/>
  <c r="V29" i="24"/>
  <c r="V30" i="24"/>
  <c r="V31" i="24"/>
  <c r="V32" i="24"/>
  <c r="V33" i="24"/>
  <c r="B34" i="24"/>
  <c r="E34" i="24"/>
  <c r="F34" i="24"/>
  <c r="A37" i="24"/>
  <c r="N21" i="22"/>
  <c r="M21" i="22"/>
  <c r="D21" i="22"/>
  <c r="L21" i="22" s="1"/>
  <c r="N6" i="22"/>
  <c r="M6" i="22"/>
  <c r="D6" i="22"/>
  <c r="V5" i="22"/>
  <c r="P5" i="22"/>
  <c r="O5" i="22"/>
  <c r="N5" i="22"/>
  <c r="M5" i="22"/>
  <c r="D5" i="22"/>
  <c r="L5" i="22" s="1"/>
  <c r="B25" i="2"/>
  <c r="P4" i="23"/>
  <c r="P5" i="23"/>
  <c r="P6" i="23"/>
  <c r="P7" i="23"/>
  <c r="P8" i="23"/>
  <c r="P9" i="23"/>
  <c r="P10" i="23"/>
  <c r="P11" i="23"/>
  <c r="P12" i="23"/>
  <c r="P14" i="23"/>
  <c r="P13" i="23"/>
  <c r="P15" i="23"/>
  <c r="P16" i="23"/>
  <c r="P17" i="23"/>
  <c r="P18" i="23"/>
  <c r="P19" i="23"/>
  <c r="P20" i="23"/>
  <c r="P21" i="23"/>
  <c r="P22" i="23"/>
  <c r="P23" i="23"/>
  <c r="P24" i="23"/>
  <c r="P25" i="23"/>
  <c r="P26" i="23"/>
  <c r="P27" i="23"/>
  <c r="P28" i="23"/>
  <c r="P29" i="23"/>
  <c r="P30" i="23"/>
  <c r="P31" i="23"/>
  <c r="P32" i="23"/>
  <c r="P33" i="23"/>
  <c r="O4" i="23"/>
  <c r="O5" i="23"/>
  <c r="O6" i="23"/>
  <c r="O7" i="23"/>
  <c r="O8" i="23"/>
  <c r="O9" i="23"/>
  <c r="O10" i="23"/>
  <c r="O11" i="23"/>
  <c r="O12" i="23"/>
  <c r="O14" i="23"/>
  <c r="O13" i="23"/>
  <c r="O15" i="23"/>
  <c r="O16" i="23"/>
  <c r="O17" i="23"/>
  <c r="O18" i="23"/>
  <c r="O19" i="23"/>
  <c r="O20" i="23"/>
  <c r="O21" i="23"/>
  <c r="O22" i="23"/>
  <c r="O23" i="23"/>
  <c r="O24" i="23"/>
  <c r="O25" i="23"/>
  <c r="O26" i="23"/>
  <c r="O27" i="23"/>
  <c r="O28" i="23"/>
  <c r="O29" i="23"/>
  <c r="O30" i="23"/>
  <c r="O31" i="23"/>
  <c r="O32" i="23"/>
  <c r="O33" i="23"/>
  <c r="N4" i="23"/>
  <c r="N5" i="23"/>
  <c r="N6" i="23"/>
  <c r="N7" i="23"/>
  <c r="N8" i="23"/>
  <c r="N9" i="23"/>
  <c r="N10" i="23"/>
  <c r="N11" i="23"/>
  <c r="N12" i="23"/>
  <c r="N13" i="23"/>
  <c r="N14" i="23"/>
  <c r="N15" i="23"/>
  <c r="N16" i="23"/>
  <c r="N17" i="23"/>
  <c r="N18" i="23"/>
  <c r="N19" i="23"/>
  <c r="N20" i="23"/>
  <c r="N21" i="23"/>
  <c r="N22" i="23"/>
  <c r="N23" i="23"/>
  <c r="N24" i="23"/>
  <c r="N25" i="23"/>
  <c r="N26" i="23"/>
  <c r="N27" i="23"/>
  <c r="N28" i="23"/>
  <c r="N29" i="23"/>
  <c r="N30" i="23"/>
  <c r="N31" i="23"/>
  <c r="N32" i="23"/>
  <c r="N33" i="23"/>
  <c r="M4" i="23"/>
  <c r="M5" i="23"/>
  <c r="M6" i="23"/>
  <c r="M7" i="23"/>
  <c r="M8" i="23"/>
  <c r="M9" i="23"/>
  <c r="M10" i="23"/>
  <c r="M11" i="23"/>
  <c r="M12" i="23"/>
  <c r="M13" i="23"/>
  <c r="M14" i="23"/>
  <c r="M15" i="23"/>
  <c r="M16" i="23"/>
  <c r="M17" i="23"/>
  <c r="M18" i="23"/>
  <c r="M19" i="23"/>
  <c r="M20" i="23"/>
  <c r="M21" i="23"/>
  <c r="M22" i="23"/>
  <c r="M23" i="23"/>
  <c r="M24" i="23"/>
  <c r="M25" i="23"/>
  <c r="M26" i="23"/>
  <c r="M27" i="23"/>
  <c r="M28" i="23"/>
  <c r="M29" i="23"/>
  <c r="M30" i="23"/>
  <c r="M31" i="23"/>
  <c r="M32" i="23"/>
  <c r="M33" i="23"/>
  <c r="D4" i="23"/>
  <c r="L4" i="23" s="1"/>
  <c r="D5" i="23"/>
  <c r="L5" i="23" s="1"/>
  <c r="D6" i="23"/>
  <c r="L6" i="23"/>
  <c r="D7" i="23"/>
  <c r="L7" i="23" s="1"/>
  <c r="D8" i="23"/>
  <c r="L8" i="23" s="1"/>
  <c r="D9" i="23"/>
  <c r="L9" i="23" s="1"/>
  <c r="D10" i="23"/>
  <c r="L10" i="23"/>
  <c r="D11" i="23"/>
  <c r="L11" i="23" s="1"/>
  <c r="D12" i="23"/>
  <c r="L12" i="23" s="1"/>
  <c r="D13" i="23"/>
  <c r="L13" i="23" s="1"/>
  <c r="D14" i="23"/>
  <c r="L14" i="23"/>
  <c r="D15" i="23"/>
  <c r="L15" i="23" s="1"/>
  <c r="D16" i="23"/>
  <c r="L16" i="23" s="1"/>
  <c r="D17" i="23"/>
  <c r="L17" i="23" s="1"/>
  <c r="D18" i="23"/>
  <c r="L18" i="23" s="1"/>
  <c r="D19" i="23"/>
  <c r="L19" i="23" s="1"/>
  <c r="D20" i="23"/>
  <c r="L20" i="23" s="1"/>
  <c r="D21" i="23"/>
  <c r="L21" i="23" s="1"/>
  <c r="D22" i="23"/>
  <c r="L22" i="23"/>
  <c r="D23" i="23"/>
  <c r="L23" i="23" s="1"/>
  <c r="D24" i="23"/>
  <c r="L24" i="23" s="1"/>
  <c r="D25" i="23"/>
  <c r="L25" i="23" s="1"/>
  <c r="D26" i="23"/>
  <c r="L26" i="23"/>
  <c r="D27" i="23"/>
  <c r="L27" i="23" s="1"/>
  <c r="D28" i="23"/>
  <c r="L28" i="23" s="1"/>
  <c r="D29" i="23"/>
  <c r="L29" i="23" s="1"/>
  <c r="D30" i="23"/>
  <c r="L30" i="23"/>
  <c r="D31" i="23"/>
  <c r="L31" i="23" s="1"/>
  <c r="D32" i="23"/>
  <c r="L32" i="23" s="1"/>
  <c r="D33" i="23"/>
  <c r="L33" i="23" s="1"/>
  <c r="D24" i="2"/>
  <c r="C24" i="2"/>
  <c r="B24" i="2"/>
  <c r="A24" i="2"/>
  <c r="O3" i="23"/>
  <c r="P3" i="23"/>
  <c r="V3" i="23"/>
  <c r="V4" i="23"/>
  <c r="V5" i="23"/>
  <c r="V6" i="23"/>
  <c r="V7" i="23"/>
  <c r="V34" i="23" s="1"/>
  <c r="T34" i="23" s="1"/>
  <c r="V8" i="23"/>
  <c r="V9" i="23"/>
  <c r="V10" i="23"/>
  <c r="V11" i="23"/>
  <c r="V12" i="23"/>
  <c r="V13" i="23"/>
  <c r="V14" i="23"/>
  <c r="V15" i="23"/>
  <c r="V16" i="23"/>
  <c r="V17" i="23"/>
  <c r="V18" i="23"/>
  <c r="V19" i="23"/>
  <c r="V20" i="23"/>
  <c r="V21" i="23"/>
  <c r="V22" i="23"/>
  <c r="V23" i="23"/>
  <c r="V24" i="23"/>
  <c r="V25" i="23"/>
  <c r="V26" i="23"/>
  <c r="V27" i="23"/>
  <c r="V28" i="23"/>
  <c r="V29" i="23"/>
  <c r="V30" i="23"/>
  <c r="V31" i="23"/>
  <c r="V32" i="23"/>
  <c r="V33" i="23"/>
  <c r="B34" i="23"/>
  <c r="E34" i="23"/>
  <c r="F34" i="23"/>
  <c r="A37" i="23"/>
  <c r="B23" i="2"/>
  <c r="P4" i="22"/>
  <c r="P6" i="22"/>
  <c r="P7" i="22"/>
  <c r="P8" i="22"/>
  <c r="P9" i="22"/>
  <c r="P10" i="22"/>
  <c r="P11" i="22"/>
  <c r="P13" i="22"/>
  <c r="P14" i="22"/>
  <c r="P15" i="22"/>
  <c r="P16" i="22"/>
  <c r="P12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O4" i="22"/>
  <c r="O6" i="22"/>
  <c r="O7" i="22"/>
  <c r="O8" i="22"/>
  <c r="O9" i="22"/>
  <c r="O10" i="22"/>
  <c r="O11" i="22"/>
  <c r="O13" i="22"/>
  <c r="O14" i="22"/>
  <c r="O15" i="22"/>
  <c r="O16" i="22"/>
  <c r="O12" i="22"/>
  <c r="O17" i="22"/>
  <c r="O18" i="22"/>
  <c r="O19" i="22"/>
  <c r="O20" i="22"/>
  <c r="O21" i="22"/>
  <c r="O22" i="22"/>
  <c r="O23" i="22"/>
  <c r="O24" i="22"/>
  <c r="O25" i="22"/>
  <c r="O26" i="22"/>
  <c r="O27" i="22"/>
  <c r="O28" i="22"/>
  <c r="O29" i="22"/>
  <c r="O30" i="22"/>
  <c r="O31" i="22"/>
  <c r="O32" i="22"/>
  <c r="O33" i="22"/>
  <c r="N4" i="22"/>
  <c r="N7" i="22"/>
  <c r="N8" i="22"/>
  <c r="N9" i="22"/>
  <c r="N10" i="22"/>
  <c r="N11" i="22"/>
  <c r="N12" i="22"/>
  <c r="N13" i="22"/>
  <c r="N14" i="22"/>
  <c r="N15" i="22"/>
  <c r="N16" i="22"/>
  <c r="N17" i="22"/>
  <c r="N18" i="22"/>
  <c r="N19" i="22"/>
  <c r="N20" i="22"/>
  <c r="N22" i="22"/>
  <c r="N23" i="22"/>
  <c r="N24" i="22"/>
  <c r="N25" i="22"/>
  <c r="N26" i="22"/>
  <c r="N27" i="22"/>
  <c r="N28" i="22"/>
  <c r="N29" i="22"/>
  <c r="N30" i="22"/>
  <c r="N31" i="22"/>
  <c r="N32" i="22"/>
  <c r="N33" i="22"/>
  <c r="M4" i="22"/>
  <c r="M7" i="22"/>
  <c r="M8" i="22"/>
  <c r="M9" i="22"/>
  <c r="M10" i="22"/>
  <c r="M11" i="22"/>
  <c r="M12" i="22"/>
  <c r="M13" i="22"/>
  <c r="M14" i="22"/>
  <c r="M15" i="22"/>
  <c r="M16" i="22"/>
  <c r="M17" i="22"/>
  <c r="M18" i="22"/>
  <c r="M19" i="22"/>
  <c r="M20" i="22"/>
  <c r="M22" i="22"/>
  <c r="M23" i="22"/>
  <c r="M24" i="22"/>
  <c r="M25" i="22"/>
  <c r="M26" i="22"/>
  <c r="M27" i="22"/>
  <c r="M28" i="22"/>
  <c r="M29" i="22"/>
  <c r="M30" i="22"/>
  <c r="M31" i="22"/>
  <c r="M32" i="22"/>
  <c r="M33" i="22"/>
  <c r="D4" i="22"/>
  <c r="D7" i="22"/>
  <c r="L7" i="22" s="1"/>
  <c r="D8" i="22"/>
  <c r="L8" i="22" s="1"/>
  <c r="D9" i="22"/>
  <c r="L9" i="22" s="1"/>
  <c r="D10" i="22"/>
  <c r="L10" i="22" s="1"/>
  <c r="D11" i="22"/>
  <c r="L11" i="22" s="1"/>
  <c r="D12" i="22"/>
  <c r="L12" i="22" s="1"/>
  <c r="D13" i="22"/>
  <c r="L13" i="22" s="1"/>
  <c r="D14" i="22"/>
  <c r="L14" i="22" s="1"/>
  <c r="D15" i="22"/>
  <c r="L15" i="22" s="1"/>
  <c r="D16" i="22"/>
  <c r="L16" i="22" s="1"/>
  <c r="D17" i="22"/>
  <c r="L17" i="22" s="1"/>
  <c r="D18" i="22"/>
  <c r="L18" i="22" s="1"/>
  <c r="D19" i="22"/>
  <c r="L19" i="22" s="1"/>
  <c r="D20" i="22"/>
  <c r="L20" i="22" s="1"/>
  <c r="D22" i="22"/>
  <c r="L22" i="22" s="1"/>
  <c r="D23" i="22"/>
  <c r="L23" i="22" s="1"/>
  <c r="D24" i="22"/>
  <c r="L24" i="22" s="1"/>
  <c r="D25" i="22"/>
  <c r="L25" i="22" s="1"/>
  <c r="D26" i="22"/>
  <c r="L26" i="22" s="1"/>
  <c r="D27" i="22"/>
  <c r="L27" i="22" s="1"/>
  <c r="D28" i="22"/>
  <c r="L28" i="22" s="1"/>
  <c r="D29" i="22"/>
  <c r="L29" i="22" s="1"/>
  <c r="D30" i="22"/>
  <c r="L30" i="22" s="1"/>
  <c r="D31" i="22"/>
  <c r="L31" i="22" s="1"/>
  <c r="D32" i="22"/>
  <c r="L32" i="22" s="1"/>
  <c r="D33" i="22"/>
  <c r="L33" i="22" s="1"/>
  <c r="D22" i="2"/>
  <c r="C22" i="2"/>
  <c r="B22" i="2"/>
  <c r="A22" i="2"/>
  <c r="O3" i="22"/>
  <c r="P3" i="22"/>
  <c r="V3" i="22"/>
  <c r="V4" i="22"/>
  <c r="V6" i="22"/>
  <c r="V7" i="22"/>
  <c r="V8" i="22"/>
  <c r="V9" i="22"/>
  <c r="V10" i="22"/>
  <c r="V11" i="22"/>
  <c r="V12" i="22"/>
  <c r="V13" i="22"/>
  <c r="V14" i="22"/>
  <c r="V15" i="22"/>
  <c r="V16" i="22"/>
  <c r="V17" i="22"/>
  <c r="V18" i="22"/>
  <c r="V19" i="22"/>
  <c r="V20" i="22"/>
  <c r="V21" i="22"/>
  <c r="V22" i="22"/>
  <c r="V23" i="22"/>
  <c r="V24" i="22"/>
  <c r="V25" i="22"/>
  <c r="V26" i="22"/>
  <c r="V27" i="22"/>
  <c r="V28" i="22"/>
  <c r="V29" i="22"/>
  <c r="V30" i="22"/>
  <c r="V31" i="22"/>
  <c r="V32" i="22"/>
  <c r="V33" i="22"/>
  <c r="B34" i="22"/>
  <c r="E34" i="22"/>
  <c r="F34" i="22"/>
  <c r="A37" i="22"/>
  <c r="B21" i="2"/>
  <c r="P4" i="21"/>
  <c r="P5" i="21"/>
  <c r="P6" i="21"/>
  <c r="P7" i="21"/>
  <c r="P8" i="21"/>
  <c r="P9" i="21"/>
  <c r="P10" i="21"/>
  <c r="P11" i="21"/>
  <c r="P12" i="21"/>
  <c r="P13" i="21"/>
  <c r="P14" i="21"/>
  <c r="P15" i="21"/>
  <c r="P16" i="21"/>
  <c r="P17" i="21"/>
  <c r="P18" i="21"/>
  <c r="P19" i="21"/>
  <c r="P20" i="21"/>
  <c r="P21" i="21"/>
  <c r="P22" i="21"/>
  <c r="P23" i="21"/>
  <c r="P24" i="21"/>
  <c r="P25" i="21"/>
  <c r="P26" i="21"/>
  <c r="P27" i="21"/>
  <c r="P28" i="21"/>
  <c r="P29" i="21"/>
  <c r="P30" i="21"/>
  <c r="P31" i="21"/>
  <c r="P32" i="21"/>
  <c r="P33" i="21"/>
  <c r="O4" i="21"/>
  <c r="O5" i="21"/>
  <c r="O6" i="21"/>
  <c r="O7" i="21"/>
  <c r="O8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M4" i="21"/>
  <c r="M5" i="21"/>
  <c r="M6" i="21"/>
  <c r="M7" i="21"/>
  <c r="M8" i="21"/>
  <c r="M9" i="21"/>
  <c r="M10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32" i="21"/>
  <c r="M33" i="21"/>
  <c r="D4" i="21"/>
  <c r="L4" i="21" s="1"/>
  <c r="D5" i="21"/>
  <c r="L5" i="21" s="1"/>
  <c r="D6" i="21"/>
  <c r="L6" i="21" s="1"/>
  <c r="D7" i="21"/>
  <c r="L7" i="21" s="1"/>
  <c r="D8" i="21"/>
  <c r="L8" i="21" s="1"/>
  <c r="D9" i="21"/>
  <c r="L9" i="21" s="1"/>
  <c r="D10" i="21"/>
  <c r="L10" i="21" s="1"/>
  <c r="D11" i="21"/>
  <c r="L11" i="21" s="1"/>
  <c r="D12" i="21"/>
  <c r="L12" i="21" s="1"/>
  <c r="D13" i="21"/>
  <c r="L13" i="21" s="1"/>
  <c r="D14" i="21"/>
  <c r="L14" i="21" s="1"/>
  <c r="D15" i="21"/>
  <c r="L15" i="21"/>
  <c r="D16" i="21"/>
  <c r="L16" i="21" s="1"/>
  <c r="D17" i="21"/>
  <c r="L17" i="21" s="1"/>
  <c r="D18" i="21"/>
  <c r="L18" i="21" s="1"/>
  <c r="D19" i="21"/>
  <c r="L19" i="21"/>
  <c r="D20" i="21"/>
  <c r="L20" i="21" s="1"/>
  <c r="D21" i="21"/>
  <c r="L21" i="21" s="1"/>
  <c r="D22" i="21"/>
  <c r="L22" i="21" s="1"/>
  <c r="D23" i="21"/>
  <c r="L23" i="21" s="1"/>
  <c r="D24" i="21"/>
  <c r="L24" i="21" s="1"/>
  <c r="D25" i="21"/>
  <c r="L25" i="21" s="1"/>
  <c r="D26" i="21"/>
  <c r="L26" i="21" s="1"/>
  <c r="D27" i="21"/>
  <c r="L27" i="21" s="1"/>
  <c r="D28" i="21"/>
  <c r="L28" i="21" s="1"/>
  <c r="D29" i="21"/>
  <c r="L29" i="21" s="1"/>
  <c r="D30" i="21"/>
  <c r="L30" i="21" s="1"/>
  <c r="D31" i="21"/>
  <c r="L31" i="21" s="1"/>
  <c r="D32" i="21"/>
  <c r="L32" i="21" s="1"/>
  <c r="D33" i="21"/>
  <c r="L33" i="21" s="1"/>
  <c r="D20" i="2"/>
  <c r="C20" i="2"/>
  <c r="B20" i="2"/>
  <c r="A20" i="2"/>
  <c r="O3" i="21"/>
  <c r="P3" i="21"/>
  <c r="V3" i="21"/>
  <c r="V4" i="21"/>
  <c r="V5" i="21"/>
  <c r="V6" i="21"/>
  <c r="V7" i="21"/>
  <c r="V8" i="21"/>
  <c r="V9" i="21"/>
  <c r="V10" i="21"/>
  <c r="V11" i="21"/>
  <c r="V12" i="21"/>
  <c r="V13" i="21"/>
  <c r="V14" i="21"/>
  <c r="V15" i="21"/>
  <c r="V16" i="21"/>
  <c r="V17" i="21"/>
  <c r="V18" i="21"/>
  <c r="V19" i="21"/>
  <c r="V20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B34" i="21"/>
  <c r="E34" i="21"/>
  <c r="F34" i="21"/>
  <c r="A37" i="21"/>
  <c r="B19" i="2"/>
  <c r="P4" i="20"/>
  <c r="P5" i="20"/>
  <c r="P6" i="20"/>
  <c r="P7" i="20"/>
  <c r="P8" i="20"/>
  <c r="P9" i="20"/>
  <c r="P10" i="20"/>
  <c r="P11" i="20"/>
  <c r="P12" i="20"/>
  <c r="P13" i="20"/>
  <c r="P14" i="20"/>
  <c r="P15" i="20"/>
  <c r="P16" i="20"/>
  <c r="P17" i="20"/>
  <c r="P18" i="20"/>
  <c r="P19" i="20"/>
  <c r="P20" i="20"/>
  <c r="P21" i="20"/>
  <c r="P22" i="20"/>
  <c r="P23" i="20"/>
  <c r="P24" i="20"/>
  <c r="P25" i="20"/>
  <c r="P26" i="20"/>
  <c r="P27" i="20"/>
  <c r="P28" i="20"/>
  <c r="P29" i="20"/>
  <c r="P30" i="20"/>
  <c r="P31" i="20"/>
  <c r="P32" i="20"/>
  <c r="P33" i="20"/>
  <c r="O4" i="20"/>
  <c r="O5" i="20"/>
  <c r="O6" i="20"/>
  <c r="O7" i="20"/>
  <c r="O8" i="20"/>
  <c r="O9" i="20"/>
  <c r="O10" i="20"/>
  <c r="O11" i="20"/>
  <c r="O12" i="20"/>
  <c r="O13" i="20"/>
  <c r="O14" i="20"/>
  <c r="O15" i="20"/>
  <c r="O16" i="20"/>
  <c r="O17" i="20"/>
  <c r="O18" i="20"/>
  <c r="O19" i="20"/>
  <c r="O20" i="20"/>
  <c r="O21" i="20"/>
  <c r="O22" i="20"/>
  <c r="O23" i="20"/>
  <c r="O24" i="20"/>
  <c r="O25" i="20"/>
  <c r="O26" i="20"/>
  <c r="O27" i="20"/>
  <c r="O28" i="20"/>
  <c r="O29" i="20"/>
  <c r="O30" i="20"/>
  <c r="O31" i="20"/>
  <c r="O32" i="20"/>
  <c r="O33" i="20"/>
  <c r="N4" i="20"/>
  <c r="N5" i="20"/>
  <c r="N6" i="20"/>
  <c r="N7" i="20"/>
  <c r="N8" i="20"/>
  <c r="N9" i="20"/>
  <c r="N10" i="20"/>
  <c r="N11" i="20"/>
  <c r="N12" i="20"/>
  <c r="N13" i="20"/>
  <c r="N14" i="20"/>
  <c r="N15" i="20"/>
  <c r="N16" i="20"/>
  <c r="N17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M4" i="20"/>
  <c r="M5" i="20"/>
  <c r="M6" i="20"/>
  <c r="M7" i="20"/>
  <c r="M8" i="20"/>
  <c r="M9" i="20"/>
  <c r="M10" i="20"/>
  <c r="M11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D4" i="20"/>
  <c r="D5" i="20"/>
  <c r="L5" i="20" s="1"/>
  <c r="D6" i="20"/>
  <c r="L6" i="20" s="1"/>
  <c r="D7" i="20"/>
  <c r="L7" i="20" s="1"/>
  <c r="D8" i="20"/>
  <c r="L8" i="20" s="1"/>
  <c r="D9" i="20"/>
  <c r="L9" i="20"/>
  <c r="D10" i="20"/>
  <c r="L10" i="20" s="1"/>
  <c r="D11" i="20"/>
  <c r="L11" i="20"/>
  <c r="D12" i="20"/>
  <c r="L12" i="20" s="1"/>
  <c r="D13" i="20"/>
  <c r="L13" i="20" s="1"/>
  <c r="D14" i="20"/>
  <c r="L14" i="20" s="1"/>
  <c r="D15" i="20"/>
  <c r="L15" i="20" s="1"/>
  <c r="D16" i="20"/>
  <c r="L16" i="20" s="1"/>
  <c r="D17" i="20"/>
  <c r="L17" i="20" s="1"/>
  <c r="D18" i="20"/>
  <c r="L18" i="20" s="1"/>
  <c r="D19" i="20"/>
  <c r="L19" i="20" s="1"/>
  <c r="D20" i="20"/>
  <c r="L20" i="20" s="1"/>
  <c r="D21" i="20"/>
  <c r="L21" i="20" s="1"/>
  <c r="D22" i="20"/>
  <c r="L22" i="20" s="1"/>
  <c r="D23" i="20"/>
  <c r="L23" i="20" s="1"/>
  <c r="D24" i="20"/>
  <c r="L24" i="20" s="1"/>
  <c r="D25" i="20"/>
  <c r="L25" i="20" s="1"/>
  <c r="D26" i="20"/>
  <c r="L26" i="20" s="1"/>
  <c r="D27" i="20"/>
  <c r="L27" i="20" s="1"/>
  <c r="D28" i="20"/>
  <c r="L28" i="20" s="1"/>
  <c r="D29" i="20"/>
  <c r="L29" i="20" s="1"/>
  <c r="D30" i="20"/>
  <c r="L30" i="20" s="1"/>
  <c r="D31" i="20"/>
  <c r="L31" i="20" s="1"/>
  <c r="D32" i="20"/>
  <c r="L32" i="20" s="1"/>
  <c r="D33" i="20"/>
  <c r="L33" i="20"/>
  <c r="D18" i="2"/>
  <c r="C18" i="2"/>
  <c r="B18" i="2"/>
  <c r="A18" i="2"/>
  <c r="O3" i="20"/>
  <c r="P3" i="20"/>
  <c r="V3" i="20"/>
  <c r="V4" i="20"/>
  <c r="V5" i="20"/>
  <c r="V6" i="20"/>
  <c r="V7" i="20"/>
  <c r="V8" i="20"/>
  <c r="V9" i="20"/>
  <c r="V10" i="20"/>
  <c r="V11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V24" i="20"/>
  <c r="V25" i="20"/>
  <c r="V26" i="20"/>
  <c r="V27" i="20"/>
  <c r="V28" i="20"/>
  <c r="V29" i="20"/>
  <c r="V30" i="20"/>
  <c r="V31" i="20"/>
  <c r="V32" i="20"/>
  <c r="V33" i="20"/>
  <c r="B34" i="20"/>
  <c r="E34" i="20"/>
  <c r="F34" i="20"/>
  <c r="A37" i="20"/>
  <c r="B17" i="2"/>
  <c r="P4" i="19"/>
  <c r="P5" i="19"/>
  <c r="P6" i="19"/>
  <c r="P7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O4" i="19"/>
  <c r="O5" i="19"/>
  <c r="O6" i="19"/>
  <c r="O7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N4" i="19"/>
  <c r="N5" i="19"/>
  <c r="N6" i="19"/>
  <c r="N7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D4" i="19"/>
  <c r="L4" i="19" s="1"/>
  <c r="D5" i="19"/>
  <c r="L5" i="19" s="1"/>
  <c r="D6" i="19"/>
  <c r="L6" i="19" s="1"/>
  <c r="D7" i="19"/>
  <c r="L7" i="19" s="1"/>
  <c r="D8" i="19"/>
  <c r="L8" i="19" s="1"/>
  <c r="D9" i="19"/>
  <c r="L9" i="19" s="1"/>
  <c r="D10" i="19"/>
  <c r="L10" i="19" s="1"/>
  <c r="D11" i="19"/>
  <c r="L11" i="19" s="1"/>
  <c r="D12" i="19"/>
  <c r="L12" i="19" s="1"/>
  <c r="D13" i="19"/>
  <c r="L13" i="19" s="1"/>
  <c r="D14" i="19"/>
  <c r="L14" i="19" s="1"/>
  <c r="D15" i="19"/>
  <c r="L15" i="19" s="1"/>
  <c r="D16" i="19"/>
  <c r="L16" i="19" s="1"/>
  <c r="D17" i="19"/>
  <c r="L17" i="19" s="1"/>
  <c r="D18" i="19"/>
  <c r="L18" i="19" s="1"/>
  <c r="D19" i="19"/>
  <c r="L19" i="19" s="1"/>
  <c r="D20" i="19"/>
  <c r="L20" i="19" s="1"/>
  <c r="D21" i="19"/>
  <c r="L21" i="19" s="1"/>
  <c r="D22" i="19"/>
  <c r="L22" i="19" s="1"/>
  <c r="D23" i="19"/>
  <c r="L23" i="19" s="1"/>
  <c r="D24" i="19"/>
  <c r="L24" i="19" s="1"/>
  <c r="D25" i="19"/>
  <c r="L25" i="19"/>
  <c r="D26" i="19"/>
  <c r="L26" i="19" s="1"/>
  <c r="D27" i="19"/>
  <c r="L27" i="19"/>
  <c r="D28" i="19"/>
  <c r="L28" i="19" s="1"/>
  <c r="D29" i="19"/>
  <c r="L29" i="19" s="1"/>
  <c r="D30" i="19"/>
  <c r="L30" i="19" s="1"/>
  <c r="D31" i="19"/>
  <c r="L31" i="19" s="1"/>
  <c r="D32" i="19"/>
  <c r="L32" i="19" s="1"/>
  <c r="D33" i="19"/>
  <c r="L33" i="19" s="1"/>
  <c r="D16" i="2"/>
  <c r="C16" i="2"/>
  <c r="B16" i="2"/>
  <c r="A16" i="2"/>
  <c r="O3" i="19"/>
  <c r="P3" i="19"/>
  <c r="V3" i="19"/>
  <c r="V4" i="19"/>
  <c r="V5" i="19"/>
  <c r="V6" i="19"/>
  <c r="V7" i="19"/>
  <c r="V8" i="19"/>
  <c r="V9" i="19"/>
  <c r="V10" i="19"/>
  <c r="V11" i="19"/>
  <c r="V12" i="19"/>
  <c r="V13" i="19"/>
  <c r="V14" i="19"/>
  <c r="V15" i="19"/>
  <c r="V16" i="19"/>
  <c r="V17" i="19"/>
  <c r="V18" i="19"/>
  <c r="V19" i="19"/>
  <c r="V20" i="19"/>
  <c r="V21" i="19"/>
  <c r="V22" i="19"/>
  <c r="V23" i="19"/>
  <c r="V24" i="19"/>
  <c r="V25" i="19"/>
  <c r="V26" i="19"/>
  <c r="V27" i="19"/>
  <c r="V28" i="19"/>
  <c r="V29" i="19"/>
  <c r="V30" i="19"/>
  <c r="V31" i="19"/>
  <c r="V32" i="19"/>
  <c r="V33" i="19"/>
  <c r="B34" i="19"/>
  <c r="E34" i="19"/>
  <c r="F34" i="19"/>
  <c r="A37" i="19"/>
  <c r="A10" i="2"/>
  <c r="A14" i="2"/>
  <c r="A12" i="2"/>
  <c r="B15" i="2"/>
  <c r="P4" i="18"/>
  <c r="P5" i="18"/>
  <c r="P6" i="18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30" i="18"/>
  <c r="P31" i="18"/>
  <c r="P32" i="18"/>
  <c r="P33" i="18"/>
  <c r="O4" i="18"/>
  <c r="O5" i="18"/>
  <c r="O6" i="18"/>
  <c r="O7" i="18"/>
  <c r="O8" i="18"/>
  <c r="O9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O30" i="18"/>
  <c r="O31" i="18"/>
  <c r="O32" i="18"/>
  <c r="O33" i="18"/>
  <c r="N4" i="18"/>
  <c r="N5" i="18"/>
  <c r="N6" i="18"/>
  <c r="N7" i="18"/>
  <c r="N8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N30" i="18"/>
  <c r="N31" i="18"/>
  <c r="N32" i="18"/>
  <c r="N33" i="18"/>
  <c r="M4" i="18"/>
  <c r="M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D4" i="18"/>
  <c r="L4" i="18" s="1"/>
  <c r="D5" i="18"/>
  <c r="L5" i="18" s="1"/>
  <c r="D6" i="18"/>
  <c r="L6" i="18" s="1"/>
  <c r="D7" i="18"/>
  <c r="L7" i="18" s="1"/>
  <c r="D8" i="18"/>
  <c r="L8" i="18" s="1"/>
  <c r="D9" i="18"/>
  <c r="L9" i="18" s="1"/>
  <c r="D10" i="18"/>
  <c r="L10" i="18" s="1"/>
  <c r="D11" i="18"/>
  <c r="L11" i="18" s="1"/>
  <c r="D12" i="18"/>
  <c r="L12" i="18" s="1"/>
  <c r="D13" i="18"/>
  <c r="L13" i="18" s="1"/>
  <c r="D14" i="18"/>
  <c r="L14" i="18" s="1"/>
  <c r="D15" i="18"/>
  <c r="L15" i="18" s="1"/>
  <c r="D16" i="18"/>
  <c r="L16" i="18" s="1"/>
  <c r="D17" i="18"/>
  <c r="L17" i="18" s="1"/>
  <c r="D18" i="18"/>
  <c r="L18" i="18" s="1"/>
  <c r="D19" i="18"/>
  <c r="L19" i="18" s="1"/>
  <c r="D20" i="18"/>
  <c r="L20" i="18" s="1"/>
  <c r="D21" i="18"/>
  <c r="L21" i="18"/>
  <c r="D22" i="18"/>
  <c r="L22" i="18" s="1"/>
  <c r="D23" i="18"/>
  <c r="L23" i="18" s="1"/>
  <c r="D24" i="18"/>
  <c r="L24" i="18" s="1"/>
  <c r="D25" i="18"/>
  <c r="L25" i="18" s="1"/>
  <c r="D26" i="18"/>
  <c r="L26" i="18" s="1"/>
  <c r="D27" i="18"/>
  <c r="L27" i="18" s="1"/>
  <c r="D28" i="18"/>
  <c r="L28" i="18" s="1"/>
  <c r="D29" i="18"/>
  <c r="L29" i="18" s="1"/>
  <c r="D30" i="18"/>
  <c r="L30" i="18" s="1"/>
  <c r="D31" i="18"/>
  <c r="L31" i="18" s="1"/>
  <c r="D32" i="18"/>
  <c r="L32" i="18" s="1"/>
  <c r="D33" i="18"/>
  <c r="L33" i="18"/>
  <c r="D14" i="2"/>
  <c r="C14" i="2"/>
  <c r="B14" i="2"/>
  <c r="O3" i="18"/>
  <c r="P3" i="18"/>
  <c r="V3" i="18"/>
  <c r="V4" i="18"/>
  <c r="V5" i="18"/>
  <c r="V6" i="18"/>
  <c r="V7" i="18"/>
  <c r="V8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V30" i="18"/>
  <c r="V31" i="18"/>
  <c r="V32" i="18"/>
  <c r="V33" i="18"/>
  <c r="B34" i="18"/>
  <c r="E34" i="18"/>
  <c r="F34" i="18"/>
  <c r="A37" i="18"/>
  <c r="B13" i="2"/>
  <c r="P4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O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N4" i="17"/>
  <c r="N5" i="17"/>
  <c r="N6" i="17"/>
  <c r="N7" i="17"/>
  <c r="N8" i="17"/>
  <c r="N9" i="17"/>
  <c r="N34" i="17" s="1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M4" i="17"/>
  <c r="M5" i="17"/>
  <c r="M6" i="17"/>
  <c r="M7" i="17"/>
  <c r="M8" i="17"/>
  <c r="M9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D4" i="17"/>
  <c r="L4" i="17" s="1"/>
  <c r="D5" i="17"/>
  <c r="L5" i="17" s="1"/>
  <c r="D6" i="17"/>
  <c r="L6" i="17" s="1"/>
  <c r="D7" i="17"/>
  <c r="L7" i="17" s="1"/>
  <c r="D8" i="17"/>
  <c r="L8" i="17" s="1"/>
  <c r="D9" i="17"/>
  <c r="L9" i="17" s="1"/>
  <c r="D10" i="17"/>
  <c r="L10" i="17" s="1"/>
  <c r="D11" i="17"/>
  <c r="L11" i="17" s="1"/>
  <c r="D12" i="17"/>
  <c r="L12" i="17" s="1"/>
  <c r="D13" i="17"/>
  <c r="L13" i="17" s="1"/>
  <c r="D14" i="17"/>
  <c r="L14" i="17" s="1"/>
  <c r="D15" i="17"/>
  <c r="L15" i="17" s="1"/>
  <c r="D16" i="17"/>
  <c r="L16" i="17" s="1"/>
  <c r="D17" i="17"/>
  <c r="L17" i="17" s="1"/>
  <c r="D18" i="17"/>
  <c r="L18" i="17" s="1"/>
  <c r="D19" i="17"/>
  <c r="L19" i="17" s="1"/>
  <c r="D20" i="17"/>
  <c r="L20" i="17" s="1"/>
  <c r="D21" i="17"/>
  <c r="L21" i="17" s="1"/>
  <c r="D22" i="17"/>
  <c r="L22" i="17" s="1"/>
  <c r="D23" i="17"/>
  <c r="L23" i="17" s="1"/>
  <c r="D24" i="17"/>
  <c r="L24" i="17" s="1"/>
  <c r="D25" i="17"/>
  <c r="L25" i="17" s="1"/>
  <c r="D26" i="17"/>
  <c r="L26" i="17" s="1"/>
  <c r="D27" i="17"/>
  <c r="L27" i="17" s="1"/>
  <c r="D28" i="17"/>
  <c r="L28" i="17" s="1"/>
  <c r="D29" i="17"/>
  <c r="L29" i="17" s="1"/>
  <c r="D30" i="17"/>
  <c r="L30" i="17" s="1"/>
  <c r="D31" i="17"/>
  <c r="L31" i="17" s="1"/>
  <c r="D32" i="17"/>
  <c r="L32" i="17" s="1"/>
  <c r="D33" i="17"/>
  <c r="L33" i="17" s="1"/>
  <c r="D12" i="2"/>
  <c r="C12" i="2"/>
  <c r="B12" i="2"/>
  <c r="O3" i="17"/>
  <c r="P3" i="17"/>
  <c r="V3" i="17"/>
  <c r="V4" i="17"/>
  <c r="V5" i="17"/>
  <c r="V6" i="17"/>
  <c r="V7" i="17"/>
  <c r="V8" i="17"/>
  <c r="V9" i="17"/>
  <c r="V10" i="17"/>
  <c r="V11" i="17"/>
  <c r="V12" i="17"/>
  <c r="V13" i="17"/>
  <c r="V14" i="17"/>
  <c r="V15" i="17"/>
  <c r="V16" i="17"/>
  <c r="V17" i="17"/>
  <c r="V18" i="17"/>
  <c r="V19" i="17"/>
  <c r="V20" i="17"/>
  <c r="V21" i="17"/>
  <c r="V22" i="17"/>
  <c r="V23" i="17"/>
  <c r="V24" i="17"/>
  <c r="V25" i="17"/>
  <c r="V26" i="17"/>
  <c r="V27" i="17"/>
  <c r="V28" i="17"/>
  <c r="V29" i="17"/>
  <c r="V30" i="17"/>
  <c r="V31" i="17"/>
  <c r="V32" i="17"/>
  <c r="V33" i="17"/>
  <c r="B34" i="17"/>
  <c r="E34" i="17"/>
  <c r="F34" i="17"/>
  <c r="A37" i="17"/>
  <c r="B11" i="2"/>
  <c r="P4" i="16"/>
  <c r="P5" i="16"/>
  <c r="P6" i="16"/>
  <c r="P7" i="16"/>
  <c r="P8" i="16"/>
  <c r="P9" i="16"/>
  <c r="P10" i="16"/>
  <c r="P11" i="16"/>
  <c r="P12" i="16"/>
  <c r="P13" i="16"/>
  <c r="P14" i="16"/>
  <c r="P15" i="16"/>
  <c r="P16" i="16"/>
  <c r="P17" i="16"/>
  <c r="P18" i="16"/>
  <c r="P19" i="16"/>
  <c r="P20" i="16"/>
  <c r="P21" i="16"/>
  <c r="P22" i="16"/>
  <c r="P23" i="16"/>
  <c r="P24" i="16"/>
  <c r="P25" i="16"/>
  <c r="P26" i="16"/>
  <c r="P27" i="16"/>
  <c r="P28" i="16"/>
  <c r="P29" i="16"/>
  <c r="P30" i="16"/>
  <c r="P31" i="16"/>
  <c r="P32" i="16"/>
  <c r="P33" i="16"/>
  <c r="O4" i="16"/>
  <c r="O5" i="16"/>
  <c r="O6" i="16"/>
  <c r="O7" i="16"/>
  <c r="O8" i="16"/>
  <c r="O9" i="16"/>
  <c r="O10" i="16"/>
  <c r="O11" i="16"/>
  <c r="O12" i="16"/>
  <c r="O13" i="16"/>
  <c r="O14" i="16"/>
  <c r="O15" i="16"/>
  <c r="O16" i="16"/>
  <c r="O17" i="16"/>
  <c r="O18" i="16"/>
  <c r="O19" i="16"/>
  <c r="O20" i="16"/>
  <c r="O21" i="16"/>
  <c r="O22" i="16"/>
  <c r="O23" i="16"/>
  <c r="O24" i="16"/>
  <c r="O25" i="16"/>
  <c r="O26" i="16"/>
  <c r="O27" i="16"/>
  <c r="O28" i="16"/>
  <c r="O29" i="16"/>
  <c r="O30" i="16"/>
  <c r="O31" i="16"/>
  <c r="O32" i="16"/>
  <c r="O33" i="16"/>
  <c r="N4" i="16"/>
  <c r="N5" i="16"/>
  <c r="N6" i="16"/>
  <c r="N7" i="16"/>
  <c r="N8" i="16"/>
  <c r="N9" i="16"/>
  <c r="N10" i="16"/>
  <c r="N11" i="16"/>
  <c r="N12" i="16"/>
  <c r="N13" i="16"/>
  <c r="N14" i="16"/>
  <c r="N15" i="16"/>
  <c r="N16" i="16"/>
  <c r="N17" i="16"/>
  <c r="N18" i="16"/>
  <c r="N19" i="16"/>
  <c r="N20" i="16"/>
  <c r="N21" i="16"/>
  <c r="N22" i="16"/>
  <c r="N23" i="16"/>
  <c r="N24" i="16"/>
  <c r="N25" i="16"/>
  <c r="N26" i="16"/>
  <c r="N27" i="16"/>
  <c r="N28" i="16"/>
  <c r="N29" i="16"/>
  <c r="N30" i="16"/>
  <c r="N31" i="16"/>
  <c r="N32" i="16"/>
  <c r="N33" i="16"/>
  <c r="M4" i="16"/>
  <c r="M5" i="16"/>
  <c r="M6" i="16"/>
  <c r="M7" i="16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D4" i="16"/>
  <c r="D5" i="16"/>
  <c r="L5" i="16" s="1"/>
  <c r="D6" i="16"/>
  <c r="L6" i="16" s="1"/>
  <c r="D7" i="16"/>
  <c r="D8" i="16"/>
  <c r="L8" i="16" s="1"/>
  <c r="D9" i="16"/>
  <c r="L9" i="16" s="1"/>
  <c r="D10" i="16"/>
  <c r="L10" i="16" s="1"/>
  <c r="D11" i="16"/>
  <c r="L11" i="16" s="1"/>
  <c r="D12" i="16"/>
  <c r="L12" i="16" s="1"/>
  <c r="D13" i="16"/>
  <c r="L13" i="16" s="1"/>
  <c r="D14" i="16"/>
  <c r="L14" i="16" s="1"/>
  <c r="D15" i="16"/>
  <c r="L15" i="16" s="1"/>
  <c r="D16" i="16"/>
  <c r="L16" i="16" s="1"/>
  <c r="D17" i="16"/>
  <c r="L17" i="16"/>
  <c r="D18" i="16"/>
  <c r="L18" i="16" s="1"/>
  <c r="D19" i="16"/>
  <c r="L19" i="16" s="1"/>
  <c r="D20" i="16"/>
  <c r="L20" i="16" s="1"/>
  <c r="D21" i="16"/>
  <c r="L21" i="16"/>
  <c r="D22" i="16"/>
  <c r="L22" i="16" s="1"/>
  <c r="D23" i="16"/>
  <c r="L23" i="16" s="1"/>
  <c r="D24" i="16"/>
  <c r="L24" i="16" s="1"/>
  <c r="D25" i="16"/>
  <c r="L25" i="16" s="1"/>
  <c r="D26" i="16"/>
  <c r="L26" i="16" s="1"/>
  <c r="D27" i="16"/>
  <c r="L27" i="16" s="1"/>
  <c r="D28" i="16"/>
  <c r="L28" i="16" s="1"/>
  <c r="D29" i="16"/>
  <c r="L29" i="16" s="1"/>
  <c r="D30" i="16"/>
  <c r="L30" i="16" s="1"/>
  <c r="D31" i="16"/>
  <c r="L31" i="16" s="1"/>
  <c r="D32" i="16"/>
  <c r="L32" i="16"/>
  <c r="D33" i="16"/>
  <c r="L33" i="16" s="1"/>
  <c r="D10" i="2"/>
  <c r="C10" i="2"/>
  <c r="B10" i="2"/>
  <c r="O3" i="16"/>
  <c r="P3" i="16"/>
  <c r="V3" i="16"/>
  <c r="V4" i="16"/>
  <c r="V5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V30" i="16"/>
  <c r="V31" i="16"/>
  <c r="V32" i="16"/>
  <c r="V33" i="16"/>
  <c r="B34" i="16"/>
  <c r="E34" i="16"/>
  <c r="F34" i="16"/>
  <c r="A37" i="16"/>
  <c r="A37" i="13"/>
  <c r="O3" i="13"/>
  <c r="P3" i="13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B34" i="13"/>
  <c r="E34" i="13"/>
  <c r="F34" i="13"/>
  <c r="O3" i="12"/>
  <c r="P3" i="12"/>
  <c r="V3" i="12"/>
  <c r="D4" i="12"/>
  <c r="M4" i="12"/>
  <c r="N4" i="12"/>
  <c r="O4" i="12"/>
  <c r="P4" i="12"/>
  <c r="V4" i="12"/>
  <c r="D5" i="12"/>
  <c r="L5" i="12" s="1"/>
  <c r="M5" i="12"/>
  <c r="N5" i="12"/>
  <c r="O5" i="12"/>
  <c r="P5" i="12"/>
  <c r="V5" i="12"/>
  <c r="D6" i="12"/>
  <c r="L6" i="12" s="1"/>
  <c r="M6" i="12"/>
  <c r="N6" i="12"/>
  <c r="O6" i="12"/>
  <c r="P6" i="12"/>
  <c r="V6" i="12"/>
  <c r="D7" i="12"/>
  <c r="L7" i="12" s="1"/>
  <c r="M7" i="12"/>
  <c r="N7" i="12"/>
  <c r="O7" i="12"/>
  <c r="P7" i="12"/>
  <c r="V7" i="12"/>
  <c r="D8" i="12"/>
  <c r="L8" i="12" s="1"/>
  <c r="M8" i="12"/>
  <c r="N8" i="12"/>
  <c r="O8" i="12"/>
  <c r="P8" i="12"/>
  <c r="V8" i="12"/>
  <c r="D9" i="12"/>
  <c r="L9" i="12" s="1"/>
  <c r="M9" i="12"/>
  <c r="N9" i="12"/>
  <c r="O9" i="12"/>
  <c r="P9" i="12"/>
  <c r="V9" i="12"/>
  <c r="D10" i="12"/>
  <c r="L10" i="12" s="1"/>
  <c r="M10" i="12"/>
  <c r="N10" i="12"/>
  <c r="O10" i="12"/>
  <c r="P10" i="12"/>
  <c r="V10" i="12"/>
  <c r="D11" i="12"/>
  <c r="L11" i="12" s="1"/>
  <c r="M11" i="12"/>
  <c r="N11" i="12"/>
  <c r="O11" i="12"/>
  <c r="P11" i="12"/>
  <c r="V11" i="12"/>
  <c r="D12" i="12"/>
  <c r="L12" i="12"/>
  <c r="M12" i="12"/>
  <c r="N12" i="12"/>
  <c r="O12" i="12"/>
  <c r="P12" i="12"/>
  <c r="V12" i="12"/>
  <c r="D13" i="12"/>
  <c r="L13" i="12" s="1"/>
  <c r="M13" i="12"/>
  <c r="N13" i="12"/>
  <c r="O13" i="12"/>
  <c r="P13" i="12"/>
  <c r="V13" i="12"/>
  <c r="D14" i="12"/>
  <c r="L14" i="12"/>
  <c r="M14" i="12"/>
  <c r="N14" i="12"/>
  <c r="O14" i="12"/>
  <c r="P14" i="12"/>
  <c r="V14" i="12"/>
  <c r="D15" i="12"/>
  <c r="L15" i="12" s="1"/>
  <c r="M15" i="12"/>
  <c r="N15" i="12"/>
  <c r="O15" i="12"/>
  <c r="P15" i="12"/>
  <c r="V15" i="12"/>
  <c r="D16" i="12"/>
  <c r="L16" i="12" s="1"/>
  <c r="M16" i="12"/>
  <c r="N16" i="12"/>
  <c r="O16" i="12"/>
  <c r="P16" i="12"/>
  <c r="V16" i="12"/>
  <c r="D17" i="12"/>
  <c r="L17" i="12" s="1"/>
  <c r="M17" i="12"/>
  <c r="N17" i="12"/>
  <c r="O17" i="12"/>
  <c r="P17" i="12"/>
  <c r="V17" i="12"/>
  <c r="D18" i="12"/>
  <c r="L18" i="12" s="1"/>
  <c r="M18" i="12"/>
  <c r="N18" i="12"/>
  <c r="O18" i="12"/>
  <c r="P18" i="12"/>
  <c r="V18" i="12"/>
  <c r="D19" i="12"/>
  <c r="L19" i="12" s="1"/>
  <c r="M19" i="12"/>
  <c r="N19" i="12"/>
  <c r="O19" i="12"/>
  <c r="P19" i="12"/>
  <c r="V19" i="12"/>
  <c r="D20" i="12"/>
  <c r="L20" i="12" s="1"/>
  <c r="M20" i="12"/>
  <c r="N20" i="12"/>
  <c r="O20" i="12"/>
  <c r="P20" i="12"/>
  <c r="V20" i="12"/>
  <c r="D21" i="12"/>
  <c r="L21" i="12" s="1"/>
  <c r="M21" i="12"/>
  <c r="N21" i="12"/>
  <c r="O21" i="12"/>
  <c r="P21" i="12"/>
  <c r="V21" i="12"/>
  <c r="D22" i="12"/>
  <c r="L22" i="12"/>
  <c r="M22" i="12"/>
  <c r="N22" i="12"/>
  <c r="O22" i="12"/>
  <c r="P22" i="12"/>
  <c r="V22" i="12"/>
  <c r="D23" i="12"/>
  <c r="L23" i="12" s="1"/>
  <c r="M23" i="12"/>
  <c r="N23" i="12"/>
  <c r="O23" i="12"/>
  <c r="P23" i="12"/>
  <c r="V23" i="12"/>
  <c r="D24" i="12"/>
  <c r="L24" i="12" s="1"/>
  <c r="M24" i="12"/>
  <c r="N24" i="12"/>
  <c r="O24" i="12"/>
  <c r="P24" i="12"/>
  <c r="V24" i="12"/>
  <c r="D25" i="12"/>
  <c r="L25" i="12" s="1"/>
  <c r="M25" i="12"/>
  <c r="N25" i="12"/>
  <c r="O25" i="12"/>
  <c r="P25" i="12"/>
  <c r="V25" i="12"/>
  <c r="D26" i="12"/>
  <c r="L26" i="12" s="1"/>
  <c r="M26" i="12"/>
  <c r="N26" i="12"/>
  <c r="O26" i="12"/>
  <c r="P26" i="12"/>
  <c r="V26" i="12"/>
  <c r="D27" i="12"/>
  <c r="L27" i="12" s="1"/>
  <c r="M27" i="12"/>
  <c r="N27" i="12"/>
  <c r="O27" i="12"/>
  <c r="P27" i="12"/>
  <c r="V27" i="12"/>
  <c r="D28" i="12"/>
  <c r="L28" i="12" s="1"/>
  <c r="M28" i="12"/>
  <c r="N28" i="12"/>
  <c r="O28" i="12"/>
  <c r="P28" i="12"/>
  <c r="V28" i="12"/>
  <c r="D29" i="12"/>
  <c r="L29" i="12" s="1"/>
  <c r="M29" i="12"/>
  <c r="N29" i="12"/>
  <c r="O29" i="12"/>
  <c r="P29" i="12"/>
  <c r="V29" i="12"/>
  <c r="D30" i="12"/>
  <c r="L30" i="12" s="1"/>
  <c r="M30" i="12"/>
  <c r="N30" i="12"/>
  <c r="O30" i="12"/>
  <c r="P30" i="12"/>
  <c r="V30" i="12"/>
  <c r="D31" i="12"/>
  <c r="L31" i="12" s="1"/>
  <c r="M31" i="12"/>
  <c r="N31" i="12"/>
  <c r="O31" i="12"/>
  <c r="P31" i="12"/>
  <c r="V31" i="12"/>
  <c r="D32" i="12"/>
  <c r="L32" i="12" s="1"/>
  <c r="M32" i="12"/>
  <c r="N32" i="12"/>
  <c r="O32" i="12"/>
  <c r="P32" i="12"/>
  <c r="V32" i="12"/>
  <c r="D33" i="12"/>
  <c r="L33" i="12" s="1"/>
  <c r="M33" i="12"/>
  <c r="N33" i="12"/>
  <c r="O33" i="12"/>
  <c r="P33" i="12"/>
  <c r="V33" i="12"/>
  <c r="B34" i="12"/>
  <c r="E34" i="12"/>
  <c r="F34" i="12"/>
  <c r="A36" i="12"/>
  <c r="M36" i="12"/>
  <c r="D39" i="12"/>
  <c r="O3" i="11"/>
  <c r="P3" i="11"/>
  <c r="V3" i="11"/>
  <c r="D4" i="11"/>
  <c r="L4" i="11"/>
  <c r="V4" i="11"/>
  <c r="D5" i="11"/>
  <c r="V5" i="11"/>
  <c r="D6" i="11"/>
  <c r="L6" i="11"/>
  <c r="V6" i="11"/>
  <c r="D7" i="11"/>
  <c r="L7" i="11" s="1"/>
  <c r="V7" i="11"/>
  <c r="D8" i="11"/>
  <c r="L8" i="11" s="1"/>
  <c r="V8" i="11"/>
  <c r="D9" i="11"/>
  <c r="L9" i="11" s="1"/>
  <c r="V9" i="11"/>
  <c r="D10" i="11"/>
  <c r="L10" i="11" s="1"/>
  <c r="V10" i="11"/>
  <c r="D11" i="11"/>
  <c r="L11" i="11" s="1"/>
  <c r="V11" i="11"/>
  <c r="D12" i="11"/>
  <c r="L12" i="11"/>
  <c r="V12" i="11"/>
  <c r="D13" i="11"/>
  <c r="L13" i="11" s="1"/>
  <c r="V13" i="11"/>
  <c r="D14" i="11"/>
  <c r="L14" i="11" s="1"/>
  <c r="V14" i="11"/>
  <c r="D15" i="11"/>
  <c r="L15" i="11" s="1"/>
  <c r="V15" i="11"/>
  <c r="D16" i="11"/>
  <c r="L16" i="11" s="1"/>
  <c r="V16" i="11"/>
  <c r="D17" i="11"/>
  <c r="L17" i="11" s="1"/>
  <c r="V17" i="11"/>
  <c r="D18" i="11"/>
  <c r="L18" i="11" s="1"/>
  <c r="V18" i="11"/>
  <c r="D19" i="11"/>
  <c r="L19" i="11" s="1"/>
  <c r="V19" i="11"/>
  <c r="D20" i="11"/>
  <c r="L20" i="11" s="1"/>
  <c r="V20" i="11"/>
  <c r="D21" i="11"/>
  <c r="L21" i="11" s="1"/>
  <c r="V21" i="11"/>
  <c r="D22" i="11"/>
  <c r="L22" i="11" s="1"/>
  <c r="V22" i="11"/>
  <c r="D23" i="11"/>
  <c r="L23" i="11" s="1"/>
  <c r="V23" i="11"/>
  <c r="D24" i="11"/>
  <c r="L24" i="11" s="1"/>
  <c r="V24" i="11"/>
  <c r="D25" i="11"/>
  <c r="L25" i="11" s="1"/>
  <c r="V25" i="11"/>
  <c r="D26" i="11"/>
  <c r="L26" i="11" s="1"/>
  <c r="V26" i="11"/>
  <c r="D27" i="11"/>
  <c r="L27" i="11" s="1"/>
  <c r="V27" i="11"/>
  <c r="D28" i="11"/>
  <c r="L28" i="11" s="1"/>
  <c r="V28" i="11"/>
  <c r="D29" i="11"/>
  <c r="L29" i="11" s="1"/>
  <c r="V29" i="11"/>
  <c r="D30" i="11"/>
  <c r="L30" i="11" s="1"/>
  <c r="V30" i="11"/>
  <c r="A31" i="11"/>
  <c r="D31" i="11"/>
  <c r="L31" i="11" s="1"/>
  <c r="V31" i="11"/>
  <c r="D32" i="11"/>
  <c r="L32" i="11" s="1"/>
  <c r="V32" i="11"/>
  <c r="D33" i="11"/>
  <c r="L33" i="11" s="1"/>
  <c r="V33" i="11"/>
  <c r="B34" i="11"/>
  <c r="E34" i="11"/>
  <c r="F34" i="11"/>
  <c r="M36" i="11"/>
  <c r="D39" i="11"/>
  <c r="O3" i="10"/>
  <c r="P3" i="10"/>
  <c r="V3" i="10"/>
  <c r="D4" i="10"/>
  <c r="V4" i="10"/>
  <c r="D5" i="10"/>
  <c r="L5" i="10" s="1"/>
  <c r="V5" i="10"/>
  <c r="D6" i="10"/>
  <c r="L6" i="10"/>
  <c r="V6" i="10"/>
  <c r="D7" i="10"/>
  <c r="L7" i="10" s="1"/>
  <c r="V7" i="10"/>
  <c r="D8" i="10"/>
  <c r="L8" i="10" s="1"/>
  <c r="V8" i="10"/>
  <c r="D9" i="10"/>
  <c r="L9" i="10" s="1"/>
  <c r="V9" i="10"/>
  <c r="D10" i="10"/>
  <c r="L10" i="10" s="1"/>
  <c r="V10" i="10"/>
  <c r="D11" i="10"/>
  <c r="L11" i="10" s="1"/>
  <c r="V11" i="10"/>
  <c r="D12" i="10"/>
  <c r="L12" i="10" s="1"/>
  <c r="V12" i="10"/>
  <c r="D13" i="10"/>
  <c r="L13" i="10" s="1"/>
  <c r="V13" i="10"/>
  <c r="D14" i="10"/>
  <c r="L14" i="10" s="1"/>
  <c r="V14" i="10"/>
  <c r="D15" i="10"/>
  <c r="L15" i="10" s="1"/>
  <c r="V15" i="10"/>
  <c r="D16" i="10"/>
  <c r="L16" i="10" s="1"/>
  <c r="V16" i="10"/>
  <c r="D17" i="10"/>
  <c r="L17" i="10" s="1"/>
  <c r="V17" i="10"/>
  <c r="D18" i="10"/>
  <c r="L18" i="10" s="1"/>
  <c r="V18" i="10"/>
  <c r="D19" i="10"/>
  <c r="L19" i="10" s="1"/>
  <c r="V19" i="10"/>
  <c r="D20" i="10"/>
  <c r="L20" i="10" s="1"/>
  <c r="V20" i="10"/>
  <c r="D21" i="10"/>
  <c r="L21" i="10" s="1"/>
  <c r="V21" i="10"/>
  <c r="D22" i="10"/>
  <c r="L22" i="10" s="1"/>
  <c r="V22" i="10"/>
  <c r="D23" i="10"/>
  <c r="L23" i="10" s="1"/>
  <c r="V23" i="10"/>
  <c r="D24" i="10"/>
  <c r="L24" i="10" s="1"/>
  <c r="V24" i="10"/>
  <c r="D25" i="10"/>
  <c r="L25" i="10" s="1"/>
  <c r="V25" i="10"/>
  <c r="D26" i="10"/>
  <c r="L26" i="10" s="1"/>
  <c r="V26" i="10"/>
  <c r="D27" i="10"/>
  <c r="L27" i="10" s="1"/>
  <c r="V27" i="10"/>
  <c r="D28" i="10"/>
  <c r="L28" i="10" s="1"/>
  <c r="V28" i="10"/>
  <c r="D29" i="10"/>
  <c r="L29" i="10" s="1"/>
  <c r="V29" i="10"/>
  <c r="D30" i="10"/>
  <c r="L30" i="10"/>
  <c r="V30" i="10"/>
  <c r="D31" i="10"/>
  <c r="L31" i="10" s="1"/>
  <c r="V31" i="10"/>
  <c r="D32" i="10"/>
  <c r="L32" i="10" s="1"/>
  <c r="V32" i="10"/>
  <c r="A33" i="10"/>
  <c r="D33" i="10"/>
  <c r="L33" i="10" s="1"/>
  <c r="V33" i="10"/>
  <c r="B34" i="10"/>
  <c r="E34" i="10"/>
  <c r="F34" i="10"/>
  <c r="M36" i="10"/>
  <c r="D39" i="10"/>
  <c r="A4" i="2"/>
  <c r="B4" i="2"/>
  <c r="C4" i="2"/>
  <c r="D4" i="2"/>
  <c r="B5" i="2"/>
  <c r="A6" i="2"/>
  <c r="B6" i="2"/>
  <c r="C6" i="2"/>
  <c r="D6" i="2"/>
  <c r="B7" i="2"/>
  <c r="A8" i="2"/>
  <c r="B8" i="2"/>
  <c r="C8" i="2"/>
  <c r="D8" i="2"/>
  <c r="B9" i="2"/>
  <c r="D6" i="1"/>
  <c r="D7" i="1"/>
  <c r="D8" i="1"/>
  <c r="D34" i="23"/>
  <c r="L4" i="12"/>
  <c r="L4" i="16"/>
  <c r="L6" i="22"/>
  <c r="M34" i="18" l="1"/>
  <c r="E24" i="2"/>
  <c r="E24" i="29"/>
  <c r="O34" i="17"/>
  <c r="M34" i="19"/>
  <c r="O34" i="22"/>
  <c r="P34" i="25"/>
  <c r="H12" i="2"/>
  <c r="H12" i="29"/>
  <c r="N34" i="16"/>
  <c r="L34" i="23"/>
  <c r="L34" i="13"/>
  <c r="L34" i="18"/>
  <c r="N34" i="12"/>
  <c r="V34" i="20"/>
  <c r="N34" i="19"/>
  <c r="V34" i="27"/>
  <c r="O34" i="28"/>
  <c r="N34" i="28"/>
  <c r="N34" i="10"/>
  <c r="M34" i="12"/>
  <c r="N34" i="20"/>
  <c r="P34" i="20"/>
  <c r="M34" i="24"/>
  <c r="D34" i="25"/>
  <c r="Q34" i="23"/>
  <c r="D34" i="16"/>
  <c r="M34" i="21"/>
  <c r="O34" i="21"/>
  <c r="N34" i="26"/>
  <c r="P34" i="26"/>
  <c r="D34" i="27"/>
  <c r="D34" i="13"/>
  <c r="M34" i="13"/>
  <c r="O34" i="13"/>
  <c r="N34" i="11"/>
  <c r="O34" i="10"/>
  <c r="P34" i="10"/>
  <c r="S34" i="23"/>
  <c r="V34" i="19"/>
  <c r="T34" i="19" s="1"/>
  <c r="L34" i="12"/>
  <c r="U34" i="23"/>
  <c r="R34" i="23"/>
  <c r="V34" i="11"/>
  <c r="Q34" i="11" s="1"/>
  <c r="V34" i="16"/>
  <c r="S34" i="16" s="1"/>
  <c r="M34" i="17"/>
  <c r="P34" i="17"/>
  <c r="V34" i="22"/>
  <c r="P34" i="24"/>
  <c r="O34" i="25"/>
  <c r="D34" i="28"/>
  <c r="P34" i="11"/>
  <c r="M34" i="28"/>
  <c r="N34" i="13"/>
  <c r="P34" i="13"/>
  <c r="O34" i="11"/>
  <c r="M34" i="11"/>
  <c r="M34" i="10"/>
  <c r="P34" i="28"/>
  <c r="A38" i="2"/>
  <c r="P34" i="19"/>
  <c r="O34" i="19"/>
  <c r="A39" i="2"/>
  <c r="A40" i="2"/>
  <c r="R34" i="11"/>
  <c r="U34" i="11"/>
  <c r="T34" i="11"/>
  <c r="S34" i="11"/>
  <c r="Q34" i="16"/>
  <c r="U34" i="16"/>
  <c r="T34" i="16"/>
  <c r="R34" i="16"/>
  <c r="L4" i="10"/>
  <c r="L34" i="10" s="1"/>
  <c r="D34" i="10"/>
  <c r="P34" i="12"/>
  <c r="O34" i="12"/>
  <c r="V34" i="13"/>
  <c r="M34" i="16"/>
  <c r="O34" i="18"/>
  <c r="L34" i="19"/>
  <c r="V34" i="12"/>
  <c r="O34" i="16"/>
  <c r="P34" i="16"/>
  <c r="D34" i="17"/>
  <c r="N34" i="18"/>
  <c r="L5" i="11"/>
  <c r="L34" i="11" s="1"/>
  <c r="D34" i="11"/>
  <c r="V34" i="17"/>
  <c r="V34" i="10"/>
  <c r="D34" i="12"/>
  <c r="L34" i="17"/>
  <c r="P34" i="18"/>
  <c r="Q34" i="19"/>
  <c r="T34" i="20"/>
  <c r="R34" i="20"/>
  <c r="D34" i="20"/>
  <c r="V34" i="21"/>
  <c r="O34" i="23"/>
  <c r="V34" i="26"/>
  <c r="L34" i="27"/>
  <c r="L7" i="16"/>
  <c r="L34" i="16" s="1"/>
  <c r="D34" i="19"/>
  <c r="D34" i="21"/>
  <c r="L4" i="26"/>
  <c r="L34" i="26" s="1"/>
  <c r="D34" i="26"/>
  <c r="N34" i="27"/>
  <c r="P34" i="27"/>
  <c r="V34" i="18"/>
  <c r="M34" i="20"/>
  <c r="O34" i="20"/>
  <c r="P34" i="22"/>
  <c r="N34" i="23"/>
  <c r="D34" i="24"/>
  <c r="L4" i="24"/>
  <c r="L34" i="24" s="1"/>
  <c r="M34" i="25"/>
  <c r="N34" i="25"/>
  <c r="D34" i="18"/>
  <c r="L4" i="20"/>
  <c r="L34" i="20" s="1"/>
  <c r="L34" i="21"/>
  <c r="N34" i="21"/>
  <c r="M34" i="22"/>
  <c r="V34" i="24"/>
  <c r="V34" i="25"/>
  <c r="P34" i="21"/>
  <c r="D34" i="22"/>
  <c r="L4" i="22"/>
  <c r="L34" i="22" s="1"/>
  <c r="N34" i="22"/>
  <c r="M34" i="23"/>
  <c r="O34" i="24"/>
  <c r="V34" i="28"/>
  <c r="P34" i="23"/>
  <c r="N34" i="24"/>
  <c r="L34" i="25"/>
  <c r="M34" i="26"/>
  <c r="O34" i="26"/>
  <c r="M34" i="27"/>
  <c r="O34" i="27"/>
  <c r="L5" i="28"/>
  <c r="L34" i="28" s="1"/>
  <c r="F6" i="2" l="1"/>
  <c r="F6" i="29"/>
  <c r="G26" i="2"/>
  <c r="G26" i="29"/>
  <c r="H28" i="2"/>
  <c r="H28" i="29"/>
  <c r="J36" i="2"/>
  <c r="J36" i="29"/>
  <c r="J12" i="2"/>
  <c r="J12" i="29"/>
  <c r="J18" i="2"/>
  <c r="J18" i="29"/>
  <c r="J28" i="2"/>
  <c r="J28" i="29"/>
  <c r="E14" i="2"/>
  <c r="E14" i="29"/>
  <c r="E32" i="2"/>
  <c r="E32" i="29"/>
  <c r="J20" i="2"/>
  <c r="J20" i="29"/>
  <c r="J24" i="2"/>
  <c r="J24" i="29"/>
  <c r="I16" i="2"/>
  <c r="I16" i="29"/>
  <c r="H32" i="2"/>
  <c r="H32" i="29"/>
  <c r="I24" i="2"/>
  <c r="I24" i="29"/>
  <c r="F12" i="2"/>
  <c r="F12" i="29"/>
  <c r="J10" i="2"/>
  <c r="J10" i="29"/>
  <c r="J8" i="2"/>
  <c r="J8" i="29"/>
  <c r="J16" i="2"/>
  <c r="J16" i="29"/>
  <c r="G34" i="2"/>
  <c r="G34" i="29"/>
  <c r="I20" i="2"/>
  <c r="I20" i="29"/>
  <c r="G8" i="2"/>
  <c r="G8" i="29"/>
  <c r="F14" i="2"/>
  <c r="F14" i="29"/>
  <c r="G16" i="2"/>
  <c r="G16" i="29"/>
  <c r="G28" i="2"/>
  <c r="G28" i="29"/>
  <c r="E12" i="2"/>
  <c r="E12" i="29"/>
  <c r="H36" i="2"/>
  <c r="H36" i="29"/>
  <c r="H8" i="2"/>
  <c r="H8" i="29"/>
  <c r="I32" i="2"/>
  <c r="I32" i="29"/>
  <c r="I26" i="2"/>
  <c r="I26" i="29"/>
  <c r="G22" i="2"/>
  <c r="G22" i="29"/>
  <c r="E26" i="2"/>
  <c r="E26" i="29"/>
  <c r="E30" i="2"/>
  <c r="E30" i="29"/>
  <c r="E8" i="2"/>
  <c r="E8" i="29"/>
  <c r="I10" i="2"/>
  <c r="I10" i="29"/>
  <c r="E4" i="2"/>
  <c r="E4" i="29"/>
  <c r="H6" i="2"/>
  <c r="H6" i="29"/>
  <c r="G20" i="2"/>
  <c r="G20" i="29"/>
  <c r="F36" i="2"/>
  <c r="F36" i="29"/>
  <c r="I12" i="2"/>
  <c r="I12" i="29"/>
  <c r="H16" i="2"/>
  <c r="H16" i="29"/>
  <c r="F34" i="2"/>
  <c r="F34" i="29"/>
  <c r="H20" i="2"/>
  <c r="H20" i="29"/>
  <c r="E18" i="2"/>
  <c r="E18" i="29"/>
  <c r="F4" i="2"/>
  <c r="F4" i="29"/>
  <c r="J34" i="2"/>
  <c r="J34" i="29"/>
  <c r="E34" i="2"/>
  <c r="E34" i="29"/>
  <c r="I36" i="2"/>
  <c r="I36" i="29"/>
  <c r="E10" i="2"/>
  <c r="E10" i="29"/>
  <c r="H34" i="2"/>
  <c r="H34" i="29"/>
  <c r="F24" i="2"/>
  <c r="F24" i="29"/>
  <c r="E22" i="2"/>
  <c r="E22" i="29"/>
  <c r="G18" i="2"/>
  <c r="G18" i="29"/>
  <c r="G10" i="2"/>
  <c r="G10" i="29"/>
  <c r="H14" i="2"/>
  <c r="H14" i="29"/>
  <c r="J32" i="2"/>
  <c r="J32" i="29"/>
  <c r="I22" i="2"/>
  <c r="I22" i="29"/>
  <c r="G32" i="2"/>
  <c r="G32" i="29"/>
  <c r="H24" i="2"/>
  <c r="H24" i="29"/>
  <c r="H22" i="2"/>
  <c r="H22" i="29"/>
  <c r="E20" i="2"/>
  <c r="E20" i="29"/>
  <c r="F16" i="2"/>
  <c r="F16" i="29"/>
  <c r="I28" i="2"/>
  <c r="I28" i="29"/>
  <c r="G36" i="2"/>
  <c r="G36" i="29"/>
  <c r="I34" i="2"/>
  <c r="I34" i="29"/>
  <c r="H10" i="2"/>
  <c r="H10" i="29"/>
  <c r="F28" i="2"/>
  <c r="F28" i="29"/>
  <c r="F10" i="2"/>
  <c r="F10" i="29"/>
  <c r="H26" i="2"/>
  <c r="H26" i="29"/>
  <c r="F32" i="2"/>
  <c r="F32" i="29"/>
  <c r="I8" i="2"/>
  <c r="I8" i="29"/>
  <c r="G12" i="2"/>
  <c r="G12" i="29"/>
  <c r="H18" i="2"/>
  <c r="H38" i="2" s="1"/>
  <c r="H18" i="29"/>
  <c r="F26" i="2"/>
  <c r="F26" i="29"/>
  <c r="G24" i="2"/>
  <c r="G24" i="29"/>
  <c r="F30" i="2"/>
  <c r="F30" i="29"/>
  <c r="F20" i="2"/>
  <c r="F20" i="29"/>
  <c r="J22" i="2"/>
  <c r="J22" i="29"/>
  <c r="F22" i="2"/>
  <c r="F22" i="29"/>
  <c r="F18" i="2"/>
  <c r="F18" i="29"/>
  <c r="I18" i="2"/>
  <c r="I18" i="29"/>
  <c r="E16" i="2"/>
  <c r="E16" i="29"/>
  <c r="E6" i="2"/>
  <c r="E6" i="29"/>
  <c r="G6" i="2"/>
  <c r="G6" i="29"/>
  <c r="J26" i="2"/>
  <c r="J26" i="29"/>
  <c r="F8" i="2"/>
  <c r="F8" i="29"/>
  <c r="E36" i="2"/>
  <c r="E36" i="29"/>
  <c r="E28" i="2"/>
  <c r="E28" i="29"/>
  <c r="G14" i="2"/>
  <c r="G14" i="29"/>
  <c r="H4" i="2"/>
  <c r="H4" i="29"/>
  <c r="G4" i="2"/>
  <c r="G4" i="29"/>
  <c r="I4" i="2"/>
  <c r="I4" i="29"/>
  <c r="J4" i="2"/>
  <c r="J4" i="29"/>
  <c r="J14" i="2"/>
  <c r="J14" i="29"/>
  <c r="I14" i="2"/>
  <c r="I14" i="29"/>
  <c r="J30" i="2"/>
  <c r="J30" i="29"/>
  <c r="I30" i="2"/>
  <c r="I30" i="29"/>
  <c r="H30" i="2"/>
  <c r="H30" i="29"/>
  <c r="G30" i="2"/>
  <c r="G30" i="29"/>
  <c r="Q34" i="27"/>
  <c r="T34" i="27"/>
  <c r="U34" i="27"/>
  <c r="R34" i="27"/>
  <c r="S34" i="27"/>
  <c r="R34" i="22"/>
  <c r="S34" i="22"/>
  <c r="T34" i="22"/>
  <c r="U34" i="22"/>
  <c r="Q34" i="22"/>
  <c r="R34" i="19"/>
  <c r="S34" i="19"/>
  <c r="U34" i="19"/>
  <c r="U34" i="20"/>
  <c r="S34" i="20"/>
  <c r="Q34" i="20"/>
  <c r="F40" i="2"/>
  <c r="R34" i="28"/>
  <c r="T34" i="28"/>
  <c r="S34" i="28"/>
  <c r="Q34" i="28"/>
  <c r="U34" i="28"/>
  <c r="S34" i="24"/>
  <c r="R34" i="24"/>
  <c r="Q34" i="24"/>
  <c r="U34" i="24"/>
  <c r="T34" i="24"/>
  <c r="E40" i="2"/>
  <c r="J40" i="2"/>
  <c r="R34" i="21"/>
  <c r="Q34" i="21"/>
  <c r="S34" i="21"/>
  <c r="U34" i="21"/>
  <c r="T34" i="21"/>
  <c r="G40" i="2"/>
  <c r="E39" i="2"/>
  <c r="E38" i="2"/>
  <c r="U34" i="10"/>
  <c r="Q34" i="10"/>
  <c r="S34" i="10"/>
  <c r="T34" i="10"/>
  <c r="R34" i="10"/>
  <c r="H39" i="2"/>
  <c r="T34" i="12"/>
  <c r="R34" i="12"/>
  <c r="S34" i="12"/>
  <c r="U34" i="12"/>
  <c r="Q34" i="12"/>
  <c r="S34" i="13"/>
  <c r="T34" i="13"/>
  <c r="Q34" i="13"/>
  <c r="U34" i="13"/>
  <c r="R34" i="13"/>
  <c r="F38" i="2"/>
  <c r="F39" i="2"/>
  <c r="U34" i="18"/>
  <c r="R34" i="18"/>
  <c r="S34" i="18"/>
  <c r="Q34" i="18"/>
  <c r="T34" i="18"/>
  <c r="S34" i="25"/>
  <c r="R34" i="25"/>
  <c r="Q34" i="25"/>
  <c r="U34" i="25"/>
  <c r="T34" i="25"/>
  <c r="T34" i="26"/>
  <c r="U34" i="26"/>
  <c r="R34" i="26"/>
  <c r="Q34" i="26"/>
  <c r="S34" i="26"/>
  <c r="S34" i="17"/>
  <c r="R34" i="17"/>
  <c r="Q34" i="17"/>
  <c r="U34" i="17"/>
  <c r="T34" i="17"/>
  <c r="I40" i="2"/>
  <c r="H40" i="29" l="1"/>
  <c r="H40" i="2"/>
  <c r="G40" i="29"/>
  <c r="E38" i="29"/>
  <c r="E39" i="29"/>
  <c r="F38" i="29"/>
  <c r="F39" i="29"/>
  <c r="E40" i="29"/>
  <c r="I40" i="29"/>
  <c r="G39" i="2"/>
  <c r="J40" i="29"/>
  <c r="F40" i="29"/>
  <c r="J38" i="2"/>
  <c r="I39" i="2"/>
  <c r="G38" i="2"/>
  <c r="I38" i="2"/>
  <c r="J39" i="2"/>
  <c r="J38" i="29"/>
  <c r="J39" i="29"/>
  <c r="I38" i="29"/>
  <c r="I39" i="29"/>
  <c r="H38" i="29"/>
  <c r="H39" i="29"/>
  <c r="G38" i="29"/>
  <c r="G39" i="29"/>
  <c r="K40" i="2"/>
  <c r="K40" i="29" l="1"/>
  <c r="K38" i="2"/>
  <c r="K39" i="2"/>
  <c r="K39" i="29"/>
  <c r="K38" i="29"/>
</calcChain>
</file>

<file path=xl/sharedStrings.xml><?xml version="1.0" encoding="utf-8"?>
<sst xmlns="http://schemas.openxmlformats.org/spreadsheetml/2006/main" count="3635" uniqueCount="286">
  <si>
    <t>Hyperlink auf Tabellen</t>
  </si>
  <si>
    <t>DECKBLATT</t>
  </si>
  <si>
    <t>Stat-Km</t>
  </si>
  <si>
    <t>in Zelle A3</t>
  </si>
  <si>
    <t>Seite</t>
  </si>
  <si>
    <t>von/bis</t>
  </si>
  <si>
    <t>Bezeichnung</t>
  </si>
  <si>
    <t>Link</t>
  </si>
  <si>
    <t xml:space="preserve"> - </t>
  </si>
  <si>
    <t>Deckblatt</t>
  </si>
  <si>
    <t xml:space="preserve"> -</t>
  </si>
  <si>
    <t>Zusammenstellung Flächen</t>
  </si>
  <si>
    <t>Zusammenstellung</t>
  </si>
  <si>
    <t>gehe zu Blatt 1</t>
  </si>
  <si>
    <t>gehe zu Blatt 2</t>
  </si>
  <si>
    <t>gehe zu Blatt 3</t>
  </si>
  <si>
    <t>gehe zu Blatt 4</t>
  </si>
  <si>
    <t>gehe zu Blatt 5</t>
  </si>
  <si>
    <t>gehe zu Blatt 6</t>
  </si>
  <si>
    <t>gehe zu Blatt 7</t>
  </si>
  <si>
    <t>gehe zu Blatt 8</t>
  </si>
  <si>
    <t>gehe zu Blatt 9</t>
  </si>
  <si>
    <t>gehe zu Blatt 10</t>
  </si>
  <si>
    <t>gehe zu Blatt 11</t>
  </si>
  <si>
    <t>gehe zu Blatt 12</t>
  </si>
  <si>
    <t>gehe zu Blatt 13</t>
  </si>
  <si>
    <t>gehe zu Blatt 14</t>
  </si>
  <si>
    <t>gehe zu Blatt 15</t>
  </si>
  <si>
    <t>gehe zu Blatt 16</t>
  </si>
  <si>
    <t>gehe zu Blatt 17</t>
  </si>
  <si>
    <t>Blatt</t>
  </si>
  <si>
    <t>Abschnitt</t>
  </si>
  <si>
    <t>Lage</t>
  </si>
  <si>
    <t>Achs</t>
  </si>
  <si>
    <t>Gew</t>
  </si>
  <si>
    <t xml:space="preserve">      Böschungen</t>
  </si>
  <si>
    <t xml:space="preserve">       Randstreifen</t>
  </si>
  <si>
    <t>Bemerkungen</t>
  </si>
  <si>
    <t>Hinweise zum ausfüllen / zusammenstellen</t>
  </si>
  <si>
    <t>Nr</t>
  </si>
  <si>
    <t>(Trivialbezeichnung)</t>
  </si>
  <si>
    <t>abstand</t>
  </si>
  <si>
    <t>Sohle</t>
  </si>
  <si>
    <t>links</t>
  </si>
  <si>
    <t>rechts</t>
  </si>
  <si>
    <t>zurück zum Inhaltsverzeichnis</t>
  </si>
  <si>
    <t>Abschn.</t>
  </si>
  <si>
    <t>Summe</t>
  </si>
  <si>
    <t>insgesamt</t>
  </si>
  <si>
    <t>davon</t>
  </si>
  <si>
    <t>innerorts</t>
  </si>
  <si>
    <t>außerorts</t>
  </si>
  <si>
    <t>Zweck der Zusammenstellung</t>
  </si>
  <si>
    <t>Zusammenstellung der Flächenmaße in m²</t>
  </si>
  <si>
    <t>Ursprungsmessung</t>
  </si>
  <si>
    <t>Gewässer</t>
  </si>
  <si>
    <t>Ausschreibung</t>
  </si>
  <si>
    <t>Zweck</t>
  </si>
  <si>
    <t>Vergabe</t>
  </si>
  <si>
    <t>Datum</t>
  </si>
  <si>
    <t>Abrechnung</t>
  </si>
  <si>
    <t>Verfasser</t>
  </si>
  <si>
    <t>Stat.</t>
  </si>
  <si>
    <t>Beschreibung</t>
  </si>
  <si>
    <t>Abst.</t>
  </si>
  <si>
    <t xml:space="preserve">     Längen (m)</t>
  </si>
  <si>
    <t>Breiten (m)</t>
  </si>
  <si>
    <t>Gew.</t>
  </si>
  <si>
    <t>So</t>
  </si>
  <si>
    <t>Böschg</t>
  </si>
  <si>
    <t>Randstr</t>
  </si>
  <si>
    <t>Km</t>
  </si>
  <si>
    <t>Achse</t>
  </si>
  <si>
    <t>li. BOK</t>
  </si>
  <si>
    <t>re. BOK</t>
  </si>
  <si>
    <t>li. Bö</t>
  </si>
  <si>
    <t>re. Bö</t>
  </si>
  <si>
    <t>li. Rand</t>
  </si>
  <si>
    <t>re. Rand</t>
  </si>
  <si>
    <t>li</t>
  </si>
  <si>
    <t>re</t>
  </si>
  <si>
    <t>x</t>
  </si>
  <si>
    <t>Summen</t>
  </si>
  <si>
    <t>Flächenmaße in m²</t>
  </si>
  <si>
    <t>Berechnete Abschnitte</t>
  </si>
  <si>
    <t>Lage / Gewässer</t>
  </si>
  <si>
    <t>Abschnitt von / bis</t>
  </si>
  <si>
    <t>Aufmaß vom Monat /Jahr</t>
  </si>
  <si>
    <t>Vermesser</t>
  </si>
  <si>
    <t>Reide</t>
  </si>
  <si>
    <t>TERRA-DATA GmbH</t>
  </si>
  <si>
    <t>März</t>
  </si>
  <si>
    <t>Mündung in die W. Elster</t>
  </si>
  <si>
    <t>Zaun re.</t>
  </si>
  <si>
    <t>Zaun li.</t>
  </si>
  <si>
    <t>AL Brücke L170</t>
  </si>
  <si>
    <t>Brücke AL</t>
  </si>
  <si>
    <t>Brücke EL</t>
  </si>
  <si>
    <t>Brücke L170 bis Einlauf Mühlgraben</t>
  </si>
  <si>
    <t>EL Brücke L170</t>
  </si>
  <si>
    <t>AL Bahndamm</t>
  </si>
  <si>
    <t>EL Bahndamm</t>
  </si>
  <si>
    <t>Graben li.</t>
  </si>
  <si>
    <t>Einfriedung li.</t>
  </si>
  <si>
    <t>Holzsteg</t>
  </si>
  <si>
    <t>Einlauf Mühlgraben</t>
  </si>
  <si>
    <t>Einlauf Mühlgraben bis Brücke Mühlenteich</t>
  </si>
  <si>
    <t>TERRA-DATA Gmbh</t>
  </si>
  <si>
    <t xml:space="preserve">        Sangerhausen</t>
  </si>
  <si>
    <t>EL Brücke Mühlenteich</t>
  </si>
  <si>
    <t>Ufer z.T. Rasengitter</t>
  </si>
  <si>
    <t>Brücke Mühlteich bis Brücke 3+716</t>
  </si>
  <si>
    <t>Abschlagbauwerk Mühlgr.</t>
  </si>
  <si>
    <t>AL Brücke 3+716</t>
  </si>
  <si>
    <t xml:space="preserve"> Brücke 3+716 bis Brücke Zieglerstrasse</t>
  </si>
  <si>
    <t>EL Brücke 3+716</t>
  </si>
  <si>
    <t>Neuer Pegel Bruckdorf</t>
  </si>
  <si>
    <t>AL Brücke Zieglerstrasse</t>
  </si>
  <si>
    <t>Brücke Zieglerstr. (B6) bis Bahndamm</t>
  </si>
  <si>
    <t>EL Brücke Zieglerstrasse</t>
  </si>
  <si>
    <t>Zul. Graben li.</t>
  </si>
  <si>
    <t>AL Brücke Reideburger Str.</t>
  </si>
  <si>
    <t>EL Bahndamm bis Brücke Reideburger Str. OL Kanena</t>
  </si>
  <si>
    <t>EL Brücke Reideburger Str.</t>
  </si>
  <si>
    <t>ZL Graben v. Hufeisensee</t>
  </si>
  <si>
    <t>Brücke Reideburger Str. bis ZL Graben v. Hufeisensee</t>
  </si>
  <si>
    <t>Br. Reideburger Str. bis ZL Graben v. Hufeisensee</t>
  </si>
  <si>
    <t>ZL v. Hufeisensee</t>
  </si>
  <si>
    <t>Natursteinböschung li.+re.</t>
  </si>
  <si>
    <t>Zaun re.  (Kläranlge)</t>
  </si>
  <si>
    <t>ZL Graben li.</t>
  </si>
  <si>
    <t>AL Brücke Delitzscher Str.</t>
  </si>
  <si>
    <t>Zulauf v. Hufeisensee bis Brücke Delitzscher Str. L165</t>
  </si>
  <si>
    <t>Zulauf v. Hufeisensee bis Brücke Delitzscher Str.</t>
  </si>
  <si>
    <t>2+3</t>
  </si>
  <si>
    <t>EL Brücke Delitzscher Str.</t>
  </si>
  <si>
    <t>ZL Graben re.</t>
  </si>
  <si>
    <t>AL Brücke Paul-Singer-Str.</t>
  </si>
  <si>
    <t xml:space="preserve"> Brücke Delitzscher Str. L165 bis Brücke Paul-Singer-Str.</t>
  </si>
  <si>
    <t xml:space="preserve"> Brücke Delitzscher Str. bis Brücke Paul-Singer-Str.</t>
  </si>
  <si>
    <t>EL Brücke Paul-Singer-Str.</t>
  </si>
  <si>
    <t xml:space="preserve">Brücke Paul-Singer-Str. bis Zulauf Dautzsch </t>
  </si>
  <si>
    <t>ZL Dautzsch</t>
  </si>
  <si>
    <t>Zulauf Dautzsch bis Brücke "LPG" Stichelsdorf</t>
  </si>
  <si>
    <t>AL Brücke L167 OL Stichelsdorf</t>
  </si>
  <si>
    <t>EL Brücke L167 OL Stichelsdorf</t>
  </si>
  <si>
    <t>AL Brücke BAB 14</t>
  </si>
  <si>
    <t>Brücke "LPG" Stichelsdorf bis Brücke BAB 14</t>
  </si>
  <si>
    <t>EL Brücke BAB 14</t>
  </si>
  <si>
    <t>AL Eisenbahnbrücke</t>
  </si>
  <si>
    <t>EL Eisenbahnbrücke</t>
  </si>
  <si>
    <t>AL Brücke L167 OL Peißen</t>
  </si>
  <si>
    <t>EL Brücke L167 OL Peißen</t>
  </si>
  <si>
    <t>AL Brücke  Am Anger</t>
  </si>
  <si>
    <t>EL Brücke  Am Anger</t>
  </si>
  <si>
    <t>AL Steg</t>
  </si>
  <si>
    <t>EL Steg</t>
  </si>
  <si>
    <t>AL Brücke 12+051</t>
  </si>
  <si>
    <t>EL Brücke 12+051</t>
  </si>
  <si>
    <t>AL Brücke Gartenweg</t>
  </si>
  <si>
    <t>EL Brücke Gartenweg</t>
  </si>
  <si>
    <t>AL Teich Peißen</t>
  </si>
  <si>
    <t>EL Brücke Nebengraben</t>
  </si>
  <si>
    <t>AL  Bahndamm</t>
  </si>
  <si>
    <t>AL Brücke L167n</t>
  </si>
  <si>
    <t>EL Brücke L167n</t>
  </si>
  <si>
    <t>AL Brücke Zöberitzer Str.</t>
  </si>
  <si>
    <t>Brücke BAB 14 bis Brücke Zöberitzer Str.</t>
  </si>
  <si>
    <t>EL Brücke Zöberitzer Str.</t>
  </si>
  <si>
    <t>AL Brücke Reidepark</t>
  </si>
  <si>
    <t>EL Brücke Reidepark</t>
  </si>
  <si>
    <t>AL Durchlass B100</t>
  </si>
  <si>
    <t>EL Durchlass B100</t>
  </si>
  <si>
    <t>Abschwenk von B100</t>
  </si>
  <si>
    <t>Brücke Zöberitzer Str. bis Abschwenk von B100</t>
  </si>
  <si>
    <t>AL Durchlass Möbelhaus</t>
  </si>
  <si>
    <t>EL Durchlass Möbelhaus</t>
  </si>
  <si>
    <t>AL Durchlass Saarbrücker Str.</t>
  </si>
  <si>
    <t>EL Durchlass Saarbrücker Str.</t>
  </si>
  <si>
    <t>AL Durchlass am Bahndamm</t>
  </si>
  <si>
    <t>EL Durchlass am Bahndamm</t>
  </si>
  <si>
    <t>AL  Eisenbahnbrücke</t>
  </si>
  <si>
    <t>Abschwenk von B100 bis AL  Eisenbahnbrücke</t>
  </si>
  <si>
    <t>0+000 - 0+670</t>
  </si>
  <si>
    <t>0+672 - 1+695</t>
  </si>
  <si>
    <t>1+695 - 2+468</t>
  </si>
  <si>
    <t>2+482 - 3+709</t>
  </si>
  <si>
    <t>3+716 - 4+509</t>
  </si>
  <si>
    <t>4+525 - 5+778</t>
  </si>
  <si>
    <t>5+816 - 6+419</t>
  </si>
  <si>
    <t>6+428 - 7+682</t>
  </si>
  <si>
    <t>7+682 - 8+933</t>
  </si>
  <si>
    <t>8+944 - 9+917</t>
  </si>
  <si>
    <t>9+925 - 10+769</t>
  </si>
  <si>
    <t>10+769 - 11+276</t>
  </si>
  <si>
    <t>11+305 - 11+703</t>
  </si>
  <si>
    <t>11+740 - 12+430</t>
  </si>
  <si>
    <t>12+447 - 13+143</t>
  </si>
  <si>
    <t>13+143 - 14+152</t>
  </si>
  <si>
    <t>EL  DL Eisenbahnbrücke</t>
  </si>
  <si>
    <t>Eisenbahnbrücke bis Brücke Zöberitzer Weg</t>
  </si>
  <si>
    <t>Abschwenk von B100 bis Eisenbahnbrücke</t>
  </si>
  <si>
    <t>14+170 - 14+443</t>
  </si>
  <si>
    <t>AL Durchlass</t>
  </si>
  <si>
    <t>EL Durchlass</t>
  </si>
  <si>
    <t>AL DL Zöberitzer Weg</t>
  </si>
  <si>
    <t>Brücke 3+716 bis Brücke Zieglerstrasse</t>
  </si>
  <si>
    <t>Bahndamm bis Brücke Reideburger Str.</t>
  </si>
  <si>
    <t>Sohlenkrautung</t>
  </si>
  <si>
    <t>AN:…………………….</t>
  </si>
  <si>
    <t>AG:………………….</t>
  </si>
  <si>
    <t>Mündung in die Weiße Elster bis Brücke L170</t>
  </si>
  <si>
    <t>EL Brücke am Parkplatz</t>
  </si>
  <si>
    <t>AL Brücke am Parkplatz</t>
  </si>
  <si>
    <t>OL Dautzsch Zulaufgr. re</t>
  </si>
  <si>
    <t>AL Brücke Gut Stichelsd.</t>
  </si>
  <si>
    <t>Zulauf Dautzsch bis Brücke Gut Stichelsdorf</t>
  </si>
  <si>
    <t>EL Brücke Gut Stichelsd.</t>
  </si>
  <si>
    <t>Brücke Gut Stichelsdorf bis Brücke BAB 14</t>
  </si>
  <si>
    <t>Schilfmahd - Böschung und Sohle</t>
  </si>
  <si>
    <t>Schilfmahd</t>
  </si>
  <si>
    <t>König</t>
  </si>
  <si>
    <t>Wiesenstraße</t>
  </si>
  <si>
    <t>Rohrbrücke</t>
  </si>
  <si>
    <t>(Dieskauer Park)</t>
  </si>
  <si>
    <t>und außerorts (280 m)</t>
  </si>
  <si>
    <t>und innerorts (250 m)</t>
  </si>
  <si>
    <t>und innerorts (75 m)</t>
  </si>
  <si>
    <t>und außerorts (310 m)</t>
  </si>
  <si>
    <t>und innerorts (300 m)</t>
  </si>
  <si>
    <t>und innerorts (86 m)</t>
  </si>
  <si>
    <t>EL Feldwegbrücke</t>
  </si>
  <si>
    <t>AL Feldwegbrücke</t>
  </si>
  <si>
    <t>und außerorts (433 m)</t>
  </si>
  <si>
    <t>AL Brücke  km 10+705</t>
  </si>
  <si>
    <t>EL Brücke km 10+705</t>
  </si>
  <si>
    <t>(320 m)</t>
  </si>
  <si>
    <t>Zulaufgraben links</t>
  </si>
  <si>
    <t>310 m</t>
  </si>
  <si>
    <t>AL Brü. Braschwitzer Str.</t>
  </si>
  <si>
    <t>EL Brü. Braschwitzer Str.</t>
  </si>
  <si>
    <t>86 m innerorts</t>
  </si>
  <si>
    <t>320 m mähen, restliche Fläche im Wald</t>
  </si>
  <si>
    <t>Sohlenkrautung; Solarfeld eingezäunt</t>
  </si>
  <si>
    <t>Sohlenkrautung ca. 50 m</t>
  </si>
  <si>
    <t>250 m innerorts</t>
  </si>
  <si>
    <t>Schilfmahd - Böschung und Sohle; 340 m außerorts</t>
  </si>
  <si>
    <t>Schilfmahd - Böschung und Sohle; teilweise Wald (300 m)</t>
  </si>
  <si>
    <t>teilweise Wald (860 m)</t>
  </si>
  <si>
    <t>280 m außerorts</t>
  </si>
  <si>
    <t>300 m innerorts</t>
  </si>
  <si>
    <t>mehrere Brücken, Rohrdurchlässe und Stege</t>
  </si>
  <si>
    <t>Summen innerorts</t>
  </si>
  <si>
    <t>40 m innerorts</t>
  </si>
  <si>
    <t xml:space="preserve">2.465+2905= 5.370 m² Schilf </t>
  </si>
  <si>
    <t>1.755+1.312= 3.067 m² Schilf + 1.401 m Rst re= 4.468 m²</t>
  </si>
  <si>
    <t>AL Brücke Mühlteich</t>
  </si>
  <si>
    <t>430 m außerorts; teilweise Sohlenkrautung</t>
  </si>
  <si>
    <t>Sohle 90 m²</t>
  </si>
  <si>
    <t>Sohle 320 x 2 = 640 m²</t>
  </si>
  <si>
    <t>im eingezäunten Bereich Solarfeld</t>
  </si>
  <si>
    <t>Schilfmahd - Böschung und Sohle; 310 m außerorts</t>
  </si>
  <si>
    <t>4.505+3.372= 7.877 m² Schilf + Rst li+re = 11.192 m²</t>
  </si>
  <si>
    <t>gesamte Schilfmahd</t>
  </si>
  <si>
    <t>Summen innen</t>
  </si>
  <si>
    <t>Summen außen</t>
  </si>
  <si>
    <t>430 m außerorts; teilweise Sohlenkrautung 640 m²</t>
  </si>
  <si>
    <t>Sohlenkrautung 55 m²</t>
  </si>
  <si>
    <t xml:space="preserve">Sohle 320 x 2 </t>
  </si>
  <si>
    <t xml:space="preserve">Sohle 55,5 m² </t>
  </si>
  <si>
    <t>Schilfmahd - Böschung, Sohle+ Randstreifen</t>
  </si>
  <si>
    <t>Schilfmahd - Böschung, Sohle+ Randstreifen; teilw. Wald (300 m)</t>
  </si>
  <si>
    <t>320 x 2= 640 m²</t>
  </si>
  <si>
    <t xml:space="preserve"> Sohlenkrautung 55 m²</t>
  </si>
  <si>
    <t>Sohlenkrautung 2.243 m²</t>
  </si>
  <si>
    <t>Sohlenkrautung 1.681 m²</t>
  </si>
  <si>
    <t xml:space="preserve">  4.620 m²</t>
  </si>
  <si>
    <t>Rohrauslauf rechts</t>
  </si>
  <si>
    <t>Graben rechts</t>
  </si>
  <si>
    <t>AG:…………………….</t>
  </si>
  <si>
    <t>AN:………………….</t>
  </si>
  <si>
    <t>22.085 m²</t>
  </si>
  <si>
    <t>21.440 m²</t>
  </si>
  <si>
    <t>55.675 m²</t>
  </si>
  <si>
    <t>März 2026</t>
  </si>
  <si>
    <t>Reuß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</si>
</sst>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00"/>
    <numFmt numFmtId="166" formatCode="#,##0.0"/>
    <numFmt numFmtId="167" formatCode="dd/mm/yy"/>
  </numFmts>
  <fonts count="21" x14ac:knownFonts="1"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10"/>
      <color indexed="53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5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164" fontId="19" fillId="0" borderId="0" applyFont="0" applyFill="0" applyBorder="0" applyAlignment="0" applyProtection="0"/>
  </cellStyleXfs>
  <cellXfs count="288">
    <xf numFmtId="0" fontId="0" fillId="0" borderId="0" xfId="0"/>
    <xf numFmtId="165" fontId="0" fillId="0" borderId="0" xfId="0" applyNumberFormat="1" applyAlignment="1">
      <alignment horizontal="left" indent="1"/>
    </xf>
    <xf numFmtId="0" fontId="0" fillId="0" borderId="0" xfId="0" applyAlignment="1">
      <alignment horizontal="center"/>
    </xf>
    <xf numFmtId="3" fontId="0" fillId="0" borderId="0" xfId="0" applyNumberFormat="1"/>
    <xf numFmtId="0" fontId="0" fillId="0" borderId="1" xfId="0" applyFont="1" applyBorder="1"/>
    <xf numFmtId="165" fontId="0" fillId="0" borderId="2" xfId="0" applyNumberFormat="1" applyFont="1" applyBorder="1" applyAlignment="1">
      <alignment horizontal="left" indent="1"/>
    </xf>
    <xf numFmtId="0" fontId="0" fillId="0" borderId="3" xfId="0" applyFont="1" applyBorder="1" applyAlignment="1">
      <alignment horizontal="center"/>
    </xf>
    <xf numFmtId="3" fontId="0" fillId="0" borderId="4" xfId="0" applyNumberFormat="1" applyFont="1" applyBorder="1"/>
    <xf numFmtId="3" fontId="1" fillId="0" borderId="4" xfId="0" applyNumberFormat="1" applyFont="1" applyBorder="1"/>
    <xf numFmtId="0" fontId="2" fillId="0" borderId="5" xfId="0" applyFont="1" applyBorder="1" applyAlignment="1" applyProtection="1">
      <alignment horizontal="center"/>
      <protection locked="0"/>
    </xf>
    <xf numFmtId="3" fontId="0" fillId="0" borderId="6" xfId="0" applyNumberFormat="1" applyFont="1" applyBorder="1" applyAlignment="1" applyProtection="1">
      <alignment horizontal="left" indent="1"/>
    </xf>
    <xf numFmtId="165" fontId="0" fillId="0" borderId="0" xfId="0" applyNumberFormat="1" applyFont="1" applyBorder="1" applyAlignment="1" applyProtection="1">
      <alignment horizontal="center"/>
    </xf>
    <xf numFmtId="3" fontId="0" fillId="0" borderId="7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0" fontId="0" fillId="0" borderId="8" xfId="0" applyFont="1" applyBorder="1" applyProtection="1">
      <protection locked="0"/>
    </xf>
    <xf numFmtId="3" fontId="0" fillId="0" borderId="9" xfId="0" applyNumberFormat="1" applyFont="1" applyBorder="1" applyAlignment="1" applyProtection="1">
      <alignment horizontal="left" indent="1"/>
    </xf>
    <xf numFmtId="165" fontId="0" fillId="0" borderId="10" xfId="0" applyNumberFormat="1" applyFont="1" applyBorder="1" applyAlignment="1" applyProtection="1">
      <alignment horizontal="center"/>
    </xf>
    <xf numFmtId="3" fontId="0" fillId="0" borderId="11" xfId="0" applyNumberFormat="1" applyFont="1" applyBorder="1" applyAlignment="1">
      <alignment horizontal="center"/>
    </xf>
    <xf numFmtId="3" fontId="0" fillId="0" borderId="12" xfId="0" applyNumberFormat="1" applyFont="1" applyBorder="1" applyAlignment="1">
      <alignment horizontal="center"/>
    </xf>
    <xf numFmtId="0" fontId="0" fillId="0" borderId="5" xfId="0" applyFont="1" applyBorder="1" applyProtection="1">
      <protection locked="0"/>
    </xf>
    <xf numFmtId="1" fontId="0" fillId="0" borderId="6" xfId="0" applyNumberFormat="1" applyFont="1" applyBorder="1" applyAlignment="1" applyProtection="1">
      <alignment horizontal="left" indent="1"/>
      <protection locked="0"/>
    </xf>
    <xf numFmtId="0" fontId="0" fillId="0" borderId="13" xfId="0" applyFont="1" applyBorder="1" applyAlignment="1" applyProtection="1">
      <alignment horizontal="center"/>
      <protection locked="0"/>
    </xf>
    <xf numFmtId="3" fontId="0" fillId="0" borderId="14" xfId="0" applyNumberFormat="1" applyFont="1" applyBorder="1" applyAlignment="1" applyProtection="1">
      <alignment horizontal="left" indent="1"/>
    </xf>
    <xf numFmtId="3" fontId="0" fillId="0" borderId="7" xfId="0" applyNumberFormat="1" applyFont="1" applyBorder="1" applyAlignment="1" applyProtection="1">
      <alignment horizontal="left" indent="1"/>
    </xf>
    <xf numFmtId="0" fontId="3" fillId="0" borderId="0" xfId="0" applyFont="1"/>
    <xf numFmtId="3" fontId="4" fillId="2" borderId="7" xfId="1" applyNumberFormat="1" applyFont="1" applyFill="1" applyBorder="1" applyAlignment="1" applyProtection="1">
      <alignment horizontal="left" indent="1"/>
      <protection locked="0"/>
    </xf>
    <xf numFmtId="0" fontId="5" fillId="0" borderId="5" xfId="0" applyFont="1" applyBorder="1" applyAlignment="1" applyProtection="1">
      <alignment horizontal="right"/>
      <protection locked="0"/>
    </xf>
    <xf numFmtId="0" fontId="4" fillId="0" borderId="0" xfId="1" applyNumberFormat="1" applyFill="1" applyBorder="1" applyAlignment="1" applyProtection="1"/>
    <xf numFmtId="0" fontId="2" fillId="0" borderId="5" xfId="0" applyFont="1" applyBorder="1" applyProtection="1">
      <protection locked="0"/>
    </xf>
    <xf numFmtId="0" fontId="0" fillId="0" borderId="5" xfId="0" applyFont="1" applyBorder="1" applyAlignment="1" applyProtection="1">
      <alignment horizontal="left" indent="15"/>
      <protection locked="0"/>
    </xf>
    <xf numFmtId="0" fontId="3" fillId="0" borderId="5" xfId="0" applyFont="1" applyBorder="1" applyProtection="1">
      <protection locked="0"/>
    </xf>
    <xf numFmtId="0" fontId="3" fillId="0" borderId="15" xfId="0" applyFont="1" applyBorder="1"/>
    <xf numFmtId="165" fontId="3" fillId="0" borderId="16" xfId="0" applyNumberFormat="1" applyFont="1" applyBorder="1" applyAlignment="1">
      <alignment horizontal="left" indent="1"/>
    </xf>
    <xf numFmtId="3" fontId="3" fillId="0" borderId="17" xfId="0" applyNumberFormat="1" applyFont="1" applyBorder="1"/>
    <xf numFmtId="3" fontId="3" fillId="0" borderId="17" xfId="0" applyNumberFormat="1" applyFont="1" applyBorder="1" applyAlignment="1">
      <alignment horizontal="left" indent="1"/>
    </xf>
    <xf numFmtId="165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6" fillId="2" borderId="18" xfId="1" applyNumberFormat="1" applyFont="1" applyFill="1" applyBorder="1" applyAlignment="1" applyProtection="1">
      <alignment horizontal="center"/>
      <protection locked="0"/>
    </xf>
    <xf numFmtId="165" fontId="0" fillId="0" borderId="0" xfId="0" applyNumberFormat="1"/>
    <xf numFmtId="166" fontId="0" fillId="0" borderId="0" xfId="0" applyNumberFormat="1"/>
    <xf numFmtId="0" fontId="0" fillId="0" borderId="19" xfId="0" applyBorder="1" applyProtection="1">
      <protection locked="0"/>
    </xf>
    <xf numFmtId="165" fontId="0" fillId="0" borderId="20" xfId="0" applyNumberFormat="1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3" fontId="0" fillId="0" borderId="21" xfId="0" applyNumberFormat="1" applyFont="1" applyBorder="1" applyAlignment="1">
      <alignment horizontal="center"/>
    </xf>
    <xf numFmtId="3" fontId="0" fillId="0" borderId="22" xfId="0" applyNumberFormat="1" applyFont="1" applyBorder="1"/>
    <xf numFmtId="3" fontId="0" fillId="0" borderId="23" xfId="0" applyNumberFormat="1" applyBorder="1"/>
    <xf numFmtId="166" fontId="0" fillId="0" borderId="24" xfId="0" applyNumberFormat="1" applyBorder="1"/>
    <xf numFmtId="166" fontId="0" fillId="0" borderId="22" xfId="0" applyNumberFormat="1" applyBorder="1"/>
    <xf numFmtId="166" fontId="0" fillId="0" borderId="21" xfId="0" applyNumberFormat="1" applyFont="1" applyBorder="1" applyAlignment="1">
      <alignment horizontal="center"/>
    </xf>
    <xf numFmtId="166" fontId="0" fillId="0" borderId="23" xfId="0" applyNumberFormat="1" applyBorder="1"/>
    <xf numFmtId="166" fontId="0" fillId="0" borderId="25" xfId="0" applyNumberFormat="1" applyBorder="1"/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left"/>
    </xf>
    <xf numFmtId="165" fontId="0" fillId="0" borderId="28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5" fontId="0" fillId="0" borderId="29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3" fontId="0" fillId="0" borderId="28" xfId="0" applyNumberFormat="1" applyFont="1" applyBorder="1" applyAlignment="1">
      <alignment horizontal="center"/>
    </xf>
    <xf numFmtId="166" fontId="0" fillId="0" borderId="28" xfId="0" applyNumberFormat="1" applyFont="1" applyBorder="1" applyAlignment="1">
      <alignment horizontal="center"/>
    </xf>
    <xf numFmtId="166" fontId="0" fillId="0" borderId="30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18" xfId="0" applyFont="1" applyBorder="1" applyProtection="1">
      <protection locked="0"/>
    </xf>
    <xf numFmtId="165" fontId="0" fillId="0" borderId="31" xfId="0" applyNumberFormat="1" applyBorder="1" applyProtection="1">
      <protection locked="0"/>
    </xf>
    <xf numFmtId="0" fontId="0" fillId="0" borderId="32" xfId="0" applyFont="1" applyBorder="1" applyProtection="1">
      <protection locked="0"/>
    </xf>
    <xf numFmtId="3" fontId="0" fillId="0" borderId="32" xfId="0" applyNumberFormat="1" applyBorder="1" applyProtection="1"/>
    <xf numFmtId="3" fontId="0" fillId="0" borderId="0" xfId="0" applyNumberFormat="1" applyBorder="1" applyProtection="1"/>
    <xf numFmtId="166" fontId="0" fillId="0" borderId="0" xfId="0" applyNumberFormat="1" applyBorder="1" applyProtection="1">
      <protection locked="0"/>
    </xf>
    <xf numFmtId="166" fontId="0" fillId="0" borderId="33" xfId="0" applyNumberFormat="1" applyBorder="1"/>
    <xf numFmtId="166" fontId="0" fillId="0" borderId="34" xfId="0" applyNumberFormat="1" applyBorder="1"/>
    <xf numFmtId="166" fontId="0" fillId="0" borderId="32" xfId="0" applyNumberFormat="1" applyBorder="1"/>
    <xf numFmtId="166" fontId="0" fillId="0" borderId="0" xfId="0" applyNumberFormat="1" applyBorder="1"/>
    <xf numFmtId="166" fontId="0" fillId="0" borderId="7" xfId="0" applyNumberFormat="1" applyBorder="1"/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165" fontId="0" fillId="0" borderId="33" xfId="0" applyNumberFormat="1" applyBorder="1" applyAlignment="1">
      <alignment horizontal="center"/>
    </xf>
    <xf numFmtId="165" fontId="0" fillId="0" borderId="35" xfId="0" applyNumberFormat="1" applyBorder="1" applyProtection="1">
      <protection locked="0"/>
    </xf>
    <xf numFmtId="0" fontId="0" fillId="0" borderId="36" xfId="0" applyBorder="1" applyProtection="1">
      <protection locked="0"/>
    </xf>
    <xf numFmtId="3" fontId="0" fillId="0" borderId="36" xfId="0" applyNumberFormat="1" applyBorder="1" applyProtection="1"/>
    <xf numFmtId="3" fontId="0" fillId="0" borderId="0" xfId="0" applyNumberFormat="1" applyBorder="1" applyProtection="1">
      <protection locked="0"/>
    </xf>
    <xf numFmtId="166" fontId="0" fillId="0" borderId="13" xfId="0" applyNumberFormat="1" applyBorder="1"/>
    <xf numFmtId="166" fontId="0" fillId="0" borderId="6" xfId="0" applyNumberFormat="1" applyBorder="1"/>
    <xf numFmtId="166" fontId="0" fillId="0" borderId="36" xfId="0" applyNumberFormat="1" applyBorder="1"/>
    <xf numFmtId="0" fontId="0" fillId="0" borderId="36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alignment horizontal="center"/>
      <protection locked="0"/>
    </xf>
    <xf numFmtId="165" fontId="0" fillId="0" borderId="13" xfId="0" applyNumberFormat="1" applyBorder="1" applyAlignment="1">
      <alignment horizontal="center"/>
    </xf>
    <xf numFmtId="166" fontId="0" fillId="0" borderId="10" xfId="0" applyNumberFormat="1" applyBorder="1"/>
    <xf numFmtId="166" fontId="0" fillId="0" borderId="9" xfId="0" applyNumberFormat="1" applyBorder="1"/>
    <xf numFmtId="166" fontId="0" fillId="0" borderId="37" xfId="0" applyNumberFormat="1" applyBorder="1"/>
    <xf numFmtId="3" fontId="0" fillId="0" borderId="38" xfId="0" applyNumberFormat="1" applyBorder="1"/>
    <xf numFmtId="0" fontId="0" fillId="0" borderId="39" xfId="0" applyFont="1" applyBorder="1" applyAlignment="1">
      <alignment horizontal="center"/>
    </xf>
    <xf numFmtId="3" fontId="0" fillId="0" borderId="38" xfId="0" applyNumberFormat="1" applyBorder="1" applyProtection="1"/>
    <xf numFmtId="166" fontId="0" fillId="0" borderId="38" xfId="0" applyNumberFormat="1" applyBorder="1"/>
    <xf numFmtId="166" fontId="0" fillId="0" borderId="40" xfId="0" applyNumberFormat="1" applyBorder="1"/>
    <xf numFmtId="3" fontId="0" fillId="0" borderId="38" xfId="0" applyNumberFormat="1" applyBorder="1" applyAlignment="1">
      <alignment horizontal="center"/>
    </xf>
    <xf numFmtId="165" fontId="0" fillId="0" borderId="5" xfId="0" applyNumberFormat="1" applyBorder="1"/>
    <xf numFmtId="0" fontId="0" fillId="0" borderId="0" xfId="0" applyBorder="1"/>
    <xf numFmtId="3" fontId="0" fillId="0" borderId="0" xfId="0" applyNumberFormat="1" applyBorder="1"/>
    <xf numFmtId="166" fontId="3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41" xfId="0" applyFont="1" applyBorder="1" applyAlignment="1">
      <alignment horizontal="left" indent="1"/>
    </xf>
    <xf numFmtId="0" fontId="0" fillId="0" borderId="41" xfId="0" applyBorder="1"/>
    <xf numFmtId="3" fontId="2" fillId="0" borderId="3" xfId="0" applyNumberFormat="1" applyFont="1" applyFill="1" applyBorder="1" applyAlignment="1">
      <alignment horizontal="left" indent="1"/>
    </xf>
    <xf numFmtId="3" fontId="0" fillId="0" borderId="3" xfId="0" applyNumberFormat="1" applyFill="1" applyBorder="1"/>
    <xf numFmtId="166" fontId="0" fillId="0" borderId="3" xfId="0" applyNumberFormat="1" applyFill="1" applyBorder="1"/>
    <xf numFmtId="166" fontId="7" fillId="0" borderId="3" xfId="0" applyNumberFormat="1" applyFont="1" applyBorder="1" applyProtection="1">
      <protection locked="0"/>
    </xf>
    <xf numFmtId="166" fontId="0" fillId="0" borderId="3" xfId="0" applyNumberFormat="1" applyBorder="1"/>
    <xf numFmtId="166" fontId="0" fillId="0" borderId="4" xfId="0" applyNumberFormat="1" applyBorder="1"/>
    <xf numFmtId="0" fontId="0" fillId="0" borderId="36" xfId="0" applyFont="1" applyBorder="1" applyAlignment="1">
      <alignment horizontal="left" indent="1"/>
    </xf>
    <xf numFmtId="0" fontId="0" fillId="0" borderId="36" xfId="0" applyBorder="1"/>
    <xf numFmtId="3" fontId="8" fillId="0" borderId="0" xfId="0" applyNumberFormat="1" applyFont="1" applyBorder="1" applyAlignment="1" applyProtection="1">
      <alignment horizontal="left" indent="1"/>
      <protection locked="0"/>
    </xf>
    <xf numFmtId="0" fontId="0" fillId="0" borderId="37" xfId="0" applyFont="1" applyFill="1" applyBorder="1" applyAlignment="1">
      <alignment horizontal="left" indent="1"/>
    </xf>
    <xf numFmtId="0" fontId="0" fillId="0" borderId="37" xfId="0" applyFill="1" applyBorder="1"/>
    <xf numFmtId="3" fontId="0" fillId="0" borderId="42" xfId="0" applyNumberFormat="1" applyBorder="1" applyAlignment="1">
      <alignment horizontal="left" indent="1"/>
    </xf>
    <xf numFmtId="166" fontId="0" fillId="0" borderId="42" xfId="0" applyNumberFormat="1" applyBorder="1" applyAlignment="1">
      <alignment horizontal="left" indent="1"/>
    </xf>
    <xf numFmtId="1" fontId="0" fillId="0" borderId="42" xfId="0" applyNumberFormat="1" applyBorder="1" applyAlignment="1" applyProtection="1">
      <alignment horizontal="left" indent="1"/>
      <protection locked="0"/>
    </xf>
    <xf numFmtId="166" fontId="0" fillId="0" borderId="42" xfId="0" applyNumberFormat="1" applyBorder="1"/>
    <xf numFmtId="166" fontId="0" fillId="0" borderId="12" xfId="0" applyNumberFormat="1" applyBorder="1"/>
    <xf numFmtId="0" fontId="0" fillId="0" borderId="36" xfId="0" applyFont="1" applyFill="1" applyBorder="1" applyAlignment="1">
      <alignment horizontal="left" indent="1"/>
    </xf>
    <xf numFmtId="0" fontId="0" fillId="0" borderId="36" xfId="0" applyFill="1" applyBorder="1"/>
    <xf numFmtId="3" fontId="0" fillId="0" borderId="0" xfId="0" applyNumberFormat="1" applyFont="1" applyBorder="1" applyAlignment="1" applyProtection="1">
      <alignment horizontal="left" indent="1"/>
      <protection locked="0"/>
    </xf>
    <xf numFmtId="166" fontId="0" fillId="0" borderId="0" xfId="0" applyNumberFormat="1" applyFont="1" applyBorder="1" applyAlignment="1">
      <alignment horizontal="center"/>
    </xf>
    <xf numFmtId="0" fontId="0" fillId="0" borderId="43" xfId="0" applyBorder="1" applyProtection="1">
      <protection locked="0"/>
    </xf>
    <xf numFmtId="165" fontId="0" fillId="0" borderId="15" xfId="0" applyNumberFormat="1" applyBorder="1" applyAlignment="1">
      <alignment horizontal="left" indent="1"/>
    </xf>
    <xf numFmtId="0" fontId="0" fillId="0" borderId="44" xfId="0" applyBorder="1"/>
    <xf numFmtId="3" fontId="0" fillId="0" borderId="45" xfId="0" applyNumberFormat="1" applyBorder="1" applyAlignment="1" applyProtection="1">
      <alignment horizontal="left" indent="1"/>
      <protection locked="0"/>
    </xf>
    <xf numFmtId="3" fontId="0" fillId="0" borderId="45" xfId="0" applyNumberFormat="1" applyBorder="1"/>
    <xf numFmtId="166" fontId="0" fillId="0" borderId="45" xfId="0" applyNumberFormat="1" applyBorder="1"/>
    <xf numFmtId="166" fontId="0" fillId="0" borderId="44" xfId="0" applyNumberFormat="1" applyBorder="1"/>
    <xf numFmtId="166" fontId="0" fillId="0" borderId="45" xfId="0" applyNumberFormat="1" applyFont="1" applyBorder="1" applyAlignment="1">
      <alignment horizontal="center"/>
    </xf>
    <xf numFmtId="3" fontId="4" fillId="2" borderId="7" xfId="1" applyNumberFormat="1" applyFill="1" applyBorder="1" applyAlignment="1" applyProtection="1">
      <alignment horizontal="left" indent="1"/>
      <protection locked="0"/>
    </xf>
    <xf numFmtId="0" fontId="3" fillId="0" borderId="46" xfId="0" applyFont="1" applyBorder="1" applyAlignment="1">
      <alignment horizontal="center"/>
    </xf>
    <xf numFmtId="3" fontId="0" fillId="0" borderId="42" xfId="0" applyNumberFormat="1" applyBorder="1" applyAlignment="1" applyProtection="1">
      <alignment horizontal="left" indent="1"/>
      <protection locked="0"/>
    </xf>
    <xf numFmtId="3" fontId="0" fillId="0" borderId="0" xfId="0" applyNumberFormat="1" applyFont="1" applyBorder="1" applyAlignment="1" applyProtection="1">
      <alignment horizontal="left" indent="1"/>
    </xf>
    <xf numFmtId="166" fontId="7" fillId="0" borderId="3" xfId="0" applyNumberFormat="1" applyFont="1" applyBorder="1" applyProtection="1"/>
    <xf numFmtId="3" fontId="11" fillId="0" borderId="0" xfId="0" applyNumberFormat="1" applyFont="1" applyBorder="1" applyAlignment="1" applyProtection="1">
      <alignment horizontal="left" indent="1"/>
      <protection locked="0"/>
    </xf>
    <xf numFmtId="3" fontId="0" fillId="0" borderId="18" xfId="0" applyNumberFormat="1" applyFont="1" applyBorder="1" applyAlignment="1" applyProtection="1">
      <alignment horizontal="center"/>
      <protection locked="0"/>
    </xf>
    <xf numFmtId="3" fontId="0" fillId="0" borderId="18" xfId="0" applyNumberFormat="1" applyFont="1" applyBorder="1" applyAlignment="1" applyProtection="1">
      <alignment horizontal="center"/>
    </xf>
    <xf numFmtId="0" fontId="0" fillId="0" borderId="32" xfId="0" applyBorder="1" applyProtection="1">
      <protection locked="0"/>
    </xf>
    <xf numFmtId="0" fontId="0" fillId="0" borderId="36" xfId="0" applyBorder="1" applyAlignment="1" applyProtection="1">
      <alignment horizontal="center"/>
      <protection locked="0"/>
    </xf>
    <xf numFmtId="3" fontId="0" fillId="0" borderId="14" xfId="0" applyNumberFormat="1" applyBorder="1" applyAlignment="1" applyProtection="1">
      <alignment horizontal="left" indent="1"/>
    </xf>
    <xf numFmtId="0" fontId="0" fillId="0" borderId="13" xfId="0" applyBorder="1" applyAlignment="1" applyProtection="1">
      <alignment horizontal="center"/>
      <protection locked="0"/>
    </xf>
    <xf numFmtId="3" fontId="0" fillId="0" borderId="0" xfId="0" applyNumberFormat="1" applyBorder="1" applyAlignment="1" applyProtection="1">
      <alignment horizontal="left" indent="1"/>
      <protection locked="0"/>
    </xf>
    <xf numFmtId="0" fontId="0" fillId="0" borderId="0" xfId="0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>
      <alignment horizontal="center"/>
      <protection locked="0"/>
    </xf>
    <xf numFmtId="0" fontId="0" fillId="3" borderId="36" xfId="0" applyFont="1" applyFill="1" applyBorder="1" applyAlignment="1" applyProtection="1">
      <alignment horizontal="center"/>
      <protection locked="0"/>
    </xf>
    <xf numFmtId="1" fontId="0" fillId="0" borderId="6" xfId="0" applyNumberFormat="1" applyBorder="1" applyAlignment="1" applyProtection="1">
      <alignment horizontal="left" indent="1"/>
      <protection locked="0"/>
    </xf>
    <xf numFmtId="0" fontId="0" fillId="0" borderId="0" xfId="0" applyFont="1" applyBorder="1" applyAlignment="1" applyProtection="1">
      <alignment horizontal="center"/>
      <protection locked="0"/>
    </xf>
    <xf numFmtId="165" fontId="0" fillId="0" borderId="36" xfId="0" applyNumberFormat="1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12" fillId="0" borderId="0" xfId="0" applyFont="1" applyProtection="1"/>
    <xf numFmtId="0" fontId="0" fillId="0" borderId="6" xfId="0" applyBorder="1" applyAlignment="1" applyProtection="1">
      <alignment horizontal="center"/>
      <protection locked="0"/>
    </xf>
    <xf numFmtId="3" fontId="13" fillId="0" borderId="33" xfId="0" applyNumberFormat="1" applyFont="1" applyBorder="1" applyAlignment="1" applyProtection="1">
      <alignment horizontal="center"/>
    </xf>
    <xf numFmtId="165" fontId="13" fillId="0" borderId="26" xfId="0" applyNumberFormat="1" applyFont="1" applyBorder="1" applyAlignment="1" applyProtection="1">
      <alignment horizontal="center"/>
    </xf>
    <xf numFmtId="3" fontId="13" fillId="0" borderId="50" xfId="0" applyNumberFormat="1" applyFont="1" applyBorder="1" applyProtection="1"/>
    <xf numFmtId="3" fontId="13" fillId="0" borderId="26" xfId="0" applyNumberFormat="1" applyFont="1" applyBorder="1" applyProtection="1"/>
    <xf numFmtId="3" fontId="13" fillId="0" borderId="27" xfId="0" applyNumberFormat="1" applyFont="1" applyBorder="1" applyProtection="1"/>
    <xf numFmtId="0" fontId="13" fillId="0" borderId="0" xfId="0" applyFont="1" applyProtection="1"/>
    <xf numFmtId="3" fontId="13" fillId="0" borderId="10" xfId="0" applyNumberFormat="1" applyFont="1" applyBorder="1" applyAlignment="1" applyProtection="1">
      <alignment horizontal="center"/>
    </xf>
    <xf numFmtId="3" fontId="13" fillId="0" borderId="28" xfId="0" applyNumberFormat="1" applyFont="1" applyBorder="1" applyAlignment="1" applyProtection="1">
      <alignment horizontal="center"/>
    </xf>
    <xf numFmtId="0" fontId="13" fillId="0" borderId="0" xfId="0" applyFont="1" applyBorder="1" applyProtection="1"/>
    <xf numFmtId="165" fontId="13" fillId="0" borderId="0" xfId="0" applyNumberFormat="1" applyFont="1" applyBorder="1" applyProtection="1"/>
    <xf numFmtId="0" fontId="14" fillId="2" borderId="18" xfId="1" applyNumberFormat="1" applyFont="1" applyFill="1" applyBorder="1" applyAlignment="1" applyProtection="1">
      <alignment horizontal="center"/>
      <protection locked="0"/>
    </xf>
    <xf numFmtId="3" fontId="13" fillId="0" borderId="0" xfId="0" applyNumberFormat="1" applyFont="1" applyBorder="1" applyProtection="1"/>
    <xf numFmtId="165" fontId="13" fillId="0" borderId="33" xfId="0" applyNumberFormat="1" applyFont="1" applyBorder="1" applyProtection="1"/>
    <xf numFmtId="165" fontId="13" fillId="0" borderId="10" xfId="0" applyNumberFormat="1" applyFont="1" applyBorder="1" applyProtection="1"/>
    <xf numFmtId="3" fontId="13" fillId="0" borderId="28" xfId="0" applyNumberFormat="1" applyFont="1" applyBorder="1" applyProtection="1"/>
    <xf numFmtId="0" fontId="13" fillId="0" borderId="28" xfId="0" applyFont="1" applyBorder="1" applyAlignment="1" applyProtection="1">
      <alignment horizontal="center"/>
    </xf>
    <xf numFmtId="4" fontId="15" fillId="0" borderId="33" xfId="0" applyNumberFormat="1" applyFont="1" applyBorder="1" applyProtection="1">
      <protection locked="0"/>
    </xf>
    <xf numFmtId="0" fontId="13" fillId="0" borderId="28" xfId="0" applyFont="1" applyBorder="1" applyAlignment="1" applyProtection="1">
      <alignment horizontal="right"/>
    </xf>
    <xf numFmtId="3" fontId="15" fillId="0" borderId="28" xfId="0" applyNumberFormat="1" applyFont="1" applyBorder="1" applyProtection="1"/>
    <xf numFmtId="4" fontId="15" fillId="0" borderId="13" xfId="0" applyNumberFormat="1" applyFont="1" applyBorder="1" applyProtection="1">
      <protection locked="0"/>
    </xf>
    <xf numFmtId="4" fontId="15" fillId="0" borderId="10" xfId="0" applyNumberFormat="1" applyFont="1" applyBorder="1" applyProtection="1">
      <protection locked="0"/>
    </xf>
    <xf numFmtId="0" fontId="13" fillId="0" borderId="0" xfId="0" applyFont="1" applyBorder="1" applyAlignment="1" applyProtection="1">
      <alignment horizontal="center"/>
    </xf>
    <xf numFmtId="166" fontId="13" fillId="0" borderId="34" xfId="0" applyNumberFormat="1" applyFont="1" applyBorder="1" applyAlignment="1" applyProtection="1">
      <alignment horizontal="left" indent="1"/>
    </xf>
    <xf numFmtId="165" fontId="13" fillId="0" borderId="51" xfId="0" applyNumberFormat="1" applyFont="1" applyBorder="1" applyProtection="1"/>
    <xf numFmtId="0" fontId="13" fillId="0" borderId="51" xfId="0" applyFont="1" applyBorder="1" applyProtection="1"/>
    <xf numFmtId="3" fontId="13" fillId="0" borderId="51" xfId="0" applyNumberFormat="1" applyFont="1" applyBorder="1" applyProtection="1"/>
    <xf numFmtId="0" fontId="13" fillId="0" borderId="6" xfId="0" applyFont="1" applyBorder="1" applyAlignment="1" applyProtection="1">
      <alignment horizontal="left" indent="1"/>
    </xf>
    <xf numFmtId="166" fontId="16" fillId="0" borderId="0" xfId="0" applyNumberFormat="1" applyFont="1" applyBorder="1" applyProtection="1">
      <protection locked="0"/>
    </xf>
    <xf numFmtId="166" fontId="16" fillId="0" borderId="0" xfId="0" applyNumberFormat="1" applyFont="1" applyBorder="1" applyProtection="1"/>
    <xf numFmtId="3" fontId="13" fillId="0" borderId="0" xfId="0" applyNumberFormat="1" applyFont="1" applyFill="1" applyBorder="1" applyProtection="1"/>
    <xf numFmtId="0" fontId="13" fillId="0" borderId="36" xfId="0" applyFont="1" applyBorder="1" applyProtection="1">
      <protection locked="0"/>
    </xf>
    <xf numFmtId="166" fontId="13" fillId="0" borderId="0" xfId="0" applyNumberFormat="1" applyFont="1" applyBorder="1" applyProtection="1"/>
    <xf numFmtId="0" fontId="13" fillId="0" borderId="6" xfId="0" applyFont="1" applyFill="1" applyBorder="1" applyAlignment="1" applyProtection="1">
      <alignment horizontal="left" indent="1"/>
    </xf>
    <xf numFmtId="167" fontId="13" fillId="0" borderId="0" xfId="0" applyNumberFormat="1" applyFont="1" applyFill="1" applyBorder="1" applyAlignment="1" applyProtection="1">
      <alignment horizontal="left"/>
      <protection locked="0"/>
    </xf>
    <xf numFmtId="0" fontId="13" fillId="0" borderId="0" xfId="0" applyFont="1" applyFill="1" applyBorder="1" applyProtection="1"/>
    <xf numFmtId="3" fontId="13" fillId="0" borderId="0" xfId="0" applyNumberFormat="1" applyFont="1" applyBorder="1" applyAlignment="1" applyProtection="1">
      <alignment horizontal="left" indent="1"/>
    </xf>
    <xf numFmtId="0" fontId="13" fillId="0" borderId="9" xfId="0" applyFont="1" applyFill="1" applyBorder="1" applyAlignment="1" applyProtection="1">
      <alignment horizontal="left" indent="1"/>
    </xf>
    <xf numFmtId="165" fontId="13" fillId="0" borderId="42" xfId="0" applyNumberFormat="1" applyFont="1" applyBorder="1" applyProtection="1"/>
    <xf numFmtId="3" fontId="13" fillId="0" borderId="42" xfId="0" applyNumberFormat="1" applyFont="1" applyBorder="1" applyAlignment="1" applyProtection="1">
      <alignment horizontal="left" indent="1"/>
      <protection locked="0"/>
    </xf>
    <xf numFmtId="3" fontId="13" fillId="0" borderId="42" xfId="0" applyNumberFormat="1" applyFont="1" applyBorder="1" applyAlignment="1" applyProtection="1">
      <alignment horizontal="left" indent="1"/>
    </xf>
    <xf numFmtId="3" fontId="13" fillId="0" borderId="42" xfId="0" applyNumberFormat="1" applyFont="1" applyBorder="1" applyProtection="1"/>
    <xf numFmtId="3" fontId="13" fillId="0" borderId="42" xfId="0" applyNumberFormat="1" applyFont="1" applyBorder="1" applyAlignment="1" applyProtection="1">
      <alignment horizontal="center"/>
    </xf>
    <xf numFmtId="0" fontId="13" fillId="0" borderId="37" xfId="0" applyFont="1" applyBorder="1" applyProtection="1">
      <protection locked="0"/>
    </xf>
    <xf numFmtId="165" fontId="13" fillId="0" borderId="0" xfId="0" applyNumberFormat="1" applyFont="1" applyBorder="1" applyAlignment="1" applyProtection="1">
      <alignment horizontal="left" indent="1"/>
    </xf>
    <xf numFmtId="3" fontId="13" fillId="0" borderId="0" xfId="0" applyNumberFormat="1" applyFont="1" applyBorder="1" applyAlignment="1" applyProtection="1">
      <alignment horizontal="center"/>
    </xf>
    <xf numFmtId="3" fontId="15" fillId="0" borderId="0" xfId="0" applyNumberFormat="1" applyFont="1" applyBorder="1" applyAlignment="1" applyProtection="1">
      <alignment horizontal="center" vertical="center"/>
    </xf>
    <xf numFmtId="165" fontId="13" fillId="0" borderId="0" xfId="0" applyNumberFormat="1" applyFont="1" applyProtection="1"/>
    <xf numFmtId="3" fontId="13" fillId="0" borderId="0" xfId="0" applyNumberFormat="1" applyFont="1" applyProtection="1"/>
    <xf numFmtId="3" fontId="13" fillId="0" borderId="42" xfId="0" applyNumberFormat="1" applyFont="1" applyBorder="1" applyAlignment="1" applyProtection="1">
      <alignment horizontal="center" vertical="center"/>
    </xf>
    <xf numFmtId="166" fontId="0" fillId="4" borderId="6" xfId="0" applyNumberFormat="1" applyFill="1" applyBorder="1"/>
    <xf numFmtId="166" fontId="0" fillId="4" borderId="36" xfId="0" applyNumberFormat="1" applyFill="1" applyBorder="1"/>
    <xf numFmtId="166" fontId="0" fillId="4" borderId="7" xfId="0" applyNumberFormat="1" applyFill="1" applyBorder="1"/>
    <xf numFmtId="0" fontId="0" fillId="4" borderId="0" xfId="0" applyFont="1" applyFill="1" applyBorder="1" applyAlignment="1" applyProtection="1">
      <alignment horizontal="center"/>
      <protection locked="0"/>
    </xf>
    <xf numFmtId="0" fontId="0" fillId="4" borderId="36" xfId="0" applyFill="1" applyBorder="1" applyProtection="1">
      <protection locked="0"/>
    </xf>
    <xf numFmtId="3" fontId="0" fillId="4" borderId="36" xfId="0" applyNumberFormat="1" applyFill="1" applyBorder="1" applyProtection="1"/>
    <xf numFmtId="166" fontId="0" fillId="0" borderId="53" xfId="0" applyNumberFormat="1" applyBorder="1"/>
    <xf numFmtId="166" fontId="17" fillId="0" borderId="0" xfId="0" applyNumberFormat="1" applyFont="1" applyBorder="1"/>
    <xf numFmtId="166" fontId="17" fillId="0" borderId="7" xfId="0" applyNumberFormat="1" applyFont="1" applyBorder="1"/>
    <xf numFmtId="0" fontId="0" fillId="0" borderId="47" xfId="0" applyFill="1" applyBorder="1" applyAlignment="1" applyProtection="1">
      <alignment horizontal="center"/>
      <protection locked="0"/>
    </xf>
    <xf numFmtId="0" fontId="0" fillId="0" borderId="49" xfId="0" applyFill="1" applyBorder="1" applyAlignment="1" applyProtection="1">
      <alignment horizontal="center"/>
      <protection locked="0"/>
    </xf>
    <xf numFmtId="0" fontId="0" fillId="0" borderId="48" xfId="0" applyFill="1" applyBorder="1" applyAlignment="1" applyProtection="1">
      <alignment horizontal="center"/>
      <protection locked="0"/>
    </xf>
    <xf numFmtId="0" fontId="0" fillId="0" borderId="36" xfId="0" applyFon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36" xfId="0" applyFill="1" applyBorder="1" applyAlignment="1" applyProtection="1">
      <alignment horizontal="center"/>
      <protection locked="0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47" xfId="0" applyFont="1" applyFill="1" applyBorder="1" applyAlignment="1" applyProtection="1">
      <alignment horizontal="center"/>
      <protection locked="0"/>
    </xf>
    <xf numFmtId="166" fontId="0" fillId="0" borderId="55" xfId="0" applyNumberFormat="1" applyBorder="1"/>
    <xf numFmtId="166" fontId="0" fillId="0" borderId="56" xfId="0" applyNumberFormat="1" applyFont="1" applyBorder="1" applyAlignment="1">
      <alignment horizontal="center"/>
    </xf>
    <xf numFmtId="166" fontId="0" fillId="0" borderId="57" xfId="0" applyNumberFormat="1" applyBorder="1"/>
    <xf numFmtId="166" fontId="0" fillId="0" borderId="58" xfId="0" applyNumberFormat="1" applyFill="1" applyBorder="1"/>
    <xf numFmtId="166" fontId="0" fillId="0" borderId="54" xfId="0" applyNumberFormat="1" applyFill="1" applyBorder="1"/>
    <xf numFmtId="0" fontId="13" fillId="5" borderId="28" xfId="0" applyFont="1" applyFill="1" applyBorder="1" applyAlignment="1" applyProtection="1">
      <alignment horizontal="center"/>
    </xf>
    <xf numFmtId="3" fontId="13" fillId="5" borderId="28" xfId="0" applyNumberFormat="1" applyFont="1" applyFill="1" applyBorder="1" applyProtection="1"/>
    <xf numFmtId="3" fontId="15" fillId="5" borderId="28" xfId="0" applyNumberFormat="1" applyFont="1" applyFill="1" applyBorder="1" applyProtection="1"/>
    <xf numFmtId="3" fontId="15" fillId="6" borderId="51" xfId="0" applyNumberFormat="1" applyFont="1" applyFill="1" applyBorder="1" applyProtection="1"/>
    <xf numFmtId="3" fontId="13" fillId="6" borderId="51" xfId="0" applyNumberFormat="1" applyFont="1" applyFill="1" applyBorder="1" applyProtection="1"/>
    <xf numFmtId="4" fontId="15" fillId="6" borderId="51" xfId="0" applyNumberFormat="1" applyFont="1" applyFill="1" applyBorder="1" applyProtection="1"/>
    <xf numFmtId="3" fontId="13" fillId="0" borderId="0" xfId="0" applyNumberFormat="1" applyFont="1" applyBorder="1" applyAlignment="1" applyProtection="1">
      <alignment horizontal="center"/>
    </xf>
    <xf numFmtId="166" fontId="17" fillId="0" borderId="38" xfId="0" applyNumberFormat="1" applyFont="1" applyBorder="1"/>
    <xf numFmtId="166" fontId="17" fillId="0" borderId="40" xfId="0" applyNumberFormat="1" applyFont="1" applyBorder="1"/>
    <xf numFmtId="0" fontId="0" fillId="5" borderId="0" xfId="0" applyFont="1" applyFill="1" applyBorder="1" applyAlignment="1" applyProtection="1">
      <alignment horizontal="center"/>
      <protection locked="0"/>
    </xf>
    <xf numFmtId="166" fontId="0" fillId="5" borderId="13" xfId="0" applyNumberFormat="1" applyFill="1" applyBorder="1"/>
    <xf numFmtId="166" fontId="0" fillId="5" borderId="6" xfId="0" applyNumberFormat="1" applyFill="1" applyBorder="1"/>
    <xf numFmtId="166" fontId="0" fillId="5" borderId="36" xfId="0" applyNumberFormat="1" applyFill="1" applyBorder="1"/>
    <xf numFmtId="14" fontId="16" fillId="0" borderId="0" xfId="0" applyNumberFormat="1" applyFont="1" applyBorder="1" applyProtection="1"/>
    <xf numFmtId="166" fontId="0" fillId="5" borderId="0" xfId="0" applyNumberFormat="1" applyFill="1" applyBorder="1"/>
    <xf numFmtId="166" fontId="0" fillId="5" borderId="7" xfId="0" applyNumberFormat="1" applyFill="1" applyBorder="1"/>
    <xf numFmtId="166" fontId="0" fillId="0" borderId="6" xfId="0" applyNumberFormat="1" applyFill="1" applyBorder="1"/>
    <xf numFmtId="166" fontId="0" fillId="0" borderId="36" xfId="0" applyNumberFormat="1" applyFill="1" applyBorder="1"/>
    <xf numFmtId="166" fontId="0" fillId="0" borderId="0" xfId="0" applyNumberFormat="1" applyFill="1" applyBorder="1"/>
    <xf numFmtId="166" fontId="0" fillId="0" borderId="7" xfId="0" applyNumberFormat="1" applyFill="1" applyBorder="1"/>
    <xf numFmtId="0" fontId="0" fillId="5" borderId="0" xfId="0" applyFill="1" applyBorder="1" applyAlignment="1" applyProtection="1">
      <alignment horizontal="center"/>
      <protection locked="0"/>
    </xf>
    <xf numFmtId="0" fontId="0" fillId="0" borderId="0" xfId="0" applyFill="1"/>
    <xf numFmtId="3" fontId="0" fillId="5" borderId="3" xfId="0" applyNumberFormat="1" applyFill="1" applyBorder="1"/>
    <xf numFmtId="166" fontId="0" fillId="5" borderId="3" xfId="0" applyNumberFormat="1" applyFill="1" applyBorder="1"/>
    <xf numFmtId="3" fontId="2" fillId="5" borderId="3" xfId="0" applyNumberFormat="1" applyFont="1" applyFill="1" applyBorder="1" applyAlignment="1">
      <alignment horizontal="left" indent="1"/>
    </xf>
    <xf numFmtId="2" fontId="13" fillId="0" borderId="36" xfId="0" applyNumberFormat="1" applyFont="1" applyBorder="1" applyProtection="1">
      <protection locked="0"/>
    </xf>
    <xf numFmtId="166" fontId="0" fillId="6" borderId="13" xfId="0" applyNumberFormat="1" applyFill="1" applyBorder="1"/>
    <xf numFmtId="3" fontId="15" fillId="0" borderId="0" xfId="0" applyNumberFormat="1" applyFont="1" applyBorder="1" applyProtection="1"/>
    <xf numFmtId="166" fontId="20" fillId="0" borderId="0" xfId="0" applyNumberFormat="1" applyFont="1" applyBorder="1" applyProtection="1"/>
    <xf numFmtId="3" fontId="20" fillId="0" borderId="0" xfId="0" applyNumberFormat="1" applyFont="1" applyBorder="1" applyProtection="1"/>
    <xf numFmtId="166" fontId="0" fillId="6" borderId="38" xfId="0" applyNumberFormat="1" applyFill="1" applyBorder="1"/>
    <xf numFmtId="4" fontId="15" fillId="6" borderId="51" xfId="0" applyNumberFormat="1" applyFont="1" applyFill="1" applyBorder="1" applyAlignment="1" applyProtection="1">
      <alignment horizontal="center"/>
    </xf>
    <xf numFmtId="4" fontId="15" fillId="8" borderId="36" xfId="0" applyNumberFormat="1" applyFont="1" applyFill="1" applyBorder="1" applyAlignment="1" applyProtection="1">
      <alignment horizontal="center"/>
      <protection locked="0"/>
    </xf>
    <xf numFmtId="0" fontId="13" fillId="0" borderId="28" xfId="0" applyFont="1" applyFill="1" applyBorder="1" applyAlignment="1" applyProtection="1">
      <alignment horizontal="center"/>
    </xf>
    <xf numFmtId="3" fontId="13" fillId="0" borderId="28" xfId="0" applyNumberFormat="1" applyFont="1" applyFill="1" applyBorder="1" applyProtection="1"/>
    <xf numFmtId="3" fontId="15" fillId="5" borderId="0" xfId="0" applyNumberFormat="1" applyFont="1" applyFill="1" applyBorder="1" applyProtection="1"/>
    <xf numFmtId="164" fontId="15" fillId="5" borderId="36" xfId="2" applyFont="1" applyFill="1" applyBorder="1" applyAlignment="1" applyProtection="1">
      <alignment horizontal="center"/>
      <protection locked="0"/>
    </xf>
    <xf numFmtId="0" fontId="15" fillId="0" borderId="36" xfId="0" applyFont="1" applyBorder="1" applyAlignment="1" applyProtection="1">
      <alignment horizontal="center"/>
      <protection locked="0"/>
    </xf>
    <xf numFmtId="166" fontId="0" fillId="7" borderId="13" xfId="0" applyNumberFormat="1" applyFill="1" applyBorder="1"/>
    <xf numFmtId="166" fontId="0" fillId="7" borderId="38" xfId="0" applyNumberFormat="1" applyFill="1" applyBorder="1"/>
    <xf numFmtId="14" fontId="20" fillId="0" borderId="0" xfId="0" quotePrefix="1" applyNumberFormat="1" applyFont="1" applyBorder="1" applyProtection="1"/>
    <xf numFmtId="166" fontId="13" fillId="5" borderId="28" xfId="0" applyNumberFormat="1" applyFont="1" applyFill="1" applyBorder="1" applyAlignment="1" applyProtection="1">
      <alignment vertical="top" wrapText="1"/>
      <protection locked="0"/>
    </xf>
    <xf numFmtId="3" fontId="15" fillId="8" borderId="0" xfId="0" applyNumberFormat="1" applyFont="1" applyFill="1" applyBorder="1" applyAlignment="1" applyProtection="1">
      <alignment horizontal="left"/>
    </xf>
    <xf numFmtId="3" fontId="13" fillId="0" borderId="28" xfId="0" applyNumberFormat="1" applyFont="1" applyBorder="1" applyAlignment="1" applyProtection="1">
      <alignment vertical="top"/>
    </xf>
    <xf numFmtId="166" fontId="13" fillId="6" borderId="28" xfId="0" applyNumberFormat="1" applyFont="1" applyFill="1" applyBorder="1" applyAlignment="1" applyProtection="1">
      <alignment vertical="top" wrapText="1"/>
      <protection locked="0"/>
    </xf>
    <xf numFmtId="1" fontId="13" fillId="0" borderId="28" xfId="0" applyNumberFormat="1" applyFont="1" applyBorder="1" applyAlignment="1" applyProtection="1">
      <alignment vertical="top"/>
    </xf>
    <xf numFmtId="166" fontId="13" fillId="0" borderId="28" xfId="0" applyNumberFormat="1" applyFont="1" applyBorder="1" applyAlignment="1" applyProtection="1">
      <alignment vertical="top" wrapText="1"/>
    </xf>
    <xf numFmtId="3" fontId="13" fillId="0" borderId="28" xfId="0" applyNumberFormat="1" applyFont="1" applyFill="1" applyBorder="1" applyAlignment="1" applyProtection="1">
      <alignment vertical="top"/>
    </xf>
    <xf numFmtId="166" fontId="13" fillId="0" borderId="28" xfId="0" applyNumberFormat="1" applyFont="1" applyBorder="1" applyAlignment="1" applyProtection="1">
      <alignment vertical="top" wrapText="1"/>
      <protection locked="0"/>
    </xf>
    <xf numFmtId="166" fontId="13" fillId="5" borderId="28" xfId="0" applyNumberFormat="1" applyFont="1" applyFill="1" applyBorder="1" applyAlignment="1" applyProtection="1">
      <alignment vertical="top" wrapText="1"/>
    </xf>
    <xf numFmtId="3" fontId="13" fillId="6" borderId="28" xfId="0" applyNumberFormat="1" applyFont="1" applyFill="1" applyBorder="1" applyAlignment="1" applyProtection="1">
      <alignment vertical="top"/>
    </xf>
    <xf numFmtId="166" fontId="13" fillId="0" borderId="28" xfId="0" applyNumberFormat="1" applyFont="1" applyFill="1" applyBorder="1" applyAlignment="1" applyProtection="1">
      <alignment vertical="top" wrapText="1"/>
    </xf>
    <xf numFmtId="166" fontId="13" fillId="0" borderId="28" xfId="0" applyNumberFormat="1" applyFont="1" applyFill="1" applyBorder="1" applyAlignment="1" applyProtection="1">
      <alignment vertical="top" wrapText="1"/>
      <protection locked="0"/>
    </xf>
    <xf numFmtId="3" fontId="13" fillId="7" borderId="28" xfId="0" applyNumberFormat="1" applyFont="1" applyFill="1" applyBorder="1" applyAlignment="1" applyProtection="1">
      <alignment vertical="top"/>
    </xf>
    <xf numFmtId="166" fontId="13" fillId="7" borderId="28" xfId="0" applyNumberFormat="1" applyFont="1" applyFill="1" applyBorder="1" applyAlignment="1" applyProtection="1">
      <alignment vertical="top" wrapText="1"/>
      <protection locked="0"/>
    </xf>
    <xf numFmtId="3" fontId="13" fillId="0" borderId="42" xfId="0" applyNumberFormat="1" applyFont="1" applyBorder="1" applyAlignment="1" applyProtection="1">
      <alignment horizontal="center"/>
    </xf>
    <xf numFmtId="3" fontId="15" fillId="6" borderId="28" xfId="0" applyNumberFormat="1" applyFont="1" applyFill="1" applyBorder="1" applyAlignment="1" applyProtection="1">
      <alignment vertical="top"/>
    </xf>
    <xf numFmtId="3" fontId="13" fillId="0" borderId="0" xfId="0" applyNumberFormat="1" applyFont="1" applyBorder="1" applyAlignment="1" applyProtection="1">
      <alignment horizontal="center"/>
    </xf>
    <xf numFmtId="1" fontId="9" fillId="0" borderId="52" xfId="0" applyNumberFormat="1" applyFont="1" applyBorder="1" applyAlignment="1" applyProtection="1">
      <alignment horizontal="center" vertical="center"/>
      <protection locked="0"/>
    </xf>
    <xf numFmtId="3" fontId="0" fillId="0" borderId="3" xfId="0" applyNumberFormat="1" applyFill="1" applyBorder="1" applyAlignment="1">
      <alignment horizontal="center"/>
    </xf>
    <xf numFmtId="166" fontId="18" fillId="0" borderId="0" xfId="0" applyNumberFormat="1" applyFont="1" applyBorder="1" applyAlignment="1">
      <alignment horizontal="left"/>
    </xf>
    <xf numFmtId="3" fontId="0" fillId="5" borderId="3" xfId="0" applyNumberFormat="1" applyFill="1" applyBorder="1" applyAlignment="1">
      <alignment horizontal="center"/>
    </xf>
    <xf numFmtId="166" fontId="0" fillId="6" borderId="0" xfId="0" applyNumberFormat="1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left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3</xdr:row>
      <xdr:rowOff>28575</xdr:rowOff>
    </xdr:from>
    <xdr:to>
      <xdr:col>0</xdr:col>
      <xdr:colOff>3752850</xdr:colOff>
      <xdr:row>35</xdr:row>
      <xdr:rowOff>152400</xdr:rowOff>
    </xdr:to>
    <xdr:pic>
      <xdr:nvPicPr>
        <xdr:cNvPr id="1031" name="Picture 6" descr="Blatt_00-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514350"/>
          <a:ext cx="2914650" cy="621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38100</xdr:rowOff>
    </xdr:from>
    <xdr:to>
      <xdr:col>0</xdr:col>
      <xdr:colOff>4752975</xdr:colOff>
      <xdr:row>31</xdr:row>
      <xdr:rowOff>142875</xdr:rowOff>
    </xdr:to>
    <xdr:pic>
      <xdr:nvPicPr>
        <xdr:cNvPr id="16386" name="Picture 1" descr="Blatt_9-1">
          <a:extLst>
            <a:ext uri="{FF2B5EF4-FFF2-40B4-BE49-F238E27FC236}">
              <a16:creationId xmlns:a16="http://schemas.microsoft.com/office/drawing/2014/main" id="{00000000-0008-0000-0B00-000002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85800"/>
          <a:ext cx="4686300" cy="447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5</xdr:row>
      <xdr:rowOff>38100</xdr:rowOff>
    </xdr:from>
    <xdr:to>
      <xdr:col>0</xdr:col>
      <xdr:colOff>4752975</xdr:colOff>
      <xdr:row>33</xdr:row>
      <xdr:rowOff>133350</xdr:rowOff>
    </xdr:to>
    <xdr:pic>
      <xdr:nvPicPr>
        <xdr:cNvPr id="17410" name="Picture 1" descr="Blatt_10-1">
          <a:extLst>
            <a:ext uri="{FF2B5EF4-FFF2-40B4-BE49-F238E27FC236}">
              <a16:creationId xmlns:a16="http://schemas.microsoft.com/office/drawing/2014/main" id="{00000000-0008-0000-0C00-000002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7725"/>
          <a:ext cx="4676775" cy="462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</xdr:row>
      <xdr:rowOff>123825</xdr:rowOff>
    </xdr:from>
    <xdr:to>
      <xdr:col>0</xdr:col>
      <xdr:colOff>4714875</xdr:colOff>
      <xdr:row>33</xdr:row>
      <xdr:rowOff>66675</xdr:rowOff>
    </xdr:to>
    <xdr:pic>
      <xdr:nvPicPr>
        <xdr:cNvPr id="18434" name="Picture 1" descr="Blatt_11-1">
          <a:extLst>
            <a:ext uri="{FF2B5EF4-FFF2-40B4-BE49-F238E27FC236}">
              <a16:creationId xmlns:a16="http://schemas.microsoft.com/office/drawing/2014/main" id="{00000000-0008-0000-0D00-000002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09600"/>
          <a:ext cx="4676775" cy="480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9525</xdr:rowOff>
    </xdr:from>
    <xdr:to>
      <xdr:col>0</xdr:col>
      <xdr:colOff>4705350</xdr:colOff>
      <xdr:row>31</xdr:row>
      <xdr:rowOff>19050</xdr:rowOff>
    </xdr:to>
    <xdr:pic>
      <xdr:nvPicPr>
        <xdr:cNvPr id="19459" name="Picture 1" descr="Blatt_12-1">
          <a:extLst>
            <a:ext uri="{FF2B5EF4-FFF2-40B4-BE49-F238E27FC236}">
              <a16:creationId xmlns:a16="http://schemas.microsoft.com/office/drawing/2014/main" id="{00000000-0008-0000-0E00-00000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1075"/>
          <a:ext cx="4676775" cy="405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66675</xdr:rowOff>
    </xdr:from>
    <xdr:to>
      <xdr:col>0</xdr:col>
      <xdr:colOff>4714875</xdr:colOff>
      <xdr:row>33</xdr:row>
      <xdr:rowOff>104775</xdr:rowOff>
    </xdr:to>
    <xdr:pic>
      <xdr:nvPicPr>
        <xdr:cNvPr id="20483" name="Picture 2" descr="Blatt_13-1">
          <a:extLst>
            <a:ext uri="{FF2B5EF4-FFF2-40B4-BE49-F238E27FC236}">
              <a16:creationId xmlns:a16="http://schemas.microsoft.com/office/drawing/2014/main" id="{00000000-0008-0000-0F00-00000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4676775" cy="473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5</xdr:row>
      <xdr:rowOff>38100</xdr:rowOff>
    </xdr:from>
    <xdr:to>
      <xdr:col>0</xdr:col>
      <xdr:colOff>4743450</xdr:colOff>
      <xdr:row>32</xdr:row>
      <xdr:rowOff>85725</xdr:rowOff>
    </xdr:to>
    <xdr:pic>
      <xdr:nvPicPr>
        <xdr:cNvPr id="21507" name="Picture 2" descr="Blatt_14-1">
          <a:extLst>
            <a:ext uri="{FF2B5EF4-FFF2-40B4-BE49-F238E27FC236}">
              <a16:creationId xmlns:a16="http://schemas.microsoft.com/office/drawing/2014/main" id="{00000000-0008-0000-1000-000003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47725"/>
          <a:ext cx="4676775" cy="441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6</xdr:row>
      <xdr:rowOff>28575</xdr:rowOff>
    </xdr:from>
    <xdr:to>
      <xdr:col>0</xdr:col>
      <xdr:colOff>4743450</xdr:colOff>
      <xdr:row>31</xdr:row>
      <xdr:rowOff>123825</xdr:rowOff>
    </xdr:to>
    <xdr:pic>
      <xdr:nvPicPr>
        <xdr:cNvPr id="22530" name="Picture 1" descr="Blatt_15-1">
          <a:extLst>
            <a:ext uri="{FF2B5EF4-FFF2-40B4-BE49-F238E27FC236}">
              <a16:creationId xmlns:a16="http://schemas.microsoft.com/office/drawing/2014/main" id="{00000000-0008-0000-1100-000002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00125"/>
          <a:ext cx="4676775" cy="414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28575</xdr:rowOff>
    </xdr:from>
    <xdr:to>
      <xdr:col>0</xdr:col>
      <xdr:colOff>4705350</xdr:colOff>
      <xdr:row>34</xdr:row>
      <xdr:rowOff>142875</xdr:rowOff>
    </xdr:to>
    <xdr:pic>
      <xdr:nvPicPr>
        <xdr:cNvPr id="23554" name="Picture 1" descr="Blatt_16-1">
          <a:extLst>
            <a:ext uri="{FF2B5EF4-FFF2-40B4-BE49-F238E27FC236}">
              <a16:creationId xmlns:a16="http://schemas.microsoft.com/office/drawing/2014/main" id="{00000000-0008-0000-12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000125"/>
          <a:ext cx="4676775" cy="464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85725</xdr:rowOff>
    </xdr:from>
    <xdr:to>
      <xdr:col>0</xdr:col>
      <xdr:colOff>4714875</xdr:colOff>
      <xdr:row>31</xdr:row>
      <xdr:rowOff>95250</xdr:rowOff>
    </xdr:to>
    <xdr:pic>
      <xdr:nvPicPr>
        <xdr:cNvPr id="24579" name="Picture 1" descr="Blatt_17-1">
          <a:extLst>
            <a:ext uri="{FF2B5EF4-FFF2-40B4-BE49-F238E27FC236}">
              <a16:creationId xmlns:a16="http://schemas.microsoft.com/office/drawing/2014/main" id="{00000000-0008-0000-1300-000003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33425"/>
          <a:ext cx="4676775" cy="438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76200</xdr:rowOff>
    </xdr:from>
    <xdr:to>
      <xdr:col>0</xdr:col>
      <xdr:colOff>4724400</xdr:colOff>
      <xdr:row>30</xdr:row>
      <xdr:rowOff>66675</xdr:rowOff>
    </xdr:to>
    <xdr:pic>
      <xdr:nvPicPr>
        <xdr:cNvPr id="8199" name="Picture 5" descr="Blatt1-1">
          <a:extLst>
            <a:ext uri="{FF2B5EF4-FFF2-40B4-BE49-F238E27FC236}">
              <a16:creationId xmlns:a16="http://schemas.microsoft.com/office/drawing/2014/main" id="{00000000-0008-0000-0300-000007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23900"/>
          <a:ext cx="4676775" cy="420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114300</xdr:rowOff>
    </xdr:from>
    <xdr:to>
      <xdr:col>0</xdr:col>
      <xdr:colOff>4743450</xdr:colOff>
      <xdr:row>28</xdr:row>
      <xdr:rowOff>0</xdr:rowOff>
    </xdr:to>
    <xdr:pic>
      <xdr:nvPicPr>
        <xdr:cNvPr id="9219" name="Picture 1" descr="Blatt_2-1">
          <a:extLst>
            <a:ext uri="{FF2B5EF4-FFF2-40B4-BE49-F238E27FC236}">
              <a16:creationId xmlns:a16="http://schemas.microsoft.com/office/drawing/2014/main" id="{00000000-0008-0000-0400-000003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0"/>
          <a:ext cx="4676775" cy="3771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0</xdr:rowOff>
    </xdr:from>
    <xdr:to>
      <xdr:col>0</xdr:col>
      <xdr:colOff>4705350</xdr:colOff>
      <xdr:row>33</xdr:row>
      <xdr:rowOff>57150</xdr:rowOff>
    </xdr:to>
    <xdr:pic>
      <xdr:nvPicPr>
        <xdr:cNvPr id="10246" name="Picture 5" descr="Blatt_3-1">
          <a:extLst>
            <a:ext uri="{FF2B5EF4-FFF2-40B4-BE49-F238E27FC236}">
              <a16:creationId xmlns:a16="http://schemas.microsoft.com/office/drawing/2014/main" id="{00000000-0008-0000-0500-000006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85775"/>
          <a:ext cx="4676775" cy="491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152400</xdr:rowOff>
    </xdr:from>
    <xdr:to>
      <xdr:col>0</xdr:col>
      <xdr:colOff>4705350</xdr:colOff>
      <xdr:row>35</xdr:row>
      <xdr:rowOff>95250</xdr:rowOff>
    </xdr:to>
    <xdr:pic>
      <xdr:nvPicPr>
        <xdr:cNvPr id="11268" name="Picture 3" descr="Blatt_4-1">
          <a:extLst>
            <a:ext uri="{FF2B5EF4-FFF2-40B4-BE49-F238E27FC236}">
              <a16:creationId xmlns:a16="http://schemas.microsoft.com/office/drawing/2014/main" id="{00000000-0008-0000-0600-000004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6250"/>
          <a:ext cx="4676775" cy="531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</xdr:row>
      <xdr:rowOff>142875</xdr:rowOff>
    </xdr:from>
    <xdr:to>
      <xdr:col>0</xdr:col>
      <xdr:colOff>4714875</xdr:colOff>
      <xdr:row>36</xdr:row>
      <xdr:rowOff>0</xdr:rowOff>
    </xdr:to>
    <xdr:pic>
      <xdr:nvPicPr>
        <xdr:cNvPr id="12292" name="Picture 3" descr="Blatt_5-1">
          <a:extLst>
            <a:ext uri="{FF2B5EF4-FFF2-40B4-BE49-F238E27FC236}">
              <a16:creationId xmlns:a16="http://schemas.microsoft.com/office/drawing/2014/main" id="{00000000-0008-0000-0700-000004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6725"/>
          <a:ext cx="4676775" cy="543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142875</xdr:rowOff>
    </xdr:from>
    <xdr:to>
      <xdr:col>0</xdr:col>
      <xdr:colOff>4743450</xdr:colOff>
      <xdr:row>34</xdr:row>
      <xdr:rowOff>190500</xdr:rowOff>
    </xdr:to>
    <xdr:pic>
      <xdr:nvPicPr>
        <xdr:cNvPr id="13316" name="Picture 2" descr="Blatt_6-1">
          <a:extLst>
            <a:ext uri="{FF2B5EF4-FFF2-40B4-BE49-F238E27FC236}">
              <a16:creationId xmlns:a16="http://schemas.microsoft.com/office/drawing/2014/main" id="{00000000-0008-0000-0800-000004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66725"/>
          <a:ext cx="4676775" cy="522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28575</xdr:rowOff>
    </xdr:from>
    <xdr:to>
      <xdr:col>0</xdr:col>
      <xdr:colOff>4705350</xdr:colOff>
      <xdr:row>34</xdr:row>
      <xdr:rowOff>104775</xdr:rowOff>
    </xdr:to>
    <xdr:pic>
      <xdr:nvPicPr>
        <xdr:cNvPr id="14339" name="Picture 1" descr="Blatt_7-1">
          <a:extLst>
            <a:ext uri="{FF2B5EF4-FFF2-40B4-BE49-F238E27FC236}">
              <a16:creationId xmlns:a16="http://schemas.microsoft.com/office/drawing/2014/main" id="{00000000-0008-0000-09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14350"/>
          <a:ext cx="4676775" cy="509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66675</xdr:rowOff>
    </xdr:from>
    <xdr:to>
      <xdr:col>0</xdr:col>
      <xdr:colOff>4714875</xdr:colOff>
      <xdr:row>33</xdr:row>
      <xdr:rowOff>38100</xdr:rowOff>
    </xdr:to>
    <xdr:pic>
      <xdr:nvPicPr>
        <xdr:cNvPr id="15364" name="Picture 2" descr="Blatt_8-1">
          <a:extLst>
            <a:ext uri="{FF2B5EF4-FFF2-40B4-BE49-F238E27FC236}">
              <a16:creationId xmlns:a16="http://schemas.microsoft.com/office/drawing/2014/main" id="{00000000-0008-0000-0A00-000004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14375"/>
          <a:ext cx="4676775" cy="466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e%20und%20Einstellungen\Lyhs\Lokale%20Einstellungen\Temp\gew_aufma__vord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halt"/>
      <sheetName val="Zus"/>
      <sheetName val="Blatt1"/>
      <sheetName val="Blatt2"/>
      <sheetName val="Formbl"/>
    </sheetNames>
    <sheetDataSet>
      <sheetData sheetId="0" refreshError="1"/>
      <sheetData sheetId="1"/>
      <sheetData sheetId="2">
        <row r="34">
          <cell r="D34">
            <v>9164</v>
          </cell>
          <cell r="L34">
            <v>292.64999999999998</v>
          </cell>
          <cell r="M34">
            <v>1336.6000000000001</v>
          </cell>
          <cell r="N34">
            <v>1170.9000000000001</v>
          </cell>
          <cell r="O34">
            <v>359.5</v>
          </cell>
          <cell r="P34">
            <v>472</v>
          </cell>
        </row>
      </sheetData>
      <sheetData sheetId="3">
        <row r="39">
          <cell r="D39">
            <v>1809</v>
          </cell>
          <cell r="L39" t="e">
            <v>#VALUE!</v>
          </cell>
          <cell r="M39">
            <v>6429.8799999999992</v>
          </cell>
          <cell r="N39">
            <v>7037.32</v>
          </cell>
          <cell r="O39">
            <v>5309.4</v>
          </cell>
          <cell r="P39">
            <v>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I50"/>
  <sheetViews>
    <sheetView tabSelected="1" view="pageBreakPreview" zoomScaleNormal="100" workbookViewId="0">
      <pane ySplit="3" topLeftCell="A4" activePane="bottomLeft" state="frozen"/>
      <selection activeCell="A29" sqref="A29"/>
      <selection pane="bottomLeft" activeCell="E5" sqref="E5"/>
    </sheetView>
  </sheetViews>
  <sheetFormatPr baseColWidth="10" defaultRowHeight="12.75" x14ac:dyDescent="0.2"/>
  <cols>
    <col min="1" max="1" width="69" customWidth="1"/>
    <col min="2" max="2" width="6.28515625" style="1" customWidth="1"/>
    <col min="3" max="3" width="15.85546875" style="2" customWidth="1"/>
    <col min="4" max="4" width="48.5703125" style="3" customWidth="1"/>
    <col min="5" max="5" width="19" style="3" customWidth="1"/>
    <col min="6" max="6" width="14.85546875" customWidth="1"/>
  </cols>
  <sheetData>
    <row r="1" spans="1:9" ht="12.75" customHeight="1" x14ac:dyDescent="0.2">
      <c r="A1" s="4"/>
      <c r="B1" s="5"/>
      <c r="C1" s="6"/>
      <c r="D1" s="7"/>
      <c r="E1" s="8" t="s">
        <v>0</v>
      </c>
    </row>
    <row r="2" spans="1:9" x14ac:dyDescent="0.2">
      <c r="A2" s="9" t="s">
        <v>1</v>
      </c>
      <c r="B2" s="10"/>
      <c r="C2" s="11" t="s">
        <v>2</v>
      </c>
      <c r="D2" s="12"/>
      <c r="E2" s="13" t="s">
        <v>3</v>
      </c>
    </row>
    <row r="3" spans="1:9" x14ac:dyDescent="0.2">
      <c r="A3" s="14"/>
      <c r="B3" s="15" t="s">
        <v>4</v>
      </c>
      <c r="C3" s="16" t="s">
        <v>5</v>
      </c>
      <c r="D3" s="17" t="s">
        <v>6</v>
      </c>
      <c r="E3" s="18" t="s">
        <v>7</v>
      </c>
    </row>
    <row r="4" spans="1:9" s="24" customFormat="1" ht="15" x14ac:dyDescent="0.2">
      <c r="A4" s="19"/>
      <c r="B4" s="20">
        <v>1</v>
      </c>
      <c r="C4" s="21" t="s">
        <v>8</v>
      </c>
      <c r="D4" s="22" t="s">
        <v>9</v>
      </c>
      <c r="E4" s="23"/>
    </row>
    <row r="5" spans="1:9" s="24" customFormat="1" ht="15" x14ac:dyDescent="0.2">
      <c r="A5" s="19"/>
      <c r="B5" s="146" t="s">
        <v>134</v>
      </c>
      <c r="C5" s="21" t="s">
        <v>10</v>
      </c>
      <c r="D5" s="22" t="s">
        <v>11</v>
      </c>
      <c r="E5" s="25" t="s">
        <v>12</v>
      </c>
    </row>
    <row r="6" spans="1:9" s="24" customFormat="1" ht="15" x14ac:dyDescent="0.2">
      <c r="A6" s="26"/>
      <c r="B6" s="20">
        <v>4</v>
      </c>
      <c r="C6" s="141" t="s">
        <v>183</v>
      </c>
      <c r="D6" s="140" t="str">
        <f>Blatt1!$D$37</f>
        <v>Mündung in die Weiße Elster bis Brücke L170</v>
      </c>
      <c r="E6" s="25" t="s">
        <v>13</v>
      </c>
    </row>
    <row r="7" spans="1:9" s="24" customFormat="1" ht="15" x14ac:dyDescent="0.2">
      <c r="A7" s="26"/>
      <c r="B7" s="20">
        <v>5</v>
      </c>
      <c r="C7" s="141" t="s">
        <v>184</v>
      </c>
      <c r="D7" s="140" t="str">
        <f>Blatt2!$D$37</f>
        <v>Brücke L170 bis Einlauf Mühlgraben</v>
      </c>
      <c r="E7" s="25" t="s">
        <v>14</v>
      </c>
      <c r="I7" s="27"/>
    </row>
    <row r="8" spans="1:9" s="24" customFormat="1" ht="15" x14ac:dyDescent="0.2">
      <c r="A8" s="19"/>
      <c r="B8" s="20">
        <v>6</v>
      </c>
      <c r="C8" s="141" t="s">
        <v>185</v>
      </c>
      <c r="D8" s="140" t="str">
        <f>Blatt3!$D$37</f>
        <v>Einlauf Mühlgraben bis Brücke Mühlenteich</v>
      </c>
      <c r="E8" s="130" t="s">
        <v>15</v>
      </c>
    </row>
    <row r="9" spans="1:9" s="24" customFormat="1" ht="15" x14ac:dyDescent="0.2">
      <c r="A9" s="19"/>
      <c r="B9" s="20">
        <v>7</v>
      </c>
      <c r="C9" s="141" t="s">
        <v>186</v>
      </c>
      <c r="D9" s="140" t="s">
        <v>111</v>
      </c>
      <c r="E9" s="130" t="s">
        <v>16</v>
      </c>
    </row>
    <row r="10" spans="1:9" s="24" customFormat="1" ht="15" x14ac:dyDescent="0.2">
      <c r="A10" s="19"/>
      <c r="B10" s="20">
        <v>8</v>
      </c>
      <c r="C10" s="141" t="s">
        <v>187</v>
      </c>
      <c r="D10" s="140" t="s">
        <v>206</v>
      </c>
      <c r="E10" s="130" t="s">
        <v>17</v>
      </c>
    </row>
    <row r="11" spans="1:9" s="24" customFormat="1" ht="15" x14ac:dyDescent="0.2">
      <c r="A11" s="28"/>
      <c r="B11" s="20">
        <v>9</v>
      </c>
      <c r="C11" s="141" t="s">
        <v>188</v>
      </c>
      <c r="D11" s="140" t="s">
        <v>118</v>
      </c>
      <c r="E11" s="130" t="s">
        <v>18</v>
      </c>
    </row>
    <row r="12" spans="1:9" s="24" customFormat="1" ht="15" x14ac:dyDescent="0.2">
      <c r="A12" s="29"/>
      <c r="B12" s="20">
        <v>10</v>
      </c>
      <c r="C12" s="141" t="s">
        <v>189</v>
      </c>
      <c r="D12" s="140" t="s">
        <v>207</v>
      </c>
      <c r="E12" s="130" t="s">
        <v>19</v>
      </c>
      <c r="H12" s="27"/>
    </row>
    <row r="13" spans="1:9" s="24" customFormat="1" ht="15" x14ac:dyDescent="0.2">
      <c r="A13" s="29"/>
      <c r="B13" s="20">
        <v>11</v>
      </c>
      <c r="C13" s="141" t="s">
        <v>190</v>
      </c>
      <c r="D13" s="140" t="s">
        <v>126</v>
      </c>
      <c r="E13" s="130" t="s">
        <v>20</v>
      </c>
    </row>
    <row r="14" spans="1:9" s="24" customFormat="1" ht="15" x14ac:dyDescent="0.2">
      <c r="A14" s="19"/>
      <c r="B14" s="20">
        <v>12</v>
      </c>
      <c r="C14" s="141" t="s">
        <v>191</v>
      </c>
      <c r="D14" s="140" t="s">
        <v>133</v>
      </c>
      <c r="E14" s="130" t="s">
        <v>21</v>
      </c>
    </row>
    <row r="15" spans="1:9" s="24" customFormat="1" ht="15" x14ac:dyDescent="0.2">
      <c r="A15" s="19"/>
      <c r="B15" s="20">
        <v>13</v>
      </c>
      <c r="C15" s="141" t="s">
        <v>192</v>
      </c>
      <c r="D15" s="140" t="s">
        <v>139</v>
      </c>
      <c r="E15" s="130" t="s">
        <v>22</v>
      </c>
    </row>
    <row r="16" spans="1:9" s="24" customFormat="1" ht="15" x14ac:dyDescent="0.2">
      <c r="A16" s="19"/>
      <c r="B16" s="20">
        <v>14</v>
      </c>
      <c r="C16" s="141" t="s">
        <v>193</v>
      </c>
      <c r="D16" s="140" t="s">
        <v>141</v>
      </c>
      <c r="E16" s="130" t="s">
        <v>23</v>
      </c>
    </row>
    <row r="17" spans="1:5" s="24" customFormat="1" ht="15" x14ac:dyDescent="0.2">
      <c r="A17" s="19"/>
      <c r="B17" s="20">
        <v>15</v>
      </c>
      <c r="C17" s="141" t="s">
        <v>194</v>
      </c>
      <c r="D17" s="140" t="s">
        <v>143</v>
      </c>
      <c r="E17" s="130" t="s">
        <v>24</v>
      </c>
    </row>
    <row r="18" spans="1:5" s="24" customFormat="1" ht="15" x14ac:dyDescent="0.2">
      <c r="A18" s="19"/>
      <c r="B18" s="20">
        <v>16</v>
      </c>
      <c r="C18" s="141" t="s">
        <v>195</v>
      </c>
      <c r="D18" s="140" t="s">
        <v>147</v>
      </c>
      <c r="E18" s="130" t="s">
        <v>25</v>
      </c>
    </row>
    <row r="19" spans="1:5" s="24" customFormat="1" ht="15" x14ac:dyDescent="0.2">
      <c r="A19" s="19"/>
      <c r="B19" s="20">
        <v>17</v>
      </c>
      <c r="C19" s="141" t="s">
        <v>196</v>
      </c>
      <c r="D19" s="140" t="s">
        <v>167</v>
      </c>
      <c r="E19" s="130" t="s">
        <v>26</v>
      </c>
    </row>
    <row r="20" spans="1:5" s="24" customFormat="1" ht="15" x14ac:dyDescent="0.2">
      <c r="A20" s="19"/>
      <c r="B20" s="20">
        <v>18</v>
      </c>
      <c r="C20" s="141" t="s">
        <v>197</v>
      </c>
      <c r="D20" s="140" t="s">
        <v>174</v>
      </c>
      <c r="E20" s="130" t="s">
        <v>27</v>
      </c>
    </row>
    <row r="21" spans="1:5" s="24" customFormat="1" ht="15" x14ac:dyDescent="0.2">
      <c r="A21" s="19"/>
      <c r="B21" s="20">
        <v>19</v>
      </c>
      <c r="C21" s="141" t="s">
        <v>198</v>
      </c>
      <c r="D21" s="140" t="s">
        <v>201</v>
      </c>
      <c r="E21" s="130" t="s">
        <v>28</v>
      </c>
    </row>
    <row r="22" spans="1:5" s="24" customFormat="1" ht="15" x14ac:dyDescent="0.2">
      <c r="A22" s="19"/>
      <c r="B22" s="20">
        <v>20</v>
      </c>
      <c r="C22" s="141" t="s">
        <v>202</v>
      </c>
      <c r="D22" s="140" t="s">
        <v>200</v>
      </c>
      <c r="E22" s="130" t="s">
        <v>29</v>
      </c>
    </row>
    <row r="23" spans="1:5" s="24" customFormat="1" ht="15" x14ac:dyDescent="0.2">
      <c r="A23" s="19"/>
      <c r="B23" s="20"/>
      <c r="C23" s="21"/>
      <c r="D23" s="22"/>
      <c r="E23" s="25"/>
    </row>
    <row r="24" spans="1:5" s="24" customFormat="1" ht="15" x14ac:dyDescent="0.2">
      <c r="A24" s="19"/>
      <c r="B24" s="20"/>
      <c r="C24" s="21"/>
      <c r="D24" s="22"/>
      <c r="E24" s="25"/>
    </row>
    <row r="25" spans="1:5" s="24" customFormat="1" ht="15" x14ac:dyDescent="0.2">
      <c r="A25" s="19"/>
      <c r="B25" s="20"/>
      <c r="C25" s="21"/>
      <c r="D25" s="22"/>
      <c r="E25" s="25"/>
    </row>
    <row r="26" spans="1:5" s="24" customFormat="1" ht="15" x14ac:dyDescent="0.2">
      <c r="A26" s="19"/>
      <c r="B26" s="20"/>
      <c r="C26" s="21"/>
      <c r="D26" s="22"/>
      <c r="E26" s="25"/>
    </row>
    <row r="27" spans="1:5" s="24" customFormat="1" ht="15" x14ac:dyDescent="0.2">
      <c r="A27" s="19"/>
      <c r="B27" s="20"/>
      <c r="C27" s="21"/>
      <c r="D27" s="22"/>
      <c r="E27" s="25"/>
    </row>
    <row r="28" spans="1:5" s="24" customFormat="1" ht="15" x14ac:dyDescent="0.2">
      <c r="A28" s="19"/>
      <c r="B28" s="20"/>
      <c r="C28" s="21"/>
      <c r="D28" s="22"/>
      <c r="E28" s="25"/>
    </row>
    <row r="29" spans="1:5" s="24" customFormat="1" ht="15" x14ac:dyDescent="0.2">
      <c r="A29" s="19"/>
      <c r="B29" s="20"/>
      <c r="C29" s="21"/>
      <c r="D29" s="22"/>
      <c r="E29" s="25"/>
    </row>
    <row r="30" spans="1:5" s="24" customFormat="1" ht="15" x14ac:dyDescent="0.2">
      <c r="A30" s="19"/>
      <c r="B30" s="20"/>
      <c r="C30" s="21"/>
      <c r="D30" s="22"/>
      <c r="E30" s="25"/>
    </row>
    <row r="31" spans="1:5" s="24" customFormat="1" ht="15" x14ac:dyDescent="0.2">
      <c r="A31" s="19"/>
      <c r="B31" s="20"/>
      <c r="C31" s="21"/>
      <c r="D31" s="22"/>
      <c r="E31" s="25"/>
    </row>
    <row r="32" spans="1:5" s="24" customFormat="1" ht="15" x14ac:dyDescent="0.2">
      <c r="A32" s="19"/>
      <c r="B32" s="20"/>
      <c r="C32" s="21"/>
      <c r="D32" s="22"/>
      <c r="E32" s="25"/>
    </row>
    <row r="33" spans="1:5" s="24" customFormat="1" ht="15" x14ac:dyDescent="0.2">
      <c r="A33" s="19"/>
      <c r="B33" s="20"/>
      <c r="C33" s="21"/>
      <c r="D33" s="22"/>
      <c r="E33" s="25"/>
    </row>
    <row r="34" spans="1:5" s="24" customFormat="1" ht="15" x14ac:dyDescent="0.2">
      <c r="A34" s="19"/>
      <c r="B34" s="20"/>
      <c r="C34" s="21"/>
      <c r="D34" s="22"/>
      <c r="E34" s="25"/>
    </row>
    <row r="35" spans="1:5" s="24" customFormat="1" ht="15" x14ac:dyDescent="0.2">
      <c r="A35" s="30"/>
      <c r="B35" s="20"/>
      <c r="C35" s="21"/>
      <c r="D35" s="22"/>
      <c r="E35" s="25"/>
    </row>
    <row r="36" spans="1:5" s="24" customFormat="1" ht="15" x14ac:dyDescent="0.2">
      <c r="A36" s="31"/>
      <c r="B36" s="32"/>
      <c r="C36" s="131"/>
      <c r="D36" s="33"/>
      <c r="E36" s="34"/>
    </row>
    <row r="37" spans="1:5" s="24" customFormat="1" ht="15" x14ac:dyDescent="0.2">
      <c r="B37" s="35"/>
      <c r="C37" s="36"/>
      <c r="D37" s="37"/>
      <c r="E37" s="37"/>
    </row>
    <row r="38" spans="1:5" s="24" customFormat="1" ht="15" x14ac:dyDescent="0.2">
      <c r="B38" s="35"/>
      <c r="C38" s="36"/>
      <c r="D38" s="37"/>
      <c r="E38" s="37"/>
    </row>
    <row r="39" spans="1:5" s="24" customFormat="1" ht="15" x14ac:dyDescent="0.2">
      <c r="B39" s="35"/>
      <c r="C39" s="36"/>
      <c r="D39" s="37"/>
      <c r="E39" s="37"/>
    </row>
    <row r="40" spans="1:5" s="24" customFormat="1" ht="15" x14ac:dyDescent="0.2">
      <c r="B40" s="35"/>
      <c r="C40" s="36"/>
      <c r="D40" s="37"/>
      <c r="E40" s="37"/>
    </row>
    <row r="41" spans="1:5" s="24" customFormat="1" ht="15" x14ac:dyDescent="0.2">
      <c r="B41" s="35"/>
      <c r="C41" s="36"/>
      <c r="D41" s="37"/>
      <c r="E41" s="37"/>
    </row>
    <row r="42" spans="1:5" s="24" customFormat="1" ht="15" x14ac:dyDescent="0.2">
      <c r="B42" s="35"/>
      <c r="C42" s="36"/>
      <c r="D42" s="37"/>
      <c r="E42" s="37"/>
    </row>
    <row r="43" spans="1:5" s="24" customFormat="1" ht="15" x14ac:dyDescent="0.2">
      <c r="B43" s="35"/>
      <c r="C43" s="36"/>
      <c r="D43" s="37"/>
      <c r="E43" s="37"/>
    </row>
    <row r="44" spans="1:5" s="24" customFormat="1" ht="15" x14ac:dyDescent="0.2">
      <c r="B44" s="35"/>
      <c r="C44" s="36"/>
      <c r="D44" s="37"/>
      <c r="E44" s="37"/>
    </row>
    <row r="45" spans="1:5" s="24" customFormat="1" ht="15" x14ac:dyDescent="0.2">
      <c r="B45" s="35"/>
      <c r="C45" s="36"/>
      <c r="D45" s="37"/>
      <c r="E45" s="37"/>
    </row>
    <row r="46" spans="1:5" s="24" customFormat="1" ht="15" x14ac:dyDescent="0.2">
      <c r="B46" s="35"/>
      <c r="C46" s="36"/>
      <c r="D46" s="37"/>
      <c r="E46" s="37"/>
    </row>
    <row r="47" spans="1:5" s="24" customFormat="1" ht="15" x14ac:dyDescent="0.2">
      <c r="B47" s="35"/>
      <c r="C47" s="36"/>
      <c r="D47" s="37"/>
      <c r="E47" s="37"/>
    </row>
    <row r="48" spans="1:5" s="24" customFormat="1" ht="15" x14ac:dyDescent="0.2">
      <c r="B48" s="35"/>
      <c r="C48" s="36"/>
      <c r="D48" s="37"/>
      <c r="E48" s="37"/>
    </row>
    <row r="49" spans="2:5" s="24" customFormat="1" ht="15" x14ac:dyDescent="0.2">
      <c r="B49" s="35"/>
      <c r="C49" s="36"/>
      <c r="D49" s="37"/>
      <c r="E49" s="37"/>
    </row>
    <row r="50" spans="2:5" s="24" customFormat="1" ht="15" x14ac:dyDescent="0.2">
      <c r="B50" s="35"/>
      <c r="C50" s="36"/>
      <c r="D50" s="37"/>
      <c r="E50" s="37"/>
    </row>
  </sheetData>
  <phoneticPr fontId="10" type="noConversion"/>
  <hyperlinks>
    <hyperlink ref="E5" location="Zus!A3" display="Zusammenstellung" xr:uid="{00000000-0004-0000-0000-000000000000}"/>
    <hyperlink ref="E6" location="Blatt1!A3" display="gehe zu Blatt 1" xr:uid="{00000000-0004-0000-0000-000001000000}"/>
    <hyperlink ref="E7" location="Blatt2!A3" display="gehe zu Blatt 2" xr:uid="{00000000-0004-0000-0000-000002000000}"/>
    <hyperlink ref="E8" location="Blatt3!A3" display="gehe zu Blatt 3" xr:uid="{00000000-0004-0000-0000-000003000000}"/>
    <hyperlink ref="E9" location="Blatt4!A3" display="gehe zu Blatt 4" xr:uid="{00000000-0004-0000-0000-000004000000}"/>
    <hyperlink ref="E10" location="Blatt5!A3" display="gehe zu Blatt 5" xr:uid="{00000000-0004-0000-0000-000005000000}"/>
    <hyperlink ref="E11" location="Blatt6!A3" display="gehe zu Blatt 6" xr:uid="{00000000-0004-0000-0000-000006000000}"/>
    <hyperlink ref="E12" location="Blatt7!A3" display="gehe zu Blatt 7" xr:uid="{00000000-0004-0000-0000-000007000000}"/>
    <hyperlink ref="E13" location="Blatt8!A3" display="gehe zu Blatt 8" xr:uid="{00000000-0004-0000-0000-000008000000}"/>
    <hyperlink ref="E14" location="Blatt9!A3" display="gehe zu Blatt 9" xr:uid="{00000000-0004-0000-0000-000009000000}"/>
    <hyperlink ref="E15" location="Blatt10!A3" display="gehe zu Blatt 10" xr:uid="{00000000-0004-0000-0000-00000A000000}"/>
    <hyperlink ref="E16" location="Blatt11!A3" display="gehe zu Blatt 11" xr:uid="{00000000-0004-0000-0000-00000B000000}"/>
    <hyperlink ref="E17" location="Blatt12!A3" display="gehe zu Blatt 12" xr:uid="{00000000-0004-0000-0000-00000C000000}"/>
    <hyperlink ref="E18" location="Blatt13!A3" display="gehe zu Blatt 13" xr:uid="{00000000-0004-0000-0000-00000D000000}"/>
    <hyperlink ref="E19" location="Blatt14!A3" display="gehe zu Blatt 14" xr:uid="{00000000-0004-0000-0000-00000E000000}"/>
    <hyperlink ref="E20" location="Blatt15!A3" display="gehe zu Blatt 15" xr:uid="{00000000-0004-0000-0000-00000F000000}"/>
    <hyperlink ref="E21" location="Blatt16!A3" display="gehe zu Blatt 16" xr:uid="{00000000-0004-0000-0000-000010000000}"/>
    <hyperlink ref="E22" location="Blatt17!A3" display="gehe zu Blatt 17" xr:uid="{00000000-0004-0000-0000-000011000000}"/>
  </hyperlinks>
  <printOptions horizontalCentered="1" verticalCentered="1"/>
  <pageMargins left="0" right="0" top="0.78749999999999998" bottom="0.19652777777777777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40"/>
  <sheetViews>
    <sheetView workbookViewId="0">
      <pane ySplit="2" topLeftCell="A3" activePane="bottomLeft" state="frozen"/>
      <selection pane="bottomLeft" activeCell="W7" sqref="W7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5.8159999999999998</v>
      </c>
      <c r="C3" s="138" t="s">
        <v>101</v>
      </c>
      <c r="D3" s="65"/>
      <c r="E3" s="66"/>
      <c r="F3" s="66"/>
      <c r="G3" s="67">
        <v>3.6</v>
      </c>
      <c r="H3" s="67">
        <v>2.8</v>
      </c>
      <c r="I3" s="67">
        <v>1.7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5.8159999999999998</v>
      </c>
    </row>
    <row r="4" spans="1:23" x14ac:dyDescent="0.2">
      <c r="A4" s="62"/>
      <c r="B4" s="76">
        <v>5.9260000000000002</v>
      </c>
      <c r="C4" s="77"/>
      <c r="D4" s="78">
        <f t="shared" ref="D4:D33" si="3">IF(B4="","",(B4-B3)*1000)</f>
        <v>110.00000000000031</v>
      </c>
      <c r="E4" s="79">
        <v>98</v>
      </c>
      <c r="F4" s="79">
        <v>113</v>
      </c>
      <c r="G4" s="67">
        <v>2.8</v>
      </c>
      <c r="H4" s="67">
        <v>2.8</v>
      </c>
      <c r="I4" s="67">
        <v>2</v>
      </c>
      <c r="J4" s="67">
        <v>1</v>
      </c>
      <c r="K4" s="67">
        <v>1</v>
      </c>
      <c r="L4" s="80">
        <f t="shared" ref="L4:L33" si="4">IF(D4&lt;&gt;"",(IF(Q4="x",(G3+G4)/2*D4,"")),"")</f>
        <v>352.00000000000102</v>
      </c>
      <c r="M4" s="81">
        <f t="shared" ref="M4:M33" si="5">IF(E4&lt;&gt;"",(IF(R4="x",(H3+H4)/2*E4,"")),"")</f>
        <v>274.39999999999998</v>
      </c>
      <c r="N4" s="82">
        <f t="shared" ref="N4:N33" si="6">IF(F4&lt;&gt;"",(IF(S4="x",(I3+I4)/2*F4,"")),"")</f>
        <v>209.05</v>
      </c>
      <c r="O4" s="71">
        <f t="shared" si="0"/>
        <v>98</v>
      </c>
      <c r="P4" s="72">
        <f t="shared" si="1"/>
        <v>113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5.9260000000000002</v>
      </c>
      <c r="W4" s="143" t="s">
        <v>51</v>
      </c>
    </row>
    <row r="5" spans="1:23" x14ac:dyDescent="0.2">
      <c r="A5" s="62"/>
      <c r="B5" s="76">
        <v>5.9480000000000004</v>
      </c>
      <c r="C5" s="77"/>
      <c r="D5" s="78">
        <f t="shared" si="3"/>
        <v>22.000000000000242</v>
      </c>
      <c r="E5" s="79">
        <v>23</v>
      </c>
      <c r="F5" s="79">
        <v>22</v>
      </c>
      <c r="G5" s="67">
        <v>2.6</v>
      </c>
      <c r="H5" s="67">
        <v>4.2</v>
      </c>
      <c r="I5" s="67">
        <v>2.1</v>
      </c>
      <c r="J5" s="67">
        <v>1</v>
      </c>
      <c r="K5" s="67">
        <v>1</v>
      </c>
      <c r="L5" s="80">
        <f t="shared" si="4"/>
        <v>59.400000000000659</v>
      </c>
      <c r="M5" s="81">
        <f t="shared" si="5"/>
        <v>80.5</v>
      </c>
      <c r="N5" s="82">
        <f t="shared" si="6"/>
        <v>45.099999999999994</v>
      </c>
      <c r="O5" s="71">
        <f t="shared" si="0"/>
        <v>23</v>
      </c>
      <c r="P5" s="72">
        <f t="shared" si="1"/>
        <v>22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5.9480000000000004</v>
      </c>
      <c r="W5" s="143" t="s">
        <v>51</v>
      </c>
    </row>
    <row r="6" spans="1:23" x14ac:dyDescent="0.2">
      <c r="A6" s="62"/>
      <c r="B6" s="76">
        <v>5.9589999999999996</v>
      </c>
      <c r="C6" s="77"/>
      <c r="D6" s="78">
        <f t="shared" si="3"/>
        <v>10.999999999999233</v>
      </c>
      <c r="E6" s="79">
        <v>11</v>
      </c>
      <c r="F6" s="79">
        <v>11</v>
      </c>
      <c r="G6" s="67">
        <v>2.9</v>
      </c>
      <c r="H6" s="67">
        <v>1.7</v>
      </c>
      <c r="I6" s="67">
        <v>2</v>
      </c>
      <c r="J6" s="67">
        <v>1</v>
      </c>
      <c r="K6" s="67">
        <v>1</v>
      </c>
      <c r="L6" s="80">
        <f t="shared" si="4"/>
        <v>30.24999999999789</v>
      </c>
      <c r="M6" s="81">
        <f t="shared" si="5"/>
        <v>32.450000000000003</v>
      </c>
      <c r="N6" s="82">
        <f t="shared" si="6"/>
        <v>22.549999999999997</v>
      </c>
      <c r="O6" s="71">
        <f t="shared" si="0"/>
        <v>11</v>
      </c>
      <c r="P6" s="72">
        <f t="shared" si="1"/>
        <v>11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5.9589999999999996</v>
      </c>
      <c r="W6" s="143" t="s">
        <v>51</v>
      </c>
    </row>
    <row r="7" spans="1:23" x14ac:dyDescent="0.2">
      <c r="A7" s="62"/>
      <c r="B7" s="76">
        <v>6.117</v>
      </c>
      <c r="C7" s="77" t="s">
        <v>120</v>
      </c>
      <c r="D7" s="78">
        <f t="shared" si="3"/>
        <v>158.00000000000037</v>
      </c>
      <c r="E7" s="79">
        <v>158</v>
      </c>
      <c r="F7" s="79">
        <v>158</v>
      </c>
      <c r="G7" s="67">
        <v>2.8</v>
      </c>
      <c r="H7" s="67">
        <v>3</v>
      </c>
      <c r="I7" s="67">
        <v>2.1</v>
      </c>
      <c r="J7" s="67">
        <v>1</v>
      </c>
      <c r="K7" s="67">
        <v>1</v>
      </c>
      <c r="L7" s="80">
        <f t="shared" si="4"/>
        <v>450.30000000000098</v>
      </c>
      <c r="M7" s="239">
        <f t="shared" si="5"/>
        <v>371.3</v>
      </c>
      <c r="N7" s="240">
        <f t="shared" si="6"/>
        <v>323.89999999999998</v>
      </c>
      <c r="O7" s="241">
        <f t="shared" si="0"/>
        <v>158</v>
      </c>
      <c r="P7" s="242">
        <f t="shared" si="1"/>
        <v>158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6.117</v>
      </c>
      <c r="W7" s="143" t="s">
        <v>51</v>
      </c>
    </row>
    <row r="8" spans="1:23" x14ac:dyDescent="0.2">
      <c r="A8" s="62"/>
      <c r="B8" s="76">
        <v>6.1390000000000002</v>
      </c>
      <c r="C8" s="77"/>
      <c r="D8" s="78">
        <f t="shared" si="3"/>
        <v>22.000000000000242</v>
      </c>
      <c r="E8" s="79">
        <v>22</v>
      </c>
      <c r="F8" s="79">
        <v>22</v>
      </c>
      <c r="G8" s="67">
        <v>1.8</v>
      </c>
      <c r="H8" s="67">
        <v>3.3</v>
      </c>
      <c r="I8" s="67">
        <v>1.7</v>
      </c>
      <c r="J8" s="67">
        <v>1</v>
      </c>
      <c r="K8" s="67">
        <v>1</v>
      </c>
      <c r="L8" s="80">
        <f t="shared" si="4"/>
        <v>50.600000000000549</v>
      </c>
      <c r="M8" s="234">
        <f t="shared" si="5"/>
        <v>69.3</v>
      </c>
      <c r="N8" s="235">
        <f t="shared" si="6"/>
        <v>41.8</v>
      </c>
      <c r="O8" s="237">
        <f t="shared" si="0"/>
        <v>22</v>
      </c>
      <c r="P8" s="238">
        <f t="shared" si="1"/>
        <v>22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6.1390000000000002</v>
      </c>
      <c r="W8" s="243" t="s">
        <v>50</v>
      </c>
    </row>
    <row r="9" spans="1:23" x14ac:dyDescent="0.2">
      <c r="A9" s="62"/>
      <c r="B9" s="76">
        <v>6.181</v>
      </c>
      <c r="C9" s="77" t="s">
        <v>93</v>
      </c>
      <c r="D9" s="78">
        <f t="shared" si="3"/>
        <v>41.999999999999815</v>
      </c>
      <c r="E9" s="79">
        <v>41</v>
      </c>
      <c r="F9" s="79">
        <v>43</v>
      </c>
      <c r="G9" s="67">
        <v>2.2999999999999998</v>
      </c>
      <c r="H9" s="67">
        <v>1.7</v>
      </c>
      <c r="I9" s="67">
        <v>1.7</v>
      </c>
      <c r="J9" s="67">
        <v>1</v>
      </c>
      <c r="K9" s="67">
        <v>1</v>
      </c>
      <c r="L9" s="80">
        <f t="shared" si="4"/>
        <v>86.099999999999611</v>
      </c>
      <c r="M9" s="234">
        <f t="shared" si="5"/>
        <v>102.5</v>
      </c>
      <c r="N9" s="235">
        <f t="shared" si="6"/>
        <v>73.099999999999994</v>
      </c>
      <c r="O9" s="237">
        <f t="shared" si="0"/>
        <v>41</v>
      </c>
      <c r="P9" s="238">
        <f t="shared" si="1"/>
        <v>43</v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>
        <f t="shared" si="2"/>
        <v>6.181</v>
      </c>
      <c r="W9" s="232" t="s">
        <v>50</v>
      </c>
    </row>
    <row r="10" spans="1:23" x14ac:dyDescent="0.2">
      <c r="A10" s="62"/>
      <c r="B10" s="76">
        <v>6.2160000000000002</v>
      </c>
      <c r="C10" s="77"/>
      <c r="D10" s="78">
        <f t="shared" si="3"/>
        <v>35.000000000000142</v>
      </c>
      <c r="E10" s="79">
        <v>35</v>
      </c>
      <c r="F10" s="79">
        <v>37</v>
      </c>
      <c r="G10" s="67">
        <v>2.6</v>
      </c>
      <c r="H10" s="67">
        <v>1.1000000000000001</v>
      </c>
      <c r="I10" s="67">
        <v>1.4</v>
      </c>
      <c r="J10" s="67">
        <v>1</v>
      </c>
      <c r="K10" s="67">
        <v>1</v>
      </c>
      <c r="L10" s="80">
        <f t="shared" si="4"/>
        <v>85.750000000000355</v>
      </c>
      <c r="M10" s="234">
        <f t="shared" si="5"/>
        <v>49</v>
      </c>
      <c r="N10" s="235">
        <f t="shared" si="6"/>
        <v>57.349999999999994</v>
      </c>
      <c r="O10" s="237">
        <f t="shared" si="0"/>
        <v>35</v>
      </c>
      <c r="P10" s="238">
        <f t="shared" si="1"/>
        <v>37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6.2160000000000002</v>
      </c>
      <c r="W10" s="232" t="s">
        <v>50</v>
      </c>
    </row>
    <row r="11" spans="1:23" x14ac:dyDescent="0.2">
      <c r="A11" s="62"/>
      <c r="B11" s="76">
        <v>6.3010000000000002</v>
      </c>
      <c r="C11" s="77" t="s">
        <v>93</v>
      </c>
      <c r="D11" s="78">
        <f t="shared" si="3"/>
        <v>84.999999999999972</v>
      </c>
      <c r="E11" s="79">
        <v>85</v>
      </c>
      <c r="F11" s="79">
        <v>83</v>
      </c>
      <c r="G11" s="67">
        <v>2.2999999999999998</v>
      </c>
      <c r="H11" s="67">
        <v>0.7</v>
      </c>
      <c r="I11" s="67">
        <v>1.7</v>
      </c>
      <c r="J11" s="67">
        <v>1</v>
      </c>
      <c r="K11" s="67">
        <v>1</v>
      </c>
      <c r="L11" s="80">
        <f t="shared" si="4"/>
        <v>208.24999999999994</v>
      </c>
      <c r="M11" s="234">
        <f t="shared" si="5"/>
        <v>76.5</v>
      </c>
      <c r="N11" s="235">
        <f t="shared" si="6"/>
        <v>128.64999999999998</v>
      </c>
      <c r="O11" s="237">
        <f t="shared" si="0"/>
        <v>85</v>
      </c>
      <c r="P11" s="238">
        <f t="shared" si="1"/>
        <v>83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6.3010000000000002</v>
      </c>
      <c r="W11" s="232" t="s">
        <v>50</v>
      </c>
    </row>
    <row r="12" spans="1:23" x14ac:dyDescent="0.2">
      <c r="A12" s="62"/>
      <c r="B12" s="76">
        <v>6.335</v>
      </c>
      <c r="C12" s="77" t="s">
        <v>93</v>
      </c>
      <c r="D12" s="78">
        <f t="shared" si="3"/>
        <v>33.999999999999808</v>
      </c>
      <c r="E12" s="79">
        <v>34</v>
      </c>
      <c r="F12" s="79">
        <v>34</v>
      </c>
      <c r="G12" s="67">
        <v>2.2999999999999998</v>
      </c>
      <c r="H12" s="67">
        <v>1.6</v>
      </c>
      <c r="I12" s="67">
        <v>2.7</v>
      </c>
      <c r="J12" s="67">
        <v>1</v>
      </c>
      <c r="K12" s="67">
        <v>1</v>
      </c>
      <c r="L12" s="80">
        <f t="shared" si="4"/>
        <v>78.199999999999548</v>
      </c>
      <c r="M12" s="234">
        <f t="shared" si="5"/>
        <v>39.099999999999994</v>
      </c>
      <c r="N12" s="235">
        <f t="shared" si="6"/>
        <v>74.800000000000011</v>
      </c>
      <c r="O12" s="237">
        <f t="shared" si="0"/>
        <v>34</v>
      </c>
      <c r="P12" s="238">
        <f t="shared" si="1"/>
        <v>34</v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6.335</v>
      </c>
      <c r="W12" s="232" t="s">
        <v>50</v>
      </c>
    </row>
    <row r="13" spans="1:23" x14ac:dyDescent="0.2">
      <c r="A13" s="62"/>
      <c r="B13" s="76">
        <v>6.3810000000000002</v>
      </c>
      <c r="C13" s="77" t="s">
        <v>93</v>
      </c>
      <c r="D13" s="78">
        <f t="shared" si="3"/>
        <v>46.000000000000263</v>
      </c>
      <c r="E13" s="79">
        <v>46</v>
      </c>
      <c r="F13" s="79">
        <v>46</v>
      </c>
      <c r="G13" s="67">
        <v>2.7</v>
      </c>
      <c r="H13" s="67">
        <v>1.4</v>
      </c>
      <c r="I13" s="67">
        <v>2.8</v>
      </c>
      <c r="J13" s="67">
        <v>1</v>
      </c>
      <c r="K13" s="67">
        <v>1</v>
      </c>
      <c r="L13" s="80">
        <f t="shared" si="4"/>
        <v>115.00000000000065</v>
      </c>
      <c r="M13" s="234">
        <f t="shared" si="5"/>
        <v>69</v>
      </c>
      <c r="N13" s="235">
        <f t="shared" si="6"/>
        <v>126.5</v>
      </c>
      <c r="O13" s="237">
        <f t="shared" si="0"/>
        <v>46</v>
      </c>
      <c r="P13" s="238">
        <f t="shared" si="1"/>
        <v>46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6.3810000000000002</v>
      </c>
      <c r="W13" s="232" t="s">
        <v>50</v>
      </c>
    </row>
    <row r="14" spans="1:23" x14ac:dyDescent="0.2">
      <c r="A14" s="62"/>
      <c r="B14" s="76">
        <v>6.4189999999999996</v>
      </c>
      <c r="C14" s="77" t="s">
        <v>121</v>
      </c>
      <c r="D14" s="78">
        <f t="shared" si="3"/>
        <v>37.999999999999368</v>
      </c>
      <c r="E14" s="79">
        <v>38</v>
      </c>
      <c r="F14" s="79">
        <v>38</v>
      </c>
      <c r="G14" s="67">
        <v>2.9</v>
      </c>
      <c r="H14" s="67">
        <v>2</v>
      </c>
      <c r="I14" s="67">
        <v>2.8</v>
      </c>
      <c r="J14" s="67">
        <v>1</v>
      </c>
      <c r="K14" s="67">
        <v>1</v>
      </c>
      <c r="L14" s="80">
        <f t="shared" si="4"/>
        <v>106.39999999999823</v>
      </c>
      <c r="M14" s="234">
        <f t="shared" si="5"/>
        <v>64.599999999999994</v>
      </c>
      <c r="N14" s="235">
        <f t="shared" si="6"/>
        <v>106.39999999999999</v>
      </c>
      <c r="O14" s="237">
        <f t="shared" si="0"/>
        <v>38</v>
      </c>
      <c r="P14" s="238">
        <f t="shared" si="1"/>
        <v>38</v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6.4189999999999996</v>
      </c>
      <c r="W14" s="232" t="s">
        <v>50</v>
      </c>
    </row>
    <row r="15" spans="1:23" x14ac:dyDescent="0.2">
      <c r="A15" s="62"/>
      <c r="B15" s="76"/>
      <c r="C15" s="77"/>
      <c r="D15" s="78" t="str">
        <f t="shared" si="3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3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11</v>
      </c>
      <c r="C34" s="90" t="s">
        <v>82</v>
      </c>
      <c r="D34" s="91">
        <f>SUM(D4:D33)</f>
        <v>602.99999999999966</v>
      </c>
      <c r="E34" s="92">
        <f>SUM(E4:E33)</f>
        <v>591</v>
      </c>
      <c r="F34" s="92">
        <f>SUM(F4:F33)</f>
        <v>607</v>
      </c>
      <c r="G34" s="92"/>
      <c r="H34" s="92"/>
      <c r="I34" s="92"/>
      <c r="J34" s="92"/>
      <c r="K34" s="92"/>
      <c r="L34" s="92">
        <f>SUM(L4:L33)</f>
        <v>1622.2499999999998</v>
      </c>
      <c r="M34" s="92">
        <f>SUM(M4:M33)</f>
        <v>1228.6499999999996</v>
      </c>
      <c r="N34" s="92">
        <f>SUM(N4:N33)</f>
        <v>1209.2</v>
      </c>
      <c r="O34" s="92">
        <f>SUM(O4:O33)</f>
        <v>591</v>
      </c>
      <c r="P34" s="93">
        <f>SUM(P4:P33)</f>
        <v>607</v>
      </c>
      <c r="Q34" s="94">
        <f>COUNTA(Q4:Q33)+$V$34</f>
        <v>11</v>
      </c>
      <c r="R34" s="94">
        <f>COUNTA(R4:R33)+$V$34</f>
        <v>11</v>
      </c>
      <c r="S34" s="94">
        <f>COUNTA(S4:S33)+$V$34</f>
        <v>11</v>
      </c>
      <c r="T34" s="94">
        <f>COUNTA(T4:T33)+$V$34</f>
        <v>11</v>
      </c>
      <c r="U34" s="94">
        <f>COUNTA(U4:U33)+$V$34</f>
        <v>11</v>
      </c>
      <c r="V34" s="94">
        <f>COUNT(V3:V33)-31</f>
        <v>-19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245" t="s">
        <v>229</v>
      </c>
      <c r="G36" s="246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EL Bahndamm bis Brücke Reideburger Str. OL Kanena</v>
      </c>
      <c r="B37" s="108" t="s">
        <v>86</v>
      </c>
      <c r="C37" s="109"/>
      <c r="D37" s="110" t="s">
        <v>122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7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1">
    <mergeCell ref="P39:P40"/>
  </mergeCells>
  <phoneticPr fontId="0" type="noConversion"/>
  <dataValidations count="1">
    <dataValidation type="list" allowBlank="1" showErrorMessage="1" sqref="D36" xr:uid="{00000000-0002-0000-0900-000000000000}">
      <formula1>Lage_5</formula1>
      <formula2>0</formula2>
    </dataValidation>
  </dataValidations>
  <hyperlinks>
    <hyperlink ref="A2" location="Deckblatt" display="zurück zum Inhaltsverzeichnis" xr:uid="{00000000-0004-0000-09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40"/>
  <sheetViews>
    <sheetView topLeftCell="B1" workbookViewId="0">
      <pane ySplit="2" topLeftCell="A3" activePane="bottomLeft" state="frozen"/>
      <selection pane="bottomLeft" activeCell="W6" sqref="W6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6.4279999999999999</v>
      </c>
      <c r="C3" s="138" t="s">
        <v>123</v>
      </c>
      <c r="D3" s="65"/>
      <c r="E3" s="66"/>
      <c r="F3" s="66"/>
      <c r="G3" s="67">
        <v>3.1</v>
      </c>
      <c r="H3" s="67">
        <v>1.3</v>
      </c>
      <c r="I3" s="67">
        <v>3.6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6.4279999999999999</v>
      </c>
    </row>
    <row r="4" spans="1:23" x14ac:dyDescent="0.2">
      <c r="A4" s="62"/>
      <c r="B4" s="76">
        <v>6.4459999999999997</v>
      </c>
      <c r="C4" s="77"/>
      <c r="D4" s="78">
        <f t="shared" ref="D4:D33" si="3">IF(B4="","",(B4-B3)*1000)</f>
        <v>17.999999999999794</v>
      </c>
      <c r="E4" s="79">
        <v>7</v>
      </c>
      <c r="F4" s="79">
        <v>20</v>
      </c>
      <c r="G4" s="67">
        <v>2.8</v>
      </c>
      <c r="H4" s="67">
        <v>1.6</v>
      </c>
      <c r="I4" s="67">
        <v>2.4</v>
      </c>
      <c r="J4" s="67">
        <v>0</v>
      </c>
      <c r="K4" s="67">
        <v>0</v>
      </c>
      <c r="L4" s="80">
        <f t="shared" ref="L4:L33" si="4">IF(D4&lt;&gt;"",(IF(Q4="x",(G3+G4)/2*D4,"")),"")</f>
        <v>53.099999999999397</v>
      </c>
      <c r="M4" s="81">
        <f t="shared" ref="M4:M33" si="5">IF(E4&lt;&gt;"",(IF(R4="x",(H3+H4)/2*E4,"")),"")</f>
        <v>10.150000000000002</v>
      </c>
      <c r="N4" s="82">
        <f t="shared" ref="N4:N33" si="6">IF(F4&lt;&gt;"",(IF(S4="x",(I3+I4)/2*F4,"")),"")</f>
        <v>60</v>
      </c>
      <c r="O4" s="71">
        <f t="shared" si="0"/>
        <v>0</v>
      </c>
      <c r="P4" s="72">
        <f t="shared" si="1"/>
        <v>0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6.4459999999999997</v>
      </c>
      <c r="W4" s="143" t="s">
        <v>51</v>
      </c>
    </row>
    <row r="5" spans="1:23" x14ac:dyDescent="0.2">
      <c r="A5" s="62"/>
      <c r="B5" s="76">
        <v>6.556</v>
      </c>
      <c r="C5" s="77"/>
      <c r="D5" s="78">
        <f t="shared" si="3"/>
        <v>110.00000000000031</v>
      </c>
      <c r="E5" s="79">
        <v>110</v>
      </c>
      <c r="F5" s="79">
        <v>110</v>
      </c>
      <c r="G5" s="67">
        <v>2.1</v>
      </c>
      <c r="H5" s="67">
        <v>3.2</v>
      </c>
      <c r="I5" s="67">
        <v>1.4</v>
      </c>
      <c r="J5" s="67">
        <v>1</v>
      </c>
      <c r="K5" s="67">
        <v>0</v>
      </c>
      <c r="L5" s="80">
        <f t="shared" si="4"/>
        <v>269.5000000000008</v>
      </c>
      <c r="M5" s="81">
        <f t="shared" si="5"/>
        <v>264.00000000000006</v>
      </c>
      <c r="N5" s="82">
        <f t="shared" si="6"/>
        <v>209</v>
      </c>
      <c r="O5" s="71">
        <f t="shared" si="0"/>
        <v>110</v>
      </c>
      <c r="P5" s="72">
        <f t="shared" si="1"/>
        <v>0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6.556</v>
      </c>
      <c r="W5" s="143" t="s">
        <v>51</v>
      </c>
    </row>
    <row r="6" spans="1:23" x14ac:dyDescent="0.2">
      <c r="A6" s="62"/>
      <c r="B6" s="76">
        <v>6.65</v>
      </c>
      <c r="C6" s="77"/>
      <c r="D6" s="78">
        <f t="shared" si="3"/>
        <v>94.000000000000313</v>
      </c>
      <c r="E6" s="79">
        <v>94</v>
      </c>
      <c r="F6" s="79">
        <v>94</v>
      </c>
      <c r="G6" s="67">
        <v>2.2000000000000002</v>
      </c>
      <c r="H6" s="67">
        <v>2.2000000000000002</v>
      </c>
      <c r="I6" s="67">
        <v>2.4</v>
      </c>
      <c r="J6" s="67">
        <v>1</v>
      </c>
      <c r="K6" s="67">
        <v>0</v>
      </c>
      <c r="L6" s="80">
        <f t="shared" si="4"/>
        <v>202.1000000000007</v>
      </c>
      <c r="M6" s="81">
        <f t="shared" si="5"/>
        <v>253.8</v>
      </c>
      <c r="N6" s="82">
        <f t="shared" si="6"/>
        <v>178.6</v>
      </c>
      <c r="O6" s="71">
        <f t="shared" si="0"/>
        <v>94</v>
      </c>
      <c r="P6" s="72">
        <f t="shared" si="1"/>
        <v>0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6.65</v>
      </c>
      <c r="W6" s="149" t="s">
        <v>51</v>
      </c>
    </row>
    <row r="7" spans="1:23" x14ac:dyDescent="0.2">
      <c r="A7" s="62"/>
      <c r="B7" s="76">
        <v>6.7759999999999998</v>
      </c>
      <c r="C7" s="77"/>
      <c r="D7" s="78">
        <f t="shared" si="3"/>
        <v>125.99999999999945</v>
      </c>
      <c r="E7" s="79">
        <v>126</v>
      </c>
      <c r="F7" s="79">
        <v>126</v>
      </c>
      <c r="G7" s="67">
        <v>2.1</v>
      </c>
      <c r="H7" s="67">
        <v>1.9</v>
      </c>
      <c r="I7" s="67">
        <v>1.9</v>
      </c>
      <c r="J7" s="67">
        <v>1</v>
      </c>
      <c r="K7" s="67">
        <v>0</v>
      </c>
      <c r="L7" s="80">
        <f t="shared" si="4"/>
        <v>270.89999999999884</v>
      </c>
      <c r="M7" s="81">
        <f t="shared" si="5"/>
        <v>258.29999999999995</v>
      </c>
      <c r="N7" s="82">
        <f t="shared" si="6"/>
        <v>270.89999999999998</v>
      </c>
      <c r="O7" s="71">
        <f t="shared" si="0"/>
        <v>126</v>
      </c>
      <c r="P7" s="72">
        <f t="shared" si="1"/>
        <v>0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6.7759999999999998</v>
      </c>
      <c r="W7" s="149" t="s">
        <v>51</v>
      </c>
    </row>
    <row r="8" spans="1:23" x14ac:dyDescent="0.2">
      <c r="A8" s="62"/>
      <c r="B8" s="76">
        <v>6.8810000000000002</v>
      </c>
      <c r="C8" s="77"/>
      <c r="D8" s="78">
        <f t="shared" si="3"/>
        <v>105.00000000000043</v>
      </c>
      <c r="E8" s="79">
        <v>107</v>
      </c>
      <c r="F8" s="79">
        <v>106</v>
      </c>
      <c r="G8" s="67">
        <v>2.2999999999999998</v>
      </c>
      <c r="H8" s="67">
        <v>2.6</v>
      </c>
      <c r="I8" s="67">
        <v>2.4</v>
      </c>
      <c r="J8" s="67">
        <v>1</v>
      </c>
      <c r="K8" s="67">
        <v>0</v>
      </c>
      <c r="L8" s="80">
        <f t="shared" si="4"/>
        <v>231.00000000000097</v>
      </c>
      <c r="M8" s="81">
        <f t="shared" si="5"/>
        <v>240.75</v>
      </c>
      <c r="N8" s="82">
        <f t="shared" si="6"/>
        <v>227.89999999999998</v>
      </c>
      <c r="O8" s="71">
        <f t="shared" si="0"/>
        <v>107</v>
      </c>
      <c r="P8" s="72">
        <f t="shared" si="1"/>
        <v>0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6.8810000000000002</v>
      </c>
      <c r="W8" s="149" t="s">
        <v>51</v>
      </c>
    </row>
    <row r="9" spans="1:23" x14ac:dyDescent="0.2">
      <c r="A9" s="62"/>
      <c r="B9" s="76">
        <v>7.0839999999999996</v>
      </c>
      <c r="C9" s="77"/>
      <c r="D9" s="78">
        <f t="shared" si="3"/>
        <v>202.9999999999994</v>
      </c>
      <c r="E9" s="79">
        <v>205</v>
      </c>
      <c r="F9" s="79">
        <v>200</v>
      </c>
      <c r="G9" s="67">
        <v>2.2000000000000002</v>
      </c>
      <c r="H9" s="67">
        <v>2.6</v>
      </c>
      <c r="I9" s="67">
        <v>2.7</v>
      </c>
      <c r="J9" s="67">
        <v>1</v>
      </c>
      <c r="K9" s="67">
        <v>1</v>
      </c>
      <c r="L9" s="80">
        <f t="shared" si="4"/>
        <v>456.74999999999864</v>
      </c>
      <c r="M9" s="81">
        <f t="shared" si="5"/>
        <v>533</v>
      </c>
      <c r="N9" s="82">
        <f t="shared" si="6"/>
        <v>509.99999999999994</v>
      </c>
      <c r="O9" s="71">
        <f t="shared" si="0"/>
        <v>205</v>
      </c>
      <c r="P9" s="72">
        <f t="shared" si="1"/>
        <v>200</v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>
        <f t="shared" si="2"/>
        <v>7.0839999999999996</v>
      </c>
      <c r="W9" s="143" t="s">
        <v>51</v>
      </c>
    </row>
    <row r="10" spans="1:23" x14ac:dyDescent="0.2">
      <c r="A10" s="62"/>
      <c r="B10" s="76">
        <v>7.2</v>
      </c>
      <c r="C10" s="77"/>
      <c r="D10" s="78">
        <f t="shared" si="3"/>
        <v>116.00000000000054</v>
      </c>
      <c r="E10" s="79">
        <v>119</v>
      </c>
      <c r="F10" s="79">
        <v>114</v>
      </c>
      <c r="G10" s="67">
        <v>1.9</v>
      </c>
      <c r="H10" s="67">
        <v>3.2</v>
      </c>
      <c r="I10" s="67">
        <v>3.3</v>
      </c>
      <c r="J10" s="67">
        <v>1</v>
      </c>
      <c r="K10" s="67">
        <v>1</v>
      </c>
      <c r="L10" s="80">
        <f t="shared" si="4"/>
        <v>237.80000000000109</v>
      </c>
      <c r="M10" s="81">
        <f t="shared" si="5"/>
        <v>345.1</v>
      </c>
      <c r="N10" s="82">
        <f t="shared" si="6"/>
        <v>342</v>
      </c>
      <c r="O10" s="71">
        <f t="shared" si="0"/>
        <v>119</v>
      </c>
      <c r="P10" s="72">
        <f t="shared" si="1"/>
        <v>114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7.2</v>
      </c>
      <c r="W10" s="143" t="s">
        <v>51</v>
      </c>
    </row>
    <row r="11" spans="1:23" x14ac:dyDescent="0.2">
      <c r="A11" s="62"/>
      <c r="B11" s="76">
        <v>7.4080000000000004</v>
      </c>
      <c r="C11" s="77"/>
      <c r="D11" s="78">
        <f t="shared" si="3"/>
        <v>208.00000000000017</v>
      </c>
      <c r="E11" s="79">
        <v>208</v>
      </c>
      <c r="F11" s="79">
        <v>208</v>
      </c>
      <c r="G11" s="67">
        <v>2.6</v>
      </c>
      <c r="H11" s="67">
        <v>2.2000000000000002</v>
      </c>
      <c r="I11" s="67">
        <v>3.6</v>
      </c>
      <c r="J11" s="67">
        <v>1</v>
      </c>
      <c r="K11" s="67">
        <v>1</v>
      </c>
      <c r="L11" s="80">
        <f t="shared" si="4"/>
        <v>468.0000000000004</v>
      </c>
      <c r="M11" s="81">
        <f t="shared" si="5"/>
        <v>561.6</v>
      </c>
      <c r="N11" s="82">
        <f t="shared" si="6"/>
        <v>717.6</v>
      </c>
      <c r="O11" s="71">
        <f t="shared" si="0"/>
        <v>208</v>
      </c>
      <c r="P11" s="72">
        <f t="shared" si="1"/>
        <v>208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7.4080000000000004</v>
      </c>
      <c r="W11" s="143" t="s">
        <v>51</v>
      </c>
    </row>
    <row r="12" spans="1:23" x14ac:dyDescent="0.2">
      <c r="A12" s="62"/>
      <c r="B12" s="76">
        <v>7.5309999999999997</v>
      </c>
      <c r="C12" s="77"/>
      <c r="D12" s="78">
        <f t="shared" si="3"/>
        <v>122.99999999999933</v>
      </c>
      <c r="E12" s="79">
        <v>123</v>
      </c>
      <c r="F12" s="79">
        <v>122</v>
      </c>
      <c r="G12" s="67">
        <v>2.6</v>
      </c>
      <c r="H12" s="67">
        <v>3.7</v>
      </c>
      <c r="I12" s="67">
        <v>3.5</v>
      </c>
      <c r="J12" s="67">
        <v>1</v>
      </c>
      <c r="K12" s="67">
        <v>1</v>
      </c>
      <c r="L12" s="80">
        <f t="shared" si="4"/>
        <v>319.79999999999825</v>
      </c>
      <c r="M12" s="81">
        <f t="shared" si="5"/>
        <v>362.85</v>
      </c>
      <c r="N12" s="82">
        <f t="shared" si="6"/>
        <v>433.09999999999997</v>
      </c>
      <c r="O12" s="71">
        <f t="shared" si="0"/>
        <v>123</v>
      </c>
      <c r="P12" s="72">
        <f t="shared" si="1"/>
        <v>122</v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7.5309999999999997</v>
      </c>
      <c r="W12" s="143" t="s">
        <v>51</v>
      </c>
    </row>
    <row r="13" spans="1:23" x14ac:dyDescent="0.2">
      <c r="A13" s="62"/>
      <c r="B13" s="76">
        <v>7.6289999999999996</v>
      </c>
      <c r="C13" s="77"/>
      <c r="D13" s="78">
        <f t="shared" si="3"/>
        <v>97.999999999999858</v>
      </c>
      <c r="E13" s="79">
        <v>94</v>
      </c>
      <c r="F13" s="79">
        <v>101</v>
      </c>
      <c r="G13" s="67">
        <v>2.2999999999999998</v>
      </c>
      <c r="H13" s="67">
        <v>3.7</v>
      </c>
      <c r="I13" s="67">
        <v>3.7</v>
      </c>
      <c r="J13" s="67">
        <v>1</v>
      </c>
      <c r="K13" s="67">
        <v>1</v>
      </c>
      <c r="L13" s="80">
        <f t="shared" si="4"/>
        <v>240.09999999999968</v>
      </c>
      <c r="M13" s="81">
        <f t="shared" si="5"/>
        <v>347.8</v>
      </c>
      <c r="N13" s="82">
        <f t="shared" si="6"/>
        <v>363.6</v>
      </c>
      <c r="O13" s="71">
        <f t="shared" si="0"/>
        <v>94</v>
      </c>
      <c r="P13" s="72">
        <f t="shared" si="1"/>
        <v>101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7.6289999999999996</v>
      </c>
      <c r="W13" s="143" t="s">
        <v>51</v>
      </c>
    </row>
    <row r="14" spans="1:23" x14ac:dyDescent="0.2">
      <c r="A14" s="62"/>
      <c r="B14" s="76">
        <v>7.6820000000000004</v>
      </c>
      <c r="C14" s="77" t="s">
        <v>124</v>
      </c>
      <c r="D14" s="78">
        <f t="shared" si="3"/>
        <v>53.000000000000824</v>
      </c>
      <c r="E14" s="79">
        <v>55</v>
      </c>
      <c r="F14" s="79">
        <v>53</v>
      </c>
      <c r="G14" s="67">
        <v>2.5</v>
      </c>
      <c r="H14" s="67">
        <v>3.7</v>
      </c>
      <c r="I14" s="67">
        <v>3.4</v>
      </c>
      <c r="J14" s="67">
        <v>1</v>
      </c>
      <c r="K14" s="67">
        <v>1</v>
      </c>
      <c r="L14" s="80">
        <f t="shared" si="4"/>
        <v>127.20000000000198</v>
      </c>
      <c r="M14" s="81">
        <f t="shared" si="5"/>
        <v>203.5</v>
      </c>
      <c r="N14" s="82">
        <f t="shared" si="6"/>
        <v>188.14999999999998</v>
      </c>
      <c r="O14" s="71">
        <f t="shared" si="0"/>
        <v>55</v>
      </c>
      <c r="P14" s="72">
        <f t="shared" si="1"/>
        <v>53</v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7.6820000000000004</v>
      </c>
      <c r="W14" s="143" t="s">
        <v>51</v>
      </c>
    </row>
    <row r="15" spans="1:23" x14ac:dyDescent="0.2">
      <c r="A15" s="62"/>
      <c r="B15" s="76"/>
      <c r="C15" s="77"/>
      <c r="D15" s="78" t="str">
        <f t="shared" si="3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3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11</v>
      </c>
      <c r="C34" s="90" t="s">
        <v>82</v>
      </c>
      <c r="D34" s="91">
        <f>SUM(D4:D33)</f>
        <v>1254.0000000000005</v>
      </c>
      <c r="E34" s="92">
        <f>SUM(E4:E33)</f>
        <v>1248</v>
      </c>
      <c r="F34" s="92">
        <f>SUM(F4:F33)</f>
        <v>1254</v>
      </c>
      <c r="G34" s="92"/>
      <c r="H34" s="92"/>
      <c r="I34" s="92"/>
      <c r="J34" s="92"/>
      <c r="K34" s="92"/>
      <c r="L34" s="92">
        <f>SUM(L4:L33)</f>
        <v>2876.2500000000014</v>
      </c>
      <c r="M34" s="92">
        <f>SUM(M4:M33)</f>
        <v>3380.85</v>
      </c>
      <c r="N34" s="92">
        <f>SUM(N4:N33)</f>
        <v>3500.85</v>
      </c>
      <c r="O34" s="92">
        <f>SUM(O4:O33)</f>
        <v>1241</v>
      </c>
      <c r="P34" s="93">
        <f>SUM(P4:P33)</f>
        <v>798</v>
      </c>
      <c r="Q34" s="94">
        <f>COUNTA(Q4:Q33)+$V$34</f>
        <v>11</v>
      </c>
      <c r="R34" s="94">
        <f>COUNTA(R4:R33)+$V$34</f>
        <v>11</v>
      </c>
      <c r="S34" s="94">
        <f>COUNTA(S4:S33)+$V$34</f>
        <v>11</v>
      </c>
      <c r="T34" s="94">
        <f>COUNTA(T4:T33)+$V$34</f>
        <v>11</v>
      </c>
      <c r="U34" s="94">
        <f>COUNTA(U4:U33)+$V$34</f>
        <v>11</v>
      </c>
      <c r="V34" s="94">
        <f>COUNT(V3:V33)-31</f>
        <v>-19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103"/>
      <c r="G36" s="10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Brücke Reideburger Str. bis ZL Graben v. Hufeisensee</v>
      </c>
      <c r="B37" s="108" t="s">
        <v>86</v>
      </c>
      <c r="C37" s="109"/>
      <c r="D37" s="110" t="s">
        <v>125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8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1">
    <mergeCell ref="P39:P40"/>
  </mergeCells>
  <phoneticPr fontId="0" type="noConversion"/>
  <dataValidations count="1">
    <dataValidation type="list" allowBlank="1" showErrorMessage="1" sqref="D36" xr:uid="{00000000-0002-0000-0A00-000000000000}">
      <formula1>Lage_5</formula1>
      <formula2>0</formula2>
    </dataValidation>
  </dataValidations>
  <hyperlinks>
    <hyperlink ref="A2" location="Deckblatt" display="zurück zum Inhaltsverzeichnis" xr:uid="{00000000-0004-0000-0A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40"/>
  <sheetViews>
    <sheetView topLeftCell="B1" workbookViewId="0">
      <pane ySplit="2" topLeftCell="A3" activePane="bottomLeft" state="frozen"/>
      <selection pane="bottomLeft" activeCell="F36" sqref="F36:G36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7.6820000000000004</v>
      </c>
      <c r="C3" s="138" t="s">
        <v>127</v>
      </c>
      <c r="D3" s="65"/>
      <c r="E3" s="66"/>
      <c r="F3" s="66"/>
      <c r="G3" s="67">
        <v>2.5</v>
      </c>
      <c r="H3" s="67">
        <v>3.7</v>
      </c>
      <c r="I3" s="67">
        <v>3.3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7.6820000000000004</v>
      </c>
    </row>
    <row r="4" spans="1:23" x14ac:dyDescent="0.2">
      <c r="A4" s="62"/>
      <c r="B4" s="76">
        <v>7.8170000000000002</v>
      </c>
      <c r="C4" s="77"/>
      <c r="D4" s="78">
        <f t="shared" ref="D4:D33" si="3">IF(B4="","",(B4-B3)*1000)</f>
        <v>134.99999999999977</v>
      </c>
      <c r="E4" s="79">
        <v>134</v>
      </c>
      <c r="F4" s="79">
        <v>136</v>
      </c>
      <c r="G4" s="67">
        <v>2.5</v>
      </c>
      <c r="H4" s="67">
        <v>3.5</v>
      </c>
      <c r="I4" s="67">
        <v>3</v>
      </c>
      <c r="J4" s="67">
        <v>1</v>
      </c>
      <c r="K4" s="67">
        <v>1</v>
      </c>
      <c r="L4" s="80">
        <f t="shared" ref="L4:L33" si="4">IF(D4&lt;&gt;"",(IF(Q4="x",(G3+G4)/2*D4,"")),"")</f>
        <v>337.49999999999943</v>
      </c>
      <c r="M4" s="81">
        <f t="shared" ref="M4:M33" si="5">IF(E4&lt;&gt;"",(IF(R4="x",(H3+H4)/2*E4,"")),"")</f>
        <v>482.40000000000003</v>
      </c>
      <c r="N4" s="82">
        <f t="shared" ref="N4:N33" si="6">IF(F4&lt;&gt;"",(IF(S4="x",(I3+I4)/2*F4,"")),"")</f>
        <v>428.4</v>
      </c>
      <c r="O4" s="71">
        <f t="shared" si="0"/>
        <v>134</v>
      </c>
      <c r="P4" s="72">
        <f t="shared" si="1"/>
        <v>136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7.8170000000000002</v>
      </c>
      <c r="W4" s="143" t="s">
        <v>51</v>
      </c>
    </row>
    <row r="5" spans="1:23" x14ac:dyDescent="0.2">
      <c r="A5" s="62"/>
      <c r="B5" s="76">
        <v>7.9379999999999997</v>
      </c>
      <c r="C5" s="77"/>
      <c r="D5" s="78">
        <f t="shared" si="3"/>
        <v>120.99999999999955</v>
      </c>
      <c r="E5" s="79">
        <v>120</v>
      </c>
      <c r="F5" s="79">
        <v>119</v>
      </c>
      <c r="G5" s="67">
        <v>2.5</v>
      </c>
      <c r="H5" s="67">
        <v>2.7</v>
      </c>
      <c r="I5" s="67">
        <v>2.6</v>
      </c>
      <c r="J5" s="67">
        <v>1</v>
      </c>
      <c r="K5" s="67">
        <v>1</v>
      </c>
      <c r="L5" s="80">
        <f t="shared" si="4"/>
        <v>302.49999999999886</v>
      </c>
      <c r="M5" s="81">
        <f t="shared" si="5"/>
        <v>372</v>
      </c>
      <c r="N5" s="82">
        <f t="shared" si="6"/>
        <v>333.2</v>
      </c>
      <c r="O5" s="71">
        <f t="shared" si="0"/>
        <v>120</v>
      </c>
      <c r="P5" s="72">
        <f t="shared" si="1"/>
        <v>119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7.9379999999999997</v>
      </c>
      <c r="W5" s="143" t="s">
        <v>51</v>
      </c>
    </row>
    <row r="6" spans="1:23" x14ac:dyDescent="0.2">
      <c r="A6" s="62"/>
      <c r="B6" s="76">
        <v>7.984</v>
      </c>
      <c r="C6" s="77"/>
      <c r="D6" s="78">
        <f t="shared" si="3"/>
        <v>46.000000000000263</v>
      </c>
      <c r="E6" s="79">
        <v>46</v>
      </c>
      <c r="F6" s="79">
        <v>46</v>
      </c>
      <c r="G6" s="67">
        <v>2.6</v>
      </c>
      <c r="H6" s="67">
        <v>2.4</v>
      </c>
      <c r="I6" s="67">
        <v>3.7</v>
      </c>
      <c r="J6" s="67">
        <v>1</v>
      </c>
      <c r="K6" s="67">
        <v>1</v>
      </c>
      <c r="L6" s="80">
        <f t="shared" si="4"/>
        <v>117.30000000000067</v>
      </c>
      <c r="M6" s="81">
        <f t="shared" si="5"/>
        <v>117.3</v>
      </c>
      <c r="N6" s="82">
        <f t="shared" si="6"/>
        <v>144.9</v>
      </c>
      <c r="O6" s="71">
        <f t="shared" si="0"/>
        <v>46</v>
      </c>
      <c r="P6" s="72">
        <f t="shared" si="1"/>
        <v>46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7.984</v>
      </c>
      <c r="W6" s="143" t="s">
        <v>51</v>
      </c>
    </row>
    <row r="7" spans="1:23" x14ac:dyDescent="0.2">
      <c r="A7" s="62"/>
      <c r="B7" s="76">
        <v>8.0869999999999997</v>
      </c>
      <c r="C7" s="77"/>
      <c r="D7" s="78">
        <f t="shared" si="3"/>
        <v>102.99999999999976</v>
      </c>
      <c r="E7" s="79">
        <v>103</v>
      </c>
      <c r="F7" s="79">
        <v>103</v>
      </c>
      <c r="G7" s="67">
        <v>2.2999999999999998</v>
      </c>
      <c r="H7" s="67">
        <v>2.6</v>
      </c>
      <c r="I7" s="67">
        <v>2.1</v>
      </c>
      <c r="J7" s="67">
        <v>1</v>
      </c>
      <c r="K7" s="67">
        <v>0</v>
      </c>
      <c r="L7" s="80">
        <f t="shared" si="4"/>
        <v>252.34999999999943</v>
      </c>
      <c r="M7" s="81">
        <f t="shared" si="5"/>
        <v>257.5</v>
      </c>
      <c r="N7" s="82">
        <f t="shared" si="6"/>
        <v>298.70000000000005</v>
      </c>
      <c r="O7" s="71">
        <f t="shared" si="0"/>
        <v>103</v>
      </c>
      <c r="P7" s="72">
        <f t="shared" si="1"/>
        <v>0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8.0869999999999997</v>
      </c>
      <c r="W7" s="143" t="s">
        <v>51</v>
      </c>
    </row>
    <row r="8" spans="1:23" x14ac:dyDescent="0.2">
      <c r="A8" s="62"/>
      <c r="B8" s="76">
        <v>8.1</v>
      </c>
      <c r="C8" s="77"/>
      <c r="D8" s="78">
        <f t="shared" si="3"/>
        <v>12.999999999999901</v>
      </c>
      <c r="E8" s="79">
        <v>14</v>
      </c>
      <c r="F8" s="79">
        <v>13</v>
      </c>
      <c r="G8" s="67">
        <v>2.6</v>
      </c>
      <c r="H8" s="67">
        <v>2</v>
      </c>
      <c r="I8" s="67">
        <v>1.7</v>
      </c>
      <c r="J8" s="67">
        <v>1</v>
      </c>
      <c r="K8" s="67">
        <v>0</v>
      </c>
      <c r="L8" s="80">
        <f t="shared" si="4"/>
        <v>31.84999999999976</v>
      </c>
      <c r="M8" s="81">
        <f t="shared" si="5"/>
        <v>32.199999999999996</v>
      </c>
      <c r="N8" s="82">
        <f t="shared" si="6"/>
        <v>24.7</v>
      </c>
      <c r="O8" s="71">
        <f t="shared" si="0"/>
        <v>14</v>
      </c>
      <c r="P8" s="72">
        <f t="shared" si="1"/>
        <v>0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8.1</v>
      </c>
      <c r="W8" s="143" t="s">
        <v>51</v>
      </c>
    </row>
    <row r="9" spans="1:23" x14ac:dyDescent="0.2">
      <c r="A9" s="62"/>
      <c r="B9" s="76">
        <v>8.1110000000000007</v>
      </c>
      <c r="C9" s="77" t="s">
        <v>128</v>
      </c>
      <c r="D9" s="78">
        <f t="shared" si="3"/>
        <v>11.000000000001009</v>
      </c>
      <c r="E9" s="79">
        <v>11</v>
      </c>
      <c r="F9" s="79">
        <v>11</v>
      </c>
      <c r="G9" s="67">
        <v>1.9</v>
      </c>
      <c r="H9" s="67">
        <v>3.1</v>
      </c>
      <c r="I9" s="67">
        <v>3.2</v>
      </c>
      <c r="J9" s="67">
        <v>1</v>
      </c>
      <c r="K9" s="67">
        <v>0</v>
      </c>
      <c r="L9" s="80">
        <f t="shared" si="4"/>
        <v>24.75000000000227</v>
      </c>
      <c r="M9" s="81" t="str">
        <f t="shared" si="5"/>
        <v/>
      </c>
      <c r="N9" s="82" t="str">
        <f t="shared" si="6"/>
        <v/>
      </c>
      <c r="O9" s="71">
        <f t="shared" si="0"/>
        <v>11</v>
      </c>
      <c r="P9" s="72">
        <f t="shared" si="1"/>
        <v>0</v>
      </c>
      <c r="Q9" s="83" t="s">
        <v>81</v>
      </c>
      <c r="R9" s="144"/>
      <c r="S9" s="145"/>
      <c r="T9" s="84" t="s">
        <v>81</v>
      </c>
      <c r="U9" s="83" t="s">
        <v>81</v>
      </c>
      <c r="V9" s="85">
        <f t="shared" si="2"/>
        <v>8.1110000000000007</v>
      </c>
      <c r="W9" s="143" t="s">
        <v>51</v>
      </c>
    </row>
    <row r="10" spans="1:23" x14ac:dyDescent="0.2">
      <c r="A10" s="62"/>
      <c r="B10" s="76">
        <v>8.1980000000000004</v>
      </c>
      <c r="C10" s="77"/>
      <c r="D10" s="78">
        <f t="shared" si="3"/>
        <v>86.999999999999744</v>
      </c>
      <c r="E10" s="79">
        <v>87</v>
      </c>
      <c r="F10" s="79">
        <v>87</v>
      </c>
      <c r="G10" s="67">
        <v>1.7</v>
      </c>
      <c r="H10" s="67">
        <v>3.7</v>
      </c>
      <c r="I10" s="67">
        <v>2.7</v>
      </c>
      <c r="J10" s="67">
        <v>1</v>
      </c>
      <c r="K10" s="67">
        <v>0</v>
      </c>
      <c r="L10" s="80">
        <f t="shared" si="4"/>
        <v>156.59999999999951</v>
      </c>
      <c r="M10" s="81">
        <f t="shared" si="5"/>
        <v>295.8</v>
      </c>
      <c r="N10" s="82">
        <f t="shared" si="6"/>
        <v>256.65000000000003</v>
      </c>
      <c r="O10" s="71">
        <f t="shared" si="0"/>
        <v>87</v>
      </c>
      <c r="P10" s="72">
        <f t="shared" si="1"/>
        <v>0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8.1980000000000004</v>
      </c>
      <c r="W10" s="143" t="s">
        <v>51</v>
      </c>
    </row>
    <row r="11" spans="1:23" x14ac:dyDescent="0.2">
      <c r="A11" s="62"/>
      <c r="B11" s="76">
        <v>8.2789999999999999</v>
      </c>
      <c r="C11" s="77"/>
      <c r="D11" s="78">
        <f t="shared" si="3"/>
        <v>80.999999999999517</v>
      </c>
      <c r="E11" s="79">
        <v>81</v>
      </c>
      <c r="F11" s="79">
        <v>81</v>
      </c>
      <c r="G11" s="67">
        <v>2.2999999999999998</v>
      </c>
      <c r="H11" s="67">
        <v>3.2</v>
      </c>
      <c r="I11" s="67">
        <v>3.3</v>
      </c>
      <c r="J11" s="67">
        <v>1</v>
      </c>
      <c r="K11" s="67">
        <v>0</v>
      </c>
      <c r="L11" s="80">
        <f t="shared" si="4"/>
        <v>161.99999999999903</v>
      </c>
      <c r="M11" s="81">
        <f t="shared" si="5"/>
        <v>279.45</v>
      </c>
      <c r="N11" s="82">
        <f t="shared" si="6"/>
        <v>243</v>
      </c>
      <c r="O11" s="71">
        <f t="shared" si="0"/>
        <v>81</v>
      </c>
      <c r="P11" s="72">
        <f t="shared" si="1"/>
        <v>0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8.2789999999999999</v>
      </c>
      <c r="W11" s="143" t="s">
        <v>51</v>
      </c>
    </row>
    <row r="12" spans="1:23" x14ac:dyDescent="0.2">
      <c r="A12" s="62"/>
      <c r="B12" s="76">
        <v>8.4440000000000008</v>
      </c>
      <c r="C12" s="77" t="s">
        <v>129</v>
      </c>
      <c r="D12" s="78">
        <f t="shared" si="3"/>
        <v>165.00000000000091</v>
      </c>
      <c r="E12" s="79">
        <v>165</v>
      </c>
      <c r="F12" s="79">
        <v>165</v>
      </c>
      <c r="G12" s="67">
        <v>1.6</v>
      </c>
      <c r="H12" s="67">
        <v>4.4000000000000004</v>
      </c>
      <c r="I12" s="67">
        <v>2.2000000000000002</v>
      </c>
      <c r="J12" s="67">
        <v>1</v>
      </c>
      <c r="K12" s="67">
        <v>0</v>
      </c>
      <c r="L12" s="80">
        <f t="shared" si="4"/>
        <v>321.75000000000176</v>
      </c>
      <c r="M12" s="81">
        <f t="shared" si="5"/>
        <v>627</v>
      </c>
      <c r="N12" s="82">
        <f t="shared" si="6"/>
        <v>453.75</v>
      </c>
      <c r="O12" s="71">
        <f t="shared" si="0"/>
        <v>165</v>
      </c>
      <c r="P12" s="72">
        <f t="shared" si="1"/>
        <v>0</v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8.4440000000000008</v>
      </c>
      <c r="W12" s="143" t="s">
        <v>51</v>
      </c>
    </row>
    <row r="13" spans="1:23" x14ac:dyDescent="0.2">
      <c r="A13" s="62"/>
      <c r="B13" s="76">
        <v>8.5960000000000001</v>
      </c>
      <c r="C13" s="77"/>
      <c r="D13" s="78">
        <f t="shared" si="3"/>
        <v>151.99999999999926</v>
      </c>
      <c r="E13" s="79">
        <v>151</v>
      </c>
      <c r="F13" s="79">
        <v>152</v>
      </c>
      <c r="G13" s="67">
        <v>2.1</v>
      </c>
      <c r="H13" s="67">
        <v>3</v>
      </c>
      <c r="I13" s="67">
        <v>3.1</v>
      </c>
      <c r="J13" s="67">
        <v>1</v>
      </c>
      <c r="K13" s="67">
        <v>1</v>
      </c>
      <c r="L13" s="80">
        <f t="shared" si="4"/>
        <v>281.19999999999862</v>
      </c>
      <c r="M13" s="81">
        <f t="shared" si="5"/>
        <v>558.70000000000005</v>
      </c>
      <c r="N13" s="82">
        <f t="shared" si="6"/>
        <v>402.80000000000007</v>
      </c>
      <c r="O13" s="71">
        <f t="shared" si="0"/>
        <v>151</v>
      </c>
      <c r="P13" s="72">
        <f t="shared" si="1"/>
        <v>152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8.5960000000000001</v>
      </c>
      <c r="W13" s="143" t="s">
        <v>51</v>
      </c>
    </row>
    <row r="14" spans="1:23" x14ac:dyDescent="0.2">
      <c r="A14" s="62"/>
      <c r="B14" s="76">
        <v>8.7370000000000001</v>
      </c>
      <c r="C14" s="77" t="s">
        <v>130</v>
      </c>
      <c r="D14" s="78">
        <f t="shared" si="3"/>
        <v>141</v>
      </c>
      <c r="E14" s="79">
        <v>141</v>
      </c>
      <c r="F14" s="79">
        <v>144</v>
      </c>
      <c r="G14" s="67">
        <v>1.9</v>
      </c>
      <c r="H14" s="67">
        <v>2.2000000000000002</v>
      </c>
      <c r="I14" s="67">
        <v>2.9</v>
      </c>
      <c r="J14" s="67">
        <v>1</v>
      </c>
      <c r="K14" s="67">
        <v>1</v>
      </c>
      <c r="L14" s="80">
        <f t="shared" si="4"/>
        <v>282</v>
      </c>
      <c r="M14" s="81">
        <f t="shared" si="5"/>
        <v>366.6</v>
      </c>
      <c r="N14" s="82">
        <f t="shared" si="6"/>
        <v>432</v>
      </c>
      <c r="O14" s="71">
        <f t="shared" si="0"/>
        <v>141</v>
      </c>
      <c r="P14" s="72">
        <f t="shared" si="1"/>
        <v>144</v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8.7370000000000001</v>
      </c>
      <c r="W14" s="143" t="s">
        <v>50</v>
      </c>
    </row>
    <row r="15" spans="1:23" x14ac:dyDescent="0.2">
      <c r="A15" s="62"/>
      <c r="B15" s="76">
        <v>8.8469999999999995</v>
      </c>
      <c r="C15" s="77"/>
      <c r="D15" s="78">
        <f t="shared" si="3"/>
        <v>109.99999999999943</v>
      </c>
      <c r="E15" s="79">
        <v>110</v>
      </c>
      <c r="F15" s="79">
        <v>110</v>
      </c>
      <c r="G15" s="67">
        <v>2.2000000000000002</v>
      </c>
      <c r="H15" s="67">
        <v>2.2999999999999998</v>
      </c>
      <c r="I15" s="67">
        <v>4.4000000000000004</v>
      </c>
      <c r="J15" s="67">
        <v>1</v>
      </c>
      <c r="K15" s="67">
        <v>1</v>
      </c>
      <c r="L15" s="80">
        <f t="shared" si="4"/>
        <v>225.49999999999881</v>
      </c>
      <c r="M15" s="81">
        <f t="shared" si="5"/>
        <v>247.5</v>
      </c>
      <c r="N15" s="82">
        <f t="shared" si="6"/>
        <v>401.50000000000006</v>
      </c>
      <c r="O15" s="71">
        <f t="shared" si="0"/>
        <v>110</v>
      </c>
      <c r="P15" s="72">
        <f t="shared" si="1"/>
        <v>110</v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>
        <f t="shared" si="2"/>
        <v>8.8469999999999995</v>
      </c>
      <c r="W15" s="143" t="s">
        <v>51</v>
      </c>
    </row>
    <row r="16" spans="1:23" x14ac:dyDescent="0.2">
      <c r="A16" s="62"/>
      <c r="B16" s="76">
        <v>8.9329999999999998</v>
      </c>
      <c r="C16" s="77" t="s">
        <v>131</v>
      </c>
      <c r="D16" s="78">
        <f t="shared" si="3"/>
        <v>86.000000000000298</v>
      </c>
      <c r="E16" s="79">
        <v>86</v>
      </c>
      <c r="F16" s="79">
        <v>87</v>
      </c>
      <c r="G16" s="67">
        <v>2.2999999999999998</v>
      </c>
      <c r="H16" s="67">
        <v>4</v>
      </c>
      <c r="I16" s="67">
        <v>3.6</v>
      </c>
      <c r="J16" s="67">
        <v>1</v>
      </c>
      <c r="K16" s="67">
        <v>1</v>
      </c>
      <c r="L16" s="80">
        <f t="shared" si="4"/>
        <v>193.50000000000068</v>
      </c>
      <c r="M16" s="234">
        <f t="shared" si="5"/>
        <v>270.89999999999998</v>
      </c>
      <c r="N16" s="235">
        <f t="shared" si="6"/>
        <v>348</v>
      </c>
      <c r="O16" s="237">
        <f t="shared" si="0"/>
        <v>86</v>
      </c>
      <c r="P16" s="238">
        <f t="shared" si="1"/>
        <v>87</v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>
        <f t="shared" si="2"/>
        <v>8.9329999999999998</v>
      </c>
      <c r="W16" s="232" t="s">
        <v>50</v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13</v>
      </c>
      <c r="C34" s="90" t="s">
        <v>82</v>
      </c>
      <c r="D34" s="91">
        <f>SUM(D4:D33)</f>
        <v>1250.9999999999993</v>
      </c>
      <c r="E34" s="92">
        <f>SUM(E4:E33)</f>
        <v>1249</v>
      </c>
      <c r="F34" s="92">
        <f>SUM(F4:F33)</f>
        <v>1254</v>
      </c>
      <c r="G34" s="92"/>
      <c r="H34" s="92"/>
      <c r="I34" s="92"/>
      <c r="J34" s="92"/>
      <c r="K34" s="92"/>
      <c r="L34" s="92">
        <f>SUM(L4:L33)</f>
        <v>2688.7999999999984</v>
      </c>
      <c r="M34" s="92">
        <f>SUM(M4:M33)</f>
        <v>3907.3500000000004</v>
      </c>
      <c r="N34" s="92">
        <f>SUM(N4:N33)</f>
        <v>3767.6000000000004</v>
      </c>
      <c r="O34" s="92">
        <f>SUM(O4:O33)</f>
        <v>1249</v>
      </c>
      <c r="P34" s="93">
        <f>SUM(P4:P33)</f>
        <v>794</v>
      </c>
      <c r="Q34" s="94">
        <f>COUNTA(Q4:Q33)+$V$34</f>
        <v>13</v>
      </c>
      <c r="R34" s="94">
        <f>COUNTA(R4:R33)+$V$34</f>
        <v>12</v>
      </c>
      <c r="S34" s="94">
        <f>COUNTA(S4:S33)+$V$34</f>
        <v>12</v>
      </c>
      <c r="T34" s="94">
        <f>COUNTA(T4:T33)+$V$34</f>
        <v>13</v>
      </c>
      <c r="U34" s="94">
        <f>COUNTA(U4:U33)+$V$34</f>
        <v>13</v>
      </c>
      <c r="V34" s="94">
        <f>COUNT(V3:V33)-31</f>
        <v>-17</v>
      </c>
    </row>
    <row r="35" spans="1:22" ht="15.75" thickBot="1" x14ac:dyDescent="0.25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282" t="s">
        <v>230</v>
      </c>
      <c r="G36" s="282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Zulauf v. Hufeisensee bis Brücke Delitzscher Str. L165</v>
      </c>
      <c r="B37" s="108" t="s">
        <v>86</v>
      </c>
      <c r="C37" s="109"/>
      <c r="D37" s="110" t="s">
        <v>132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9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F36:G36"/>
  </mergeCells>
  <phoneticPr fontId="0" type="noConversion"/>
  <dataValidations count="1">
    <dataValidation type="list" allowBlank="1" showErrorMessage="1" sqref="D36" xr:uid="{00000000-0002-0000-0B00-000000000000}">
      <formula1>Lage_5</formula1>
      <formula2>0</formula2>
    </dataValidation>
  </dataValidations>
  <hyperlinks>
    <hyperlink ref="A2" location="Deckblatt" display="zurück zum Inhaltsverzeichnis" xr:uid="{00000000-0004-0000-0B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40"/>
  <sheetViews>
    <sheetView topLeftCell="B1" workbookViewId="0">
      <pane ySplit="2" topLeftCell="A9" activePane="bottomLeft" state="frozen"/>
      <selection pane="bottomLeft" activeCell="O37" sqref="O37:P37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8.9440000000000008</v>
      </c>
      <c r="C3" s="138" t="s">
        <v>135</v>
      </c>
      <c r="D3" s="65"/>
      <c r="E3" s="66"/>
      <c r="F3" s="66"/>
      <c r="G3" s="67">
        <v>2.5</v>
      </c>
      <c r="H3" s="67">
        <v>3.4</v>
      </c>
      <c r="I3" s="67">
        <v>3.6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8.9440000000000008</v>
      </c>
    </row>
    <row r="4" spans="1:23" x14ac:dyDescent="0.2">
      <c r="A4" s="62"/>
      <c r="B4" s="76">
        <v>9.048</v>
      </c>
      <c r="C4" s="77"/>
      <c r="D4" s="78">
        <f t="shared" ref="D4:D33" si="3">IF(B4="","",(B4-B3)*1000)</f>
        <v>103.9999999999992</v>
      </c>
      <c r="E4" s="79">
        <v>105</v>
      </c>
      <c r="F4" s="79">
        <v>101</v>
      </c>
      <c r="G4" s="67">
        <v>1.5</v>
      </c>
      <c r="H4" s="67">
        <v>3</v>
      </c>
      <c r="I4" s="67">
        <v>2.6</v>
      </c>
      <c r="J4" s="67">
        <v>3</v>
      </c>
      <c r="K4" s="67">
        <v>1</v>
      </c>
      <c r="L4" s="80">
        <f t="shared" ref="L4:L33" si="4">IF(D4&lt;&gt;"",(IF(Q4="x",(G3+G4)/2*D4,"")),"")</f>
        <v>207.99999999999841</v>
      </c>
      <c r="M4" s="234">
        <f t="shared" ref="M4:M33" si="5">IF(E4&lt;&gt;"",(IF(R4="x",(H3+H4)/2*E4,"")),"")</f>
        <v>336</v>
      </c>
      <c r="N4" s="235">
        <f t="shared" ref="N4:N33" si="6">IF(F4&lt;&gt;"",(IF(S4="x",(I3+I4)/2*F4,"")),"")</f>
        <v>313.10000000000002</v>
      </c>
      <c r="O4" s="237">
        <f t="shared" si="0"/>
        <v>315</v>
      </c>
      <c r="P4" s="238">
        <f t="shared" si="1"/>
        <v>101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9.048</v>
      </c>
      <c r="W4" s="232" t="s">
        <v>50</v>
      </c>
    </row>
    <row r="5" spans="1:23" x14ac:dyDescent="0.2">
      <c r="A5" s="62"/>
      <c r="B5" s="76">
        <v>9.0990000000000002</v>
      </c>
      <c r="C5" s="77" t="s">
        <v>94</v>
      </c>
      <c r="D5" s="78">
        <f t="shared" si="3"/>
        <v>51.000000000000156</v>
      </c>
      <c r="E5" s="79">
        <v>51</v>
      </c>
      <c r="F5" s="79">
        <v>52</v>
      </c>
      <c r="G5" s="67">
        <v>2.1</v>
      </c>
      <c r="H5" s="67">
        <v>3.2</v>
      </c>
      <c r="I5" s="67">
        <v>2.8</v>
      </c>
      <c r="J5" s="67">
        <v>3</v>
      </c>
      <c r="K5" s="67">
        <v>1</v>
      </c>
      <c r="L5" s="80">
        <f t="shared" si="4"/>
        <v>91.800000000000281</v>
      </c>
      <c r="M5" s="234">
        <f t="shared" si="5"/>
        <v>158.1</v>
      </c>
      <c r="N5" s="235">
        <f t="shared" si="6"/>
        <v>140.4</v>
      </c>
      <c r="O5" s="237">
        <f t="shared" si="0"/>
        <v>153</v>
      </c>
      <c r="P5" s="238">
        <f t="shared" si="1"/>
        <v>52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9.0990000000000002</v>
      </c>
      <c r="W5" s="232" t="s">
        <v>50</v>
      </c>
    </row>
    <row r="6" spans="1:23" x14ac:dyDescent="0.2">
      <c r="A6" s="62"/>
      <c r="B6" s="76">
        <v>9.1389999999999993</v>
      </c>
      <c r="C6" s="77"/>
      <c r="D6" s="78">
        <f>IF(B6="","",(B6-B5)*1000)</f>
        <v>39.999999999999147</v>
      </c>
      <c r="E6" s="79">
        <v>40</v>
      </c>
      <c r="F6" s="79">
        <v>40</v>
      </c>
      <c r="G6" s="67">
        <v>2.8</v>
      </c>
      <c r="H6" s="67">
        <v>2.2000000000000002</v>
      </c>
      <c r="I6" s="67">
        <v>2.9</v>
      </c>
      <c r="J6" s="67">
        <v>1</v>
      </c>
      <c r="K6" s="67">
        <v>1</v>
      </c>
      <c r="L6" s="80">
        <f>IF(D6&lt;&gt;"",(IF(Q6="x",(G5+G6)/2*D6,"")),"")</f>
        <v>97.999999999997925</v>
      </c>
      <c r="M6" s="234">
        <f>IF(E6&lt;&gt;"",(IF(R6="x",(H5+H6)/2*E6,"")),"")</f>
        <v>108</v>
      </c>
      <c r="N6" s="235">
        <f>IF(F6&lt;&gt;"",(IF(S6="x",(I5+I6)/2*F6,"")),"")</f>
        <v>113.99999999999999</v>
      </c>
      <c r="O6" s="237">
        <f t="shared" si="0"/>
        <v>40</v>
      </c>
      <c r="P6" s="238">
        <f t="shared" si="1"/>
        <v>40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9.1389999999999993</v>
      </c>
      <c r="W6" s="232" t="s">
        <v>50</v>
      </c>
    </row>
    <row r="7" spans="1:23" x14ac:dyDescent="0.2">
      <c r="A7" s="62"/>
      <c r="B7" s="76">
        <v>9.25</v>
      </c>
      <c r="C7" s="77"/>
      <c r="D7" s="78">
        <f t="shared" si="3"/>
        <v>111.00000000000065</v>
      </c>
      <c r="E7" s="79">
        <v>108</v>
      </c>
      <c r="F7" s="79">
        <v>111</v>
      </c>
      <c r="G7" s="67">
        <v>1.8</v>
      </c>
      <c r="H7" s="67">
        <v>2.7</v>
      </c>
      <c r="I7" s="67">
        <v>2.5</v>
      </c>
      <c r="J7" s="67">
        <v>1</v>
      </c>
      <c r="K7" s="67">
        <v>0</v>
      </c>
      <c r="L7" s="80">
        <f t="shared" si="4"/>
        <v>255.30000000000149</v>
      </c>
      <c r="M7" s="234">
        <f t="shared" si="5"/>
        <v>264.60000000000002</v>
      </c>
      <c r="N7" s="235">
        <f t="shared" si="6"/>
        <v>299.70000000000005</v>
      </c>
      <c r="O7" s="237">
        <f t="shared" si="0"/>
        <v>108</v>
      </c>
      <c r="P7" s="238">
        <f t="shared" si="1"/>
        <v>0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9.25</v>
      </c>
      <c r="W7" s="232" t="s">
        <v>50</v>
      </c>
    </row>
    <row r="8" spans="1:23" x14ac:dyDescent="0.2">
      <c r="A8" s="62"/>
      <c r="B8" s="76">
        <v>9.2780000000000005</v>
      </c>
      <c r="C8" s="77"/>
      <c r="D8" s="78">
        <f t="shared" si="3"/>
        <v>28.000000000000469</v>
      </c>
      <c r="E8" s="79">
        <v>28</v>
      </c>
      <c r="F8" s="79">
        <v>28</v>
      </c>
      <c r="G8" s="67">
        <v>2.2000000000000002</v>
      </c>
      <c r="H8" s="67">
        <v>2.9</v>
      </c>
      <c r="I8" s="67">
        <v>3.3</v>
      </c>
      <c r="J8" s="67">
        <v>1</v>
      </c>
      <c r="K8" s="67">
        <v>0</v>
      </c>
      <c r="L8" s="80">
        <f t="shared" si="4"/>
        <v>56.000000000000938</v>
      </c>
      <c r="M8" s="234">
        <f t="shared" si="5"/>
        <v>78.399999999999991</v>
      </c>
      <c r="N8" s="235">
        <f t="shared" si="6"/>
        <v>81.2</v>
      </c>
      <c r="O8" s="237">
        <f t="shared" si="0"/>
        <v>28</v>
      </c>
      <c r="P8" s="238">
        <f t="shared" si="1"/>
        <v>0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9.2780000000000005</v>
      </c>
      <c r="W8" s="232" t="s">
        <v>50</v>
      </c>
    </row>
    <row r="9" spans="1:23" x14ac:dyDescent="0.2">
      <c r="A9" s="62"/>
      <c r="B9" s="76">
        <v>9.3960000000000008</v>
      </c>
      <c r="C9" s="77" t="s">
        <v>136</v>
      </c>
      <c r="D9" s="78">
        <f t="shared" si="3"/>
        <v>118.00000000000033</v>
      </c>
      <c r="E9" s="79">
        <v>117</v>
      </c>
      <c r="F9" s="79">
        <v>120</v>
      </c>
      <c r="G9" s="67">
        <v>1.7</v>
      </c>
      <c r="H9" s="67">
        <v>2.7</v>
      </c>
      <c r="I9" s="67">
        <v>3.1</v>
      </c>
      <c r="J9" s="67">
        <v>1</v>
      </c>
      <c r="K9" s="67">
        <v>1</v>
      </c>
      <c r="L9" s="249">
        <f t="shared" si="4"/>
        <v>230.10000000000065</v>
      </c>
      <c r="M9" s="81">
        <f t="shared" si="5"/>
        <v>327.59999999999997</v>
      </c>
      <c r="N9" s="82">
        <f t="shared" si="6"/>
        <v>384</v>
      </c>
      <c r="O9" s="71">
        <f t="shared" si="0"/>
        <v>117</v>
      </c>
      <c r="P9" s="72">
        <f t="shared" si="1"/>
        <v>120</v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>
        <f t="shared" si="2"/>
        <v>9.3960000000000008</v>
      </c>
      <c r="W9" s="143" t="s">
        <v>51</v>
      </c>
    </row>
    <row r="10" spans="1:23" x14ac:dyDescent="0.2">
      <c r="A10" s="62"/>
      <c r="B10" s="76">
        <v>9.5039999999999996</v>
      </c>
      <c r="C10" s="77"/>
      <c r="D10" s="78">
        <f t="shared" si="3"/>
        <v>107.99999999999876</v>
      </c>
      <c r="E10" s="79">
        <v>108</v>
      </c>
      <c r="F10" s="79">
        <v>108</v>
      </c>
      <c r="G10" s="67">
        <v>1.9</v>
      </c>
      <c r="H10" s="67">
        <v>3</v>
      </c>
      <c r="I10" s="67">
        <v>3.1</v>
      </c>
      <c r="J10" s="67">
        <v>1</v>
      </c>
      <c r="K10" s="67">
        <v>1</v>
      </c>
      <c r="L10" s="249">
        <f t="shared" si="4"/>
        <v>194.39999999999776</v>
      </c>
      <c r="M10" s="81">
        <f t="shared" si="5"/>
        <v>307.8</v>
      </c>
      <c r="N10" s="82">
        <f t="shared" si="6"/>
        <v>334.8</v>
      </c>
      <c r="O10" s="71">
        <f t="shared" si="0"/>
        <v>108</v>
      </c>
      <c r="P10" s="72">
        <f t="shared" si="1"/>
        <v>108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9.5039999999999996</v>
      </c>
      <c r="W10" s="143" t="s">
        <v>51</v>
      </c>
    </row>
    <row r="11" spans="1:23" x14ac:dyDescent="0.2">
      <c r="A11" s="62"/>
      <c r="B11" s="76">
        <v>9.5950000000000006</v>
      </c>
      <c r="C11" s="77" t="s">
        <v>232</v>
      </c>
      <c r="D11" s="78">
        <f t="shared" si="3"/>
        <v>91.00000000000108</v>
      </c>
      <c r="E11" s="79">
        <v>95</v>
      </c>
      <c r="F11" s="79">
        <v>89</v>
      </c>
      <c r="G11" s="67">
        <v>2.6</v>
      </c>
      <c r="H11" s="67">
        <v>3</v>
      </c>
      <c r="I11" s="67">
        <v>2.7</v>
      </c>
      <c r="J11" s="67">
        <v>1</v>
      </c>
      <c r="K11" s="67">
        <v>1</v>
      </c>
      <c r="L11" s="249">
        <f t="shared" si="4"/>
        <v>204.75000000000244</v>
      </c>
      <c r="M11" s="81">
        <f t="shared" si="5"/>
        <v>285</v>
      </c>
      <c r="N11" s="82">
        <f t="shared" si="6"/>
        <v>258.10000000000002</v>
      </c>
      <c r="O11" s="71">
        <f t="shared" si="0"/>
        <v>95</v>
      </c>
      <c r="P11" s="72">
        <f t="shared" si="1"/>
        <v>89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9.5950000000000006</v>
      </c>
      <c r="W11" s="143" t="s">
        <v>51</v>
      </c>
    </row>
    <row r="12" spans="1:23" x14ac:dyDescent="0.2">
      <c r="A12" s="62"/>
      <c r="B12" s="76">
        <v>9.6050000000000004</v>
      </c>
      <c r="C12" s="77" t="s">
        <v>231</v>
      </c>
      <c r="D12" s="78">
        <f t="shared" si="3"/>
        <v>9.9999999999997868</v>
      </c>
      <c r="E12" s="79"/>
      <c r="F12" s="79"/>
      <c r="G12" s="67">
        <v>2.5</v>
      </c>
      <c r="H12" s="67">
        <v>2.5</v>
      </c>
      <c r="I12" s="67">
        <v>2.6</v>
      </c>
      <c r="J12" s="67"/>
      <c r="K12" s="67"/>
      <c r="L12" s="80">
        <f t="shared" si="4"/>
        <v>25.499999999999453</v>
      </c>
      <c r="M12" s="81" t="str">
        <f t="shared" si="5"/>
        <v/>
      </c>
      <c r="N12" s="82" t="str">
        <f t="shared" si="6"/>
        <v/>
      </c>
      <c r="O12" s="71" t="str">
        <f t="shared" si="0"/>
        <v/>
      </c>
      <c r="P12" s="72" t="str">
        <f t="shared" si="1"/>
        <v/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9.6050000000000004</v>
      </c>
      <c r="W12" s="143" t="s">
        <v>51</v>
      </c>
    </row>
    <row r="13" spans="1:23" x14ac:dyDescent="0.2">
      <c r="A13" s="62"/>
      <c r="B13" s="76">
        <v>9.6850000000000005</v>
      </c>
      <c r="C13" s="77"/>
      <c r="D13" s="78">
        <f t="shared" si="3"/>
        <v>80.000000000000071</v>
      </c>
      <c r="E13" s="79">
        <v>81</v>
      </c>
      <c r="F13" s="79">
        <v>79</v>
      </c>
      <c r="G13" s="67">
        <v>2.2000000000000002</v>
      </c>
      <c r="H13" s="67">
        <v>3.2</v>
      </c>
      <c r="I13" s="67">
        <v>3</v>
      </c>
      <c r="J13" s="67">
        <v>1</v>
      </c>
      <c r="K13" s="67">
        <v>1</v>
      </c>
      <c r="L13" s="80">
        <f t="shared" si="4"/>
        <v>188.00000000000017</v>
      </c>
      <c r="M13" s="81">
        <f t="shared" si="5"/>
        <v>230.85</v>
      </c>
      <c r="N13" s="82">
        <f t="shared" si="6"/>
        <v>221.2</v>
      </c>
      <c r="O13" s="71">
        <f t="shared" si="0"/>
        <v>81</v>
      </c>
      <c r="P13" s="72">
        <f t="shared" si="1"/>
        <v>79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9.6850000000000005</v>
      </c>
      <c r="W13" s="143" t="s">
        <v>51</v>
      </c>
    </row>
    <row r="14" spans="1:23" x14ac:dyDescent="0.2">
      <c r="A14" s="62"/>
      <c r="B14" s="76">
        <v>9.7789999999999999</v>
      </c>
      <c r="C14" s="77"/>
      <c r="D14" s="78">
        <f t="shared" si="3"/>
        <v>93.999999999999417</v>
      </c>
      <c r="E14" s="79">
        <v>93</v>
      </c>
      <c r="F14" s="79">
        <v>95</v>
      </c>
      <c r="G14" s="67">
        <v>2.5</v>
      </c>
      <c r="H14" s="67">
        <v>2.5</v>
      </c>
      <c r="I14" s="67">
        <v>3.1</v>
      </c>
      <c r="J14" s="67">
        <v>1</v>
      </c>
      <c r="K14" s="67">
        <v>1</v>
      </c>
      <c r="L14" s="80">
        <f t="shared" si="4"/>
        <v>220.89999999999864</v>
      </c>
      <c r="M14" s="234">
        <f t="shared" si="5"/>
        <v>265.05</v>
      </c>
      <c r="N14" s="235">
        <f t="shared" si="6"/>
        <v>289.75</v>
      </c>
      <c r="O14" s="237">
        <f t="shared" si="0"/>
        <v>93</v>
      </c>
      <c r="P14" s="238">
        <f t="shared" si="1"/>
        <v>95</v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9.7789999999999999</v>
      </c>
      <c r="W14" s="232" t="s">
        <v>50</v>
      </c>
    </row>
    <row r="15" spans="1:23" x14ac:dyDescent="0.2">
      <c r="A15" s="62"/>
      <c r="B15" s="76">
        <v>9.8330000000000002</v>
      </c>
      <c r="C15" s="77" t="s">
        <v>136</v>
      </c>
      <c r="D15" s="78">
        <f t="shared" si="3"/>
        <v>54.00000000000027</v>
      </c>
      <c r="E15" s="79">
        <v>53</v>
      </c>
      <c r="F15" s="79">
        <v>54</v>
      </c>
      <c r="G15" s="67">
        <v>2.6</v>
      </c>
      <c r="H15" s="67">
        <v>2.8</v>
      </c>
      <c r="I15" s="67">
        <v>2.7</v>
      </c>
      <c r="J15" s="67">
        <v>1</v>
      </c>
      <c r="K15" s="67">
        <v>1</v>
      </c>
      <c r="L15" s="80">
        <f t="shared" si="4"/>
        <v>137.70000000000067</v>
      </c>
      <c r="M15" s="234">
        <f t="shared" si="5"/>
        <v>140.44999999999999</v>
      </c>
      <c r="N15" s="235">
        <f t="shared" si="6"/>
        <v>156.60000000000002</v>
      </c>
      <c r="O15" s="237">
        <f t="shared" si="0"/>
        <v>53</v>
      </c>
      <c r="P15" s="238">
        <f t="shared" si="1"/>
        <v>54</v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>
        <f t="shared" si="2"/>
        <v>9.8330000000000002</v>
      </c>
      <c r="W15" s="232" t="s">
        <v>50</v>
      </c>
    </row>
    <row r="16" spans="1:23" x14ac:dyDescent="0.2">
      <c r="A16" s="62"/>
      <c r="B16" s="76">
        <v>9.9169999999999998</v>
      </c>
      <c r="C16" s="77" t="s">
        <v>137</v>
      </c>
      <c r="D16" s="78">
        <f t="shared" si="3"/>
        <v>83.999999999999631</v>
      </c>
      <c r="E16" s="79">
        <v>84</v>
      </c>
      <c r="F16" s="79">
        <v>84</v>
      </c>
      <c r="G16" s="67">
        <v>2.2999999999999998</v>
      </c>
      <c r="H16" s="67">
        <v>4.5</v>
      </c>
      <c r="I16" s="67">
        <v>2.7</v>
      </c>
      <c r="J16" s="67">
        <v>0</v>
      </c>
      <c r="K16" s="67">
        <v>0</v>
      </c>
      <c r="L16" s="80">
        <f t="shared" si="4"/>
        <v>205.7999999999991</v>
      </c>
      <c r="M16" s="234">
        <f t="shared" si="5"/>
        <v>306.59999999999997</v>
      </c>
      <c r="N16" s="235">
        <f t="shared" si="6"/>
        <v>226.8</v>
      </c>
      <c r="O16" s="237">
        <f t="shared" si="0"/>
        <v>0</v>
      </c>
      <c r="P16" s="238">
        <f t="shared" si="1"/>
        <v>0</v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>
        <f t="shared" si="2"/>
        <v>9.9169999999999998</v>
      </c>
      <c r="W16" s="232" t="s">
        <v>50</v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>IF(B21="","",(B21-B20)*1000)</f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13</v>
      </c>
      <c r="C34" s="90" t="s">
        <v>82</v>
      </c>
      <c r="D34" s="91">
        <f>SUM(D4:D33)</f>
        <v>972.99999999999898</v>
      </c>
      <c r="E34" s="92">
        <f>SUM(E4:E33)</f>
        <v>963</v>
      </c>
      <c r="F34" s="92">
        <f>SUM(F4:F33)</f>
        <v>961</v>
      </c>
      <c r="G34" s="92"/>
      <c r="H34" s="92"/>
      <c r="I34" s="92"/>
      <c r="J34" s="92"/>
      <c r="K34" s="92"/>
      <c r="L34" s="92">
        <f>SUM(L4:L33)</f>
        <v>2116.2499999999982</v>
      </c>
      <c r="M34" s="92">
        <f>SUM(M4:M33)</f>
        <v>2808.45</v>
      </c>
      <c r="N34" s="92">
        <f>SUM(N4:N33)</f>
        <v>2819.65</v>
      </c>
      <c r="O34" s="92">
        <f>SUM(O4:O33)</f>
        <v>1191</v>
      </c>
      <c r="P34" s="93">
        <f>SUM(P4:P33)</f>
        <v>738</v>
      </c>
      <c r="Q34" s="94">
        <f>COUNTA(Q4:Q33)+$V$34</f>
        <v>13</v>
      </c>
      <c r="R34" s="94">
        <f>COUNTA(R4:R33)+$V$34</f>
        <v>13</v>
      </c>
      <c r="S34" s="94">
        <f>COUNTA(S4:S33)+$V$34</f>
        <v>13</v>
      </c>
      <c r="T34" s="94">
        <f>COUNTA(T4:T33)+$V$34</f>
        <v>13</v>
      </c>
      <c r="U34" s="94">
        <f>COUNTA(U4:U33)+$V$34</f>
        <v>13</v>
      </c>
      <c r="V34" s="94">
        <f>COUNT(V3:V33)-31</f>
        <v>-17</v>
      </c>
    </row>
    <row r="35" spans="1:22" ht="15.75" thickBot="1" x14ac:dyDescent="0.25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247" t="s">
        <v>50</v>
      </c>
      <c r="E36" s="245"/>
      <c r="F36" s="282" t="s">
        <v>233</v>
      </c>
      <c r="G36" s="282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 xml:space="preserve"> Brücke Delitzscher Str. L165 bis Brücke Paul-Singer-Str.</v>
      </c>
      <c r="B37" s="108" t="s">
        <v>86</v>
      </c>
      <c r="C37" s="109"/>
      <c r="D37" s="110" t="s">
        <v>138</v>
      </c>
      <c r="E37" s="97"/>
      <c r="F37" s="97"/>
      <c r="G37" s="71"/>
      <c r="H37" s="71"/>
      <c r="I37" s="71"/>
      <c r="J37" s="71"/>
      <c r="K37" s="71"/>
      <c r="L37" s="71"/>
      <c r="M37" s="285" t="s">
        <v>208</v>
      </c>
      <c r="N37" s="285"/>
      <c r="O37" s="285" t="s">
        <v>272</v>
      </c>
      <c r="P37" s="286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10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4">
    <mergeCell ref="P39:P40"/>
    <mergeCell ref="F36:G36"/>
    <mergeCell ref="M37:N37"/>
    <mergeCell ref="O37:P37"/>
  </mergeCells>
  <phoneticPr fontId="0" type="noConversion"/>
  <dataValidations count="1">
    <dataValidation type="list" allowBlank="1" showErrorMessage="1" sqref="D36" xr:uid="{00000000-0002-0000-0C00-000000000000}">
      <formula1>Lage_5</formula1>
      <formula2>0</formula2>
    </dataValidation>
  </dataValidations>
  <hyperlinks>
    <hyperlink ref="A2" location="Deckblatt" display="zurück zum Inhaltsverzeichnis" xr:uid="{00000000-0004-0000-0C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40"/>
  <sheetViews>
    <sheetView topLeftCell="B1" workbookViewId="0">
      <pane ySplit="2" topLeftCell="A3" activePane="bottomLeft" state="frozen"/>
      <selection pane="bottomLeft" activeCell="F42" sqref="F42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9.9250000000000007</v>
      </c>
      <c r="C3" s="138" t="s">
        <v>140</v>
      </c>
      <c r="D3" s="65"/>
      <c r="E3" s="66"/>
      <c r="F3" s="66"/>
      <c r="G3" s="67">
        <v>1.4</v>
      </c>
      <c r="H3" s="67">
        <v>2.7</v>
      </c>
      <c r="I3" s="67">
        <v>5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9.9250000000000007</v>
      </c>
    </row>
    <row r="4" spans="1:23" x14ac:dyDescent="0.2">
      <c r="A4" s="62"/>
      <c r="B4" s="76">
        <v>9.9359999999999999</v>
      </c>
      <c r="C4" s="77"/>
      <c r="D4" s="78">
        <f t="shared" ref="D4:D33" si="3">IF(B4="","",(B4-B3)*1000)</f>
        <v>10.999999999999233</v>
      </c>
      <c r="E4" s="79">
        <v>13</v>
      </c>
      <c r="F4" s="79">
        <v>10</v>
      </c>
      <c r="G4" s="67">
        <v>1.3</v>
      </c>
      <c r="H4" s="67">
        <v>3.3</v>
      </c>
      <c r="I4" s="67">
        <v>3</v>
      </c>
      <c r="J4" s="67">
        <v>0</v>
      </c>
      <c r="K4" s="67">
        <v>1</v>
      </c>
      <c r="L4" s="80">
        <f t="shared" ref="L4:L33" si="4">IF(D4&lt;&gt;"",(IF(Q4="x",(G3+G4)/2*D4,"")),"")</f>
        <v>14.849999999998966</v>
      </c>
      <c r="M4" s="239" t="str">
        <f t="shared" ref="M4:M33" si="5">IF(E4&lt;&gt;"",(IF(R4="x",(H3+H4)/2*E4,"")),"")</f>
        <v/>
      </c>
      <c r="N4" s="240" t="str">
        <f t="shared" ref="N4:N33" si="6">IF(F4&lt;&gt;"",(IF(S4="x",(I3+I4)/2*F4,"")),"")</f>
        <v/>
      </c>
      <c r="O4" s="241" t="str">
        <f t="shared" si="0"/>
        <v/>
      </c>
      <c r="P4" s="242" t="str">
        <f t="shared" si="1"/>
        <v/>
      </c>
      <c r="Q4" s="83" t="s">
        <v>81</v>
      </c>
      <c r="R4" s="84"/>
      <c r="S4" s="83"/>
      <c r="T4" s="84"/>
      <c r="U4" s="83"/>
      <c r="V4" s="85">
        <f t="shared" si="2"/>
        <v>9.9359999999999999</v>
      </c>
      <c r="W4" s="143" t="s">
        <v>50</v>
      </c>
    </row>
    <row r="5" spans="1:23" x14ac:dyDescent="0.2">
      <c r="A5" s="62"/>
      <c r="B5" s="76">
        <v>10.051</v>
      </c>
      <c r="C5" s="77" t="s">
        <v>94</v>
      </c>
      <c r="D5" s="78">
        <f t="shared" si="3"/>
        <v>115.00000000000021</v>
      </c>
      <c r="E5" s="79">
        <v>115</v>
      </c>
      <c r="F5" s="79">
        <v>115</v>
      </c>
      <c r="G5" s="67">
        <v>2</v>
      </c>
      <c r="H5" s="67">
        <v>3.1</v>
      </c>
      <c r="I5" s="67">
        <v>3.5</v>
      </c>
      <c r="J5" s="67">
        <v>1</v>
      </c>
      <c r="K5" s="67">
        <v>1</v>
      </c>
      <c r="L5" s="80">
        <f t="shared" si="4"/>
        <v>189.75000000000034</v>
      </c>
      <c r="M5" s="239" t="str">
        <f t="shared" si="5"/>
        <v/>
      </c>
      <c r="N5" s="240" t="str">
        <f t="shared" si="6"/>
        <v/>
      </c>
      <c r="O5" s="241" t="str">
        <f t="shared" si="0"/>
        <v/>
      </c>
      <c r="P5" s="242" t="str">
        <f t="shared" si="1"/>
        <v/>
      </c>
      <c r="Q5" s="83" t="s">
        <v>81</v>
      </c>
      <c r="R5" s="84"/>
      <c r="S5" s="83"/>
      <c r="T5" s="84"/>
      <c r="U5" s="83"/>
      <c r="V5" s="85">
        <f t="shared" si="2"/>
        <v>10.051</v>
      </c>
      <c r="W5" s="143" t="s">
        <v>50</v>
      </c>
    </row>
    <row r="6" spans="1:23" x14ac:dyDescent="0.2">
      <c r="A6" s="62"/>
      <c r="B6" s="76">
        <v>10.157999999999999</v>
      </c>
      <c r="C6" s="77"/>
      <c r="D6" s="78">
        <f t="shared" si="3"/>
        <v>106.99999999999932</v>
      </c>
      <c r="E6" s="79">
        <v>107</v>
      </c>
      <c r="F6" s="79">
        <v>107</v>
      </c>
      <c r="G6" s="67">
        <v>2.2000000000000002</v>
      </c>
      <c r="H6" s="67">
        <v>3.3</v>
      </c>
      <c r="I6" s="67">
        <v>3</v>
      </c>
      <c r="J6" s="67">
        <v>0.5</v>
      </c>
      <c r="K6" s="67">
        <v>0.6</v>
      </c>
      <c r="L6" s="80">
        <f t="shared" si="4"/>
        <v>224.69999999999857</v>
      </c>
      <c r="M6" s="239" t="str">
        <f t="shared" si="5"/>
        <v/>
      </c>
      <c r="N6" s="240" t="str">
        <f t="shared" si="6"/>
        <v/>
      </c>
      <c r="O6" s="241" t="str">
        <f t="shared" si="0"/>
        <v/>
      </c>
      <c r="P6" s="242" t="str">
        <f t="shared" si="1"/>
        <v/>
      </c>
      <c r="Q6" s="83" t="s">
        <v>81</v>
      </c>
      <c r="R6" s="84"/>
      <c r="S6" s="83"/>
      <c r="T6" s="84"/>
      <c r="U6" s="83"/>
      <c r="V6" s="85">
        <f t="shared" si="2"/>
        <v>10.157999999999999</v>
      </c>
      <c r="W6" s="143" t="s">
        <v>50</v>
      </c>
    </row>
    <row r="7" spans="1:23" x14ac:dyDescent="0.2">
      <c r="A7" s="62"/>
      <c r="B7" s="76">
        <v>10.198</v>
      </c>
      <c r="C7" s="77" t="s">
        <v>94</v>
      </c>
      <c r="D7" s="78">
        <f t="shared" si="3"/>
        <v>40.000000000000924</v>
      </c>
      <c r="E7" s="79">
        <v>37</v>
      </c>
      <c r="F7" s="79">
        <v>43</v>
      </c>
      <c r="G7" s="67">
        <v>2</v>
      </c>
      <c r="H7" s="67">
        <v>3</v>
      </c>
      <c r="I7" s="67">
        <v>3</v>
      </c>
      <c r="J7" s="67">
        <v>0.5</v>
      </c>
      <c r="K7" s="67">
        <v>1</v>
      </c>
      <c r="L7" s="80">
        <f t="shared" si="4"/>
        <v>84.000000000001947</v>
      </c>
      <c r="M7" s="239" t="str">
        <f t="shared" si="5"/>
        <v/>
      </c>
      <c r="N7" s="240" t="str">
        <f t="shared" si="6"/>
        <v/>
      </c>
      <c r="O7" s="241" t="str">
        <f t="shared" si="0"/>
        <v/>
      </c>
      <c r="P7" s="242" t="str">
        <f t="shared" si="1"/>
        <v/>
      </c>
      <c r="Q7" s="83" t="s">
        <v>81</v>
      </c>
      <c r="R7" s="84"/>
      <c r="S7" s="83"/>
      <c r="T7" s="84"/>
      <c r="U7" s="83"/>
      <c r="V7" s="85">
        <f t="shared" si="2"/>
        <v>10.198</v>
      </c>
      <c r="W7" s="143" t="s">
        <v>50</v>
      </c>
    </row>
    <row r="8" spans="1:23" x14ac:dyDescent="0.2">
      <c r="A8" s="62"/>
      <c r="B8" s="76">
        <v>10.297000000000001</v>
      </c>
      <c r="C8" s="77"/>
      <c r="D8" s="78">
        <f t="shared" si="3"/>
        <v>99.000000000000199</v>
      </c>
      <c r="E8" s="79">
        <v>99</v>
      </c>
      <c r="F8" s="79">
        <v>99</v>
      </c>
      <c r="G8" s="67">
        <v>2.1</v>
      </c>
      <c r="H8" s="67">
        <v>4.8</v>
      </c>
      <c r="I8" s="67">
        <v>2.4</v>
      </c>
      <c r="J8" s="67">
        <v>1</v>
      </c>
      <c r="K8" s="67">
        <v>0</v>
      </c>
      <c r="L8" s="80">
        <f t="shared" si="4"/>
        <v>202.95000000000039</v>
      </c>
      <c r="M8" s="239" t="str">
        <f t="shared" si="5"/>
        <v/>
      </c>
      <c r="N8" s="240" t="str">
        <f t="shared" si="6"/>
        <v/>
      </c>
      <c r="O8" s="241" t="str">
        <f t="shared" si="0"/>
        <v/>
      </c>
      <c r="P8" s="242" t="str">
        <f t="shared" si="1"/>
        <v/>
      </c>
      <c r="Q8" s="83" t="s">
        <v>81</v>
      </c>
      <c r="R8" s="84"/>
      <c r="S8" s="83"/>
      <c r="T8" s="84"/>
      <c r="U8" s="83"/>
      <c r="V8" s="85">
        <f t="shared" si="2"/>
        <v>10.297000000000001</v>
      </c>
      <c r="W8" s="143" t="s">
        <v>50</v>
      </c>
    </row>
    <row r="9" spans="1:23" x14ac:dyDescent="0.2">
      <c r="A9" s="62"/>
      <c r="B9" s="76">
        <v>10.39</v>
      </c>
      <c r="C9" s="77"/>
      <c r="D9" s="78">
        <f t="shared" si="3"/>
        <v>92.999999999999972</v>
      </c>
      <c r="E9" s="79">
        <v>91</v>
      </c>
      <c r="F9" s="79">
        <v>95</v>
      </c>
      <c r="G9" s="67">
        <v>2.6</v>
      </c>
      <c r="H9" s="67">
        <v>3</v>
      </c>
      <c r="I9" s="67">
        <v>2.6</v>
      </c>
      <c r="J9" s="67">
        <v>1</v>
      </c>
      <c r="K9" s="67">
        <v>0</v>
      </c>
      <c r="L9" s="80">
        <f t="shared" si="4"/>
        <v>218.54999999999995</v>
      </c>
      <c r="M9" s="239" t="str">
        <f t="shared" si="5"/>
        <v/>
      </c>
      <c r="N9" s="240" t="str">
        <f t="shared" si="6"/>
        <v/>
      </c>
      <c r="O9" s="241" t="str">
        <f t="shared" si="0"/>
        <v/>
      </c>
      <c r="P9" s="242" t="str">
        <f t="shared" si="1"/>
        <v/>
      </c>
      <c r="Q9" s="83" t="s">
        <v>81</v>
      </c>
      <c r="R9" s="84"/>
      <c r="S9" s="83"/>
      <c r="T9" s="84"/>
      <c r="U9" s="83"/>
      <c r="V9" s="85">
        <f t="shared" si="2"/>
        <v>10.39</v>
      </c>
      <c r="W9" s="143" t="s">
        <v>50</v>
      </c>
    </row>
    <row r="10" spans="1:23" x14ac:dyDescent="0.2">
      <c r="A10" s="62"/>
      <c r="B10" s="76">
        <v>10.45</v>
      </c>
      <c r="C10" s="77"/>
      <c r="D10" s="78">
        <f t="shared" si="3"/>
        <v>59.999999999998721</v>
      </c>
      <c r="E10" s="79">
        <v>61</v>
      </c>
      <c r="F10" s="79">
        <v>59</v>
      </c>
      <c r="G10" s="67">
        <v>2.9</v>
      </c>
      <c r="H10" s="67">
        <v>3.4</v>
      </c>
      <c r="I10" s="67">
        <v>2.9</v>
      </c>
      <c r="J10" s="67">
        <v>1</v>
      </c>
      <c r="K10" s="67">
        <v>1</v>
      </c>
      <c r="L10" s="80">
        <f t="shared" si="4"/>
        <v>164.99999999999648</v>
      </c>
      <c r="M10" s="239" t="str">
        <f t="shared" si="5"/>
        <v/>
      </c>
      <c r="N10" s="240" t="str">
        <f t="shared" si="6"/>
        <v/>
      </c>
      <c r="O10" s="241" t="str">
        <f t="shared" si="0"/>
        <v/>
      </c>
      <c r="P10" s="242" t="str">
        <f t="shared" si="1"/>
        <v/>
      </c>
      <c r="Q10" s="83" t="s">
        <v>81</v>
      </c>
      <c r="R10" s="84"/>
      <c r="S10" s="83"/>
      <c r="T10" s="84"/>
      <c r="U10" s="83"/>
      <c r="V10" s="85">
        <f t="shared" si="2"/>
        <v>10.45</v>
      </c>
      <c r="W10" s="143" t="s">
        <v>50</v>
      </c>
    </row>
    <row r="11" spans="1:23" x14ac:dyDescent="0.2">
      <c r="A11" s="62"/>
      <c r="B11" s="76">
        <v>10.548999999999999</v>
      </c>
      <c r="C11" s="77"/>
      <c r="D11" s="78">
        <f t="shared" si="3"/>
        <v>99.000000000000199</v>
      </c>
      <c r="E11" s="79">
        <v>100</v>
      </c>
      <c r="F11" s="79">
        <v>99</v>
      </c>
      <c r="G11" s="67">
        <v>2.2999999999999998</v>
      </c>
      <c r="H11" s="67">
        <v>5.0999999999999996</v>
      </c>
      <c r="I11" s="67">
        <v>2.8</v>
      </c>
      <c r="J11" s="67">
        <v>1</v>
      </c>
      <c r="K11" s="67">
        <v>1</v>
      </c>
      <c r="L11" s="80">
        <f t="shared" si="4"/>
        <v>257.40000000000049</v>
      </c>
      <c r="M11" s="81">
        <f t="shared" si="5"/>
        <v>425</v>
      </c>
      <c r="N11" s="82">
        <f t="shared" si="6"/>
        <v>282.14999999999998</v>
      </c>
      <c r="O11" s="71">
        <f t="shared" si="0"/>
        <v>100</v>
      </c>
      <c r="P11" s="72">
        <f t="shared" si="1"/>
        <v>99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10.548999999999999</v>
      </c>
      <c r="W11" s="143" t="s">
        <v>51</v>
      </c>
    </row>
    <row r="12" spans="1:23" x14ac:dyDescent="0.2">
      <c r="A12" s="62"/>
      <c r="B12" s="76">
        <v>10.696</v>
      </c>
      <c r="C12" s="77" t="s">
        <v>234</v>
      </c>
      <c r="D12" s="78">
        <f t="shared" si="3"/>
        <v>147.00000000000023</v>
      </c>
      <c r="E12" s="79">
        <v>147</v>
      </c>
      <c r="F12" s="79">
        <v>147</v>
      </c>
      <c r="G12" s="67">
        <v>2.2000000000000002</v>
      </c>
      <c r="H12" s="67">
        <v>3.3</v>
      </c>
      <c r="I12" s="67">
        <v>3.4</v>
      </c>
      <c r="J12" s="67">
        <v>1</v>
      </c>
      <c r="K12" s="67">
        <v>1</v>
      </c>
      <c r="L12" s="80">
        <f t="shared" si="4"/>
        <v>330.75000000000051</v>
      </c>
      <c r="M12" s="81">
        <f t="shared" si="5"/>
        <v>617.39999999999986</v>
      </c>
      <c r="N12" s="82">
        <f t="shared" si="6"/>
        <v>455.69999999999993</v>
      </c>
      <c r="O12" s="71">
        <f t="shared" si="0"/>
        <v>147</v>
      </c>
      <c r="P12" s="72">
        <f t="shared" si="1"/>
        <v>147</v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10.696</v>
      </c>
      <c r="W12" s="143" t="s">
        <v>51</v>
      </c>
    </row>
    <row r="13" spans="1:23" x14ac:dyDescent="0.2">
      <c r="A13" s="62"/>
      <c r="B13" s="76">
        <v>10.706</v>
      </c>
      <c r="C13" s="77" t="s">
        <v>235</v>
      </c>
      <c r="D13" s="78">
        <f t="shared" si="3"/>
        <v>9.9999999999997868</v>
      </c>
      <c r="E13" s="79"/>
      <c r="F13" s="79"/>
      <c r="G13" s="67">
        <v>2.1</v>
      </c>
      <c r="H13" s="67">
        <v>3.6</v>
      </c>
      <c r="I13" s="67">
        <v>3.4</v>
      </c>
      <c r="J13" s="67"/>
      <c r="K13" s="67"/>
      <c r="L13" s="80">
        <f t="shared" si="4"/>
        <v>21.499999999999545</v>
      </c>
      <c r="M13" s="81" t="str">
        <f t="shared" si="5"/>
        <v/>
      </c>
      <c r="N13" s="82" t="str">
        <f t="shared" si="6"/>
        <v/>
      </c>
      <c r="O13" s="71" t="str">
        <f t="shared" si="0"/>
        <v/>
      </c>
      <c r="P13" s="72" t="str">
        <f t="shared" si="1"/>
        <v/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10.706</v>
      </c>
      <c r="W13" s="143" t="s">
        <v>51</v>
      </c>
    </row>
    <row r="14" spans="1:23" x14ac:dyDescent="0.2">
      <c r="A14" s="62"/>
      <c r="B14" s="76">
        <v>10.769</v>
      </c>
      <c r="C14" s="77" t="s">
        <v>142</v>
      </c>
      <c r="D14" s="78">
        <f t="shared" si="3"/>
        <v>63.000000000000611</v>
      </c>
      <c r="E14" s="79">
        <v>63</v>
      </c>
      <c r="F14" s="79">
        <v>63</v>
      </c>
      <c r="G14" s="67">
        <v>1.5</v>
      </c>
      <c r="H14" s="67">
        <v>3.6</v>
      </c>
      <c r="I14" s="67">
        <v>3.7</v>
      </c>
      <c r="J14" s="67">
        <v>1</v>
      </c>
      <c r="K14" s="67">
        <v>1</v>
      </c>
      <c r="L14" s="80">
        <f t="shared" si="4"/>
        <v>113.4000000000011</v>
      </c>
      <c r="M14" s="81">
        <f t="shared" si="5"/>
        <v>226.8</v>
      </c>
      <c r="N14" s="82">
        <f t="shared" si="6"/>
        <v>223.64999999999998</v>
      </c>
      <c r="O14" s="71">
        <f t="shared" si="0"/>
        <v>63</v>
      </c>
      <c r="P14" s="72">
        <f t="shared" si="1"/>
        <v>63</v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10.769</v>
      </c>
      <c r="W14" s="143" t="s">
        <v>51</v>
      </c>
    </row>
    <row r="15" spans="1:23" x14ac:dyDescent="0.2">
      <c r="A15" s="62"/>
      <c r="B15" s="76"/>
      <c r="C15" s="77"/>
      <c r="D15" s="78" t="str">
        <f t="shared" si="3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3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11</v>
      </c>
      <c r="C34" s="90" t="s">
        <v>82</v>
      </c>
      <c r="D34" s="91">
        <f>SUM(D4:D33)</f>
        <v>843.99999999999943</v>
      </c>
      <c r="E34" s="92">
        <f>SUM(E4:E33)</f>
        <v>833</v>
      </c>
      <c r="F34" s="92">
        <f>SUM(F4:F33)</f>
        <v>837</v>
      </c>
      <c r="G34" s="92"/>
      <c r="H34" s="92"/>
      <c r="I34" s="92"/>
      <c r="J34" s="92"/>
      <c r="K34" s="92"/>
      <c r="L34" s="92">
        <f>SUM(L4:L33)</f>
        <v>1822.8499999999981</v>
      </c>
      <c r="M34" s="92">
        <f>SUM(M4:M33)</f>
        <v>1269.1999999999998</v>
      </c>
      <c r="N34" s="92">
        <f>SUM(N4:N33)</f>
        <v>961.49999999999989</v>
      </c>
      <c r="O34" s="92">
        <f>SUM(O4:O33)</f>
        <v>310</v>
      </c>
      <c r="P34" s="93">
        <f>SUM(P4:P33)</f>
        <v>309</v>
      </c>
      <c r="Q34" s="94">
        <f>COUNTA(Q4:Q33)+$V$34</f>
        <v>11</v>
      </c>
      <c r="R34" s="94">
        <f>COUNTA(R4:R33)+$V$34</f>
        <v>4</v>
      </c>
      <c r="S34" s="94">
        <f>COUNTA(S4:S33)+$V$34</f>
        <v>4</v>
      </c>
      <c r="T34" s="94">
        <f>COUNTA(T4:T33)+$V$34</f>
        <v>4</v>
      </c>
      <c r="U34" s="94">
        <f>COUNTA(U4:U33)+$V$34</f>
        <v>4</v>
      </c>
      <c r="V34" s="94">
        <f>COUNT(V3:V33)-31</f>
        <v>-19</v>
      </c>
    </row>
    <row r="35" spans="1:22" ht="15.75" thickBot="1" x14ac:dyDescent="0.25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287" t="s">
        <v>236</v>
      </c>
      <c r="G36" s="287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 xml:space="preserve">Brücke Paul-Singer-Str. bis Zulauf Dautzsch </v>
      </c>
      <c r="B37" s="108" t="s">
        <v>86</v>
      </c>
      <c r="C37" s="109"/>
      <c r="D37" s="110" t="s">
        <v>141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11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F36:G36"/>
  </mergeCells>
  <phoneticPr fontId="0" type="noConversion"/>
  <dataValidations count="1">
    <dataValidation type="list" allowBlank="1" showErrorMessage="1" sqref="D36" xr:uid="{00000000-0002-0000-0D00-000000000000}">
      <formula1>Lage_5</formula1>
      <formula2>0</formula2>
    </dataValidation>
  </dataValidations>
  <hyperlinks>
    <hyperlink ref="A2" location="Deckblatt" display="zurück zum Inhaltsverzeichnis" xr:uid="{00000000-0004-0000-0D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40"/>
  <sheetViews>
    <sheetView topLeftCell="B1" workbookViewId="0">
      <pane ySplit="2" topLeftCell="A3" activePane="bottomLeft" state="frozen"/>
      <selection pane="bottomLeft" activeCell="N37" sqref="N37:P37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10.769</v>
      </c>
      <c r="C3" s="138" t="s">
        <v>214</v>
      </c>
      <c r="D3" s="65"/>
      <c r="E3" s="66"/>
      <c r="F3" s="66"/>
      <c r="G3" s="67">
        <v>1.5</v>
      </c>
      <c r="H3" s="67">
        <v>3.6</v>
      </c>
      <c r="I3" s="67">
        <v>3.7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10.769</v>
      </c>
    </row>
    <row r="4" spans="1:23" x14ac:dyDescent="0.2">
      <c r="A4" s="62"/>
      <c r="B4" s="76">
        <v>10.853</v>
      </c>
      <c r="C4" s="77" t="s">
        <v>94</v>
      </c>
      <c r="D4" s="78">
        <f t="shared" ref="D4:D33" si="3">IF(B4="","",(B4-B3)*1000)</f>
        <v>83.999999999999631</v>
      </c>
      <c r="E4" s="79">
        <v>86</v>
      </c>
      <c r="F4" s="79">
        <v>79</v>
      </c>
      <c r="G4" s="67">
        <v>1.8</v>
      </c>
      <c r="H4" s="67">
        <v>3.2</v>
      </c>
      <c r="I4" s="67">
        <v>3.6</v>
      </c>
      <c r="J4" s="67">
        <v>1</v>
      </c>
      <c r="K4" s="67">
        <v>1</v>
      </c>
      <c r="L4" s="80">
        <f t="shared" ref="L4:L33" si="4">IF(D4&lt;&gt;"",(IF(Q4="x",(G3+G4)/2*D4,"")),"")</f>
        <v>138.59999999999937</v>
      </c>
      <c r="M4" s="81">
        <f t="shared" ref="M4:M33" si="5">IF(E4&lt;&gt;"",(IF(R4="x",(H3+H4)/2*E4,"")),"")</f>
        <v>292.40000000000003</v>
      </c>
      <c r="N4" s="82">
        <f t="shared" ref="N4:N33" si="6">IF(F4&lt;&gt;"",(IF(S4="x",(I3+I4)/2*F4,"")),"")</f>
        <v>288.35000000000002</v>
      </c>
      <c r="O4" s="71">
        <f t="shared" si="0"/>
        <v>86</v>
      </c>
      <c r="P4" s="72">
        <f t="shared" si="1"/>
        <v>79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10.853</v>
      </c>
      <c r="W4" s="143" t="s">
        <v>51</v>
      </c>
    </row>
    <row r="5" spans="1:23" x14ac:dyDescent="0.2">
      <c r="A5" s="62"/>
      <c r="B5" s="76">
        <v>10.955</v>
      </c>
      <c r="C5" s="77"/>
      <c r="D5" s="78">
        <f t="shared" si="3"/>
        <v>102.00000000000031</v>
      </c>
      <c r="E5" s="79">
        <v>99</v>
      </c>
      <c r="F5" s="79">
        <v>104</v>
      </c>
      <c r="G5" s="67">
        <v>2</v>
      </c>
      <c r="H5" s="67">
        <v>2.6</v>
      </c>
      <c r="I5" s="67">
        <v>3.1</v>
      </c>
      <c r="J5" s="67">
        <v>1</v>
      </c>
      <c r="K5" s="67">
        <v>1</v>
      </c>
      <c r="L5" s="80">
        <f t="shared" si="4"/>
        <v>193.80000000000058</v>
      </c>
      <c r="M5" s="81">
        <f t="shared" si="5"/>
        <v>287.10000000000002</v>
      </c>
      <c r="N5" s="82">
        <f t="shared" si="6"/>
        <v>348.40000000000003</v>
      </c>
      <c r="O5" s="71">
        <f t="shared" si="0"/>
        <v>99</v>
      </c>
      <c r="P5" s="72">
        <f t="shared" si="1"/>
        <v>104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10.955</v>
      </c>
      <c r="W5" s="143" t="s">
        <v>51</v>
      </c>
    </row>
    <row r="6" spans="1:23" x14ac:dyDescent="0.2">
      <c r="A6" s="62"/>
      <c r="B6" s="76">
        <v>11.053000000000001</v>
      </c>
      <c r="C6" s="77"/>
      <c r="D6" s="78">
        <f t="shared" si="3"/>
        <v>98.000000000000753</v>
      </c>
      <c r="E6" s="79">
        <v>96</v>
      </c>
      <c r="F6" s="79">
        <v>99</v>
      </c>
      <c r="G6" s="67">
        <v>2.2999999999999998</v>
      </c>
      <c r="H6" s="67">
        <v>3.7</v>
      </c>
      <c r="I6" s="67">
        <v>4.7</v>
      </c>
      <c r="J6" s="67">
        <v>1</v>
      </c>
      <c r="K6" s="67">
        <v>1</v>
      </c>
      <c r="L6" s="80">
        <f t="shared" si="4"/>
        <v>210.70000000000161</v>
      </c>
      <c r="M6" s="81">
        <f t="shared" si="5"/>
        <v>302.40000000000003</v>
      </c>
      <c r="N6" s="82">
        <f t="shared" si="6"/>
        <v>386.1</v>
      </c>
      <c r="O6" s="71">
        <f t="shared" si="0"/>
        <v>96</v>
      </c>
      <c r="P6" s="72">
        <f t="shared" si="1"/>
        <v>99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11.053000000000001</v>
      </c>
      <c r="W6" s="143" t="s">
        <v>51</v>
      </c>
    </row>
    <row r="7" spans="1:23" x14ac:dyDescent="0.2">
      <c r="A7" s="62"/>
      <c r="B7" s="76">
        <v>11.097</v>
      </c>
      <c r="C7" s="77" t="s">
        <v>130</v>
      </c>
      <c r="D7" s="78">
        <f t="shared" si="3"/>
        <v>43.999999999998707</v>
      </c>
      <c r="E7" s="79">
        <v>44</v>
      </c>
      <c r="F7" s="79">
        <v>44</v>
      </c>
      <c r="G7" s="67">
        <v>2.1</v>
      </c>
      <c r="H7" s="67">
        <v>2.5</v>
      </c>
      <c r="I7" s="67">
        <v>2.9</v>
      </c>
      <c r="J7" s="67">
        <v>1</v>
      </c>
      <c r="K7" s="67">
        <v>1</v>
      </c>
      <c r="L7" s="80">
        <f t="shared" si="4"/>
        <v>96.799999999997169</v>
      </c>
      <c r="M7" s="81">
        <f t="shared" si="5"/>
        <v>136.4</v>
      </c>
      <c r="N7" s="82">
        <f t="shared" si="6"/>
        <v>167.2</v>
      </c>
      <c r="O7" s="71">
        <f t="shared" si="0"/>
        <v>44</v>
      </c>
      <c r="P7" s="72">
        <f t="shared" si="1"/>
        <v>44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11.097</v>
      </c>
      <c r="W7" s="143" t="s">
        <v>51</v>
      </c>
    </row>
    <row r="8" spans="1:23" x14ac:dyDescent="0.2">
      <c r="A8" s="62"/>
      <c r="B8" s="76">
        <v>11.148999999999999</v>
      </c>
      <c r="C8" s="77"/>
      <c r="D8" s="78">
        <f t="shared" si="3"/>
        <v>51.999999999999602</v>
      </c>
      <c r="E8" s="79">
        <v>52</v>
      </c>
      <c r="F8" s="79">
        <v>50</v>
      </c>
      <c r="G8" s="67">
        <v>1.9</v>
      </c>
      <c r="H8" s="67">
        <v>3.9</v>
      </c>
      <c r="I8" s="67">
        <v>3.7</v>
      </c>
      <c r="J8" s="67">
        <v>1</v>
      </c>
      <c r="K8" s="67">
        <v>1</v>
      </c>
      <c r="L8" s="80">
        <f t="shared" si="4"/>
        <v>103.9999999999992</v>
      </c>
      <c r="M8" s="81">
        <f t="shared" si="5"/>
        <v>166.4</v>
      </c>
      <c r="N8" s="82">
        <f t="shared" si="6"/>
        <v>165</v>
      </c>
      <c r="O8" s="71">
        <f t="shared" si="0"/>
        <v>52</v>
      </c>
      <c r="P8" s="72">
        <f t="shared" si="1"/>
        <v>50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11.148999999999999</v>
      </c>
      <c r="W8" s="143" t="s">
        <v>51</v>
      </c>
    </row>
    <row r="9" spans="1:23" x14ac:dyDescent="0.2">
      <c r="A9" s="62"/>
      <c r="B9" s="76">
        <v>11.246</v>
      </c>
      <c r="C9" s="77"/>
      <c r="D9" s="78">
        <f t="shared" si="3"/>
        <v>97.000000000001307</v>
      </c>
      <c r="E9" s="79">
        <v>98</v>
      </c>
      <c r="F9" s="79">
        <v>96</v>
      </c>
      <c r="G9" s="67">
        <v>1.1000000000000001</v>
      </c>
      <c r="H9" s="67">
        <v>4.2</v>
      </c>
      <c r="I9" s="67">
        <v>3</v>
      </c>
      <c r="J9" s="67">
        <v>1</v>
      </c>
      <c r="K9" s="67">
        <v>1</v>
      </c>
      <c r="L9" s="80">
        <f t="shared" si="4"/>
        <v>145.50000000000196</v>
      </c>
      <c r="M9" s="81">
        <f t="shared" si="5"/>
        <v>396.9</v>
      </c>
      <c r="N9" s="82">
        <f t="shared" si="6"/>
        <v>321.60000000000002</v>
      </c>
      <c r="O9" s="71">
        <f t="shared" si="0"/>
        <v>98</v>
      </c>
      <c r="P9" s="72">
        <f t="shared" si="1"/>
        <v>96</v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>
        <f t="shared" si="2"/>
        <v>11.246</v>
      </c>
      <c r="W9" s="143" t="s">
        <v>51</v>
      </c>
    </row>
    <row r="10" spans="1:23" x14ac:dyDescent="0.2">
      <c r="A10" s="62"/>
      <c r="B10" s="76">
        <v>11.276</v>
      </c>
      <c r="C10" s="77" t="s">
        <v>215</v>
      </c>
      <c r="D10" s="78">
        <f t="shared" si="3"/>
        <v>29.999999999999361</v>
      </c>
      <c r="E10" s="79">
        <v>28</v>
      </c>
      <c r="F10" s="79">
        <v>30</v>
      </c>
      <c r="G10" s="67">
        <v>2.6</v>
      </c>
      <c r="H10" s="67">
        <v>3</v>
      </c>
      <c r="I10" s="67">
        <v>3.6</v>
      </c>
      <c r="J10" s="67">
        <v>1</v>
      </c>
      <c r="K10" s="67">
        <v>1</v>
      </c>
      <c r="L10" s="249">
        <f t="shared" si="4"/>
        <v>55.49999999999882</v>
      </c>
      <c r="M10" s="81">
        <f t="shared" si="5"/>
        <v>100.8</v>
      </c>
      <c r="N10" s="82">
        <f t="shared" si="6"/>
        <v>99</v>
      </c>
      <c r="O10" s="71">
        <f t="shared" si="0"/>
        <v>28</v>
      </c>
      <c r="P10" s="72">
        <f t="shared" si="1"/>
        <v>30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11.276</v>
      </c>
      <c r="W10" s="143" t="s">
        <v>51</v>
      </c>
    </row>
    <row r="11" spans="1:23" x14ac:dyDescent="0.2">
      <c r="A11" s="62"/>
      <c r="B11" s="76"/>
      <c r="C11" s="77"/>
      <c r="D11" s="78" t="str">
        <f t="shared" si="3"/>
        <v/>
      </c>
      <c r="E11" s="79"/>
      <c r="F11" s="79"/>
      <c r="G11" s="67"/>
      <c r="H11" s="67"/>
      <c r="I11" s="67"/>
      <c r="J11" s="67"/>
      <c r="K11" s="67"/>
      <c r="L11" s="80" t="str">
        <f t="shared" si="4"/>
        <v/>
      </c>
      <c r="M11" s="81" t="str">
        <f t="shared" si="5"/>
        <v/>
      </c>
      <c r="N11" s="82" t="str">
        <f t="shared" si="6"/>
        <v/>
      </c>
      <c r="O11" s="71" t="str">
        <f t="shared" si="0"/>
        <v/>
      </c>
      <c r="P11" s="72" t="str">
        <f t="shared" si="1"/>
        <v/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 t="str">
        <f t="shared" si="2"/>
        <v/>
      </c>
    </row>
    <row r="12" spans="1:23" x14ac:dyDescent="0.2">
      <c r="A12" s="62"/>
      <c r="B12" s="76"/>
      <c r="C12" s="77"/>
      <c r="D12" s="78" t="str">
        <f t="shared" si="3"/>
        <v/>
      </c>
      <c r="E12" s="79"/>
      <c r="F12" s="79"/>
      <c r="G12" s="67"/>
      <c r="H12" s="67"/>
      <c r="I12" s="67"/>
      <c r="J12" s="67"/>
      <c r="K12" s="67"/>
      <c r="L12" s="80" t="str">
        <f t="shared" si="4"/>
        <v/>
      </c>
      <c r="M12" s="81" t="str">
        <f t="shared" si="5"/>
        <v/>
      </c>
      <c r="N12" s="82" t="str">
        <f t="shared" si="6"/>
        <v/>
      </c>
      <c r="O12" s="71" t="str">
        <f t="shared" si="0"/>
        <v/>
      </c>
      <c r="P12" s="72" t="str">
        <f t="shared" si="1"/>
        <v/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 t="str">
        <f t="shared" si="2"/>
        <v/>
      </c>
    </row>
    <row r="13" spans="1:23" x14ac:dyDescent="0.2">
      <c r="A13" s="62"/>
      <c r="B13" s="76"/>
      <c r="C13" s="77"/>
      <c r="D13" s="78" t="str">
        <f t="shared" si="3"/>
        <v/>
      </c>
      <c r="E13" s="79"/>
      <c r="F13" s="79"/>
      <c r="G13" s="67"/>
      <c r="H13" s="67"/>
      <c r="I13" s="67"/>
      <c r="J13" s="67"/>
      <c r="K13" s="67"/>
      <c r="L13" s="80" t="str">
        <f t="shared" si="4"/>
        <v/>
      </c>
      <c r="M13" s="81" t="str">
        <f t="shared" si="5"/>
        <v/>
      </c>
      <c r="N13" s="82" t="str">
        <f t="shared" si="6"/>
        <v/>
      </c>
      <c r="O13" s="71" t="str">
        <f t="shared" si="0"/>
        <v/>
      </c>
      <c r="P13" s="72" t="str">
        <f t="shared" si="1"/>
        <v/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 t="str">
        <f t="shared" si="2"/>
        <v/>
      </c>
    </row>
    <row r="14" spans="1:23" x14ac:dyDescent="0.2">
      <c r="A14" s="62"/>
      <c r="B14" s="76"/>
      <c r="C14" s="77"/>
      <c r="D14" s="78" t="str">
        <f t="shared" si="3"/>
        <v/>
      </c>
      <c r="E14" s="79"/>
      <c r="F14" s="79"/>
      <c r="G14" s="67"/>
      <c r="H14" s="67"/>
      <c r="I14" s="67"/>
      <c r="J14" s="67"/>
      <c r="K14" s="67"/>
      <c r="L14" s="80" t="str">
        <f t="shared" si="4"/>
        <v/>
      </c>
      <c r="M14" s="81" t="str">
        <f t="shared" si="5"/>
        <v/>
      </c>
      <c r="N14" s="82" t="str">
        <f t="shared" si="6"/>
        <v/>
      </c>
      <c r="O14" s="71" t="str">
        <f t="shared" si="0"/>
        <v/>
      </c>
      <c r="P14" s="72" t="str">
        <f t="shared" si="1"/>
        <v/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 t="str">
        <f t="shared" si="2"/>
        <v/>
      </c>
    </row>
    <row r="15" spans="1:23" x14ac:dyDescent="0.2">
      <c r="A15" s="62"/>
      <c r="B15" s="76"/>
      <c r="C15" s="77"/>
      <c r="D15" s="78" t="str">
        <f t="shared" si="3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3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7</v>
      </c>
      <c r="C34" s="90" t="s">
        <v>82</v>
      </c>
      <c r="D34" s="91">
        <f>SUM(D4:D33)</f>
        <v>506.99999999999966</v>
      </c>
      <c r="E34" s="92">
        <f>SUM(E4:E33)</f>
        <v>503</v>
      </c>
      <c r="F34" s="92">
        <f>SUM(F4:F33)</f>
        <v>502</v>
      </c>
      <c r="G34" s="92"/>
      <c r="H34" s="92"/>
      <c r="I34" s="92"/>
      <c r="J34" s="92"/>
      <c r="K34" s="92"/>
      <c r="L34" s="92">
        <f>SUM(L4:L33)</f>
        <v>944.89999999999873</v>
      </c>
      <c r="M34" s="92">
        <f>SUM(M4:M33)</f>
        <v>1682.3999999999999</v>
      </c>
      <c r="N34" s="92">
        <f>SUM(N4:N33)</f>
        <v>1775.65</v>
      </c>
      <c r="O34" s="92">
        <f>SUM(O4:O33)</f>
        <v>503</v>
      </c>
      <c r="P34" s="93">
        <f>SUM(P4:P33)</f>
        <v>502</v>
      </c>
      <c r="Q34" s="94">
        <f>COUNTA(Q4:Q33)+$V$34</f>
        <v>7</v>
      </c>
      <c r="R34" s="94">
        <f>COUNTA(R4:R33)+$V$34</f>
        <v>7</v>
      </c>
      <c r="S34" s="94">
        <f>COUNTA(S4:S33)+$V$34</f>
        <v>7</v>
      </c>
      <c r="T34" s="94">
        <f>COUNTA(T4:T33)+$V$34</f>
        <v>7</v>
      </c>
      <c r="U34" s="94">
        <f>COUNTA(U4:U33)+$V$34</f>
        <v>7</v>
      </c>
      <c r="V34" s="94">
        <f>COUNT(V3:V33)-31</f>
        <v>-23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103"/>
      <c r="G36" s="10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Zulauf Dautzsch bis Brücke Gut Stichelsdorf</v>
      </c>
      <c r="B37" s="108" t="s">
        <v>86</v>
      </c>
      <c r="C37" s="109"/>
      <c r="D37" s="110" t="s">
        <v>216</v>
      </c>
      <c r="E37" s="97"/>
      <c r="F37" s="97"/>
      <c r="G37" s="71"/>
      <c r="H37" s="71"/>
      <c r="I37" s="71"/>
      <c r="J37" s="71"/>
      <c r="K37" s="71"/>
      <c r="L37" s="71"/>
      <c r="M37" s="71"/>
      <c r="N37" s="285" t="s">
        <v>273</v>
      </c>
      <c r="O37" s="285"/>
      <c r="P37" s="286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12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N37:P37"/>
  </mergeCells>
  <phoneticPr fontId="0" type="noConversion"/>
  <dataValidations count="1">
    <dataValidation type="list" allowBlank="1" showErrorMessage="1" sqref="D36" xr:uid="{00000000-0002-0000-0E00-000000000000}">
      <formula1>Lage_5</formula1>
      <formula2>0</formula2>
    </dataValidation>
  </dataValidations>
  <hyperlinks>
    <hyperlink ref="A2" location="Deckblatt" display="zurück zum Inhaltsverzeichnis" xr:uid="{00000000-0004-0000-0E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40"/>
  <sheetViews>
    <sheetView topLeftCell="B1" workbookViewId="0">
      <pane ySplit="2" topLeftCell="A3" activePane="bottomLeft" state="frozen"/>
      <selection pane="bottomLeft" activeCell="W2" sqref="W2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11.305</v>
      </c>
      <c r="C3" s="138" t="s">
        <v>217</v>
      </c>
      <c r="D3" s="65"/>
      <c r="E3" s="66"/>
      <c r="F3" s="66"/>
      <c r="G3" s="67">
        <v>1.7</v>
      </c>
      <c r="H3" s="67">
        <v>3.1</v>
      </c>
      <c r="I3" s="67">
        <v>1.8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11.305</v>
      </c>
    </row>
    <row r="4" spans="1:23" x14ac:dyDescent="0.2">
      <c r="A4" s="62"/>
      <c r="B4" s="76">
        <v>11.311</v>
      </c>
      <c r="C4" s="77"/>
      <c r="D4" s="78">
        <f t="shared" ref="D4:D33" si="3">IF(B4="","",(B4-B3)*1000)</f>
        <v>6.0000000000002274</v>
      </c>
      <c r="E4" s="79">
        <v>6</v>
      </c>
      <c r="F4" s="79">
        <v>6</v>
      </c>
      <c r="G4" s="67">
        <v>1.3</v>
      </c>
      <c r="H4" s="67">
        <v>3.4</v>
      </c>
      <c r="I4" s="67">
        <v>2.9</v>
      </c>
      <c r="J4" s="67">
        <v>0</v>
      </c>
      <c r="K4" s="67">
        <v>0</v>
      </c>
      <c r="L4" s="80">
        <f t="shared" ref="L4:L33" si="4">IF(D4&lt;&gt;"",(IF(Q4="x",(G3+G4)/2*D4,"")),"")</f>
        <v>9.0000000000003411</v>
      </c>
      <c r="M4" s="81">
        <f t="shared" ref="M4:M33" si="5">IF(E4&lt;&gt;"",(IF(R4="x",(H3+H4)/2*E4,"")),"")</f>
        <v>19.5</v>
      </c>
      <c r="N4" s="82">
        <f t="shared" ref="N4:N33" si="6">IF(F4&lt;&gt;"",(IF(S4="x",(I3+I4)/2*F4,"")),"")</f>
        <v>14.100000000000001</v>
      </c>
      <c r="O4" s="71">
        <f t="shared" si="0"/>
        <v>0</v>
      </c>
      <c r="P4" s="72">
        <f t="shared" si="1"/>
        <v>0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11.311</v>
      </c>
      <c r="W4" s="143" t="s">
        <v>51</v>
      </c>
    </row>
    <row r="5" spans="1:23" x14ac:dyDescent="0.2">
      <c r="A5" s="62"/>
      <c r="B5" s="76">
        <v>11.35</v>
      </c>
      <c r="C5" s="77"/>
      <c r="D5" s="78">
        <f t="shared" si="3"/>
        <v>38.999999999999702</v>
      </c>
      <c r="E5" s="79">
        <v>39</v>
      </c>
      <c r="F5" s="79">
        <v>41</v>
      </c>
      <c r="G5" s="67">
        <v>1.9</v>
      </c>
      <c r="H5" s="67">
        <v>2.4</v>
      </c>
      <c r="I5" s="67">
        <v>3.2</v>
      </c>
      <c r="J5" s="67">
        <v>0</v>
      </c>
      <c r="K5" s="67">
        <v>0</v>
      </c>
      <c r="L5" s="80">
        <f t="shared" si="4"/>
        <v>62.399999999999523</v>
      </c>
      <c r="M5" s="81">
        <f t="shared" si="5"/>
        <v>113.1</v>
      </c>
      <c r="N5" s="82">
        <f t="shared" si="6"/>
        <v>125.05</v>
      </c>
      <c r="O5" s="71">
        <f t="shared" si="0"/>
        <v>0</v>
      </c>
      <c r="P5" s="72">
        <f t="shared" si="1"/>
        <v>0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11.35</v>
      </c>
      <c r="W5" s="143" t="s">
        <v>51</v>
      </c>
    </row>
    <row r="6" spans="1:23" x14ac:dyDescent="0.2">
      <c r="A6" s="62"/>
      <c r="B6" s="76">
        <v>11.407999999999999</v>
      </c>
      <c r="C6" s="77" t="s">
        <v>94</v>
      </c>
      <c r="D6" s="78">
        <f t="shared" si="3"/>
        <v>57.999999999999829</v>
      </c>
      <c r="E6" s="79">
        <v>56</v>
      </c>
      <c r="F6" s="79">
        <v>59</v>
      </c>
      <c r="G6" s="67">
        <v>2.2000000000000002</v>
      </c>
      <c r="H6" s="67">
        <v>2.1</v>
      </c>
      <c r="I6" s="67">
        <v>3.6</v>
      </c>
      <c r="J6" s="67">
        <v>0</v>
      </c>
      <c r="K6" s="67">
        <v>0</v>
      </c>
      <c r="L6" s="80">
        <f t="shared" si="4"/>
        <v>118.89999999999964</v>
      </c>
      <c r="M6" s="81">
        <f t="shared" si="5"/>
        <v>126</v>
      </c>
      <c r="N6" s="82">
        <f t="shared" si="6"/>
        <v>200.60000000000002</v>
      </c>
      <c r="O6" s="71">
        <f t="shared" si="0"/>
        <v>0</v>
      </c>
      <c r="P6" s="72">
        <f t="shared" si="1"/>
        <v>0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11.407999999999999</v>
      </c>
      <c r="W6" s="143" t="s">
        <v>51</v>
      </c>
    </row>
    <row r="7" spans="1:23" x14ac:dyDescent="0.2">
      <c r="A7" s="62"/>
      <c r="B7" s="76">
        <v>11.472</v>
      </c>
      <c r="C7" s="77"/>
      <c r="D7" s="78">
        <f t="shared" si="3"/>
        <v>64.000000000000057</v>
      </c>
      <c r="E7" s="79">
        <v>67</v>
      </c>
      <c r="F7" s="79">
        <v>62</v>
      </c>
      <c r="G7" s="67">
        <v>2.1</v>
      </c>
      <c r="H7" s="67">
        <v>2.2999999999999998</v>
      </c>
      <c r="I7" s="67">
        <v>2.9</v>
      </c>
      <c r="J7" s="67">
        <v>1</v>
      </c>
      <c r="K7" s="67">
        <v>0</v>
      </c>
      <c r="L7" s="80">
        <f t="shared" si="4"/>
        <v>137.60000000000014</v>
      </c>
      <c r="M7" s="81">
        <f t="shared" si="5"/>
        <v>147.4</v>
      </c>
      <c r="N7" s="82">
        <f t="shared" si="6"/>
        <v>201.5</v>
      </c>
      <c r="O7" s="71">
        <f t="shared" si="0"/>
        <v>67</v>
      </c>
      <c r="P7" s="72">
        <f t="shared" si="1"/>
        <v>0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11.472</v>
      </c>
      <c r="W7" s="143" t="s">
        <v>51</v>
      </c>
    </row>
    <row r="8" spans="1:23" x14ac:dyDescent="0.2">
      <c r="A8" s="62"/>
      <c r="B8" s="76">
        <v>11.525</v>
      </c>
      <c r="C8" s="77"/>
      <c r="D8" s="78">
        <f t="shared" si="3"/>
        <v>53.000000000000824</v>
      </c>
      <c r="E8" s="79">
        <v>53</v>
      </c>
      <c r="F8" s="79">
        <v>53</v>
      </c>
      <c r="G8" s="67">
        <v>1.9</v>
      </c>
      <c r="H8" s="67">
        <v>2.5</v>
      </c>
      <c r="I8" s="67">
        <v>2.7</v>
      </c>
      <c r="J8" s="67">
        <v>1</v>
      </c>
      <c r="K8" s="67">
        <v>0</v>
      </c>
      <c r="L8" s="80">
        <f t="shared" si="4"/>
        <v>106.00000000000165</v>
      </c>
      <c r="M8" s="81">
        <f t="shared" si="5"/>
        <v>127.19999999999999</v>
      </c>
      <c r="N8" s="82">
        <f t="shared" si="6"/>
        <v>148.39999999999998</v>
      </c>
      <c r="O8" s="71">
        <f t="shared" si="0"/>
        <v>53</v>
      </c>
      <c r="P8" s="72">
        <f t="shared" si="1"/>
        <v>0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11.525</v>
      </c>
      <c r="W8" s="143" t="s">
        <v>51</v>
      </c>
    </row>
    <row r="9" spans="1:23" x14ac:dyDescent="0.2">
      <c r="A9" s="62"/>
      <c r="B9" s="76">
        <v>11.577999999999999</v>
      </c>
      <c r="C9" s="77"/>
      <c r="D9" s="78">
        <f t="shared" si="3"/>
        <v>52.999999999999048</v>
      </c>
      <c r="E9" s="79">
        <v>53</v>
      </c>
      <c r="F9" s="79">
        <v>53</v>
      </c>
      <c r="G9" s="67">
        <v>2.1</v>
      </c>
      <c r="H9" s="67">
        <v>2.7</v>
      </c>
      <c r="I9" s="67">
        <v>2.7</v>
      </c>
      <c r="J9" s="67">
        <v>3</v>
      </c>
      <c r="K9" s="67">
        <v>0</v>
      </c>
      <c r="L9" s="80">
        <f t="shared" si="4"/>
        <v>105.9999999999981</v>
      </c>
      <c r="M9" s="81">
        <f t="shared" si="5"/>
        <v>137.80000000000001</v>
      </c>
      <c r="N9" s="82">
        <f t="shared" si="6"/>
        <v>143.10000000000002</v>
      </c>
      <c r="O9" s="71">
        <f t="shared" si="0"/>
        <v>159</v>
      </c>
      <c r="P9" s="72">
        <f t="shared" si="1"/>
        <v>0</v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>
        <f t="shared" si="2"/>
        <v>11.577999999999999</v>
      </c>
      <c r="W9" s="143" t="s">
        <v>51</v>
      </c>
    </row>
    <row r="10" spans="1:23" x14ac:dyDescent="0.2">
      <c r="A10" s="62"/>
      <c r="B10" s="76">
        <v>11.62</v>
      </c>
      <c r="C10" s="77"/>
      <c r="D10" s="78">
        <f t="shared" si="3"/>
        <v>41.999999999999815</v>
      </c>
      <c r="E10" s="79">
        <v>42</v>
      </c>
      <c r="F10" s="79">
        <v>42</v>
      </c>
      <c r="G10" s="67">
        <v>1.7</v>
      </c>
      <c r="H10" s="67">
        <v>3.4</v>
      </c>
      <c r="I10" s="67">
        <v>3.2</v>
      </c>
      <c r="J10" s="67">
        <v>3</v>
      </c>
      <c r="K10" s="67">
        <v>0</v>
      </c>
      <c r="L10" s="80">
        <f t="shared" si="4"/>
        <v>79.799999999999642</v>
      </c>
      <c r="M10" s="81">
        <f t="shared" si="5"/>
        <v>128.1</v>
      </c>
      <c r="N10" s="82">
        <f t="shared" si="6"/>
        <v>123.9</v>
      </c>
      <c r="O10" s="71">
        <f t="shared" si="0"/>
        <v>126</v>
      </c>
      <c r="P10" s="72">
        <f t="shared" si="1"/>
        <v>0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11.62</v>
      </c>
      <c r="W10" s="143" t="s">
        <v>51</v>
      </c>
    </row>
    <row r="11" spans="1:23" x14ac:dyDescent="0.2">
      <c r="A11" s="62"/>
      <c r="B11" s="76">
        <v>11.641</v>
      </c>
      <c r="C11" s="77" t="s">
        <v>144</v>
      </c>
      <c r="D11" s="78">
        <f t="shared" si="3"/>
        <v>21.000000000000796</v>
      </c>
      <c r="E11" s="79">
        <v>21</v>
      </c>
      <c r="F11" s="79">
        <v>21</v>
      </c>
      <c r="G11" s="67">
        <v>1.3</v>
      </c>
      <c r="H11" s="67">
        <v>3.4</v>
      </c>
      <c r="I11" s="67">
        <v>3.6</v>
      </c>
      <c r="J11" s="67">
        <v>3</v>
      </c>
      <c r="K11" s="67">
        <v>0</v>
      </c>
      <c r="L11" s="80">
        <f t="shared" si="4"/>
        <v>31.500000000001194</v>
      </c>
      <c r="M11" s="81">
        <f t="shared" si="5"/>
        <v>71.399999999999991</v>
      </c>
      <c r="N11" s="82">
        <f t="shared" si="6"/>
        <v>71.400000000000006</v>
      </c>
      <c r="O11" s="71">
        <f t="shared" si="0"/>
        <v>63</v>
      </c>
      <c r="P11" s="72">
        <f t="shared" si="1"/>
        <v>0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11.641</v>
      </c>
      <c r="W11" s="143" t="s">
        <v>51</v>
      </c>
    </row>
    <row r="12" spans="1:23" x14ac:dyDescent="0.2">
      <c r="A12" s="62"/>
      <c r="B12" s="76">
        <v>11.65</v>
      </c>
      <c r="C12" s="77" t="s">
        <v>145</v>
      </c>
      <c r="D12" s="78">
        <f t="shared" si="3"/>
        <v>9.0000000000003411</v>
      </c>
      <c r="E12" s="79"/>
      <c r="F12" s="79"/>
      <c r="G12" s="67">
        <v>1.4</v>
      </c>
      <c r="H12" s="67">
        <v>1.7</v>
      </c>
      <c r="I12" s="67">
        <v>2.5</v>
      </c>
      <c r="J12" s="67"/>
      <c r="K12" s="67"/>
      <c r="L12" s="80">
        <f t="shared" si="4"/>
        <v>12.15000000000046</v>
      </c>
      <c r="M12" s="81" t="str">
        <f t="shared" si="5"/>
        <v/>
      </c>
      <c r="N12" s="82" t="str">
        <f t="shared" si="6"/>
        <v/>
      </c>
      <c r="O12" s="71" t="str">
        <f t="shared" si="0"/>
        <v/>
      </c>
      <c r="P12" s="72" t="str">
        <f t="shared" si="1"/>
        <v/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11.65</v>
      </c>
    </row>
    <row r="13" spans="1:23" x14ac:dyDescent="0.2">
      <c r="A13" s="62"/>
      <c r="B13" s="76">
        <v>11.702999999999999</v>
      </c>
      <c r="C13" s="77" t="s">
        <v>146</v>
      </c>
      <c r="D13" s="78">
        <f t="shared" si="3"/>
        <v>52.999999999999048</v>
      </c>
      <c r="E13" s="79">
        <v>52</v>
      </c>
      <c r="F13" s="79">
        <v>56</v>
      </c>
      <c r="G13" s="67">
        <v>1.4</v>
      </c>
      <c r="H13" s="67">
        <v>1.9</v>
      </c>
      <c r="I13" s="67">
        <v>1.9</v>
      </c>
      <c r="J13" s="67">
        <v>2.2999999999999998</v>
      </c>
      <c r="K13" s="67">
        <v>1</v>
      </c>
      <c r="L13" s="80">
        <f t="shared" si="4"/>
        <v>74.199999999998667</v>
      </c>
      <c r="M13" s="81">
        <f t="shared" si="5"/>
        <v>93.6</v>
      </c>
      <c r="N13" s="82">
        <f t="shared" si="6"/>
        <v>123.20000000000002</v>
      </c>
      <c r="O13" s="71">
        <f t="shared" si="0"/>
        <v>119.6</v>
      </c>
      <c r="P13" s="72">
        <f t="shared" si="1"/>
        <v>56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11.702999999999999</v>
      </c>
      <c r="W13" s="143" t="s">
        <v>51</v>
      </c>
    </row>
    <row r="14" spans="1:23" x14ac:dyDescent="0.2">
      <c r="A14" s="62"/>
      <c r="B14" s="76"/>
      <c r="C14" s="77"/>
      <c r="D14" s="78" t="str">
        <f t="shared" si="3"/>
        <v/>
      </c>
      <c r="E14" s="79"/>
      <c r="F14" s="79"/>
      <c r="G14" s="67"/>
      <c r="H14" s="67"/>
      <c r="I14" s="67"/>
      <c r="J14" s="67"/>
      <c r="K14" s="67"/>
      <c r="L14" s="80" t="str">
        <f t="shared" si="4"/>
        <v/>
      </c>
      <c r="M14" s="81" t="str">
        <f t="shared" si="5"/>
        <v/>
      </c>
      <c r="N14" s="82" t="str">
        <f t="shared" si="6"/>
        <v/>
      </c>
      <c r="O14" s="71" t="str">
        <f t="shared" si="0"/>
        <v/>
      </c>
      <c r="P14" s="72" t="str">
        <f t="shared" si="1"/>
        <v/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 t="str">
        <f t="shared" si="2"/>
        <v/>
      </c>
    </row>
    <row r="15" spans="1:23" x14ac:dyDescent="0.2">
      <c r="A15" s="62"/>
      <c r="B15" s="76"/>
      <c r="C15" s="77"/>
      <c r="D15" s="78" t="str">
        <f t="shared" si="3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3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10</v>
      </c>
      <c r="C34" s="90" t="s">
        <v>82</v>
      </c>
      <c r="D34" s="91">
        <f>SUM(D4:D33)</f>
        <v>397.99999999999972</v>
      </c>
      <c r="E34" s="92">
        <f>SUM(E4:E33)</f>
        <v>389</v>
      </c>
      <c r="F34" s="92">
        <f>SUM(F4:F33)</f>
        <v>393</v>
      </c>
      <c r="G34" s="92"/>
      <c r="H34" s="92"/>
      <c r="I34" s="92"/>
      <c r="J34" s="92"/>
      <c r="K34" s="92"/>
      <c r="L34" s="92">
        <f>SUM(L4:L33)</f>
        <v>737.54999999999939</v>
      </c>
      <c r="M34" s="92">
        <f>SUM(M4:M33)</f>
        <v>964.1</v>
      </c>
      <c r="N34" s="92">
        <f>SUM(N4:N33)</f>
        <v>1151.25</v>
      </c>
      <c r="O34" s="92">
        <f>SUM(O4:O33)</f>
        <v>587.6</v>
      </c>
      <c r="P34" s="93">
        <f>SUM(P4:P33)</f>
        <v>56</v>
      </c>
      <c r="Q34" s="94">
        <f>COUNTA(Q4:Q33)+$V$34</f>
        <v>10</v>
      </c>
      <c r="R34" s="94">
        <f>COUNTA(R4:R33)+$V$34</f>
        <v>10</v>
      </c>
      <c r="S34" s="94">
        <f>COUNTA(S4:S33)+$V$34</f>
        <v>10</v>
      </c>
      <c r="T34" s="94">
        <f>COUNTA(T4:T33)+$V$34</f>
        <v>10</v>
      </c>
      <c r="U34" s="94">
        <f>COUNTA(U4:U33)+$V$34</f>
        <v>10</v>
      </c>
      <c r="V34" s="94">
        <f>COUNT(V3:V33)-31</f>
        <v>-20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103"/>
      <c r="G36" s="10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Brücke Gut Stichelsdorf bis Brücke BAB 14</v>
      </c>
      <c r="B37" s="108" t="s">
        <v>86</v>
      </c>
      <c r="C37" s="109"/>
      <c r="D37" s="110" t="s">
        <v>218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13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1">
    <mergeCell ref="P39:P40"/>
  </mergeCells>
  <phoneticPr fontId="0" type="noConversion"/>
  <dataValidations count="1">
    <dataValidation type="list" allowBlank="1" showErrorMessage="1" sqref="D36" xr:uid="{00000000-0002-0000-0F00-000000000000}">
      <formula1>Lage_5</formula1>
      <formula2>0</formula2>
    </dataValidation>
  </dataValidations>
  <hyperlinks>
    <hyperlink ref="A2" location="Deckblatt" display="zurück zum Inhaltsverzeichnis" xr:uid="{00000000-0004-0000-0F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40"/>
  <sheetViews>
    <sheetView topLeftCell="B1" workbookViewId="0">
      <pane ySplit="2" topLeftCell="A3" activePane="bottomLeft" state="frozen"/>
      <selection pane="bottomLeft" activeCell="W6" sqref="W6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11.74</v>
      </c>
      <c r="C3" s="138" t="s">
        <v>148</v>
      </c>
      <c r="D3" s="65"/>
      <c r="E3" s="66"/>
      <c r="F3" s="66"/>
      <c r="G3" s="67">
        <v>1.5</v>
      </c>
      <c r="H3" s="67">
        <v>2.2000000000000002</v>
      </c>
      <c r="I3" s="67">
        <v>2.5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11.74</v>
      </c>
    </row>
    <row r="4" spans="1:23" x14ac:dyDescent="0.2">
      <c r="A4" s="62"/>
      <c r="B4" s="76">
        <v>11.794</v>
      </c>
      <c r="C4" s="77"/>
      <c r="D4" s="78">
        <f t="shared" ref="D4:D33" si="3">IF(B4="","",(B4-B3)*1000)</f>
        <v>54.00000000000027</v>
      </c>
      <c r="E4" s="79">
        <v>54</v>
      </c>
      <c r="F4" s="79">
        <v>54</v>
      </c>
      <c r="G4" s="67">
        <v>2.1</v>
      </c>
      <c r="H4" s="67">
        <v>3.3</v>
      </c>
      <c r="I4" s="67">
        <v>1.3</v>
      </c>
      <c r="J4" s="67">
        <v>1</v>
      </c>
      <c r="K4" s="67">
        <v>1</v>
      </c>
      <c r="L4" s="80">
        <f t="shared" ref="L4:L33" si="4">IF(D4&lt;&gt;"",(IF(Q4="x",(G3+G4)/2*D4,"")),"")</f>
        <v>97.200000000000486</v>
      </c>
      <c r="M4" s="81">
        <f t="shared" ref="M4:M33" si="5">IF(E4&lt;&gt;"",(IF(R4="x",(H3+H4)/2*E4,"")),"")</f>
        <v>148.5</v>
      </c>
      <c r="N4" s="82">
        <f t="shared" ref="N4:N33" si="6">IF(F4&lt;&gt;"",(IF(S4="x",(I3+I4)/2*F4,"")),"")</f>
        <v>102.6</v>
      </c>
      <c r="O4" s="71">
        <f t="shared" si="0"/>
        <v>54</v>
      </c>
      <c r="P4" s="72">
        <f t="shared" si="1"/>
        <v>54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11.794</v>
      </c>
      <c r="W4" s="143" t="s">
        <v>51</v>
      </c>
    </row>
    <row r="5" spans="1:23" x14ac:dyDescent="0.2">
      <c r="A5" s="62"/>
      <c r="B5" s="76">
        <v>11.82</v>
      </c>
      <c r="C5" s="77" t="s">
        <v>149</v>
      </c>
      <c r="D5" s="78">
        <f t="shared" si="3"/>
        <v>25.999999999999801</v>
      </c>
      <c r="E5" s="79">
        <v>34</v>
      </c>
      <c r="F5" s="79">
        <v>23</v>
      </c>
      <c r="G5" s="67">
        <v>1.6</v>
      </c>
      <c r="H5" s="67">
        <v>6</v>
      </c>
      <c r="I5" s="67">
        <v>2</v>
      </c>
      <c r="J5" s="67">
        <v>1</v>
      </c>
      <c r="K5" s="67">
        <v>1</v>
      </c>
      <c r="L5" s="80">
        <f t="shared" si="4"/>
        <v>48.099999999999632</v>
      </c>
      <c r="M5" s="81">
        <f t="shared" si="5"/>
        <v>158.10000000000002</v>
      </c>
      <c r="N5" s="82">
        <f t="shared" si="6"/>
        <v>37.949999999999996</v>
      </c>
      <c r="O5" s="71">
        <f t="shared" si="0"/>
        <v>34</v>
      </c>
      <c r="P5" s="72">
        <f t="shared" si="1"/>
        <v>23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11.82</v>
      </c>
      <c r="W5" s="143" t="s">
        <v>51</v>
      </c>
    </row>
    <row r="6" spans="1:23" x14ac:dyDescent="0.2">
      <c r="A6" s="62"/>
      <c r="B6" s="76">
        <v>11.837</v>
      </c>
      <c r="C6" s="77" t="s">
        <v>150</v>
      </c>
      <c r="D6" s="78">
        <f t="shared" si="3"/>
        <v>16.99999999999946</v>
      </c>
      <c r="E6" s="79"/>
      <c r="F6" s="79"/>
      <c r="G6" s="67">
        <v>2.4</v>
      </c>
      <c r="H6" s="67">
        <v>0.9</v>
      </c>
      <c r="I6" s="67">
        <v>0.7</v>
      </c>
      <c r="J6" s="67"/>
      <c r="K6" s="67"/>
      <c r="L6" s="80">
        <f t="shared" si="4"/>
        <v>33.99999999999892</v>
      </c>
      <c r="M6" s="81" t="str">
        <f t="shared" si="5"/>
        <v/>
      </c>
      <c r="N6" s="82" t="str">
        <f t="shared" si="6"/>
        <v/>
      </c>
      <c r="O6" s="71" t="str">
        <f t="shared" si="0"/>
        <v/>
      </c>
      <c r="P6" s="72" t="str">
        <f t="shared" si="1"/>
        <v/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11.837</v>
      </c>
      <c r="W6" s="232" t="s">
        <v>50</v>
      </c>
    </row>
    <row r="7" spans="1:23" x14ac:dyDescent="0.2">
      <c r="A7" s="62"/>
      <c r="B7" s="76">
        <v>11.851000000000001</v>
      </c>
      <c r="C7" s="77"/>
      <c r="D7" s="78">
        <f t="shared" si="3"/>
        <v>14.000000000001123</v>
      </c>
      <c r="E7" s="79">
        <v>14</v>
      </c>
      <c r="F7" s="79">
        <v>15</v>
      </c>
      <c r="G7" s="67">
        <v>3</v>
      </c>
      <c r="H7" s="67">
        <v>1.3</v>
      </c>
      <c r="I7" s="67">
        <v>2.1</v>
      </c>
      <c r="J7" s="67">
        <v>1</v>
      </c>
      <c r="K7" s="67">
        <v>1</v>
      </c>
      <c r="L7" s="80">
        <f t="shared" si="4"/>
        <v>37.800000000003031</v>
      </c>
      <c r="M7" s="234">
        <f t="shared" si="5"/>
        <v>15.400000000000002</v>
      </c>
      <c r="N7" s="235">
        <f t="shared" si="6"/>
        <v>21</v>
      </c>
      <c r="O7" s="237">
        <f t="shared" si="0"/>
        <v>14</v>
      </c>
      <c r="P7" s="238">
        <f t="shared" si="1"/>
        <v>15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11.851000000000001</v>
      </c>
      <c r="W7" s="232" t="s">
        <v>50</v>
      </c>
    </row>
    <row r="8" spans="1:23" x14ac:dyDescent="0.2">
      <c r="A8" s="62"/>
      <c r="B8" s="76">
        <v>11.907999999999999</v>
      </c>
      <c r="C8" s="77"/>
      <c r="D8" s="78">
        <f t="shared" si="3"/>
        <v>56.999999999998607</v>
      </c>
      <c r="E8" s="79">
        <v>57</v>
      </c>
      <c r="F8" s="79">
        <v>57</v>
      </c>
      <c r="G8" s="67">
        <v>3.6</v>
      </c>
      <c r="H8" s="67">
        <v>1.7</v>
      </c>
      <c r="I8" s="67">
        <v>2.2000000000000002</v>
      </c>
      <c r="J8" s="67">
        <v>1</v>
      </c>
      <c r="K8" s="67">
        <v>1</v>
      </c>
      <c r="L8" s="80">
        <f t="shared" si="4"/>
        <v>188.09999999999539</v>
      </c>
      <c r="M8" s="234">
        <f t="shared" si="5"/>
        <v>85.5</v>
      </c>
      <c r="N8" s="235">
        <f t="shared" si="6"/>
        <v>122.55000000000003</v>
      </c>
      <c r="O8" s="237">
        <f t="shared" si="0"/>
        <v>57</v>
      </c>
      <c r="P8" s="238">
        <f t="shared" si="1"/>
        <v>57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11.907999999999999</v>
      </c>
      <c r="W8" s="232" t="s">
        <v>50</v>
      </c>
    </row>
    <row r="9" spans="1:23" x14ac:dyDescent="0.2">
      <c r="A9" s="62"/>
      <c r="B9" s="76">
        <v>11.914</v>
      </c>
      <c r="C9" s="77" t="s">
        <v>151</v>
      </c>
      <c r="D9" s="78">
        <f t="shared" si="3"/>
        <v>6.0000000000002274</v>
      </c>
      <c r="E9" s="79">
        <v>6</v>
      </c>
      <c r="F9" s="79">
        <v>9</v>
      </c>
      <c r="G9" s="67">
        <v>2.7</v>
      </c>
      <c r="H9" s="67">
        <v>1.3</v>
      </c>
      <c r="I9" s="67">
        <v>2.6</v>
      </c>
      <c r="J9" s="67">
        <v>1</v>
      </c>
      <c r="K9" s="67">
        <v>1</v>
      </c>
      <c r="L9" s="80">
        <f t="shared" si="4"/>
        <v>18.90000000000072</v>
      </c>
      <c r="M9" s="234">
        <f t="shared" si="5"/>
        <v>9</v>
      </c>
      <c r="N9" s="235">
        <f t="shared" si="6"/>
        <v>21.6</v>
      </c>
      <c r="O9" s="237">
        <f t="shared" si="0"/>
        <v>6</v>
      </c>
      <c r="P9" s="238">
        <f t="shared" si="1"/>
        <v>9</v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>
        <f t="shared" si="2"/>
        <v>11.914</v>
      </c>
      <c r="W9" s="232" t="s">
        <v>50</v>
      </c>
    </row>
    <row r="10" spans="1:23" x14ac:dyDescent="0.2">
      <c r="A10" s="62"/>
      <c r="B10" s="76">
        <v>11.958</v>
      </c>
      <c r="C10" s="77" t="s">
        <v>152</v>
      </c>
      <c r="D10" s="78">
        <f t="shared" si="3"/>
        <v>44.000000000000483</v>
      </c>
      <c r="E10" s="79"/>
      <c r="F10" s="79"/>
      <c r="G10" s="67">
        <v>3</v>
      </c>
      <c r="H10" s="67">
        <v>1.5</v>
      </c>
      <c r="I10" s="67">
        <v>2.2999999999999998</v>
      </c>
      <c r="J10" s="67"/>
      <c r="K10" s="67"/>
      <c r="L10" s="80">
        <f t="shared" si="4"/>
        <v>125.40000000000138</v>
      </c>
      <c r="M10" s="234" t="str">
        <f t="shared" si="5"/>
        <v/>
      </c>
      <c r="N10" s="235" t="str">
        <f t="shared" si="6"/>
        <v/>
      </c>
      <c r="O10" s="237" t="str">
        <f t="shared" si="0"/>
        <v/>
      </c>
      <c r="P10" s="238" t="str">
        <f t="shared" si="1"/>
        <v/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11.958</v>
      </c>
      <c r="W10" s="232" t="s">
        <v>50</v>
      </c>
    </row>
    <row r="11" spans="1:23" x14ac:dyDescent="0.2">
      <c r="A11" s="62"/>
      <c r="B11" s="76">
        <v>11.972</v>
      </c>
      <c r="C11" s="77" t="s">
        <v>153</v>
      </c>
      <c r="D11" s="78">
        <f t="shared" si="3"/>
        <v>13.999999999999346</v>
      </c>
      <c r="E11" s="79">
        <v>14</v>
      </c>
      <c r="F11" s="79">
        <v>14</v>
      </c>
      <c r="G11" s="67">
        <v>2.1</v>
      </c>
      <c r="H11" s="67">
        <v>1.6</v>
      </c>
      <c r="I11" s="67">
        <v>2.7</v>
      </c>
      <c r="J11" s="67">
        <v>0</v>
      </c>
      <c r="K11" s="67">
        <v>1</v>
      </c>
      <c r="L11" s="80">
        <f t="shared" si="4"/>
        <v>35.699999999998333</v>
      </c>
      <c r="M11" s="234">
        <f t="shared" si="5"/>
        <v>21.7</v>
      </c>
      <c r="N11" s="235">
        <f t="shared" si="6"/>
        <v>35</v>
      </c>
      <c r="O11" s="237">
        <f t="shared" si="0"/>
        <v>0</v>
      </c>
      <c r="P11" s="238">
        <f t="shared" si="1"/>
        <v>14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11.972</v>
      </c>
      <c r="W11" s="232" t="s">
        <v>50</v>
      </c>
    </row>
    <row r="12" spans="1:23" x14ac:dyDescent="0.2">
      <c r="A12" s="62"/>
      <c r="B12" s="76">
        <v>11.978</v>
      </c>
      <c r="C12" s="77" t="s">
        <v>154</v>
      </c>
      <c r="D12" s="78">
        <f t="shared" si="3"/>
        <v>6.0000000000002274</v>
      </c>
      <c r="E12" s="79"/>
      <c r="F12" s="79"/>
      <c r="G12" s="67">
        <v>1.7</v>
      </c>
      <c r="H12" s="67">
        <v>1.7</v>
      </c>
      <c r="I12" s="67">
        <v>2.1</v>
      </c>
      <c r="J12" s="67"/>
      <c r="K12" s="67"/>
      <c r="L12" s="80">
        <f t="shared" si="4"/>
        <v>11.400000000000432</v>
      </c>
      <c r="M12" s="234" t="str">
        <f t="shared" si="5"/>
        <v/>
      </c>
      <c r="N12" s="235" t="str">
        <f t="shared" si="6"/>
        <v/>
      </c>
      <c r="O12" s="237" t="str">
        <f t="shared" si="0"/>
        <v/>
      </c>
      <c r="P12" s="238" t="str">
        <f t="shared" si="1"/>
        <v/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11.978</v>
      </c>
      <c r="W12" s="232" t="s">
        <v>50</v>
      </c>
    </row>
    <row r="13" spans="1:23" x14ac:dyDescent="0.2">
      <c r="A13" s="62"/>
      <c r="B13" s="76">
        <v>12.016999999999999</v>
      </c>
      <c r="C13" s="77" t="s">
        <v>155</v>
      </c>
      <c r="D13" s="78">
        <f t="shared" si="3"/>
        <v>38.999999999999702</v>
      </c>
      <c r="E13" s="79">
        <v>39</v>
      </c>
      <c r="F13" s="79">
        <v>39</v>
      </c>
      <c r="G13" s="67">
        <v>1.7</v>
      </c>
      <c r="H13" s="67">
        <v>2</v>
      </c>
      <c r="I13" s="67">
        <v>2</v>
      </c>
      <c r="J13" s="67">
        <v>0</v>
      </c>
      <c r="K13" s="67">
        <v>0</v>
      </c>
      <c r="L13" s="80">
        <f t="shared" si="4"/>
        <v>66.299999999999486</v>
      </c>
      <c r="M13" s="234">
        <f t="shared" si="5"/>
        <v>72.150000000000006</v>
      </c>
      <c r="N13" s="235">
        <f t="shared" si="6"/>
        <v>79.949999999999989</v>
      </c>
      <c r="O13" s="237">
        <f t="shared" si="0"/>
        <v>0</v>
      </c>
      <c r="P13" s="238">
        <f t="shared" si="1"/>
        <v>0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12.016999999999999</v>
      </c>
      <c r="W13" s="232" t="s">
        <v>50</v>
      </c>
    </row>
    <row r="14" spans="1:23" x14ac:dyDescent="0.2">
      <c r="A14" s="62"/>
      <c r="B14" s="76">
        <v>12.019</v>
      </c>
      <c r="C14" s="77" t="s">
        <v>156</v>
      </c>
      <c r="D14" s="78">
        <f t="shared" si="3"/>
        <v>2.0000000000006679</v>
      </c>
      <c r="E14" s="79"/>
      <c r="F14" s="79"/>
      <c r="G14" s="67">
        <v>1.6</v>
      </c>
      <c r="H14" s="67">
        <v>1.9</v>
      </c>
      <c r="I14" s="67">
        <v>1.8</v>
      </c>
      <c r="J14" s="67"/>
      <c r="K14" s="67"/>
      <c r="L14" s="80">
        <f t="shared" si="4"/>
        <v>3.3000000000011021</v>
      </c>
      <c r="M14" s="234" t="str">
        <f t="shared" si="5"/>
        <v/>
      </c>
      <c r="N14" s="235" t="str">
        <f t="shared" si="6"/>
        <v/>
      </c>
      <c r="O14" s="237" t="str">
        <f t="shared" si="0"/>
        <v/>
      </c>
      <c r="P14" s="238" t="str">
        <f t="shared" si="1"/>
        <v/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12.019</v>
      </c>
      <c r="W14" s="232" t="s">
        <v>50</v>
      </c>
    </row>
    <row r="15" spans="1:23" x14ac:dyDescent="0.2">
      <c r="A15" s="62"/>
      <c r="B15" s="76">
        <v>12.047000000000001</v>
      </c>
      <c r="C15" s="77" t="s">
        <v>157</v>
      </c>
      <c r="D15" s="78">
        <f t="shared" si="3"/>
        <v>28.000000000000469</v>
      </c>
      <c r="E15" s="79">
        <v>28</v>
      </c>
      <c r="F15" s="79">
        <v>28</v>
      </c>
      <c r="G15" s="67">
        <v>1.4</v>
      </c>
      <c r="H15" s="67">
        <v>1.7</v>
      </c>
      <c r="I15" s="67">
        <v>1.4</v>
      </c>
      <c r="J15" s="67">
        <v>0</v>
      </c>
      <c r="K15" s="67">
        <v>0</v>
      </c>
      <c r="L15" s="80">
        <f t="shared" si="4"/>
        <v>42.000000000000703</v>
      </c>
      <c r="M15" s="234">
        <f t="shared" si="5"/>
        <v>50.399999999999991</v>
      </c>
      <c r="N15" s="235">
        <f t="shared" si="6"/>
        <v>44.800000000000004</v>
      </c>
      <c r="O15" s="237">
        <f t="shared" si="0"/>
        <v>0</v>
      </c>
      <c r="P15" s="238">
        <f t="shared" si="1"/>
        <v>0</v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>
        <f t="shared" si="2"/>
        <v>12.047000000000001</v>
      </c>
      <c r="W15" s="232" t="s">
        <v>50</v>
      </c>
    </row>
    <row r="16" spans="1:23" x14ac:dyDescent="0.2">
      <c r="A16" s="62"/>
      <c r="B16" s="76">
        <v>12.051</v>
      </c>
      <c r="C16" s="77" t="s">
        <v>158</v>
      </c>
      <c r="D16" s="78">
        <f t="shared" si="3"/>
        <v>3.9999999999995595</v>
      </c>
      <c r="E16" s="79"/>
      <c r="F16" s="79"/>
      <c r="G16" s="67">
        <v>1.4</v>
      </c>
      <c r="H16" s="67">
        <v>1.4</v>
      </c>
      <c r="I16" s="67">
        <v>1.1000000000000001</v>
      </c>
      <c r="J16" s="67"/>
      <c r="K16" s="67"/>
      <c r="L16" s="80">
        <f t="shared" si="4"/>
        <v>5.5999999999993832</v>
      </c>
      <c r="M16" s="234" t="str">
        <f t="shared" si="5"/>
        <v/>
      </c>
      <c r="N16" s="235" t="str">
        <f t="shared" si="6"/>
        <v/>
      </c>
      <c r="O16" s="237" t="str">
        <f t="shared" si="0"/>
        <v/>
      </c>
      <c r="P16" s="238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>
        <f t="shared" si="2"/>
        <v>12.051</v>
      </c>
      <c r="W16" s="232" t="s">
        <v>50</v>
      </c>
    </row>
    <row r="17" spans="1:23" x14ac:dyDescent="0.2">
      <c r="A17" s="62"/>
      <c r="B17" s="76">
        <v>12.077999999999999</v>
      </c>
      <c r="C17" s="77" t="s">
        <v>159</v>
      </c>
      <c r="D17" s="78">
        <f t="shared" si="3"/>
        <v>26.999999999999247</v>
      </c>
      <c r="E17" s="79">
        <v>27</v>
      </c>
      <c r="F17" s="79">
        <v>27</v>
      </c>
      <c r="G17" s="67">
        <v>1.3</v>
      </c>
      <c r="H17" s="67">
        <v>1.6</v>
      </c>
      <c r="I17" s="67">
        <v>1.6</v>
      </c>
      <c r="J17" s="67">
        <v>0</v>
      </c>
      <c r="K17" s="67">
        <v>0</v>
      </c>
      <c r="L17" s="80">
        <f t="shared" si="4"/>
        <v>36.449999999998987</v>
      </c>
      <c r="M17" s="234">
        <f t="shared" si="5"/>
        <v>40.5</v>
      </c>
      <c r="N17" s="235">
        <f t="shared" si="6"/>
        <v>36.450000000000003</v>
      </c>
      <c r="O17" s="237">
        <f t="shared" si="0"/>
        <v>0</v>
      </c>
      <c r="P17" s="238">
        <f t="shared" si="1"/>
        <v>0</v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>
        <f t="shared" si="2"/>
        <v>12.077999999999999</v>
      </c>
      <c r="W17" s="232" t="s">
        <v>50</v>
      </c>
    </row>
    <row r="18" spans="1:23" x14ac:dyDescent="0.2">
      <c r="A18" s="62"/>
      <c r="B18" s="76">
        <v>12.082000000000001</v>
      </c>
      <c r="C18" s="77" t="s">
        <v>160</v>
      </c>
      <c r="D18" s="78">
        <f t="shared" si="3"/>
        <v>4.0000000000013358</v>
      </c>
      <c r="E18" s="79"/>
      <c r="F18" s="79"/>
      <c r="G18" s="67">
        <v>1.2</v>
      </c>
      <c r="H18" s="67">
        <v>1.8</v>
      </c>
      <c r="I18" s="67">
        <v>1.6</v>
      </c>
      <c r="J18" s="67"/>
      <c r="K18" s="67"/>
      <c r="L18" s="80">
        <f t="shared" si="4"/>
        <v>5.0000000000016698</v>
      </c>
      <c r="M18" s="234" t="str">
        <f t="shared" si="5"/>
        <v/>
      </c>
      <c r="N18" s="235" t="str">
        <f t="shared" si="6"/>
        <v/>
      </c>
      <c r="O18" s="237" t="str">
        <f t="shared" si="0"/>
        <v/>
      </c>
      <c r="P18" s="238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>
        <f t="shared" si="2"/>
        <v>12.082000000000001</v>
      </c>
      <c r="W18" s="232" t="s">
        <v>50</v>
      </c>
    </row>
    <row r="19" spans="1:23" x14ac:dyDescent="0.2">
      <c r="A19" s="62"/>
      <c r="B19" s="76">
        <v>12.16</v>
      </c>
      <c r="C19" s="77" t="s">
        <v>161</v>
      </c>
      <c r="D19" s="78">
        <f t="shared" si="3"/>
        <v>77.999999999999403</v>
      </c>
      <c r="E19" s="79">
        <v>78</v>
      </c>
      <c r="F19" s="79">
        <v>78</v>
      </c>
      <c r="G19" s="67">
        <v>2</v>
      </c>
      <c r="H19" s="67">
        <v>1.3</v>
      </c>
      <c r="I19" s="67">
        <v>0.9</v>
      </c>
      <c r="J19" s="67">
        <v>0</v>
      </c>
      <c r="K19" s="67">
        <v>0</v>
      </c>
      <c r="L19" s="80">
        <f t="shared" si="4"/>
        <v>124.79999999999905</v>
      </c>
      <c r="M19" s="234">
        <f t="shared" si="5"/>
        <v>120.9</v>
      </c>
      <c r="N19" s="235">
        <f t="shared" si="6"/>
        <v>97.5</v>
      </c>
      <c r="O19" s="237">
        <f t="shared" si="0"/>
        <v>0</v>
      </c>
      <c r="P19" s="238">
        <f t="shared" si="1"/>
        <v>0</v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>
        <f t="shared" si="2"/>
        <v>12.16</v>
      </c>
      <c r="W19" s="232" t="s">
        <v>50</v>
      </c>
    </row>
    <row r="20" spans="1:23" x14ac:dyDescent="0.2">
      <c r="A20" s="62"/>
      <c r="B20" s="76">
        <v>12.183</v>
      </c>
      <c r="C20" s="77" t="s">
        <v>162</v>
      </c>
      <c r="D20" s="78">
        <f t="shared" si="3"/>
        <v>22.999999999999687</v>
      </c>
      <c r="E20" s="79"/>
      <c r="F20" s="79"/>
      <c r="G20" s="67">
        <v>2.6</v>
      </c>
      <c r="H20" s="67">
        <v>0.8</v>
      </c>
      <c r="I20" s="67">
        <v>0.8</v>
      </c>
      <c r="J20" s="67"/>
      <c r="K20" s="67"/>
      <c r="L20" s="80">
        <f t="shared" si="4"/>
        <v>52.899999999999274</v>
      </c>
      <c r="M20" s="234" t="str">
        <f t="shared" si="5"/>
        <v/>
      </c>
      <c r="N20" s="235" t="str">
        <f t="shared" si="6"/>
        <v/>
      </c>
      <c r="O20" s="237" t="str">
        <f t="shared" si="0"/>
        <v/>
      </c>
      <c r="P20" s="238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>
        <f t="shared" si="2"/>
        <v>12.183</v>
      </c>
      <c r="W20" s="232" t="s">
        <v>50</v>
      </c>
    </row>
    <row r="21" spans="1:23" x14ac:dyDescent="0.2">
      <c r="A21" s="62"/>
      <c r="B21" s="76">
        <v>12.234999999999999</v>
      </c>
      <c r="C21" s="77"/>
      <c r="D21" s="78">
        <f t="shared" si="3"/>
        <v>51.999999999999602</v>
      </c>
      <c r="E21" s="79">
        <v>51</v>
      </c>
      <c r="F21" s="79">
        <v>53</v>
      </c>
      <c r="G21" s="67">
        <v>2.6</v>
      </c>
      <c r="H21" s="67">
        <v>0.7</v>
      </c>
      <c r="I21" s="67">
        <v>1.5</v>
      </c>
      <c r="J21" s="67">
        <v>1</v>
      </c>
      <c r="K21" s="67">
        <v>1</v>
      </c>
      <c r="L21" s="80">
        <f t="shared" si="4"/>
        <v>135.19999999999897</v>
      </c>
      <c r="M21" s="234">
        <f t="shared" si="5"/>
        <v>38.25</v>
      </c>
      <c r="N21" s="235">
        <f t="shared" si="6"/>
        <v>60.949999999999996</v>
      </c>
      <c r="O21" s="237">
        <f t="shared" si="0"/>
        <v>51</v>
      </c>
      <c r="P21" s="238">
        <f t="shared" si="1"/>
        <v>53</v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>
        <f t="shared" si="2"/>
        <v>12.234999999999999</v>
      </c>
      <c r="W21" s="232" t="s">
        <v>50</v>
      </c>
    </row>
    <row r="22" spans="1:23" x14ac:dyDescent="0.2">
      <c r="A22" s="62"/>
      <c r="B22" s="76">
        <v>12.298999999999999</v>
      </c>
      <c r="C22" s="77" t="s">
        <v>163</v>
      </c>
      <c r="D22" s="78">
        <f t="shared" si="3"/>
        <v>64.000000000000057</v>
      </c>
      <c r="E22" s="79">
        <v>65</v>
      </c>
      <c r="F22" s="79">
        <v>63</v>
      </c>
      <c r="G22" s="67">
        <v>3.2</v>
      </c>
      <c r="H22" s="67">
        <v>1.2</v>
      </c>
      <c r="I22" s="67">
        <v>1.2</v>
      </c>
      <c r="J22" s="67">
        <v>1</v>
      </c>
      <c r="K22" s="67">
        <v>1</v>
      </c>
      <c r="L22" s="80">
        <f t="shared" si="4"/>
        <v>185.60000000000019</v>
      </c>
      <c r="M22" s="234">
        <f t="shared" si="5"/>
        <v>61.75</v>
      </c>
      <c r="N22" s="235">
        <f t="shared" si="6"/>
        <v>85.050000000000011</v>
      </c>
      <c r="O22" s="237">
        <f t="shared" si="0"/>
        <v>65</v>
      </c>
      <c r="P22" s="238">
        <f t="shared" si="1"/>
        <v>63</v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>
        <f t="shared" si="2"/>
        <v>12.298999999999999</v>
      </c>
      <c r="W22" s="232" t="s">
        <v>50</v>
      </c>
    </row>
    <row r="23" spans="1:23" x14ac:dyDescent="0.2">
      <c r="A23" s="62"/>
      <c r="B23" s="76">
        <v>12.32</v>
      </c>
      <c r="C23" s="77" t="s">
        <v>101</v>
      </c>
      <c r="D23" s="78">
        <f t="shared" si="3"/>
        <v>21.000000000000796</v>
      </c>
      <c r="E23" s="79"/>
      <c r="F23" s="79"/>
      <c r="G23" s="67">
        <v>2.6</v>
      </c>
      <c r="H23" s="67">
        <v>1.6</v>
      </c>
      <c r="I23" s="67">
        <v>0.7</v>
      </c>
      <c r="J23" s="67"/>
      <c r="K23" s="67"/>
      <c r="L23" s="80">
        <f t="shared" si="4"/>
        <v>60.900000000002315</v>
      </c>
      <c r="M23" s="234" t="str">
        <f t="shared" si="5"/>
        <v/>
      </c>
      <c r="N23" s="235" t="str">
        <f t="shared" si="6"/>
        <v/>
      </c>
      <c r="O23" s="237" t="str">
        <f t="shared" si="0"/>
        <v/>
      </c>
      <c r="P23" s="238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>
        <f t="shared" si="2"/>
        <v>12.32</v>
      </c>
      <c r="W23" s="232" t="s">
        <v>50</v>
      </c>
    </row>
    <row r="24" spans="1:23" x14ac:dyDescent="0.2">
      <c r="A24" s="62"/>
      <c r="B24" s="76">
        <v>12.372</v>
      </c>
      <c r="C24" s="77" t="s">
        <v>164</v>
      </c>
      <c r="D24" s="78">
        <f t="shared" si="3"/>
        <v>51.999999999999602</v>
      </c>
      <c r="E24" s="79">
        <v>55</v>
      </c>
      <c r="F24" s="79">
        <v>51</v>
      </c>
      <c r="G24" s="67">
        <v>3.5</v>
      </c>
      <c r="H24" s="67">
        <v>1.7</v>
      </c>
      <c r="I24" s="67">
        <v>2.6</v>
      </c>
      <c r="J24" s="67">
        <v>1</v>
      </c>
      <c r="K24" s="67">
        <v>1</v>
      </c>
      <c r="L24" s="80">
        <f t="shared" si="4"/>
        <v>158.59999999999877</v>
      </c>
      <c r="M24" s="234">
        <f t="shared" si="5"/>
        <v>90.75</v>
      </c>
      <c r="N24" s="235">
        <f t="shared" si="6"/>
        <v>84.149999999999991</v>
      </c>
      <c r="O24" s="237">
        <f t="shared" si="0"/>
        <v>55</v>
      </c>
      <c r="P24" s="238">
        <f t="shared" si="1"/>
        <v>51</v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>
        <f t="shared" si="2"/>
        <v>12.372</v>
      </c>
      <c r="W24" s="232" t="s">
        <v>50</v>
      </c>
    </row>
    <row r="25" spans="1:23" x14ac:dyDescent="0.2">
      <c r="A25" s="62"/>
      <c r="B25" s="76">
        <v>12.388999999999999</v>
      </c>
      <c r="C25" s="77" t="s">
        <v>165</v>
      </c>
      <c r="D25" s="78">
        <f t="shared" si="3"/>
        <v>16.99999999999946</v>
      </c>
      <c r="E25" s="79"/>
      <c r="F25" s="79"/>
      <c r="G25" s="67">
        <v>3.2</v>
      </c>
      <c r="H25" s="67">
        <v>3.5</v>
      </c>
      <c r="I25" s="67">
        <v>2.2000000000000002</v>
      </c>
      <c r="J25" s="67"/>
      <c r="K25" s="67"/>
      <c r="L25" s="80">
        <f t="shared" si="4"/>
        <v>56.949999999998191</v>
      </c>
      <c r="M25" s="234" t="str">
        <f t="shared" si="5"/>
        <v/>
      </c>
      <c r="N25" s="235" t="str">
        <f t="shared" si="6"/>
        <v/>
      </c>
      <c r="O25" s="237" t="str">
        <f t="shared" si="0"/>
        <v/>
      </c>
      <c r="P25" s="238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>
        <f t="shared" si="2"/>
        <v>12.388999999999999</v>
      </c>
      <c r="W25" s="232" t="s">
        <v>50</v>
      </c>
    </row>
    <row r="26" spans="1:23" x14ac:dyDescent="0.2">
      <c r="A26" s="62"/>
      <c r="B26" s="76">
        <v>12.43</v>
      </c>
      <c r="C26" s="77" t="s">
        <v>166</v>
      </c>
      <c r="D26" s="78">
        <f t="shared" si="3"/>
        <v>41.000000000000369</v>
      </c>
      <c r="E26" s="79">
        <v>34</v>
      </c>
      <c r="F26" s="79">
        <v>42</v>
      </c>
      <c r="G26" s="67">
        <v>2.7</v>
      </c>
      <c r="H26" s="67">
        <v>2.6</v>
      </c>
      <c r="I26" s="67">
        <v>1.6</v>
      </c>
      <c r="J26" s="67">
        <v>1</v>
      </c>
      <c r="K26" s="67">
        <v>0</v>
      </c>
      <c r="L26" s="80">
        <f t="shared" si="4"/>
        <v>120.9500000000011</v>
      </c>
      <c r="M26" s="234">
        <f t="shared" si="5"/>
        <v>103.69999999999999</v>
      </c>
      <c r="N26" s="235">
        <f t="shared" si="6"/>
        <v>79.800000000000011</v>
      </c>
      <c r="O26" s="237">
        <f t="shared" si="0"/>
        <v>34</v>
      </c>
      <c r="P26" s="238">
        <f t="shared" si="1"/>
        <v>0</v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>
        <f t="shared" si="2"/>
        <v>12.43</v>
      </c>
      <c r="W26" s="232" t="s">
        <v>50</v>
      </c>
    </row>
    <row r="27" spans="1:23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3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3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3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3" x14ac:dyDescent="0.2">
      <c r="A31" s="62"/>
      <c r="B31" s="76"/>
      <c r="C31" s="77" t="s">
        <v>265</v>
      </c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3" x14ac:dyDescent="0.2">
      <c r="A32" s="62"/>
      <c r="B32" s="76"/>
      <c r="C32" s="77" t="s">
        <v>264</v>
      </c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23</v>
      </c>
      <c r="C34" s="90" t="s">
        <v>82</v>
      </c>
      <c r="D34" s="91">
        <f>SUM(D4:D33)</f>
        <v>689.99999999999955</v>
      </c>
      <c r="E34" s="92">
        <f>SUM(E4:E33)</f>
        <v>556</v>
      </c>
      <c r="F34" s="92">
        <f>SUM(F4:F33)</f>
        <v>553</v>
      </c>
      <c r="G34" s="92"/>
      <c r="H34" s="92"/>
      <c r="I34" s="92"/>
      <c r="J34" s="92"/>
      <c r="K34" s="92"/>
      <c r="L34" s="92">
        <f>SUM(L4:L33)</f>
        <v>1651.1499999999976</v>
      </c>
      <c r="M34" s="92">
        <f>SUM(M4:M33)</f>
        <v>1016.5999999999999</v>
      </c>
      <c r="N34" s="92">
        <f>SUM(N4:N33)</f>
        <v>909.35000000000014</v>
      </c>
      <c r="O34" s="92">
        <f>SUM(O4:O33)</f>
        <v>370</v>
      </c>
      <c r="P34" s="93">
        <f>SUM(P4:P33)</f>
        <v>339</v>
      </c>
      <c r="Q34" s="94">
        <f>COUNTA(Q4:Q33)+$V$34</f>
        <v>23</v>
      </c>
      <c r="R34" s="94">
        <f>COUNTA(R4:R33)+$V$34</f>
        <v>23</v>
      </c>
      <c r="S34" s="94">
        <f>COUNTA(S4:S33)+$V$34</f>
        <v>23</v>
      </c>
      <c r="T34" s="94">
        <f>COUNTA(T4:T33)+$V$34</f>
        <v>23</v>
      </c>
      <c r="U34" s="94">
        <f>COUNTA(U4:U33)+$V$34</f>
        <v>23</v>
      </c>
      <c r="V34" s="94">
        <f>COUNT(V3:V33)-31</f>
        <v>-7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247" t="s">
        <v>50</v>
      </c>
      <c r="E36" s="245"/>
      <c r="F36" s="103"/>
      <c r="G36" s="10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Brücke BAB 14 bis Brücke Zöberitzer Str.</v>
      </c>
      <c r="B37" s="108" t="s">
        <v>86</v>
      </c>
      <c r="C37" s="109"/>
      <c r="D37" s="110" t="s">
        <v>167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14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1">
    <mergeCell ref="P39:P40"/>
  </mergeCells>
  <phoneticPr fontId="0" type="noConversion"/>
  <dataValidations count="1">
    <dataValidation type="list" allowBlank="1" showErrorMessage="1" sqref="D36" xr:uid="{00000000-0002-0000-1000-000000000000}">
      <formula1>Lage_5</formula1>
      <formula2>0</formula2>
    </dataValidation>
  </dataValidations>
  <hyperlinks>
    <hyperlink ref="A2" location="Deckblatt" display="zurück zum Inhaltsverzeichnis" xr:uid="{00000000-0004-0000-10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40"/>
  <sheetViews>
    <sheetView topLeftCell="B1" workbookViewId="0">
      <pane ySplit="2" topLeftCell="A3" activePane="bottomLeft" state="frozen"/>
      <selection pane="bottomLeft" activeCell="N37" sqref="N37:P37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12.446999999999999</v>
      </c>
      <c r="C3" s="138" t="s">
        <v>168</v>
      </c>
      <c r="D3" s="65"/>
      <c r="E3" s="66"/>
      <c r="F3" s="66"/>
      <c r="G3" s="67">
        <v>3.5</v>
      </c>
      <c r="H3" s="67">
        <v>2.2000000000000002</v>
      </c>
      <c r="I3" s="67">
        <v>1.8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12.446999999999999</v>
      </c>
    </row>
    <row r="4" spans="1:23" x14ac:dyDescent="0.2">
      <c r="A4" s="62"/>
      <c r="B4" s="76">
        <v>12.545</v>
      </c>
      <c r="C4" s="77"/>
      <c r="D4" s="78">
        <f t="shared" ref="D4:D33" si="3">IF(B4="","",(B4-B3)*1000)</f>
        <v>98.000000000000753</v>
      </c>
      <c r="E4" s="79">
        <v>99</v>
      </c>
      <c r="F4" s="79">
        <v>96</v>
      </c>
      <c r="G4" s="67">
        <v>3.1</v>
      </c>
      <c r="H4" s="67">
        <v>1.9</v>
      </c>
      <c r="I4" s="67">
        <v>2</v>
      </c>
      <c r="J4" s="67">
        <v>3</v>
      </c>
      <c r="K4" s="67">
        <v>1</v>
      </c>
      <c r="L4" s="249">
        <f t="shared" ref="L4:L33" si="4">IF(D4&lt;&gt;"",(IF(Q4="x",(G3+G4)/2*D4,"")),"")</f>
        <v>323.40000000000248</v>
      </c>
      <c r="M4" s="81">
        <f t="shared" ref="M4:M33" si="5">IF(E4&lt;&gt;"",(IF(R4="x",(H3+H4)/2*E4,"")),"")</f>
        <v>202.95</v>
      </c>
      <c r="N4" s="82">
        <f t="shared" ref="N4:N33" si="6">IF(F4&lt;&gt;"",(IF(S4="x",(I3+I4)/2*F4,"")),"")</f>
        <v>182.39999999999998</v>
      </c>
      <c r="O4" s="71">
        <f t="shared" si="0"/>
        <v>297</v>
      </c>
      <c r="P4" s="72">
        <f t="shared" si="1"/>
        <v>96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12.545</v>
      </c>
      <c r="W4" s="143" t="s">
        <v>51</v>
      </c>
    </row>
    <row r="5" spans="1:23" x14ac:dyDescent="0.2">
      <c r="A5" s="62"/>
      <c r="B5" s="76">
        <v>12.599</v>
      </c>
      <c r="C5" s="77" t="s">
        <v>93</v>
      </c>
      <c r="D5" s="78">
        <f t="shared" si="3"/>
        <v>54.00000000000027</v>
      </c>
      <c r="E5" s="79">
        <v>54</v>
      </c>
      <c r="F5" s="79">
        <v>54</v>
      </c>
      <c r="G5" s="67">
        <v>2.7</v>
      </c>
      <c r="H5" s="67">
        <v>2.5</v>
      </c>
      <c r="I5" s="67">
        <v>2.6</v>
      </c>
      <c r="J5" s="67">
        <v>3</v>
      </c>
      <c r="K5" s="67">
        <v>1</v>
      </c>
      <c r="L5" s="249">
        <f t="shared" si="4"/>
        <v>156.60000000000079</v>
      </c>
      <c r="M5" s="81">
        <f t="shared" si="5"/>
        <v>118.80000000000001</v>
      </c>
      <c r="N5" s="82">
        <f t="shared" si="6"/>
        <v>124.19999999999999</v>
      </c>
      <c r="O5" s="71">
        <f t="shared" si="0"/>
        <v>162</v>
      </c>
      <c r="P5" s="72">
        <f t="shared" si="1"/>
        <v>54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12.599</v>
      </c>
      <c r="W5" s="143" t="s">
        <v>51</v>
      </c>
    </row>
    <row r="6" spans="1:23" x14ac:dyDescent="0.2">
      <c r="A6" s="62"/>
      <c r="B6" s="76">
        <v>12.701000000000001</v>
      </c>
      <c r="C6" s="77"/>
      <c r="D6" s="78">
        <f t="shared" si="3"/>
        <v>102.00000000000031</v>
      </c>
      <c r="E6" s="79">
        <v>103</v>
      </c>
      <c r="F6" s="79">
        <v>101</v>
      </c>
      <c r="G6" s="67">
        <v>2</v>
      </c>
      <c r="H6" s="67">
        <v>2.2999999999999998</v>
      </c>
      <c r="I6" s="67">
        <v>2.1</v>
      </c>
      <c r="J6" s="67">
        <v>3</v>
      </c>
      <c r="K6" s="67">
        <v>0</v>
      </c>
      <c r="L6" s="249">
        <f t="shared" si="4"/>
        <v>239.70000000000076</v>
      </c>
      <c r="M6" s="81">
        <f t="shared" si="5"/>
        <v>247.2</v>
      </c>
      <c r="N6" s="82">
        <f t="shared" si="6"/>
        <v>237.35000000000002</v>
      </c>
      <c r="O6" s="71">
        <f t="shared" si="0"/>
        <v>309</v>
      </c>
      <c r="P6" s="72">
        <f t="shared" si="1"/>
        <v>0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12.701000000000001</v>
      </c>
      <c r="W6" s="143" t="s">
        <v>51</v>
      </c>
    </row>
    <row r="7" spans="1:23" x14ac:dyDescent="0.2">
      <c r="A7" s="62"/>
      <c r="B7" s="76">
        <v>12.746</v>
      </c>
      <c r="C7" s="77"/>
      <c r="D7" s="78">
        <f t="shared" si="3"/>
        <v>44.999999999999929</v>
      </c>
      <c r="E7" s="79">
        <v>45</v>
      </c>
      <c r="F7" s="79">
        <v>45</v>
      </c>
      <c r="G7" s="67">
        <v>1.8</v>
      </c>
      <c r="H7" s="67">
        <v>3.7</v>
      </c>
      <c r="I7" s="67">
        <v>2.5</v>
      </c>
      <c r="J7" s="67">
        <v>3</v>
      </c>
      <c r="K7" s="67">
        <v>0</v>
      </c>
      <c r="L7" s="249">
        <f t="shared" si="4"/>
        <v>85.499999999999858</v>
      </c>
      <c r="M7" s="81">
        <f t="shared" si="5"/>
        <v>135</v>
      </c>
      <c r="N7" s="82">
        <f t="shared" si="6"/>
        <v>103.49999999999999</v>
      </c>
      <c r="O7" s="71">
        <f t="shared" si="0"/>
        <v>135</v>
      </c>
      <c r="P7" s="72">
        <f t="shared" si="1"/>
        <v>0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12.746</v>
      </c>
      <c r="W7" s="143" t="s">
        <v>51</v>
      </c>
    </row>
    <row r="8" spans="1:23" x14ac:dyDescent="0.2">
      <c r="A8" s="62"/>
      <c r="B8" s="76">
        <v>12.811</v>
      </c>
      <c r="C8" s="77" t="s">
        <v>169</v>
      </c>
      <c r="D8" s="78">
        <f t="shared" si="3"/>
        <v>64.999999999999503</v>
      </c>
      <c r="E8" s="79">
        <v>66</v>
      </c>
      <c r="F8" s="79">
        <v>64</v>
      </c>
      <c r="G8" s="67">
        <v>1.7</v>
      </c>
      <c r="H8" s="67">
        <v>2.4</v>
      </c>
      <c r="I8" s="67">
        <v>2.6</v>
      </c>
      <c r="J8" s="67">
        <v>3</v>
      </c>
      <c r="K8" s="67">
        <v>0</v>
      </c>
      <c r="L8" s="249">
        <f t="shared" si="4"/>
        <v>113.74999999999913</v>
      </c>
      <c r="M8" s="81">
        <f t="shared" si="5"/>
        <v>201.29999999999998</v>
      </c>
      <c r="N8" s="82">
        <f t="shared" si="6"/>
        <v>163.19999999999999</v>
      </c>
      <c r="O8" s="71">
        <f t="shared" si="0"/>
        <v>198</v>
      </c>
      <c r="P8" s="72">
        <f t="shared" si="1"/>
        <v>0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12.811</v>
      </c>
      <c r="W8" s="143" t="s">
        <v>51</v>
      </c>
    </row>
    <row r="9" spans="1:23" x14ac:dyDescent="0.2">
      <c r="A9" s="62"/>
      <c r="B9" s="76">
        <v>12.811999999999999</v>
      </c>
      <c r="C9" s="77" t="s">
        <v>170</v>
      </c>
      <c r="D9" s="78">
        <f t="shared" si="3"/>
        <v>0.99999999999944578</v>
      </c>
      <c r="E9" s="79"/>
      <c r="F9" s="79"/>
      <c r="G9" s="67">
        <v>1.5</v>
      </c>
      <c r="H9" s="67">
        <v>2.4</v>
      </c>
      <c r="I9" s="67">
        <v>2.1</v>
      </c>
      <c r="J9" s="67"/>
      <c r="K9" s="67"/>
      <c r="L9" s="249">
        <f t="shared" si="4"/>
        <v>1.5999999999991132</v>
      </c>
      <c r="M9" s="81" t="str">
        <f t="shared" si="5"/>
        <v/>
      </c>
      <c r="N9" s="82" t="str">
        <f t="shared" si="6"/>
        <v/>
      </c>
      <c r="O9" s="71" t="str">
        <f t="shared" si="0"/>
        <v/>
      </c>
      <c r="P9" s="72" t="str">
        <f t="shared" si="1"/>
        <v/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>
        <f t="shared" si="2"/>
        <v>12.811999999999999</v>
      </c>
      <c r="W9" s="143" t="s">
        <v>51</v>
      </c>
    </row>
    <row r="10" spans="1:23" x14ac:dyDescent="0.2">
      <c r="A10" s="62"/>
      <c r="B10" s="76">
        <v>12.856</v>
      </c>
      <c r="C10" s="77" t="s">
        <v>93</v>
      </c>
      <c r="D10" s="78">
        <f t="shared" si="3"/>
        <v>44.000000000000483</v>
      </c>
      <c r="E10" s="79">
        <v>44</v>
      </c>
      <c r="F10" s="79">
        <v>44</v>
      </c>
      <c r="G10" s="67">
        <v>1.9</v>
      </c>
      <c r="H10" s="67">
        <v>2.6</v>
      </c>
      <c r="I10" s="67">
        <v>2.7</v>
      </c>
      <c r="J10" s="67">
        <v>3</v>
      </c>
      <c r="K10" s="67">
        <v>1</v>
      </c>
      <c r="L10" s="249">
        <f t="shared" si="4"/>
        <v>74.800000000000821</v>
      </c>
      <c r="M10" s="81">
        <f t="shared" si="5"/>
        <v>110</v>
      </c>
      <c r="N10" s="82">
        <f t="shared" si="6"/>
        <v>105.60000000000002</v>
      </c>
      <c r="O10" s="71">
        <f t="shared" si="0"/>
        <v>132</v>
      </c>
      <c r="P10" s="72">
        <f t="shared" si="1"/>
        <v>44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12.856</v>
      </c>
      <c r="W10" s="143" t="s">
        <v>51</v>
      </c>
    </row>
    <row r="11" spans="1:23" x14ac:dyDescent="0.2">
      <c r="A11" s="62"/>
      <c r="B11" s="76">
        <v>12.916</v>
      </c>
      <c r="C11" s="77" t="s">
        <v>239</v>
      </c>
      <c r="D11" s="78">
        <f t="shared" si="3"/>
        <v>60.000000000000497</v>
      </c>
      <c r="E11" s="79">
        <v>59</v>
      </c>
      <c r="F11" s="79">
        <v>59</v>
      </c>
      <c r="G11" s="67">
        <v>2.7</v>
      </c>
      <c r="H11" s="67">
        <v>2.1</v>
      </c>
      <c r="I11" s="67">
        <v>2</v>
      </c>
      <c r="J11" s="67">
        <v>3</v>
      </c>
      <c r="K11" s="67">
        <v>1</v>
      </c>
      <c r="L11" s="249">
        <f t="shared" si="4"/>
        <v>138.00000000000114</v>
      </c>
      <c r="M11" s="81">
        <f t="shared" si="5"/>
        <v>138.65</v>
      </c>
      <c r="N11" s="82">
        <f t="shared" si="6"/>
        <v>138.65</v>
      </c>
      <c r="O11" s="71">
        <f t="shared" si="0"/>
        <v>177</v>
      </c>
      <c r="P11" s="72">
        <f t="shared" si="1"/>
        <v>59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12.916</v>
      </c>
      <c r="W11" s="143" t="s">
        <v>51</v>
      </c>
    </row>
    <row r="12" spans="1:23" x14ac:dyDescent="0.2">
      <c r="A12" s="62"/>
      <c r="B12" s="76">
        <v>12.929</v>
      </c>
      <c r="C12" s="77" t="s">
        <v>240</v>
      </c>
      <c r="D12" s="78">
        <f t="shared" si="3"/>
        <v>12.999999999999901</v>
      </c>
      <c r="E12" s="79"/>
      <c r="F12" s="79"/>
      <c r="G12" s="67">
        <v>2.4</v>
      </c>
      <c r="H12" s="67">
        <v>2.8</v>
      </c>
      <c r="I12" s="67">
        <v>2.6</v>
      </c>
      <c r="J12" s="67"/>
      <c r="K12" s="67"/>
      <c r="L12" s="249">
        <f t="shared" si="4"/>
        <v>33.149999999999743</v>
      </c>
      <c r="M12" s="81" t="str">
        <f t="shared" si="5"/>
        <v/>
      </c>
      <c r="N12" s="82" t="str">
        <f t="shared" si="6"/>
        <v/>
      </c>
      <c r="O12" s="71" t="str">
        <f t="shared" si="0"/>
        <v/>
      </c>
      <c r="P12" s="72" t="str">
        <f t="shared" si="1"/>
        <v/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12.929</v>
      </c>
      <c r="W12" s="143" t="s">
        <v>51</v>
      </c>
    </row>
    <row r="13" spans="1:23" x14ac:dyDescent="0.2">
      <c r="A13" s="62"/>
      <c r="B13" s="76">
        <v>12.977</v>
      </c>
      <c r="C13" s="77" t="s">
        <v>171</v>
      </c>
      <c r="D13" s="78">
        <f t="shared" si="3"/>
        <v>48.000000000000043</v>
      </c>
      <c r="E13" s="79">
        <v>50</v>
      </c>
      <c r="F13" s="79">
        <v>47</v>
      </c>
      <c r="G13" s="67">
        <v>3</v>
      </c>
      <c r="H13" s="67">
        <v>2.2999999999999998</v>
      </c>
      <c r="I13" s="67">
        <v>1.9</v>
      </c>
      <c r="J13" s="67">
        <v>3</v>
      </c>
      <c r="K13" s="67">
        <v>1</v>
      </c>
      <c r="L13" s="249">
        <f t="shared" si="4"/>
        <v>129.60000000000014</v>
      </c>
      <c r="M13" s="81">
        <f t="shared" si="5"/>
        <v>127.49999999999999</v>
      </c>
      <c r="N13" s="82">
        <f t="shared" si="6"/>
        <v>105.75</v>
      </c>
      <c r="O13" s="71">
        <f t="shared" si="0"/>
        <v>150</v>
      </c>
      <c r="P13" s="72">
        <f t="shared" si="1"/>
        <v>47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12.977</v>
      </c>
      <c r="W13" s="143" t="s">
        <v>51</v>
      </c>
    </row>
    <row r="14" spans="1:23" x14ac:dyDescent="0.2">
      <c r="A14" s="62"/>
      <c r="B14" s="76">
        <v>13.007</v>
      </c>
      <c r="C14" s="77" t="s">
        <v>172</v>
      </c>
      <c r="D14" s="78">
        <f t="shared" si="3"/>
        <v>29.999999999999361</v>
      </c>
      <c r="E14" s="79"/>
      <c r="F14" s="79"/>
      <c r="G14" s="67">
        <v>1.8</v>
      </c>
      <c r="H14" s="67">
        <v>2.8</v>
      </c>
      <c r="I14" s="67">
        <v>2.5</v>
      </c>
      <c r="J14" s="67"/>
      <c r="K14" s="67"/>
      <c r="L14" s="249">
        <f t="shared" si="4"/>
        <v>71.999999999998465</v>
      </c>
      <c r="M14" s="81" t="str">
        <f t="shared" si="5"/>
        <v/>
      </c>
      <c r="N14" s="82" t="str">
        <f t="shared" si="6"/>
        <v/>
      </c>
      <c r="O14" s="71" t="str">
        <f t="shared" si="0"/>
        <v/>
      </c>
      <c r="P14" s="72" t="str">
        <f t="shared" si="1"/>
        <v/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13.007</v>
      </c>
      <c r="W14" s="143" t="s">
        <v>51</v>
      </c>
    </row>
    <row r="15" spans="1:23" x14ac:dyDescent="0.2">
      <c r="A15" s="62"/>
      <c r="B15" s="76">
        <v>13.143000000000001</v>
      </c>
      <c r="C15" s="77" t="s">
        <v>173</v>
      </c>
      <c r="D15" s="78">
        <f t="shared" si="3"/>
        <v>136.00000000000102</v>
      </c>
      <c r="E15" s="79">
        <v>133</v>
      </c>
      <c r="F15" s="79">
        <v>139</v>
      </c>
      <c r="G15" s="67">
        <v>2.8</v>
      </c>
      <c r="H15" s="67">
        <v>3.4</v>
      </c>
      <c r="I15" s="67">
        <v>2.5</v>
      </c>
      <c r="J15" s="67">
        <v>1</v>
      </c>
      <c r="K15" s="67">
        <v>1</v>
      </c>
      <c r="L15" s="249">
        <f t="shared" si="4"/>
        <v>312.80000000000234</v>
      </c>
      <c r="M15" s="81">
        <f t="shared" si="5"/>
        <v>412.29999999999995</v>
      </c>
      <c r="N15" s="82">
        <f t="shared" si="6"/>
        <v>347.5</v>
      </c>
      <c r="O15" s="71">
        <f t="shared" si="0"/>
        <v>133</v>
      </c>
      <c r="P15" s="72">
        <f t="shared" si="1"/>
        <v>139</v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>
        <f t="shared" si="2"/>
        <v>13.143000000000001</v>
      </c>
      <c r="W15" s="143" t="s">
        <v>51</v>
      </c>
    </row>
    <row r="16" spans="1:23" x14ac:dyDescent="0.2">
      <c r="A16" s="62"/>
      <c r="B16" s="76"/>
      <c r="C16" s="77"/>
      <c r="D16" s="78" t="str">
        <f t="shared" si="3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12</v>
      </c>
      <c r="C34" s="90" t="s">
        <v>82</v>
      </c>
      <c r="D34" s="91">
        <f>SUM(D4:D33)</f>
        <v>696.00000000000148</v>
      </c>
      <c r="E34" s="92">
        <f>SUM(E4:E33)</f>
        <v>653</v>
      </c>
      <c r="F34" s="92">
        <f>SUM(F4:F33)</f>
        <v>649</v>
      </c>
      <c r="G34" s="92"/>
      <c r="H34" s="92"/>
      <c r="I34" s="92"/>
      <c r="J34" s="92"/>
      <c r="K34" s="92"/>
      <c r="L34" s="253">
        <f>SUM(L4:L33)</f>
        <v>1680.9000000000046</v>
      </c>
      <c r="M34" s="92">
        <f>SUM(M4:M33)</f>
        <v>1693.7</v>
      </c>
      <c r="N34" s="92">
        <f>SUM(N4:N33)</f>
        <v>1508.15</v>
      </c>
      <c r="O34" s="92">
        <f>SUM(O4:O33)</f>
        <v>1693</v>
      </c>
      <c r="P34" s="93">
        <f>SUM(P4:P33)</f>
        <v>439</v>
      </c>
      <c r="Q34" s="94">
        <f>COUNTA(Q4:Q33)+$V$34</f>
        <v>12</v>
      </c>
      <c r="R34" s="94">
        <f>COUNTA(R4:R33)+$V$34</f>
        <v>12</v>
      </c>
      <c r="S34" s="94">
        <f>COUNTA(S4:S33)+$V$34</f>
        <v>12</v>
      </c>
      <c r="T34" s="94">
        <f>COUNTA(T4:T33)+$V$34</f>
        <v>12</v>
      </c>
      <c r="U34" s="94">
        <f>COUNTA(U4:U33)+$V$34</f>
        <v>12</v>
      </c>
      <c r="V34" s="94">
        <f>COUNT(V3:V33)-31</f>
        <v>-18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103"/>
      <c r="G36" s="10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Brücke Zöberitzer Str. bis Abschwenk von B100</v>
      </c>
      <c r="B37" s="108" t="s">
        <v>86</v>
      </c>
      <c r="C37" s="109"/>
      <c r="D37" s="110" t="s">
        <v>174</v>
      </c>
      <c r="E37" s="97"/>
      <c r="F37" s="97"/>
      <c r="G37" s="71"/>
      <c r="H37" s="71"/>
      <c r="I37" s="71"/>
      <c r="J37" s="71"/>
      <c r="K37" s="71"/>
      <c r="L37" s="71"/>
      <c r="M37" s="71"/>
      <c r="N37" s="285" t="s">
        <v>275</v>
      </c>
      <c r="O37" s="285"/>
      <c r="P37" s="286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15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N37:P37"/>
  </mergeCells>
  <phoneticPr fontId="0" type="noConversion"/>
  <dataValidations count="1">
    <dataValidation type="list" allowBlank="1" showErrorMessage="1" sqref="D36" xr:uid="{00000000-0002-0000-1100-000000000000}">
      <formula1>Lage_5</formula1>
      <formula2>0</formula2>
    </dataValidation>
  </dataValidations>
  <hyperlinks>
    <hyperlink ref="A2" location="Deckblatt" display="zurück zum Inhaltsverzeichnis" xr:uid="{00000000-0004-0000-11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40"/>
  <sheetViews>
    <sheetView topLeftCell="C1" workbookViewId="0">
      <pane ySplit="2" topLeftCell="A3" activePane="bottomLeft" state="frozen"/>
      <selection pane="bottomLeft" activeCell="N37" sqref="N37:P37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218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219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13.143000000000001</v>
      </c>
      <c r="C3" s="64" t="s">
        <v>173</v>
      </c>
      <c r="D3" s="65"/>
      <c r="E3" s="66"/>
      <c r="F3" s="66"/>
      <c r="G3" s="67">
        <v>2.8</v>
      </c>
      <c r="H3" s="67">
        <v>3.4</v>
      </c>
      <c r="I3" s="67">
        <v>2.5</v>
      </c>
      <c r="J3" s="67">
        <v>1</v>
      </c>
      <c r="K3" s="67">
        <v>1</v>
      </c>
      <c r="L3" s="68"/>
      <c r="M3" s="69"/>
      <c r="N3" s="70"/>
      <c r="O3" s="221" t="str">
        <f t="shared" ref="O3:O33" si="0">IF(E3&lt;&gt;"",(IF(T3="x",J3*E3,"")),"")</f>
        <v/>
      </c>
      <c r="P3" s="220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13.143000000000001</v>
      </c>
    </row>
    <row r="4" spans="1:23" x14ac:dyDescent="0.2">
      <c r="A4" s="62"/>
      <c r="B4" s="76">
        <v>13.329000000000001</v>
      </c>
      <c r="C4" s="77" t="s">
        <v>175</v>
      </c>
      <c r="D4" s="78">
        <f t="shared" ref="D4:D33" si="3">IF(B4="","",(B4-B3)*1000)</f>
        <v>185.99999999999994</v>
      </c>
      <c r="E4" s="79">
        <v>186</v>
      </c>
      <c r="F4" s="79">
        <v>186</v>
      </c>
      <c r="G4" s="67">
        <v>3.1</v>
      </c>
      <c r="H4" s="67">
        <v>2.5</v>
      </c>
      <c r="I4" s="67">
        <v>2.9</v>
      </c>
      <c r="J4" s="67">
        <v>3</v>
      </c>
      <c r="K4" s="67">
        <v>1</v>
      </c>
      <c r="L4" s="249">
        <f t="shared" ref="L4:L33" si="4">IF(D4&lt;&gt;"",(IF(Q4="x",(G3+G4)/2*D4,"")),"")</f>
        <v>548.69999999999982</v>
      </c>
      <c r="M4" s="81">
        <f t="shared" ref="M4:M33" si="5">IF(E4&lt;&gt;"",(IF(R4="x",(H3+H4)/2*E4,"")),"")</f>
        <v>548.70000000000005</v>
      </c>
      <c r="N4" s="82">
        <f t="shared" ref="N4:N33" si="6">IF(F4&lt;&gt;"",(IF(S4="x",(I3+I4)/2*F4,"")),"")</f>
        <v>502.20000000000005</v>
      </c>
      <c r="O4" s="222">
        <f t="shared" ref="O4:P11" si="7">IF(G4&lt;&gt;"",(IF(T4="x",(J3+J4)/2*G4,"")),"")</f>
        <v>6.2</v>
      </c>
      <c r="P4" s="220">
        <f t="shared" si="7"/>
        <v>2.5</v>
      </c>
      <c r="Q4" s="147" t="s">
        <v>81</v>
      </c>
      <c r="R4" s="210" t="s">
        <v>81</v>
      </c>
      <c r="S4" s="210" t="s">
        <v>81</v>
      </c>
      <c r="T4" s="210" t="s">
        <v>81</v>
      </c>
      <c r="U4" s="210" t="s">
        <v>81</v>
      </c>
      <c r="V4" s="148">
        <f t="shared" si="2"/>
        <v>13.329000000000001</v>
      </c>
      <c r="W4" s="143" t="s">
        <v>51</v>
      </c>
    </row>
    <row r="5" spans="1:23" x14ac:dyDescent="0.2">
      <c r="A5" s="62"/>
      <c r="B5" s="76">
        <v>13.349</v>
      </c>
      <c r="C5" s="77" t="s">
        <v>176</v>
      </c>
      <c r="D5" s="78">
        <f t="shared" si="3"/>
        <v>19.999999999999574</v>
      </c>
      <c r="E5" s="79"/>
      <c r="F5" s="79"/>
      <c r="G5" s="67">
        <v>2.5</v>
      </c>
      <c r="H5" s="67">
        <v>2.6</v>
      </c>
      <c r="I5" s="67">
        <v>3.3</v>
      </c>
      <c r="J5" s="67">
        <v>3</v>
      </c>
      <c r="K5" s="67"/>
      <c r="L5" s="249">
        <f t="shared" si="4"/>
        <v>55.999999999998806</v>
      </c>
      <c r="M5" s="81" t="str">
        <f t="shared" si="5"/>
        <v/>
      </c>
      <c r="N5" s="81" t="str">
        <f>IF(F5&lt;&gt;"",(IF(S5="x",(I4+I5)/2*F5,"")),"")</f>
        <v/>
      </c>
      <c r="O5" s="222">
        <f t="shared" si="7"/>
        <v>7.5</v>
      </c>
      <c r="P5" s="220">
        <f t="shared" si="7"/>
        <v>1.3</v>
      </c>
      <c r="Q5" s="212" t="s">
        <v>81</v>
      </c>
      <c r="R5" s="211"/>
      <c r="S5" s="212"/>
      <c r="T5" s="149" t="s">
        <v>81</v>
      </c>
      <c r="U5" s="213" t="s">
        <v>81</v>
      </c>
      <c r="V5" s="85">
        <f t="shared" si="2"/>
        <v>13.349</v>
      </c>
      <c r="W5" s="143" t="s">
        <v>51</v>
      </c>
    </row>
    <row r="6" spans="1:23" x14ac:dyDescent="0.2">
      <c r="A6" s="62"/>
      <c r="B6" s="76">
        <v>13.586</v>
      </c>
      <c r="C6" s="77"/>
      <c r="D6" s="78">
        <f t="shared" si="3"/>
        <v>237.00000000000011</v>
      </c>
      <c r="E6" s="79">
        <v>247</v>
      </c>
      <c r="F6" s="79">
        <v>234</v>
      </c>
      <c r="G6" s="67">
        <v>2.4</v>
      </c>
      <c r="H6" s="67">
        <v>1.7</v>
      </c>
      <c r="I6" s="67">
        <v>2.4</v>
      </c>
      <c r="J6" s="67">
        <v>3</v>
      </c>
      <c r="K6" s="67"/>
      <c r="L6" s="249">
        <f t="shared" si="4"/>
        <v>580.65000000000032</v>
      </c>
      <c r="M6" s="81">
        <f t="shared" si="5"/>
        <v>531.04999999999995</v>
      </c>
      <c r="N6" s="82">
        <f t="shared" si="6"/>
        <v>666.89999999999986</v>
      </c>
      <c r="O6" s="222">
        <f t="shared" si="7"/>
        <v>7.1999999999999993</v>
      </c>
      <c r="P6" s="220">
        <f t="shared" si="7"/>
        <v>0</v>
      </c>
      <c r="Q6" s="147" t="s">
        <v>81</v>
      </c>
      <c r="R6" s="210" t="s">
        <v>81</v>
      </c>
      <c r="S6" s="210" t="s">
        <v>81</v>
      </c>
      <c r="T6" s="210" t="s">
        <v>81</v>
      </c>
      <c r="U6" s="210" t="s">
        <v>81</v>
      </c>
      <c r="V6" s="148">
        <f t="shared" si="2"/>
        <v>13.586</v>
      </c>
      <c r="W6" s="143" t="s">
        <v>51</v>
      </c>
    </row>
    <row r="7" spans="1:23" x14ac:dyDescent="0.2">
      <c r="A7" s="62"/>
      <c r="B7" s="76">
        <v>13.763</v>
      </c>
      <c r="C7" s="77"/>
      <c r="D7" s="78">
        <f t="shared" si="3"/>
        <v>176.9999999999996</v>
      </c>
      <c r="E7" s="79">
        <v>171</v>
      </c>
      <c r="F7" s="79">
        <v>178</v>
      </c>
      <c r="G7" s="67">
        <v>1.8</v>
      </c>
      <c r="H7" s="67">
        <v>1.8</v>
      </c>
      <c r="I7" s="67">
        <v>1.9</v>
      </c>
      <c r="J7" s="67">
        <v>3</v>
      </c>
      <c r="K7" s="67"/>
      <c r="L7" s="249">
        <f t="shared" si="4"/>
        <v>371.69999999999919</v>
      </c>
      <c r="M7" s="81">
        <f t="shared" si="5"/>
        <v>299.25</v>
      </c>
      <c r="N7" s="82">
        <f t="shared" si="6"/>
        <v>382.7</v>
      </c>
      <c r="O7" s="222">
        <f t="shared" si="7"/>
        <v>5.4</v>
      </c>
      <c r="P7" s="220">
        <f t="shared" si="7"/>
        <v>0</v>
      </c>
      <c r="Q7" s="147" t="s">
        <v>81</v>
      </c>
      <c r="R7" s="210" t="s">
        <v>81</v>
      </c>
      <c r="S7" s="210" t="s">
        <v>81</v>
      </c>
      <c r="T7" s="210" t="s">
        <v>81</v>
      </c>
      <c r="U7" s="210" t="s">
        <v>81</v>
      </c>
      <c r="V7" s="148">
        <f t="shared" si="2"/>
        <v>13.763</v>
      </c>
      <c r="W7" s="143" t="s">
        <v>51</v>
      </c>
    </row>
    <row r="8" spans="1:23" x14ac:dyDescent="0.2">
      <c r="A8" s="62"/>
      <c r="B8" s="76">
        <v>13.936999999999999</v>
      </c>
      <c r="C8" s="77"/>
      <c r="D8" s="78">
        <f t="shared" si="3"/>
        <v>173.99999999999949</v>
      </c>
      <c r="E8" s="79">
        <v>172</v>
      </c>
      <c r="F8" s="79">
        <v>179</v>
      </c>
      <c r="G8" s="67">
        <v>0.9</v>
      </c>
      <c r="H8" s="67">
        <v>2.2000000000000002</v>
      </c>
      <c r="I8" s="67">
        <v>2.2999999999999998</v>
      </c>
      <c r="J8" s="67">
        <v>3</v>
      </c>
      <c r="K8" s="67"/>
      <c r="L8" s="249">
        <f t="shared" si="4"/>
        <v>234.89999999999932</v>
      </c>
      <c r="M8" s="81">
        <f t="shared" si="5"/>
        <v>344</v>
      </c>
      <c r="N8" s="82">
        <f t="shared" si="6"/>
        <v>375.89999999999992</v>
      </c>
      <c r="O8" s="222">
        <f t="shared" si="7"/>
        <v>2.7</v>
      </c>
      <c r="P8" s="220">
        <f t="shared" si="7"/>
        <v>0</v>
      </c>
      <c r="Q8" s="147" t="s">
        <v>81</v>
      </c>
      <c r="R8" s="210" t="s">
        <v>81</v>
      </c>
      <c r="S8" s="210" t="s">
        <v>81</v>
      </c>
      <c r="T8" s="210" t="s">
        <v>81</v>
      </c>
      <c r="U8" s="210" t="s">
        <v>81</v>
      </c>
      <c r="V8" s="148">
        <f t="shared" si="2"/>
        <v>13.936999999999999</v>
      </c>
      <c r="W8" s="143" t="s">
        <v>51</v>
      </c>
    </row>
    <row r="9" spans="1:23" x14ac:dyDescent="0.2">
      <c r="A9" s="62"/>
      <c r="B9" s="76">
        <v>13.968</v>
      </c>
      <c r="C9" s="77" t="s">
        <v>177</v>
      </c>
      <c r="D9" s="78">
        <f t="shared" si="3"/>
        <v>31.000000000000583</v>
      </c>
      <c r="E9" s="79">
        <v>37</v>
      </c>
      <c r="F9" s="79">
        <v>28</v>
      </c>
      <c r="G9" s="67">
        <v>4.5</v>
      </c>
      <c r="H9" s="67">
        <v>2.5</v>
      </c>
      <c r="I9" s="67">
        <v>2.2000000000000002</v>
      </c>
      <c r="J9" s="67">
        <v>3</v>
      </c>
      <c r="K9" s="67"/>
      <c r="L9" s="249">
        <f t="shared" si="4"/>
        <v>83.70000000000158</v>
      </c>
      <c r="M9" s="81">
        <f t="shared" si="5"/>
        <v>86.95</v>
      </c>
      <c r="N9" s="82">
        <f t="shared" si="6"/>
        <v>63</v>
      </c>
      <c r="O9" s="222">
        <f t="shared" si="7"/>
        <v>13.5</v>
      </c>
      <c r="P9" s="220">
        <f t="shared" si="7"/>
        <v>0</v>
      </c>
      <c r="Q9" s="147" t="s">
        <v>81</v>
      </c>
      <c r="R9" s="210" t="s">
        <v>81</v>
      </c>
      <c r="S9" s="210" t="s">
        <v>81</v>
      </c>
      <c r="T9" s="210" t="s">
        <v>81</v>
      </c>
      <c r="U9" s="210" t="s">
        <v>81</v>
      </c>
      <c r="V9" s="148">
        <f t="shared" si="2"/>
        <v>13.968</v>
      </c>
      <c r="W9" s="143" t="s">
        <v>51</v>
      </c>
    </row>
    <row r="10" spans="1:23" x14ac:dyDescent="0.2">
      <c r="A10" s="62"/>
      <c r="B10" s="76">
        <v>14.000999999999999</v>
      </c>
      <c r="C10" s="77" t="s">
        <v>178</v>
      </c>
      <c r="D10" s="78">
        <f t="shared" si="3"/>
        <v>32.999999999999474</v>
      </c>
      <c r="E10" s="79"/>
      <c r="F10" s="79"/>
      <c r="G10" s="67">
        <v>1.8</v>
      </c>
      <c r="H10" s="67">
        <v>2.1</v>
      </c>
      <c r="I10" s="67">
        <v>2.5</v>
      </c>
      <c r="J10" s="67"/>
      <c r="K10" s="67"/>
      <c r="L10" s="249">
        <f t="shared" si="4"/>
        <v>103.94999999999834</v>
      </c>
      <c r="M10" s="81" t="str">
        <f t="shared" si="5"/>
        <v/>
      </c>
      <c r="N10" s="82" t="str">
        <f t="shared" si="6"/>
        <v/>
      </c>
      <c r="O10" s="222">
        <f t="shared" si="7"/>
        <v>2.7</v>
      </c>
      <c r="P10" s="220">
        <f t="shared" si="7"/>
        <v>0</v>
      </c>
      <c r="Q10" s="83" t="s">
        <v>81</v>
      </c>
      <c r="R10" s="214"/>
      <c r="S10" s="215"/>
      <c r="T10" s="216" t="s">
        <v>81</v>
      </c>
      <c r="U10" s="213" t="s">
        <v>81</v>
      </c>
      <c r="V10" s="85">
        <f t="shared" si="2"/>
        <v>14.000999999999999</v>
      </c>
      <c r="W10" s="143" t="s">
        <v>51</v>
      </c>
    </row>
    <row r="11" spans="1:23" x14ac:dyDescent="0.2">
      <c r="A11" s="62"/>
      <c r="B11" s="76">
        <v>14.124000000000001</v>
      </c>
      <c r="C11" s="77" t="s">
        <v>179</v>
      </c>
      <c r="D11" s="78">
        <f t="shared" si="3"/>
        <v>123.00000000000111</v>
      </c>
      <c r="E11" s="79">
        <v>133</v>
      </c>
      <c r="F11" s="79">
        <v>124</v>
      </c>
      <c r="G11" s="67">
        <v>2.2000000000000002</v>
      </c>
      <c r="H11" s="67">
        <v>1.9</v>
      </c>
      <c r="I11" s="67">
        <v>1.9</v>
      </c>
      <c r="J11" s="67">
        <v>3</v>
      </c>
      <c r="K11" s="67"/>
      <c r="L11" s="249">
        <f t="shared" si="4"/>
        <v>246.00000000000222</v>
      </c>
      <c r="M11" s="81">
        <f t="shared" si="5"/>
        <v>266</v>
      </c>
      <c r="N11" s="82">
        <f t="shared" si="6"/>
        <v>272.8</v>
      </c>
      <c r="O11" s="222" t="str">
        <f t="shared" si="7"/>
        <v/>
      </c>
      <c r="P11" s="220">
        <f t="shared" si="7"/>
        <v>0</v>
      </c>
      <c r="Q11" s="147" t="s">
        <v>81</v>
      </c>
      <c r="R11" s="210" t="s">
        <v>81</v>
      </c>
      <c r="S11" s="210" t="s">
        <v>81</v>
      </c>
      <c r="T11" s="217"/>
      <c r="U11" s="210" t="s">
        <v>81</v>
      </c>
      <c r="V11" s="148">
        <f t="shared" si="2"/>
        <v>14.124000000000001</v>
      </c>
      <c r="W11" s="143" t="s">
        <v>51</v>
      </c>
    </row>
    <row r="12" spans="1:23" x14ac:dyDescent="0.2">
      <c r="A12" s="62"/>
      <c r="B12" s="76">
        <v>14.14</v>
      </c>
      <c r="C12" s="77" t="s">
        <v>180</v>
      </c>
      <c r="D12" s="78">
        <f t="shared" si="3"/>
        <v>16.000000000000014</v>
      </c>
      <c r="E12" s="79"/>
      <c r="F12" s="79"/>
      <c r="G12" s="67">
        <v>0</v>
      </c>
      <c r="H12" s="67">
        <v>2.1</v>
      </c>
      <c r="I12" s="67">
        <v>3</v>
      </c>
      <c r="J12" s="67"/>
      <c r="K12" s="67"/>
      <c r="L12" s="249">
        <f t="shared" si="4"/>
        <v>17.600000000000016</v>
      </c>
      <c r="M12" s="81" t="str">
        <f t="shared" si="5"/>
        <v/>
      </c>
      <c r="N12" s="82" t="str">
        <f t="shared" si="6"/>
        <v/>
      </c>
      <c r="O12" s="222">
        <v>1</v>
      </c>
      <c r="P12" s="220">
        <v>1</v>
      </c>
      <c r="Q12" s="83" t="s">
        <v>81</v>
      </c>
      <c r="R12" s="214"/>
      <c r="S12" s="215"/>
      <c r="T12" s="216" t="s">
        <v>81</v>
      </c>
      <c r="U12" s="213" t="s">
        <v>81</v>
      </c>
      <c r="V12" s="85">
        <f t="shared" si="2"/>
        <v>14.14</v>
      </c>
      <c r="W12" s="143" t="s">
        <v>51</v>
      </c>
    </row>
    <row r="13" spans="1:23" x14ac:dyDescent="0.2">
      <c r="A13" s="62"/>
      <c r="B13" s="76">
        <v>14.151999999999999</v>
      </c>
      <c r="C13" s="77" t="s">
        <v>181</v>
      </c>
      <c r="D13" s="78">
        <f t="shared" si="3"/>
        <v>11.999999999998678</v>
      </c>
      <c r="E13" s="79">
        <v>15</v>
      </c>
      <c r="F13" s="79">
        <v>12</v>
      </c>
      <c r="G13" s="67">
        <v>0</v>
      </c>
      <c r="H13" s="67">
        <v>3.3</v>
      </c>
      <c r="I13" s="67">
        <v>2.6</v>
      </c>
      <c r="J13" s="67">
        <v>3</v>
      </c>
      <c r="K13" s="67"/>
      <c r="L13" s="249">
        <f t="shared" si="4"/>
        <v>0</v>
      </c>
      <c r="M13" s="81">
        <f t="shared" si="5"/>
        <v>40.5</v>
      </c>
      <c r="N13" s="82">
        <f t="shared" si="6"/>
        <v>33.599999999999994</v>
      </c>
      <c r="O13" s="222">
        <f>IF(G13&lt;&gt;"",(IF(T13="x",(J12+J13)/2*G13,"")),"")</f>
        <v>0</v>
      </c>
      <c r="P13" s="220">
        <f>IF(H13&lt;&gt;"",(IF(U13="x",(K12+K13)/2*H13,"")),"")</f>
        <v>0</v>
      </c>
      <c r="Q13" s="147" t="s">
        <v>81</v>
      </c>
      <c r="R13" s="210" t="s">
        <v>81</v>
      </c>
      <c r="S13" s="210" t="s">
        <v>81</v>
      </c>
      <c r="T13" s="210" t="s">
        <v>81</v>
      </c>
      <c r="U13" s="210" t="s">
        <v>81</v>
      </c>
      <c r="V13" s="148">
        <f t="shared" si="2"/>
        <v>14.151999999999999</v>
      </c>
      <c r="W13" s="143" t="s">
        <v>51</v>
      </c>
    </row>
    <row r="14" spans="1:23" x14ac:dyDescent="0.2">
      <c r="A14" s="62"/>
      <c r="B14" s="76"/>
      <c r="C14" s="77"/>
      <c r="D14" s="78" t="str">
        <f t="shared" si="3"/>
        <v/>
      </c>
      <c r="E14" s="79"/>
      <c r="F14" s="79"/>
      <c r="G14" s="67"/>
      <c r="H14" s="67"/>
      <c r="I14" s="67"/>
      <c r="J14" s="67"/>
      <c r="K14" s="67"/>
      <c r="L14" s="80" t="str">
        <f t="shared" si="4"/>
        <v/>
      </c>
      <c r="M14" s="81" t="str">
        <f t="shared" si="5"/>
        <v/>
      </c>
      <c r="N14" s="82" t="str">
        <f t="shared" si="6"/>
        <v/>
      </c>
      <c r="O14" s="71" t="str">
        <f t="shared" si="0"/>
        <v/>
      </c>
      <c r="P14" s="72" t="str">
        <f t="shared" si="1"/>
        <v/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 t="str">
        <f t="shared" si="2"/>
        <v/>
      </c>
    </row>
    <row r="15" spans="1:23" x14ac:dyDescent="0.2">
      <c r="A15" s="62"/>
      <c r="B15" s="76"/>
      <c r="C15" s="77"/>
      <c r="D15" s="78" t="str">
        <f t="shared" si="3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3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10</v>
      </c>
      <c r="C34" s="90" t="s">
        <v>82</v>
      </c>
      <c r="D34" s="91">
        <f>SUM(D4:D33)</f>
        <v>1008.9999999999986</v>
      </c>
      <c r="E34" s="92">
        <f>SUM(E4:E33)</f>
        <v>961</v>
      </c>
      <c r="F34" s="92">
        <f>SUM(F4:F33)</f>
        <v>941</v>
      </c>
      <c r="G34" s="92"/>
      <c r="H34" s="92"/>
      <c r="I34" s="92"/>
      <c r="J34" s="92"/>
      <c r="K34" s="92"/>
      <c r="L34" s="92">
        <f>SUM(L4:L33)</f>
        <v>2243.1999999999998</v>
      </c>
      <c r="M34" s="92">
        <f>SUM(M4:M33)</f>
        <v>2116.4499999999998</v>
      </c>
      <c r="N34" s="92">
        <f>SUM(N4:N33)</f>
        <v>2297.1</v>
      </c>
      <c r="O34" s="92">
        <f>SUM(O4:O33)</f>
        <v>46.2</v>
      </c>
      <c r="P34" s="93">
        <f>SUM(P4:P33)</f>
        <v>4.8</v>
      </c>
      <c r="Q34" s="94">
        <f>COUNTA(Q4:Q33)+$V$34</f>
        <v>10</v>
      </c>
      <c r="R34" s="94">
        <f>COUNTA(R4:R33)+$V$34</f>
        <v>7</v>
      </c>
      <c r="S34" s="94">
        <f>COUNTA(S4:S33)+$V$34</f>
        <v>7</v>
      </c>
      <c r="T34" s="94">
        <f>COUNTA(T4:T33)+$V$34</f>
        <v>9</v>
      </c>
      <c r="U34" s="94">
        <f>COUNTA(U4:U33)+$V$34</f>
        <v>10</v>
      </c>
      <c r="V34" s="94">
        <f>COUNT(V3:V33)-31</f>
        <v>-20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103"/>
      <c r="G36" s="10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Abschwenk von B100 bis AL  Eisenbahnbrücke</v>
      </c>
      <c r="B37" s="108" t="s">
        <v>86</v>
      </c>
      <c r="C37" s="109"/>
      <c r="D37" s="110" t="s">
        <v>182</v>
      </c>
      <c r="E37" s="97"/>
      <c r="F37" s="97"/>
      <c r="G37" s="71"/>
      <c r="H37" s="71"/>
      <c r="I37" s="71"/>
      <c r="J37" s="71"/>
      <c r="K37" s="71"/>
      <c r="L37" s="71"/>
      <c r="M37" s="71"/>
      <c r="N37" s="285" t="s">
        <v>274</v>
      </c>
      <c r="O37" s="285"/>
      <c r="P37" s="286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16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N37:P37"/>
  </mergeCells>
  <phoneticPr fontId="0" type="noConversion"/>
  <dataValidations count="1">
    <dataValidation type="list" allowBlank="1" showErrorMessage="1" sqref="D36" xr:uid="{00000000-0002-0000-1200-000000000000}">
      <formula1>Lage_5</formula1>
      <formula2>0</formula2>
    </dataValidation>
  </dataValidations>
  <hyperlinks>
    <hyperlink ref="A2" location="Deckblatt" display="zurück zum Inhaltsverzeichnis" xr:uid="{00000000-0004-0000-12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topLeftCell="A9" workbookViewId="0">
      <selection activeCell="E45" sqref="E45"/>
    </sheetView>
  </sheetViews>
  <sheetFormatPr baseColWidth="10" defaultRowHeight="12" x14ac:dyDescent="0.2"/>
  <cols>
    <col min="1" max="1" width="4.5703125" style="157" customWidth="1"/>
    <col min="2" max="2" width="8" style="198" customWidth="1"/>
    <col min="3" max="3" width="33.85546875" style="157" customWidth="1"/>
    <col min="4" max="4" width="11.140625" style="157" customWidth="1"/>
    <col min="5" max="10" width="8.28515625" style="199" customWidth="1"/>
    <col min="11" max="11" width="27.140625" style="157" customWidth="1"/>
    <col min="12" max="12" width="46" style="150" customWidth="1"/>
    <col min="13" max="16384" width="11.42578125" style="157"/>
  </cols>
  <sheetData>
    <row r="1" spans="1:12" x14ac:dyDescent="0.2">
      <c r="A1" s="152" t="s">
        <v>30</v>
      </c>
      <c r="B1" s="153" t="s">
        <v>5</v>
      </c>
      <c r="C1" s="152" t="s">
        <v>31</v>
      </c>
      <c r="D1" s="152" t="s">
        <v>32</v>
      </c>
      <c r="E1" s="152" t="s">
        <v>33</v>
      </c>
      <c r="F1" s="152" t="s">
        <v>34</v>
      </c>
      <c r="G1" s="154" t="s">
        <v>35</v>
      </c>
      <c r="H1" s="155"/>
      <c r="I1" s="156" t="s">
        <v>36</v>
      </c>
      <c r="J1" s="155"/>
      <c r="K1" s="152" t="s">
        <v>37</v>
      </c>
      <c r="L1" s="150" t="s">
        <v>38</v>
      </c>
    </row>
    <row r="2" spans="1:12" x14ac:dyDescent="0.2">
      <c r="A2" s="158" t="s">
        <v>39</v>
      </c>
      <c r="B2" s="153" t="s">
        <v>2</v>
      </c>
      <c r="C2" s="158" t="s">
        <v>40</v>
      </c>
      <c r="D2" s="158"/>
      <c r="E2" s="158" t="s">
        <v>41</v>
      </c>
      <c r="F2" s="158" t="s">
        <v>42</v>
      </c>
      <c r="G2" s="159" t="s">
        <v>43</v>
      </c>
      <c r="H2" s="159" t="s">
        <v>44</v>
      </c>
      <c r="I2" s="159" t="s">
        <v>43</v>
      </c>
      <c r="J2" s="159" t="s">
        <v>44</v>
      </c>
      <c r="K2" s="158"/>
    </row>
    <row r="3" spans="1:12" x14ac:dyDescent="0.2">
      <c r="A3" s="160"/>
      <c r="B3" s="161"/>
      <c r="C3" s="162" t="s">
        <v>45</v>
      </c>
      <c r="D3" s="160"/>
      <c r="E3" s="163"/>
      <c r="F3" s="163"/>
      <c r="G3" s="163"/>
      <c r="H3" s="163"/>
      <c r="I3" s="163"/>
      <c r="J3" s="163"/>
      <c r="L3" s="150" t="s">
        <v>82</v>
      </c>
    </row>
    <row r="4" spans="1:12" x14ac:dyDescent="0.2">
      <c r="A4" s="268">
        <f>Blatt1!$P$39</f>
        <v>1</v>
      </c>
      <c r="B4" s="164">
        <f>Blatt1!$B$3</f>
        <v>9.9999999999999995E-8</v>
      </c>
      <c r="C4" s="269" t="str">
        <f>Blatt1!$D$37</f>
        <v>Mündung in die Weiße Elster bis Brücke L170</v>
      </c>
      <c r="D4" s="272" t="str">
        <f>Blatt1!$D$36</f>
        <v>innerorts</v>
      </c>
      <c r="E4" s="266">
        <f>Blatt1!$D$34</f>
        <v>661.99990000000003</v>
      </c>
      <c r="F4" s="276">
        <f>Blatt1!$L$34</f>
        <v>2444.7493950000003</v>
      </c>
      <c r="G4" s="276">
        <f>Blatt1!$M$34</f>
        <v>911.25</v>
      </c>
      <c r="H4" s="276">
        <f>Blatt1!$N$34</f>
        <v>1505.6999999999998</v>
      </c>
      <c r="I4" s="276">
        <f>Blatt1!$O$34</f>
        <v>973</v>
      </c>
      <c r="J4" s="276">
        <f>Blatt1!$P$34</f>
        <v>1027</v>
      </c>
      <c r="K4" s="277" t="s">
        <v>261</v>
      </c>
      <c r="L4" s="150" t="s">
        <v>254</v>
      </c>
    </row>
    <row r="5" spans="1:12" x14ac:dyDescent="0.2">
      <c r="A5" s="268"/>
      <c r="B5" s="165">
        <f>MAX(Blatt1!$B$3:$B$33)</f>
        <v>0.66200000000000003</v>
      </c>
      <c r="C5" s="269"/>
      <c r="D5" s="272"/>
      <c r="E5" s="266"/>
      <c r="F5" s="276"/>
      <c r="G5" s="276"/>
      <c r="H5" s="276"/>
      <c r="I5" s="276"/>
      <c r="J5" s="276"/>
      <c r="K5" s="277"/>
    </row>
    <row r="6" spans="1:12" x14ac:dyDescent="0.2">
      <c r="A6" s="268">
        <f>Blatt2!$P$39</f>
        <v>2</v>
      </c>
      <c r="B6" s="164">
        <f>Blatt2!$B$3</f>
        <v>0.67200000000000004</v>
      </c>
      <c r="C6" s="269" t="str">
        <f>Blatt2!$D$37</f>
        <v>Brücke L170 bis Einlauf Mühlgraben</v>
      </c>
      <c r="D6" s="269" t="str">
        <f>Blatt2!$D$36</f>
        <v>außerorts</v>
      </c>
      <c r="E6" s="266">
        <f>Blatt2!$D$34</f>
        <v>1022.9999999999999</v>
      </c>
      <c r="F6" s="276">
        <f>Blatt2!$L$34</f>
        <v>4505.3</v>
      </c>
      <c r="G6" s="276">
        <f>Blatt2!$M$34</f>
        <v>1761.1999999999998</v>
      </c>
      <c r="H6" s="276">
        <f>Blatt2!$N$34</f>
        <v>1610.9</v>
      </c>
      <c r="I6" s="276">
        <v>2850</v>
      </c>
      <c r="J6" s="276">
        <v>465</v>
      </c>
      <c r="K6" s="277" t="s">
        <v>270</v>
      </c>
      <c r="L6" s="150" t="s">
        <v>262</v>
      </c>
    </row>
    <row r="7" spans="1:12" x14ac:dyDescent="0.2">
      <c r="A7" s="268"/>
      <c r="B7" s="165">
        <f>MAX(Blatt2!$B$3:$B$33)</f>
        <v>1.6950000000000001</v>
      </c>
      <c r="C7" s="269"/>
      <c r="D7" s="269"/>
      <c r="E7" s="266"/>
      <c r="F7" s="276"/>
      <c r="G7" s="276"/>
      <c r="H7" s="276"/>
      <c r="I7" s="276"/>
      <c r="J7" s="276"/>
      <c r="K7" s="277"/>
    </row>
    <row r="8" spans="1:12" x14ac:dyDescent="0.2">
      <c r="A8" s="268">
        <f>Blatt3!$P$39</f>
        <v>3</v>
      </c>
      <c r="B8" s="164">
        <f>Blatt3!$B$3</f>
        <v>1.6950000000000001</v>
      </c>
      <c r="C8" s="269" t="str">
        <f>Blatt3!$D$37</f>
        <v>Einlauf Mühlgraben bis Brücke Mühlenteich</v>
      </c>
      <c r="D8" s="269" t="str">
        <f>Blatt3!$D$36</f>
        <v>außerorts</v>
      </c>
      <c r="E8" s="266">
        <f>Blatt3!$D$34</f>
        <v>773</v>
      </c>
      <c r="F8" s="276">
        <f>Blatt3!$L$34</f>
        <v>1754.7499999999995</v>
      </c>
      <c r="G8" s="276">
        <f>Blatt3!$M$34</f>
        <v>698.65</v>
      </c>
      <c r="H8" s="276">
        <f>Blatt3!$N$34</f>
        <v>613.39999999999986</v>
      </c>
      <c r="I8" s="276">
        <f>Blatt3!$O$34</f>
        <v>370</v>
      </c>
      <c r="J8" s="276">
        <f>Blatt3!$P$34</f>
        <v>1401</v>
      </c>
      <c r="K8" s="277" t="s">
        <v>271</v>
      </c>
      <c r="L8" s="150" t="s">
        <v>255</v>
      </c>
    </row>
    <row r="9" spans="1:12" x14ac:dyDescent="0.2">
      <c r="A9" s="268"/>
      <c r="B9" s="165">
        <f>MAX(Blatt3!$B$3:$B$33)</f>
        <v>2.468</v>
      </c>
      <c r="C9" s="269"/>
      <c r="D9" s="269"/>
      <c r="E9" s="266"/>
      <c r="F9" s="276"/>
      <c r="G9" s="276"/>
      <c r="H9" s="276"/>
      <c r="I9" s="276"/>
      <c r="J9" s="276"/>
      <c r="K9" s="277"/>
    </row>
    <row r="10" spans="1:12" x14ac:dyDescent="0.2">
      <c r="A10" s="268">
        <f>Blatt4!$P$39</f>
        <v>4</v>
      </c>
      <c r="B10" s="164">
        <f>Blatt4!$B$3</f>
        <v>2.4820000000000002</v>
      </c>
      <c r="C10" s="269" t="str">
        <f>Blatt4!$D$37</f>
        <v>Brücke Mühlteich bis Brücke 3+716</v>
      </c>
      <c r="D10" s="269" t="str">
        <f>Blatt4!$D$36</f>
        <v>außerorts</v>
      </c>
      <c r="E10" s="266">
        <f>Blatt4!$D$34</f>
        <v>1226.9999999999998</v>
      </c>
      <c r="F10" s="266">
        <f>Blatt4!$L$34</f>
        <v>3028.5499999999997</v>
      </c>
      <c r="G10" s="266">
        <f>Blatt4!$M$34</f>
        <v>971</v>
      </c>
      <c r="H10" s="266">
        <f>Blatt4!$N$34</f>
        <v>1321.6999999999998</v>
      </c>
      <c r="I10" s="266">
        <f>Blatt4!$O$34</f>
        <v>462</v>
      </c>
      <c r="J10" s="266">
        <f>Blatt4!$P$34</f>
        <v>462</v>
      </c>
      <c r="K10" s="271" t="s">
        <v>248</v>
      </c>
    </row>
    <row r="11" spans="1:12" x14ac:dyDescent="0.2">
      <c r="A11" s="268"/>
      <c r="B11" s="165">
        <f>MAX(Blatt4!$B$3:$B$33)</f>
        <v>3.7090000000000001</v>
      </c>
      <c r="C11" s="269"/>
      <c r="D11" s="269"/>
      <c r="E11" s="266"/>
      <c r="F11" s="266"/>
      <c r="G11" s="266"/>
      <c r="H11" s="266"/>
      <c r="I11" s="266"/>
      <c r="J11" s="266"/>
      <c r="K11" s="271"/>
    </row>
    <row r="12" spans="1:12" x14ac:dyDescent="0.2">
      <c r="A12" s="268">
        <f>Blatt5!$P$39</f>
        <v>5</v>
      </c>
      <c r="B12" s="164">
        <f>Blatt5!$B$3</f>
        <v>3.7160000000000002</v>
      </c>
      <c r="C12" s="269" t="str">
        <f>Blatt5!$D$37</f>
        <v xml:space="preserve"> Brücke 3+716 bis Brücke Zieglerstrasse</v>
      </c>
      <c r="D12" s="269" t="str">
        <f>Blatt5!$D$36</f>
        <v>außerorts</v>
      </c>
      <c r="E12" s="266">
        <f>Blatt5!$D$34</f>
        <v>793.00000000000011</v>
      </c>
      <c r="F12" s="266">
        <f>Blatt5!$L$34</f>
        <v>2531.650000000001</v>
      </c>
      <c r="G12" s="266">
        <f>Blatt5!$M$34</f>
        <v>3114.7</v>
      </c>
      <c r="H12" s="266">
        <f>Blatt5!$N$34</f>
        <v>3290.8</v>
      </c>
      <c r="I12" s="266">
        <f>Blatt5!$O$34</f>
        <v>783</v>
      </c>
      <c r="J12" s="266">
        <f>Blatt5!$P$34</f>
        <v>806</v>
      </c>
      <c r="K12" s="264" t="s">
        <v>245</v>
      </c>
    </row>
    <row r="13" spans="1:12" x14ac:dyDescent="0.2">
      <c r="A13" s="268"/>
      <c r="B13" s="165">
        <f>MAX(Blatt5!$B$3:$B$33)</f>
        <v>4.5090000000000003</v>
      </c>
      <c r="C13" s="269"/>
      <c r="D13" s="269"/>
      <c r="E13" s="266"/>
      <c r="F13" s="266"/>
      <c r="G13" s="266"/>
      <c r="H13" s="266"/>
      <c r="I13" s="266"/>
      <c r="J13" s="266"/>
      <c r="K13" s="264"/>
    </row>
    <row r="14" spans="1:12" x14ac:dyDescent="0.2">
      <c r="A14" s="268">
        <f>Blatt6!$P$39</f>
        <v>6</v>
      </c>
      <c r="B14" s="164">
        <f>Blatt6!$B$3</f>
        <v>4.5250000000000004</v>
      </c>
      <c r="C14" s="269" t="str">
        <f>Blatt6!$D$37</f>
        <v>Brücke Zieglerstr. (B6) bis Bahndamm</v>
      </c>
      <c r="D14" s="272" t="str">
        <f>Blatt6!$D$36</f>
        <v>innerorts</v>
      </c>
      <c r="E14" s="266">
        <f>Blatt6!$D$34</f>
        <v>1252.9999999999991</v>
      </c>
      <c r="F14" s="266">
        <f>Blatt6!$L$34</f>
        <v>4131.3999999999969</v>
      </c>
      <c r="G14" s="266">
        <f>Blatt6!$M$34</f>
        <v>3949.1</v>
      </c>
      <c r="H14" s="266">
        <f>Blatt6!$N$34</f>
        <v>3525</v>
      </c>
      <c r="I14" s="266">
        <f>Blatt6!$O$34</f>
        <v>270</v>
      </c>
      <c r="J14" s="266">
        <f>Blatt6!$P$34</f>
        <v>2715</v>
      </c>
      <c r="K14" s="271" t="s">
        <v>249</v>
      </c>
    </row>
    <row r="15" spans="1:12" x14ac:dyDescent="0.2">
      <c r="A15" s="268"/>
      <c r="B15" s="165">
        <f>MAX(Blatt6!$B$3:$B$33)</f>
        <v>5.7779999999999996</v>
      </c>
      <c r="C15" s="269"/>
      <c r="D15" s="272"/>
      <c r="E15" s="266"/>
      <c r="F15" s="266"/>
      <c r="G15" s="266"/>
      <c r="H15" s="266"/>
      <c r="I15" s="266"/>
      <c r="J15" s="266"/>
      <c r="K15" s="271"/>
    </row>
    <row r="16" spans="1:12" x14ac:dyDescent="0.2">
      <c r="A16" s="268">
        <f>Blatt7!$P$39</f>
        <v>7</v>
      </c>
      <c r="B16" s="164">
        <f>Blatt7!$B$3</f>
        <v>5.8159999999999998</v>
      </c>
      <c r="C16" s="269" t="str">
        <f>Blatt7!$D$37</f>
        <v>EL Bahndamm bis Brücke Reideburger Str. OL Kanena</v>
      </c>
      <c r="D16" s="269" t="str">
        <f>Blatt7!$D$36</f>
        <v>außerorts</v>
      </c>
      <c r="E16" s="266">
        <f>Blatt7!$D$34</f>
        <v>602.99999999999966</v>
      </c>
      <c r="F16" s="266">
        <f>Blatt7!$L$34</f>
        <v>1622.2499999999998</v>
      </c>
      <c r="G16" s="266">
        <f>Blatt7!$M$34</f>
        <v>1228.6499999999996</v>
      </c>
      <c r="H16" s="266">
        <f>Blatt7!$N$34</f>
        <v>1209.2</v>
      </c>
      <c r="I16" s="266">
        <f>Blatt7!$O$34</f>
        <v>591</v>
      </c>
      <c r="J16" s="266">
        <f>Blatt7!$P$34</f>
        <v>607</v>
      </c>
      <c r="K16" s="264" t="s">
        <v>250</v>
      </c>
    </row>
    <row r="17" spans="1:12" x14ac:dyDescent="0.2">
      <c r="A17" s="268"/>
      <c r="B17" s="165">
        <f>MAX(Blatt7!$B$3:$B$33)</f>
        <v>6.4189999999999996</v>
      </c>
      <c r="C17" s="269"/>
      <c r="D17" s="269"/>
      <c r="E17" s="266"/>
      <c r="F17" s="266"/>
      <c r="G17" s="266"/>
      <c r="H17" s="266"/>
      <c r="I17" s="266"/>
      <c r="J17" s="266"/>
      <c r="K17" s="264"/>
    </row>
    <row r="18" spans="1:12" x14ac:dyDescent="0.2">
      <c r="A18" s="268">
        <f>Blatt8!$P$39</f>
        <v>8</v>
      </c>
      <c r="B18" s="164">
        <f>Blatt8!$B$3</f>
        <v>6.4279999999999999</v>
      </c>
      <c r="C18" s="269" t="str">
        <f>Blatt8!$D$37</f>
        <v>Brücke Reideburger Str. bis ZL Graben v. Hufeisensee</v>
      </c>
      <c r="D18" s="269" t="str">
        <f>Blatt8!$D$36</f>
        <v>außerorts</v>
      </c>
      <c r="E18" s="266">
        <f>Blatt8!$D$34</f>
        <v>1254.0000000000005</v>
      </c>
      <c r="F18" s="266">
        <f>Blatt8!$L$34</f>
        <v>2876.2500000000014</v>
      </c>
      <c r="G18" s="266">
        <f>Blatt8!$M$34</f>
        <v>3380.85</v>
      </c>
      <c r="H18" s="266">
        <f>Blatt8!$N$34</f>
        <v>3500.85</v>
      </c>
      <c r="I18" s="266">
        <f>Blatt8!$O$34</f>
        <v>1241</v>
      </c>
      <c r="J18" s="266">
        <f>Blatt8!$P$34</f>
        <v>798</v>
      </c>
      <c r="K18" s="271"/>
    </row>
    <row r="19" spans="1:12" x14ac:dyDescent="0.2">
      <c r="A19" s="268"/>
      <c r="B19" s="165">
        <f>MAX(Blatt8!$B$3:$B$33)</f>
        <v>7.6820000000000004</v>
      </c>
      <c r="C19" s="269"/>
      <c r="D19" s="269"/>
      <c r="E19" s="266"/>
      <c r="F19" s="266"/>
      <c r="G19" s="266"/>
      <c r="H19" s="266"/>
      <c r="I19" s="266"/>
      <c r="J19" s="266"/>
      <c r="K19" s="271"/>
    </row>
    <row r="20" spans="1:12" x14ac:dyDescent="0.2">
      <c r="A20" s="268">
        <f>Blatt9!$P$39</f>
        <v>9</v>
      </c>
      <c r="B20" s="164">
        <f>Blatt9!$B$3</f>
        <v>7.6820000000000004</v>
      </c>
      <c r="C20" s="269" t="str">
        <f>Blatt9!$D$37</f>
        <v>Zulauf v. Hufeisensee bis Brücke Delitzscher Str. L165</v>
      </c>
      <c r="D20" s="274" t="str">
        <f>Blatt9!$D$36</f>
        <v>außerorts</v>
      </c>
      <c r="E20" s="266">
        <f>Blatt9!$D$34</f>
        <v>1250.9999999999993</v>
      </c>
      <c r="F20" s="266">
        <f>Blatt9!$L$34</f>
        <v>2688.7999999999984</v>
      </c>
      <c r="G20" s="266">
        <f>Blatt9!$M$34</f>
        <v>3907.3500000000004</v>
      </c>
      <c r="H20" s="266">
        <f>Blatt9!$N$34</f>
        <v>3767.6000000000004</v>
      </c>
      <c r="I20" s="266">
        <f>Blatt9!$O$34</f>
        <v>1249</v>
      </c>
      <c r="J20" s="266">
        <f>Blatt9!$P$34</f>
        <v>794</v>
      </c>
      <c r="K20" s="264" t="s">
        <v>241</v>
      </c>
    </row>
    <row r="21" spans="1:12" x14ac:dyDescent="0.2">
      <c r="A21" s="268"/>
      <c r="B21" s="165">
        <f>MAX(Blatt9!$B$3:$B$33)</f>
        <v>8.9329999999999998</v>
      </c>
      <c r="C21" s="269"/>
      <c r="D21" s="274"/>
      <c r="E21" s="266"/>
      <c r="F21" s="266"/>
      <c r="G21" s="266"/>
      <c r="H21" s="266"/>
      <c r="I21" s="266"/>
      <c r="J21" s="266"/>
      <c r="K21" s="264"/>
    </row>
    <row r="22" spans="1:12" x14ac:dyDescent="0.2">
      <c r="A22" s="268">
        <f>Blatt10!$P$39</f>
        <v>10</v>
      </c>
      <c r="B22" s="164">
        <f>Blatt10!$B$3</f>
        <v>8.9440000000000008</v>
      </c>
      <c r="C22" s="269" t="str">
        <f>Blatt10!$D$37</f>
        <v xml:space="preserve"> Brücke Delitzscher Str. L165 bis Brücke Paul-Singer-Str.</v>
      </c>
      <c r="D22" s="272" t="str">
        <f>Blatt10!$D$36</f>
        <v>innerorts</v>
      </c>
      <c r="E22" s="266">
        <f>Blatt10!$D$34</f>
        <v>972.99999999999898</v>
      </c>
      <c r="F22" s="266">
        <f>Blatt10!$L$34</f>
        <v>2116.2499999999982</v>
      </c>
      <c r="G22" s="266">
        <f>Blatt10!$M$34</f>
        <v>2808.45</v>
      </c>
      <c r="H22" s="266">
        <f>Blatt10!$N$34</f>
        <v>2819.65</v>
      </c>
      <c r="I22" s="266">
        <f>Blatt10!$O$34</f>
        <v>1191</v>
      </c>
      <c r="J22" s="266">
        <f>Blatt10!$P$34</f>
        <v>738</v>
      </c>
      <c r="K22" s="267" t="s">
        <v>266</v>
      </c>
      <c r="L22" s="150" t="s">
        <v>268</v>
      </c>
    </row>
    <row r="23" spans="1:12" x14ac:dyDescent="0.2">
      <c r="A23" s="268"/>
      <c r="B23" s="165">
        <f>MAX(Blatt10!$B$3:$B$33)</f>
        <v>9.9169999999999998</v>
      </c>
      <c r="C23" s="269"/>
      <c r="D23" s="272"/>
      <c r="E23" s="266"/>
      <c r="F23" s="266"/>
      <c r="G23" s="266"/>
      <c r="H23" s="266"/>
      <c r="I23" s="266"/>
      <c r="J23" s="266"/>
      <c r="K23" s="267"/>
    </row>
    <row r="24" spans="1:12" x14ac:dyDescent="0.2">
      <c r="A24" s="268">
        <f>Blatt11!$P$39</f>
        <v>11</v>
      </c>
      <c r="B24" s="164">
        <f>Blatt11!$B$3</f>
        <v>9.9250000000000007</v>
      </c>
      <c r="C24" s="269" t="str">
        <f>Blatt11!$D$37</f>
        <v xml:space="preserve">Brücke Paul-Singer-Str. bis Zulauf Dautzsch </v>
      </c>
      <c r="D24" s="274" t="str">
        <f>Blatt11!$D$36</f>
        <v>außerorts</v>
      </c>
      <c r="E24" s="266">
        <f>Blatt11!$D$34</f>
        <v>843.99999999999943</v>
      </c>
      <c r="F24" s="266">
        <f>Blatt11!$L$34</f>
        <v>1822.8499999999981</v>
      </c>
      <c r="G24" s="266">
        <f>Blatt11!$M$34</f>
        <v>1269.1999999999998</v>
      </c>
      <c r="H24" s="266">
        <f>Blatt11!$N$34</f>
        <v>961.49999999999989</v>
      </c>
      <c r="I24" s="266">
        <f>Blatt11!$O$34</f>
        <v>310</v>
      </c>
      <c r="J24" s="266">
        <f>Blatt11!$P$34</f>
        <v>309</v>
      </c>
      <c r="K24" s="275" t="s">
        <v>242</v>
      </c>
    </row>
    <row r="25" spans="1:12" x14ac:dyDescent="0.2">
      <c r="A25" s="268"/>
      <c r="B25" s="165">
        <f>MAX(Blatt11!$B$3:$B$33)</f>
        <v>10.769</v>
      </c>
      <c r="C25" s="269"/>
      <c r="D25" s="274"/>
      <c r="E25" s="266"/>
      <c r="F25" s="266"/>
      <c r="G25" s="266"/>
      <c r="H25" s="266"/>
      <c r="I25" s="266"/>
      <c r="J25" s="266"/>
      <c r="K25" s="275"/>
    </row>
    <row r="26" spans="1:12" x14ac:dyDescent="0.2">
      <c r="A26" s="268">
        <f>Blatt12!$P$39</f>
        <v>12</v>
      </c>
      <c r="B26" s="164">
        <f>Blatt12!$B$3</f>
        <v>10.769</v>
      </c>
      <c r="C26" s="269" t="str">
        <f>Blatt12!$D$37</f>
        <v>Zulauf Dautzsch bis Brücke Gut Stichelsdorf</v>
      </c>
      <c r="D26" s="269" t="str">
        <f>Blatt12!$D$36</f>
        <v>außerorts</v>
      </c>
      <c r="E26" s="266">
        <f>Blatt12!$D$34</f>
        <v>506.99999999999966</v>
      </c>
      <c r="F26" s="270">
        <f>Blatt12!$L$34</f>
        <v>944.89999999999873</v>
      </c>
      <c r="G26" s="266">
        <f>Blatt12!$M$34</f>
        <v>1682.3999999999999</v>
      </c>
      <c r="H26" s="266">
        <f>Blatt12!$N$34</f>
        <v>1775.65</v>
      </c>
      <c r="I26" s="266">
        <f>Blatt12!$O$34</f>
        <v>503</v>
      </c>
      <c r="J26" s="266">
        <f>Blatt12!$P$34</f>
        <v>502</v>
      </c>
      <c r="K26" s="267" t="s">
        <v>267</v>
      </c>
      <c r="L26" s="150" t="s">
        <v>269</v>
      </c>
    </row>
    <row r="27" spans="1:12" x14ac:dyDescent="0.2">
      <c r="A27" s="268"/>
      <c r="B27" s="165">
        <f>MAX(Blatt12!$B$3:$B$33)</f>
        <v>11.276</v>
      </c>
      <c r="C27" s="269"/>
      <c r="D27" s="269"/>
      <c r="E27" s="266"/>
      <c r="F27" s="270"/>
      <c r="G27" s="266"/>
      <c r="H27" s="266"/>
      <c r="I27" s="266"/>
      <c r="J27" s="266"/>
      <c r="K27" s="267"/>
    </row>
    <row r="28" spans="1:12" x14ac:dyDescent="0.2">
      <c r="A28" s="268">
        <f>Blatt13!$P$39</f>
        <v>13</v>
      </c>
      <c r="B28" s="164">
        <f>Blatt13!$B$3</f>
        <v>11.305</v>
      </c>
      <c r="C28" s="269" t="str">
        <f>Blatt13!$D$37</f>
        <v>Brücke Gut Stichelsdorf bis Brücke BAB 14</v>
      </c>
      <c r="D28" s="274" t="str">
        <f>Blatt13!$D$36</f>
        <v>außerorts</v>
      </c>
      <c r="E28" s="266">
        <f>Blatt13!$D$34</f>
        <v>397.99999999999972</v>
      </c>
      <c r="F28" s="266">
        <f>Blatt13!$L$34</f>
        <v>737.54999999999939</v>
      </c>
      <c r="G28" s="266">
        <f>Blatt13!$M$34</f>
        <v>964.1</v>
      </c>
      <c r="H28" s="266">
        <f>Blatt13!$N$34</f>
        <v>1151.25</v>
      </c>
      <c r="I28" s="266">
        <f>Blatt13!$O$34</f>
        <v>587.6</v>
      </c>
      <c r="J28" s="266">
        <f>Blatt13!$P$34</f>
        <v>56</v>
      </c>
      <c r="K28" s="271" t="s">
        <v>260</v>
      </c>
    </row>
    <row r="29" spans="1:12" x14ac:dyDescent="0.2">
      <c r="A29" s="268"/>
      <c r="B29" s="165">
        <f>MAX(Blatt13!$B$3:$B$33)</f>
        <v>11.702999999999999</v>
      </c>
      <c r="C29" s="269"/>
      <c r="D29" s="274"/>
      <c r="E29" s="266"/>
      <c r="F29" s="266"/>
      <c r="G29" s="266"/>
      <c r="H29" s="266"/>
      <c r="I29" s="266"/>
      <c r="J29" s="266"/>
      <c r="K29" s="271"/>
    </row>
    <row r="30" spans="1:12" x14ac:dyDescent="0.2">
      <c r="A30" s="268">
        <f>Blatt14!$P$39</f>
        <v>14</v>
      </c>
      <c r="B30" s="164">
        <f>Blatt14!$B$3</f>
        <v>11.74</v>
      </c>
      <c r="C30" s="269" t="str">
        <f>Blatt14!$D$37</f>
        <v>Brücke BAB 14 bis Brücke Zöberitzer Str.</v>
      </c>
      <c r="D30" s="272" t="str">
        <f>Blatt14!$D$36</f>
        <v>innerorts</v>
      </c>
      <c r="E30" s="266">
        <f>Blatt14!$D$34</f>
        <v>689.99999999999955</v>
      </c>
      <c r="F30" s="266">
        <f>Blatt14!$L$34</f>
        <v>1651.1499999999976</v>
      </c>
      <c r="G30" s="266">
        <f>Blatt14!$M$34</f>
        <v>1016.5999999999999</v>
      </c>
      <c r="H30" s="266">
        <f>Blatt14!$N$34</f>
        <v>909.35000000000014</v>
      </c>
      <c r="I30" s="266">
        <f>Blatt14!$O$34</f>
        <v>370</v>
      </c>
      <c r="J30" s="266">
        <f>Blatt14!$P$34</f>
        <v>339</v>
      </c>
      <c r="K30" s="264" t="s">
        <v>251</v>
      </c>
    </row>
    <row r="31" spans="1:12" x14ac:dyDescent="0.2">
      <c r="A31" s="268"/>
      <c r="B31" s="165">
        <f>MAX(Blatt14!$B$3:$B$33)</f>
        <v>12.43</v>
      </c>
      <c r="C31" s="269"/>
      <c r="D31" s="272"/>
      <c r="E31" s="266"/>
      <c r="F31" s="266"/>
      <c r="G31" s="266"/>
      <c r="H31" s="266"/>
      <c r="I31" s="266"/>
      <c r="J31" s="266"/>
      <c r="K31" s="264"/>
    </row>
    <row r="32" spans="1:12" x14ac:dyDescent="0.2">
      <c r="A32" s="268">
        <f>Blatt15!$P$39</f>
        <v>15</v>
      </c>
      <c r="B32" s="164">
        <f>Blatt15!$B$3</f>
        <v>12.446999999999999</v>
      </c>
      <c r="C32" s="269" t="str">
        <f>Blatt15!$D$37</f>
        <v>Brücke Zöberitzer Str. bis Abschwenk von B100</v>
      </c>
      <c r="D32" s="274" t="str">
        <f>Blatt15!$D$36</f>
        <v>außerorts</v>
      </c>
      <c r="E32" s="266">
        <f>Blatt15!$D$34</f>
        <v>696.00000000000148</v>
      </c>
      <c r="F32" s="273">
        <f>Blatt15!$L$34</f>
        <v>1680.9000000000046</v>
      </c>
      <c r="G32" s="266">
        <f>Blatt15!$M$34</f>
        <v>1693.7</v>
      </c>
      <c r="H32" s="266">
        <f>Blatt15!$N$34</f>
        <v>1508.15</v>
      </c>
      <c r="I32" s="266">
        <f>Blatt15!$O$34</f>
        <v>1693</v>
      </c>
      <c r="J32" s="266">
        <f>Blatt15!$P$34</f>
        <v>439</v>
      </c>
      <c r="K32" s="267" t="s">
        <v>208</v>
      </c>
    </row>
    <row r="33" spans="1:12" x14ac:dyDescent="0.2">
      <c r="A33" s="268"/>
      <c r="B33" s="165">
        <f>MAX(Blatt15!$B$3:$B$33)</f>
        <v>13.143000000000001</v>
      </c>
      <c r="C33" s="269"/>
      <c r="D33" s="274"/>
      <c r="E33" s="266"/>
      <c r="F33" s="273"/>
      <c r="G33" s="266"/>
      <c r="H33" s="266"/>
      <c r="I33" s="266"/>
      <c r="J33" s="266"/>
      <c r="K33" s="267"/>
    </row>
    <row r="34" spans="1:12" x14ac:dyDescent="0.2">
      <c r="A34" s="268">
        <f>Blatt16!$P$39</f>
        <v>16</v>
      </c>
      <c r="B34" s="164">
        <f>Blatt16!$B$3</f>
        <v>13.143000000000001</v>
      </c>
      <c r="C34" s="269" t="str">
        <f>Blatt16!$D$37</f>
        <v>Abschwenk von B100 bis AL  Eisenbahnbrücke</v>
      </c>
      <c r="D34" s="269" t="str">
        <f>Blatt16!$D$36</f>
        <v>außerorts</v>
      </c>
      <c r="E34" s="266">
        <f>Blatt16!$D$34</f>
        <v>1008.9999999999986</v>
      </c>
      <c r="F34" s="273">
        <f>Blatt16!$L$34</f>
        <v>2243.1999999999998</v>
      </c>
      <c r="G34" s="266">
        <f>Blatt16!$M$34</f>
        <v>2116.4499999999998</v>
      </c>
      <c r="H34" s="266">
        <f>Blatt16!$N$34</f>
        <v>2297.1</v>
      </c>
      <c r="I34" s="266">
        <f>Blatt16!$O$34</f>
        <v>46.2</v>
      </c>
      <c r="J34" s="266">
        <f>Blatt16!$P$34</f>
        <v>4.8</v>
      </c>
      <c r="K34" s="267" t="s">
        <v>243</v>
      </c>
    </row>
    <row r="35" spans="1:12" x14ac:dyDescent="0.2">
      <c r="A35" s="268"/>
      <c r="B35" s="165">
        <f>MAX(Blatt16!$B$3:$B$33)</f>
        <v>14.151999999999999</v>
      </c>
      <c r="C35" s="269"/>
      <c r="D35" s="269"/>
      <c r="E35" s="266"/>
      <c r="F35" s="273"/>
      <c r="G35" s="266"/>
      <c r="H35" s="266"/>
      <c r="I35" s="266"/>
      <c r="J35" s="266"/>
      <c r="K35" s="267"/>
    </row>
    <row r="36" spans="1:12" x14ac:dyDescent="0.2">
      <c r="A36" s="268">
        <f>Blatt17!$P$39</f>
        <v>17</v>
      </c>
      <c r="B36" s="164">
        <f>Blatt17!$B$3</f>
        <v>14.17</v>
      </c>
      <c r="C36" s="269" t="str">
        <f>Blatt17!$D$37</f>
        <v>Eisenbahnbrücke bis Brücke Zöberitzer Weg</v>
      </c>
      <c r="D36" s="269" t="str">
        <f>Blatt17!$D$36</f>
        <v>außerorts</v>
      </c>
      <c r="E36" s="266">
        <f>Blatt17!$D$34</f>
        <v>263.99999999999932</v>
      </c>
      <c r="F36" s="270">
        <f>Blatt17!$L$34</f>
        <v>330.35</v>
      </c>
      <c r="G36" s="266">
        <f>Blatt17!$M$34</f>
        <v>409.20000000000005</v>
      </c>
      <c r="H36" s="266">
        <f>Blatt17!$N$34</f>
        <v>496.65</v>
      </c>
      <c r="I36" s="266">
        <f>Blatt17!$O$34</f>
        <v>212</v>
      </c>
      <c r="J36" s="266">
        <f>Blatt17!$P$34</f>
        <v>671</v>
      </c>
      <c r="K36" s="264" t="s">
        <v>253</v>
      </c>
    </row>
    <row r="37" spans="1:12" x14ac:dyDescent="0.2">
      <c r="A37" s="268"/>
      <c r="B37" s="165">
        <f>MAX(Blatt17!$B$3:$B$33)</f>
        <v>14.433999999999999</v>
      </c>
      <c r="C37" s="269"/>
      <c r="D37" s="269"/>
      <c r="E37" s="266"/>
      <c r="F37" s="270"/>
      <c r="G37" s="266"/>
      <c r="H37" s="266"/>
      <c r="I37" s="266"/>
      <c r="J37" s="266"/>
      <c r="K37" s="264"/>
    </row>
    <row r="38" spans="1:12" x14ac:dyDescent="0.2">
      <c r="A38" s="166">
        <f>COUNTA(A3:A37)</f>
        <v>17</v>
      </c>
      <c r="B38" s="166" t="s">
        <v>46</v>
      </c>
      <c r="C38" s="167" t="s">
        <v>47</v>
      </c>
      <c r="D38" s="167" t="s">
        <v>48</v>
      </c>
      <c r="E38" s="166">
        <f t="shared" ref="E38:J38" si="0">SUM(E3:E37)</f>
        <v>14219.999899999997</v>
      </c>
      <c r="F38" s="166">
        <f t="shared" si="0"/>
        <v>37110.849394999983</v>
      </c>
      <c r="G38" s="166">
        <f t="shared" si="0"/>
        <v>31882.850000000002</v>
      </c>
      <c r="H38" s="166">
        <f t="shared" si="0"/>
        <v>32264.450000000004</v>
      </c>
      <c r="I38" s="166">
        <f t="shared" si="0"/>
        <v>13701.800000000001</v>
      </c>
      <c r="J38" s="166">
        <f t="shared" si="0"/>
        <v>12133.8</v>
      </c>
      <c r="K38" s="168">
        <f>SUM(G38:J38)</f>
        <v>89982.900000000009</v>
      </c>
    </row>
    <row r="39" spans="1:12" x14ac:dyDescent="0.2">
      <c r="A39" s="166">
        <f>COUNTIF(D3:D37,"innerorts")</f>
        <v>4</v>
      </c>
      <c r="B39" s="166" t="s">
        <v>46</v>
      </c>
      <c r="C39" s="169" t="s">
        <v>49</v>
      </c>
      <c r="D39" s="256" t="s">
        <v>50</v>
      </c>
      <c r="E39" s="257">
        <f t="shared" ref="E39:J39" si="1">SUMIF($D3:$D37,"innerorts",E3:E37)</f>
        <v>3577.9998999999975</v>
      </c>
      <c r="F39" s="257">
        <f t="shared" si="1"/>
        <v>10343.549394999993</v>
      </c>
      <c r="G39" s="257">
        <f t="shared" si="1"/>
        <v>8685.4</v>
      </c>
      <c r="H39" s="257">
        <f t="shared" si="1"/>
        <v>8759.7000000000007</v>
      </c>
      <c r="I39" s="257">
        <f t="shared" si="1"/>
        <v>2804</v>
      </c>
      <c r="J39" s="257">
        <f t="shared" si="1"/>
        <v>4819</v>
      </c>
      <c r="K39" s="171">
        <f>SUM(G39:J39)</f>
        <v>25068.1</v>
      </c>
    </row>
    <row r="40" spans="1:12" x14ac:dyDescent="0.2">
      <c r="A40" s="166">
        <f>COUNTIF(D3:D37,"außerorts")</f>
        <v>13</v>
      </c>
      <c r="B40" s="166" t="s">
        <v>46</v>
      </c>
      <c r="C40" s="169" t="s">
        <v>49</v>
      </c>
      <c r="D40" s="167" t="s">
        <v>51</v>
      </c>
      <c r="E40" s="166">
        <f t="shared" ref="E40:J40" si="2">SUMIF($D3:$D37,"außerorts",E3:E37)</f>
        <v>10641.999999999998</v>
      </c>
      <c r="F40" s="166">
        <f t="shared" si="2"/>
        <v>26767.3</v>
      </c>
      <c r="G40" s="166">
        <f t="shared" si="2"/>
        <v>23197.45</v>
      </c>
      <c r="H40" s="166">
        <f t="shared" si="2"/>
        <v>23504.750000000004</v>
      </c>
      <c r="I40" s="166">
        <f t="shared" si="2"/>
        <v>10897.800000000001</v>
      </c>
      <c r="J40" s="166">
        <f t="shared" si="2"/>
        <v>7314.8</v>
      </c>
      <c r="K40" s="172">
        <f>SUM(G40:J40)</f>
        <v>64914.80000000001</v>
      </c>
    </row>
    <row r="41" spans="1:12" x14ac:dyDescent="0.2">
      <c r="A41" s="163"/>
      <c r="B41" s="163"/>
      <c r="C41" s="173"/>
      <c r="D41" s="173"/>
      <c r="E41" s="163"/>
      <c r="F41" s="163"/>
      <c r="G41" s="163"/>
      <c r="H41" s="163"/>
      <c r="I41" s="163"/>
      <c r="J41" s="163"/>
      <c r="K41" s="160"/>
      <c r="L41" s="157" t="s">
        <v>52</v>
      </c>
    </row>
    <row r="42" spans="1:12" x14ac:dyDescent="0.2">
      <c r="A42" s="174" t="s">
        <v>53</v>
      </c>
      <c r="B42" s="175"/>
      <c r="C42" s="176"/>
      <c r="D42" s="176"/>
      <c r="E42" s="177"/>
      <c r="F42" s="177"/>
      <c r="G42" s="177"/>
      <c r="H42" s="177"/>
      <c r="I42" s="226" t="s">
        <v>208</v>
      </c>
      <c r="J42" s="227"/>
      <c r="K42" s="254" t="s">
        <v>276</v>
      </c>
      <c r="L42" s="157" t="s">
        <v>54</v>
      </c>
    </row>
    <row r="43" spans="1:12" x14ac:dyDescent="0.2">
      <c r="A43" s="178" t="s">
        <v>55</v>
      </c>
      <c r="B43" s="161"/>
      <c r="C43" s="179" t="s">
        <v>89</v>
      </c>
      <c r="D43" s="180"/>
      <c r="E43" s="163"/>
      <c r="F43" s="181"/>
      <c r="G43" s="163"/>
      <c r="H43" s="163"/>
      <c r="I43" s="265" t="s">
        <v>220</v>
      </c>
      <c r="J43" s="265"/>
      <c r="K43" s="255" t="s">
        <v>281</v>
      </c>
      <c r="L43" s="157" t="s">
        <v>56</v>
      </c>
    </row>
    <row r="44" spans="1:12" x14ac:dyDescent="0.2">
      <c r="A44" s="178" t="s">
        <v>57</v>
      </c>
      <c r="B44" s="161"/>
      <c r="C44" s="251" t="s">
        <v>56</v>
      </c>
      <c r="D44" s="263" t="s">
        <v>284</v>
      </c>
      <c r="E44" s="252" t="s">
        <v>285</v>
      </c>
      <c r="F44" s="181"/>
      <c r="G44" s="163"/>
      <c r="H44" s="163"/>
      <c r="I44" s="258" t="s">
        <v>50</v>
      </c>
      <c r="J44" s="258"/>
      <c r="K44" s="259" t="s">
        <v>282</v>
      </c>
      <c r="L44" s="157" t="s">
        <v>58</v>
      </c>
    </row>
    <row r="45" spans="1:12" x14ac:dyDescent="0.2">
      <c r="A45" s="184" t="s">
        <v>59</v>
      </c>
      <c r="B45" s="161"/>
      <c r="C45" s="185">
        <v>39902</v>
      </c>
      <c r="D45" s="186"/>
      <c r="E45" s="187"/>
      <c r="F45" s="187"/>
      <c r="G45" s="163"/>
      <c r="H45" s="163"/>
      <c r="I45" s="250" t="s">
        <v>51</v>
      </c>
      <c r="J45" s="250"/>
      <c r="K45" s="260" t="s">
        <v>283</v>
      </c>
      <c r="L45" s="157" t="s">
        <v>60</v>
      </c>
    </row>
    <row r="46" spans="1:12" x14ac:dyDescent="0.2">
      <c r="A46" s="188" t="s">
        <v>61</v>
      </c>
      <c r="B46" s="189"/>
      <c r="C46" s="190" t="s">
        <v>90</v>
      </c>
      <c r="D46" s="191" t="s">
        <v>279</v>
      </c>
      <c r="E46" s="192"/>
      <c r="F46" s="192"/>
      <c r="G46" s="278" t="s">
        <v>280</v>
      </c>
      <c r="H46" s="278"/>
      <c r="I46" s="278"/>
      <c r="J46" s="200"/>
      <c r="K46" s="194"/>
    </row>
    <row r="47" spans="1:12" x14ac:dyDescent="0.2">
      <c r="A47" s="160"/>
      <c r="B47" s="195"/>
      <c r="C47" s="160"/>
      <c r="D47" s="160"/>
      <c r="E47" s="187"/>
      <c r="F47" s="163"/>
      <c r="G47" s="163"/>
      <c r="H47" s="163"/>
      <c r="I47" s="229"/>
      <c r="J47" s="197"/>
    </row>
  </sheetData>
  <mergeCells count="172">
    <mergeCell ref="G46:I46"/>
    <mergeCell ref="H4:H5"/>
    <mergeCell ref="I4:I5"/>
    <mergeCell ref="J4:J5"/>
    <mergeCell ref="K4:K5"/>
    <mergeCell ref="A6:A7"/>
    <mergeCell ref="C6:C7"/>
    <mergeCell ref="D6:D7"/>
    <mergeCell ref="E6:E7"/>
    <mergeCell ref="F6:F7"/>
    <mergeCell ref="G6:G7"/>
    <mergeCell ref="A4:A5"/>
    <mergeCell ref="C4:C5"/>
    <mergeCell ref="D4:D5"/>
    <mergeCell ref="E4:E5"/>
    <mergeCell ref="F4:F5"/>
    <mergeCell ref="G4:G5"/>
    <mergeCell ref="H6:H7"/>
    <mergeCell ref="I6:I7"/>
    <mergeCell ref="J6:J7"/>
    <mergeCell ref="K6:K7"/>
    <mergeCell ref="A8:A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A10:A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K12:K13"/>
    <mergeCell ref="A14:A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A12:A13"/>
    <mergeCell ref="C12:C13"/>
    <mergeCell ref="D12:D13"/>
    <mergeCell ref="E12:E13"/>
    <mergeCell ref="F12:F13"/>
    <mergeCell ref="G12:G13"/>
    <mergeCell ref="H12:H13"/>
    <mergeCell ref="I12:I13"/>
    <mergeCell ref="J12:J13"/>
    <mergeCell ref="K16:K17"/>
    <mergeCell ref="A18:A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A16:A17"/>
    <mergeCell ref="C16:C17"/>
    <mergeCell ref="D16:D17"/>
    <mergeCell ref="E16:E17"/>
    <mergeCell ref="F16:F17"/>
    <mergeCell ref="G16:G17"/>
    <mergeCell ref="H16:H17"/>
    <mergeCell ref="I16:I17"/>
    <mergeCell ref="J16:J17"/>
    <mergeCell ref="K20:K21"/>
    <mergeCell ref="A22:A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A20:A21"/>
    <mergeCell ref="C20:C21"/>
    <mergeCell ref="D20:D21"/>
    <mergeCell ref="E20:E21"/>
    <mergeCell ref="F20:F21"/>
    <mergeCell ref="G20:G21"/>
    <mergeCell ref="H20:H21"/>
    <mergeCell ref="I20:I21"/>
    <mergeCell ref="J20:J21"/>
    <mergeCell ref="H28:H29"/>
    <mergeCell ref="I28:I29"/>
    <mergeCell ref="J28:J29"/>
    <mergeCell ref="K24:K25"/>
    <mergeCell ref="A26:A27"/>
    <mergeCell ref="C26:C27"/>
    <mergeCell ref="D26:D27"/>
    <mergeCell ref="E26:E27"/>
    <mergeCell ref="F26:F27"/>
    <mergeCell ref="G26:G27"/>
    <mergeCell ref="H26:H27"/>
    <mergeCell ref="I26:I27"/>
    <mergeCell ref="J26:J27"/>
    <mergeCell ref="K26:K27"/>
    <mergeCell ref="A24:A25"/>
    <mergeCell ref="C24:C25"/>
    <mergeCell ref="D24:D25"/>
    <mergeCell ref="E24:E25"/>
    <mergeCell ref="F24:F25"/>
    <mergeCell ref="G24:G25"/>
    <mergeCell ref="H24:H25"/>
    <mergeCell ref="I24:I25"/>
    <mergeCell ref="J24:J25"/>
    <mergeCell ref="A32:A33"/>
    <mergeCell ref="C32:C33"/>
    <mergeCell ref="D32:D33"/>
    <mergeCell ref="E32:E33"/>
    <mergeCell ref="F32:F33"/>
    <mergeCell ref="G32:G33"/>
    <mergeCell ref="A28:A29"/>
    <mergeCell ref="C28:C29"/>
    <mergeCell ref="D28:D29"/>
    <mergeCell ref="E28:E29"/>
    <mergeCell ref="F28:F29"/>
    <mergeCell ref="G28:G29"/>
    <mergeCell ref="H32:H33"/>
    <mergeCell ref="I32:I33"/>
    <mergeCell ref="J32:J33"/>
    <mergeCell ref="H36:H37"/>
    <mergeCell ref="I36:I37"/>
    <mergeCell ref="J36:J37"/>
    <mergeCell ref="K28:K29"/>
    <mergeCell ref="A30:A31"/>
    <mergeCell ref="C30:C31"/>
    <mergeCell ref="D30:D31"/>
    <mergeCell ref="E30:E31"/>
    <mergeCell ref="F30:F31"/>
    <mergeCell ref="G30:G31"/>
    <mergeCell ref="K32:K33"/>
    <mergeCell ref="A34:A35"/>
    <mergeCell ref="C34:C35"/>
    <mergeCell ref="D34:D35"/>
    <mergeCell ref="E34:E35"/>
    <mergeCell ref="F34:F35"/>
    <mergeCell ref="G34:G35"/>
    <mergeCell ref="H30:H31"/>
    <mergeCell ref="I30:I31"/>
    <mergeCell ref="J30:J31"/>
    <mergeCell ref="K30:K31"/>
    <mergeCell ref="K36:K37"/>
    <mergeCell ref="I43:J43"/>
    <mergeCell ref="H34:H35"/>
    <mergeCell ref="I34:I35"/>
    <mergeCell ref="J34:J35"/>
    <mergeCell ref="K34:K35"/>
    <mergeCell ref="A36:A37"/>
    <mergeCell ref="C36:C37"/>
    <mergeCell ref="D36:D37"/>
    <mergeCell ref="E36:E37"/>
    <mergeCell ref="F36:F37"/>
    <mergeCell ref="G36:G37"/>
  </mergeCells>
  <dataValidations count="1">
    <dataValidation type="list" allowBlank="1" showErrorMessage="1" sqref="C44" xr:uid="{00000000-0002-0000-0100-000000000000}">
      <formula1>Zweck</formula1>
      <formula2>0</formula2>
    </dataValidation>
  </dataValidations>
  <hyperlinks>
    <hyperlink ref="C3" location="Deckblatt" display="zurück zum Inhaltsverzeichnis" xr:uid="{00000000-0004-0000-0100-000000000000}"/>
  </hyperlinks>
  <printOptions horizontalCentered="1"/>
  <pageMargins left="0" right="0" top="0.39370078740157483" bottom="0.19685039370078741" header="0.51181102362204722" footer="0.51181102362204722"/>
  <pageSetup paperSize="9" firstPageNumber="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40"/>
  <sheetViews>
    <sheetView topLeftCell="B1" workbookViewId="0">
      <pane ySplit="2" topLeftCell="A9" activePane="bottomLeft" state="frozen"/>
      <selection pane="bottomLeft" activeCell="T6" sqref="T6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14.17</v>
      </c>
      <c r="C3" s="138" t="s">
        <v>199</v>
      </c>
      <c r="D3" s="65"/>
      <c r="E3" s="66"/>
      <c r="F3" s="66"/>
      <c r="G3" s="67">
        <v>1.7</v>
      </c>
      <c r="H3" s="67">
        <v>1.6</v>
      </c>
      <c r="I3" s="67">
        <v>1.9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14.17</v>
      </c>
    </row>
    <row r="4" spans="1:23" x14ac:dyDescent="0.2">
      <c r="A4" s="62"/>
      <c r="B4" s="76">
        <v>14.287000000000001</v>
      </c>
      <c r="C4" s="77"/>
      <c r="D4" s="78">
        <f t="shared" ref="D4:D9" si="3">IF(B4="","",(B4-B3)*1000)</f>
        <v>117.00000000000088</v>
      </c>
      <c r="E4" s="79">
        <v>118</v>
      </c>
      <c r="F4" s="79">
        <v>117</v>
      </c>
      <c r="G4" s="67">
        <v>1.5</v>
      </c>
      <c r="H4" s="67">
        <v>1.6</v>
      </c>
      <c r="I4" s="67">
        <v>1.8</v>
      </c>
      <c r="J4" s="67">
        <v>1</v>
      </c>
      <c r="K4" s="67">
        <v>3</v>
      </c>
      <c r="L4" s="80">
        <f t="shared" ref="L4:L33" si="4">IF(D4&lt;&gt;"",(IF(Q4="x",(G3+G4)/2*D4,"")),"")</f>
        <v>187.20000000000141</v>
      </c>
      <c r="M4" s="81">
        <f t="shared" ref="M4:M33" si="5">IF(E4&lt;&gt;"",(IF(R4="x",(H3+H4)/2*E4,"")),"")</f>
        <v>188.8</v>
      </c>
      <c r="N4" s="82">
        <f t="shared" ref="N4:N33" si="6">IF(F4&lt;&gt;"",(IF(S4="x",(I3+I4)/2*F4,"")),"")</f>
        <v>216.45000000000002</v>
      </c>
      <c r="O4" s="71">
        <f t="shared" si="0"/>
        <v>118</v>
      </c>
      <c r="P4" s="72">
        <f t="shared" si="1"/>
        <v>351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14.287000000000001</v>
      </c>
      <c r="W4" s="143" t="s">
        <v>51</v>
      </c>
    </row>
    <row r="5" spans="1:23" x14ac:dyDescent="0.2">
      <c r="A5" s="62"/>
      <c r="B5" s="76">
        <v>14.381</v>
      </c>
      <c r="C5" s="77" t="s">
        <v>203</v>
      </c>
      <c r="D5" s="78">
        <f t="shared" si="3"/>
        <v>93.999999999999417</v>
      </c>
      <c r="E5" s="79">
        <v>94</v>
      </c>
      <c r="F5" s="79">
        <v>94</v>
      </c>
      <c r="G5" s="67">
        <v>0.7</v>
      </c>
      <c r="H5" s="67">
        <v>1.6</v>
      </c>
      <c r="I5" s="67">
        <v>2.1</v>
      </c>
      <c r="J5" s="67">
        <v>1</v>
      </c>
      <c r="K5" s="67">
        <v>3</v>
      </c>
      <c r="L5" s="80">
        <f t="shared" si="4"/>
        <v>103.39999999999937</v>
      </c>
      <c r="M5" s="81">
        <f t="shared" si="5"/>
        <v>150.4</v>
      </c>
      <c r="N5" s="82">
        <f t="shared" si="6"/>
        <v>183.3</v>
      </c>
      <c r="O5" s="71">
        <f t="shared" si="0"/>
        <v>94</v>
      </c>
      <c r="P5" s="72">
        <f t="shared" si="1"/>
        <v>282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14.381</v>
      </c>
      <c r="W5" s="143" t="s">
        <v>51</v>
      </c>
    </row>
    <row r="6" spans="1:23" x14ac:dyDescent="0.2">
      <c r="A6" s="62"/>
      <c r="B6" s="76">
        <v>14.397</v>
      </c>
      <c r="C6" s="77" t="s">
        <v>204</v>
      </c>
      <c r="D6" s="78">
        <f t="shared" si="3"/>
        <v>16.000000000000014</v>
      </c>
      <c r="E6" s="79"/>
      <c r="F6" s="79"/>
      <c r="G6" s="67">
        <v>0.8</v>
      </c>
      <c r="H6" s="67">
        <v>1.5</v>
      </c>
      <c r="I6" s="67">
        <v>2.8</v>
      </c>
      <c r="J6" s="67"/>
      <c r="K6" s="67"/>
      <c r="L6" s="80">
        <f t="shared" si="4"/>
        <v>12.000000000000011</v>
      </c>
      <c r="M6" s="81" t="str">
        <f t="shared" si="5"/>
        <v/>
      </c>
      <c r="N6" s="82" t="str">
        <f t="shared" si="6"/>
        <v/>
      </c>
      <c r="O6" s="71" t="str">
        <f t="shared" si="0"/>
        <v/>
      </c>
      <c r="P6" s="72" t="str">
        <f t="shared" si="1"/>
        <v/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14.397</v>
      </c>
      <c r="W6" s="143" t="s">
        <v>51</v>
      </c>
    </row>
    <row r="7" spans="1:23" x14ac:dyDescent="0.2">
      <c r="A7" s="62"/>
      <c r="B7" s="76">
        <v>14.433999999999999</v>
      </c>
      <c r="C7" s="205" t="s">
        <v>205</v>
      </c>
      <c r="D7" s="206">
        <f t="shared" si="3"/>
        <v>36.999999999999034</v>
      </c>
      <c r="E7" s="79">
        <v>40</v>
      </c>
      <c r="F7" s="79">
        <v>38</v>
      </c>
      <c r="G7" s="67">
        <v>0.7</v>
      </c>
      <c r="H7" s="67">
        <v>2</v>
      </c>
      <c r="I7" s="67">
        <v>2.2999999999999998</v>
      </c>
      <c r="J7" s="67">
        <v>0</v>
      </c>
      <c r="K7" s="67">
        <v>1</v>
      </c>
      <c r="L7" s="80">
        <f t="shared" si="4"/>
        <v>27.749999999999275</v>
      </c>
      <c r="M7" s="201">
        <f t="shared" si="5"/>
        <v>70</v>
      </c>
      <c r="N7" s="202">
        <f t="shared" si="6"/>
        <v>96.899999999999991</v>
      </c>
      <c r="O7" s="71">
        <f t="shared" si="0"/>
        <v>0</v>
      </c>
      <c r="P7" s="203">
        <f t="shared" si="1"/>
        <v>38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14.433999999999999</v>
      </c>
      <c r="W7" s="204" t="s">
        <v>50</v>
      </c>
    </row>
    <row r="8" spans="1:23" x14ac:dyDescent="0.2">
      <c r="A8" s="62"/>
      <c r="B8" s="76"/>
      <c r="C8" s="77"/>
      <c r="D8" s="78" t="str">
        <f t="shared" si="3"/>
        <v/>
      </c>
      <c r="E8" s="79"/>
      <c r="F8" s="79"/>
      <c r="G8" s="67"/>
      <c r="H8" s="67"/>
      <c r="I8" s="67"/>
      <c r="J8" s="67"/>
      <c r="K8" s="67"/>
      <c r="L8" s="80" t="str">
        <f t="shared" si="4"/>
        <v/>
      </c>
      <c r="M8" s="81" t="str">
        <f t="shared" si="5"/>
        <v/>
      </c>
      <c r="N8" s="82" t="str">
        <f t="shared" si="6"/>
        <v/>
      </c>
      <c r="O8" s="71" t="str">
        <f t="shared" si="0"/>
        <v/>
      </c>
      <c r="P8" s="72" t="str">
        <f t="shared" si="1"/>
        <v/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 t="str">
        <f t="shared" si="2"/>
        <v/>
      </c>
    </row>
    <row r="9" spans="1:23" x14ac:dyDescent="0.2">
      <c r="A9" s="62"/>
      <c r="B9" s="76"/>
      <c r="C9" s="77"/>
      <c r="D9" s="78" t="str">
        <f t="shared" si="3"/>
        <v/>
      </c>
      <c r="E9" s="79"/>
      <c r="F9" s="79"/>
      <c r="G9" s="67"/>
      <c r="H9" s="67"/>
      <c r="I9" s="67"/>
      <c r="J9" s="67"/>
      <c r="K9" s="67"/>
      <c r="L9" s="80" t="str">
        <f t="shared" si="4"/>
        <v/>
      </c>
      <c r="M9" s="81" t="str">
        <f t="shared" si="5"/>
        <v/>
      </c>
      <c r="N9" s="82" t="str">
        <f t="shared" si="6"/>
        <v/>
      </c>
      <c r="O9" s="71" t="str">
        <f t="shared" si="0"/>
        <v/>
      </c>
      <c r="P9" s="72" t="str">
        <f t="shared" si="1"/>
        <v/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 t="str">
        <f t="shared" si="2"/>
        <v/>
      </c>
    </row>
    <row r="10" spans="1:23" x14ac:dyDescent="0.2">
      <c r="A10" s="62"/>
      <c r="B10" s="76"/>
      <c r="C10" s="77"/>
      <c r="D10" s="78" t="str">
        <f t="shared" ref="D10:D33" si="7">IF(B10="","",(B10-B9)*1000)</f>
        <v/>
      </c>
      <c r="E10" s="79"/>
      <c r="F10" s="79"/>
      <c r="G10" s="67"/>
      <c r="H10" s="67"/>
      <c r="I10" s="67"/>
      <c r="J10" s="67"/>
      <c r="K10" s="67"/>
      <c r="L10" s="80" t="str">
        <f t="shared" si="4"/>
        <v/>
      </c>
      <c r="M10" s="81" t="str">
        <f t="shared" si="5"/>
        <v/>
      </c>
      <c r="N10" s="82" t="str">
        <f t="shared" si="6"/>
        <v/>
      </c>
      <c r="O10" s="71" t="str">
        <f t="shared" si="0"/>
        <v/>
      </c>
      <c r="P10" s="72" t="str">
        <f t="shared" si="1"/>
        <v/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 t="str">
        <f t="shared" si="2"/>
        <v/>
      </c>
    </row>
    <row r="11" spans="1:23" x14ac:dyDescent="0.2">
      <c r="A11" s="62"/>
      <c r="B11" s="76"/>
      <c r="C11" s="77"/>
      <c r="D11" s="78" t="str">
        <f t="shared" si="7"/>
        <v/>
      </c>
      <c r="E11" s="79"/>
      <c r="F11" s="79"/>
      <c r="G11" s="67"/>
      <c r="H11" s="67"/>
      <c r="I11" s="67"/>
      <c r="J11" s="67"/>
      <c r="K11" s="67"/>
      <c r="L11" s="80" t="str">
        <f t="shared" si="4"/>
        <v/>
      </c>
      <c r="M11" s="81" t="str">
        <f t="shared" si="5"/>
        <v/>
      </c>
      <c r="N11" s="82" t="str">
        <f t="shared" si="6"/>
        <v/>
      </c>
      <c r="O11" s="71" t="str">
        <f t="shared" si="0"/>
        <v/>
      </c>
      <c r="P11" s="72" t="str">
        <f t="shared" si="1"/>
        <v/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 t="str">
        <f t="shared" si="2"/>
        <v/>
      </c>
    </row>
    <row r="12" spans="1:23" x14ac:dyDescent="0.2">
      <c r="A12" s="62"/>
      <c r="B12" s="76"/>
      <c r="C12" s="77"/>
      <c r="D12" s="78" t="str">
        <f t="shared" si="7"/>
        <v/>
      </c>
      <c r="E12" s="79"/>
      <c r="F12" s="79"/>
      <c r="G12" s="67"/>
      <c r="H12" s="67"/>
      <c r="I12" s="67"/>
      <c r="J12" s="67"/>
      <c r="K12" s="67"/>
      <c r="L12" s="80" t="str">
        <f t="shared" si="4"/>
        <v/>
      </c>
      <c r="M12" s="81" t="str">
        <f t="shared" si="5"/>
        <v/>
      </c>
      <c r="N12" s="82" t="str">
        <f t="shared" si="6"/>
        <v/>
      </c>
      <c r="O12" s="71" t="str">
        <f t="shared" si="0"/>
        <v/>
      </c>
      <c r="P12" s="72" t="str">
        <f t="shared" si="1"/>
        <v/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 t="str">
        <f t="shared" si="2"/>
        <v/>
      </c>
    </row>
    <row r="13" spans="1:23" x14ac:dyDescent="0.2">
      <c r="A13" s="62"/>
      <c r="B13" s="76"/>
      <c r="C13" s="77"/>
      <c r="D13" s="78" t="str">
        <f t="shared" si="7"/>
        <v/>
      </c>
      <c r="E13" s="79"/>
      <c r="F13" s="79"/>
      <c r="G13" s="67"/>
      <c r="H13" s="67"/>
      <c r="I13" s="67"/>
      <c r="J13" s="67"/>
      <c r="K13" s="67"/>
      <c r="L13" s="80" t="str">
        <f t="shared" si="4"/>
        <v/>
      </c>
      <c r="M13" s="81" t="str">
        <f t="shared" si="5"/>
        <v/>
      </c>
      <c r="N13" s="82" t="str">
        <f t="shared" si="6"/>
        <v/>
      </c>
      <c r="O13" s="71" t="str">
        <f t="shared" si="0"/>
        <v/>
      </c>
      <c r="P13" s="72" t="str">
        <f t="shared" si="1"/>
        <v/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 t="str">
        <f t="shared" si="2"/>
        <v/>
      </c>
    </row>
    <row r="14" spans="1:23" x14ac:dyDescent="0.2">
      <c r="A14" s="62"/>
      <c r="B14" s="76"/>
      <c r="C14" s="77"/>
      <c r="D14" s="78" t="str">
        <f t="shared" si="7"/>
        <v/>
      </c>
      <c r="E14" s="79"/>
      <c r="F14" s="79"/>
      <c r="G14" s="67"/>
      <c r="H14" s="67"/>
      <c r="I14" s="67"/>
      <c r="J14" s="67"/>
      <c r="K14" s="67"/>
      <c r="L14" s="80" t="str">
        <f t="shared" si="4"/>
        <v/>
      </c>
      <c r="M14" s="81" t="str">
        <f t="shared" si="5"/>
        <v/>
      </c>
      <c r="N14" s="82" t="str">
        <f t="shared" si="6"/>
        <v/>
      </c>
      <c r="O14" s="71" t="str">
        <f t="shared" si="0"/>
        <v/>
      </c>
      <c r="P14" s="72" t="str">
        <f t="shared" si="1"/>
        <v/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 t="str">
        <f t="shared" si="2"/>
        <v/>
      </c>
    </row>
    <row r="15" spans="1:23" x14ac:dyDescent="0.2">
      <c r="A15" s="62"/>
      <c r="B15" s="76"/>
      <c r="C15" s="77"/>
      <c r="D15" s="78" t="str">
        <f t="shared" si="7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7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7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7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7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7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7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7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7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7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7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7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7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7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7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7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7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7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7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4</v>
      </c>
      <c r="C34" s="90" t="s">
        <v>82</v>
      </c>
      <c r="D34" s="91">
        <f>SUM(D4:D33)</f>
        <v>263.99999999999932</v>
      </c>
      <c r="E34" s="92">
        <f>SUM(E4:E33)</f>
        <v>252</v>
      </c>
      <c r="F34" s="92">
        <f>SUM(F4:F33)</f>
        <v>249</v>
      </c>
      <c r="G34" s="92"/>
      <c r="H34" s="92"/>
      <c r="I34" s="92"/>
      <c r="J34" s="92"/>
      <c r="K34" s="92"/>
      <c r="L34" s="92">
        <f>SUM(L4:L33)</f>
        <v>330.35</v>
      </c>
      <c r="M34" s="92">
        <f>SUM(M4:M33)</f>
        <v>409.20000000000005</v>
      </c>
      <c r="N34" s="92">
        <f>SUM(N4:N33)</f>
        <v>496.65</v>
      </c>
      <c r="O34" s="92">
        <f>SUM(O4:O33)</f>
        <v>212</v>
      </c>
      <c r="P34" s="93">
        <f>SUM(P4:P33)</f>
        <v>671</v>
      </c>
      <c r="Q34" s="94">
        <f>COUNTA(Q4:Q33)+$V$34</f>
        <v>4</v>
      </c>
      <c r="R34" s="94">
        <f>COUNTA(R4:R33)+$V$34</f>
        <v>4</v>
      </c>
      <c r="S34" s="94">
        <f>COUNTA(S4:S33)+$V$34</f>
        <v>4</v>
      </c>
      <c r="T34" s="94">
        <f>COUNTA(T4:T33)+$V$34</f>
        <v>4</v>
      </c>
      <c r="U34" s="94">
        <f>COUNTA(U4:U33)+$V$34</f>
        <v>4</v>
      </c>
      <c r="V34" s="94">
        <f>COUNT(V3:V33)-31</f>
        <v>-26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103"/>
      <c r="G36" s="10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Eisenbahnbrücke bis Brücke Zöberitzer Weg</v>
      </c>
      <c r="B37" s="108" t="s">
        <v>86</v>
      </c>
      <c r="C37" s="109"/>
      <c r="D37" s="110" t="s">
        <v>200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17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1">
    <mergeCell ref="P39:P40"/>
  </mergeCells>
  <phoneticPr fontId="0" type="noConversion"/>
  <dataValidations count="1">
    <dataValidation type="list" allowBlank="1" showErrorMessage="1" sqref="D36" xr:uid="{00000000-0002-0000-1300-000000000000}">
      <formula1>Lage_5</formula1>
      <formula2>0</formula2>
    </dataValidation>
  </dataValidations>
  <hyperlinks>
    <hyperlink ref="A2" location="Deckblatt" display="zurück zum Inhaltsverzeichnis" xr:uid="{00000000-0004-0000-13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L47"/>
  <sheetViews>
    <sheetView workbookViewId="0">
      <selection activeCell="A3" sqref="A3"/>
    </sheetView>
  </sheetViews>
  <sheetFormatPr baseColWidth="10" defaultRowHeight="12" x14ac:dyDescent="0.2"/>
  <cols>
    <col min="1" max="1" width="4.5703125" style="157" customWidth="1"/>
    <col min="2" max="2" width="8" style="198" customWidth="1"/>
    <col min="3" max="3" width="33.85546875" style="157" customWidth="1"/>
    <col min="4" max="4" width="11.140625" style="157" customWidth="1"/>
    <col min="5" max="10" width="8.28515625" style="199" customWidth="1"/>
    <col min="11" max="11" width="27.140625" style="157" customWidth="1"/>
    <col min="12" max="12" width="46" style="150" customWidth="1"/>
    <col min="13" max="16384" width="11.42578125" style="157"/>
  </cols>
  <sheetData>
    <row r="1" spans="1:12" x14ac:dyDescent="0.2">
      <c r="A1" s="152" t="s">
        <v>30</v>
      </c>
      <c r="B1" s="153" t="s">
        <v>5</v>
      </c>
      <c r="C1" s="152" t="s">
        <v>31</v>
      </c>
      <c r="D1" s="152" t="s">
        <v>32</v>
      </c>
      <c r="E1" s="152" t="s">
        <v>33</v>
      </c>
      <c r="F1" s="152" t="s">
        <v>34</v>
      </c>
      <c r="G1" s="154" t="s">
        <v>35</v>
      </c>
      <c r="H1" s="155"/>
      <c r="I1" s="156" t="s">
        <v>36</v>
      </c>
      <c r="J1" s="155"/>
      <c r="K1" s="152" t="s">
        <v>37</v>
      </c>
      <c r="L1" s="150" t="s">
        <v>38</v>
      </c>
    </row>
    <row r="2" spans="1:12" x14ac:dyDescent="0.2">
      <c r="A2" s="158" t="s">
        <v>39</v>
      </c>
      <c r="B2" s="153" t="s">
        <v>2</v>
      </c>
      <c r="C2" s="158" t="s">
        <v>40</v>
      </c>
      <c r="D2" s="158"/>
      <c r="E2" s="158" t="s">
        <v>41</v>
      </c>
      <c r="F2" s="158" t="s">
        <v>42</v>
      </c>
      <c r="G2" s="159" t="s">
        <v>43</v>
      </c>
      <c r="H2" s="159" t="s">
        <v>44</v>
      </c>
      <c r="I2" s="159" t="s">
        <v>43</v>
      </c>
      <c r="J2" s="159" t="s">
        <v>44</v>
      </c>
      <c r="K2" s="158"/>
    </row>
    <row r="3" spans="1:12" x14ac:dyDescent="0.2">
      <c r="A3" s="160"/>
      <c r="B3" s="161"/>
      <c r="C3" s="162" t="s">
        <v>45</v>
      </c>
      <c r="D3" s="160"/>
      <c r="E3" s="163"/>
      <c r="F3" s="163"/>
      <c r="G3" s="163"/>
      <c r="H3" s="163"/>
      <c r="I3" s="163"/>
      <c r="J3" s="163"/>
      <c r="L3" s="150" t="s">
        <v>82</v>
      </c>
    </row>
    <row r="4" spans="1:12" x14ac:dyDescent="0.2">
      <c r="A4" s="268">
        <f>Blatt1!$P$39</f>
        <v>1</v>
      </c>
      <c r="B4" s="164">
        <f>Blatt1!$B$3</f>
        <v>9.9999999999999995E-8</v>
      </c>
      <c r="C4" s="269" t="str">
        <f>Blatt1!$D$37</f>
        <v>Mündung in die Weiße Elster bis Brücke L170</v>
      </c>
      <c r="D4" s="272" t="str">
        <f>Blatt1!$D$36</f>
        <v>innerorts</v>
      </c>
      <c r="E4" s="266">
        <f>Blatt1!$D$34</f>
        <v>661.99990000000003</v>
      </c>
      <c r="F4" s="276">
        <f>Blatt1!$L$34</f>
        <v>2444.7493950000003</v>
      </c>
      <c r="G4" s="276">
        <f>Blatt1!$M$34</f>
        <v>911.25</v>
      </c>
      <c r="H4" s="276">
        <f>Blatt1!$N$34</f>
        <v>1505.6999999999998</v>
      </c>
      <c r="I4" s="266">
        <f>Blatt1!$O$34</f>
        <v>973</v>
      </c>
      <c r="J4" s="266">
        <f>Blatt1!$P$34</f>
        <v>1027</v>
      </c>
      <c r="K4" s="277" t="s">
        <v>246</v>
      </c>
      <c r="L4" s="150" t="s">
        <v>254</v>
      </c>
    </row>
    <row r="5" spans="1:12" x14ac:dyDescent="0.2">
      <c r="A5" s="268"/>
      <c r="B5" s="165">
        <f>MAX(Blatt1!$B$3:$B$33)</f>
        <v>0.66200000000000003</v>
      </c>
      <c r="C5" s="269"/>
      <c r="D5" s="272"/>
      <c r="E5" s="266"/>
      <c r="F5" s="276"/>
      <c r="G5" s="276"/>
      <c r="H5" s="276"/>
      <c r="I5" s="266"/>
      <c r="J5" s="266"/>
      <c r="K5" s="277"/>
    </row>
    <row r="6" spans="1:12" x14ac:dyDescent="0.2">
      <c r="A6" s="268">
        <f>Blatt2!$P$39</f>
        <v>2</v>
      </c>
      <c r="B6" s="164">
        <f>Blatt2!$B$3</f>
        <v>0.67200000000000004</v>
      </c>
      <c r="C6" s="269" t="str">
        <f>Blatt2!$D$37</f>
        <v>Brücke L170 bis Einlauf Mühlgraben</v>
      </c>
      <c r="D6" s="269" t="str">
        <f>Blatt2!$D$36</f>
        <v>außerorts</v>
      </c>
      <c r="E6" s="266">
        <f>Blatt2!$D$34</f>
        <v>1022.9999999999999</v>
      </c>
      <c r="F6" s="276">
        <f>Blatt2!$L$34</f>
        <v>4505.3</v>
      </c>
      <c r="G6" s="276">
        <f>Blatt2!$M$34</f>
        <v>1761.1999999999998</v>
      </c>
      <c r="H6" s="276">
        <f>Blatt2!$N$34</f>
        <v>1610.9</v>
      </c>
      <c r="I6" s="276">
        <v>2850</v>
      </c>
      <c r="J6" s="276">
        <v>465</v>
      </c>
      <c r="K6" s="277" t="s">
        <v>219</v>
      </c>
      <c r="L6" s="150" t="s">
        <v>262</v>
      </c>
    </row>
    <row r="7" spans="1:12" x14ac:dyDescent="0.2">
      <c r="A7" s="268"/>
      <c r="B7" s="165">
        <f>MAX(Blatt2!$B$3:$B$33)</f>
        <v>1.6950000000000001</v>
      </c>
      <c r="C7" s="269"/>
      <c r="D7" s="269"/>
      <c r="E7" s="266"/>
      <c r="F7" s="276"/>
      <c r="G7" s="276"/>
      <c r="H7" s="276"/>
      <c r="I7" s="276"/>
      <c r="J7" s="276"/>
      <c r="K7" s="277"/>
    </row>
    <row r="8" spans="1:12" x14ac:dyDescent="0.2">
      <c r="A8" s="268">
        <f>Blatt3!$P$39</f>
        <v>3</v>
      </c>
      <c r="B8" s="164">
        <f>Blatt3!$B$3</f>
        <v>1.6950000000000001</v>
      </c>
      <c r="C8" s="269" t="str">
        <f>Blatt3!$D$37</f>
        <v>Einlauf Mühlgraben bis Brücke Mühlenteich</v>
      </c>
      <c r="D8" s="269" t="str">
        <f>Blatt3!$D$36</f>
        <v>außerorts</v>
      </c>
      <c r="E8" s="266">
        <f>Blatt3!$D$34</f>
        <v>773</v>
      </c>
      <c r="F8" s="276">
        <f>Blatt3!$L$34</f>
        <v>1754.7499999999995</v>
      </c>
      <c r="G8" s="276">
        <f>Blatt3!$M$34</f>
        <v>698.65</v>
      </c>
      <c r="H8" s="276">
        <f>Blatt3!$N$34</f>
        <v>613.39999999999986</v>
      </c>
      <c r="I8" s="276">
        <f>Blatt3!$O$34</f>
        <v>370</v>
      </c>
      <c r="J8" s="276">
        <f>Blatt3!$P$34</f>
        <v>1401</v>
      </c>
      <c r="K8" s="277" t="s">
        <v>247</v>
      </c>
      <c r="L8" s="150" t="s">
        <v>255</v>
      </c>
    </row>
    <row r="9" spans="1:12" x14ac:dyDescent="0.2">
      <c r="A9" s="268"/>
      <c r="B9" s="165">
        <f>MAX(Blatt3!$B$3:$B$33)</f>
        <v>2.468</v>
      </c>
      <c r="C9" s="269"/>
      <c r="D9" s="269"/>
      <c r="E9" s="266"/>
      <c r="F9" s="276"/>
      <c r="G9" s="276"/>
      <c r="H9" s="276"/>
      <c r="I9" s="276"/>
      <c r="J9" s="276"/>
      <c r="K9" s="277"/>
    </row>
    <row r="10" spans="1:12" x14ac:dyDescent="0.2">
      <c r="A10" s="268">
        <f>Blatt4!$P$39</f>
        <v>4</v>
      </c>
      <c r="B10" s="164">
        <f>Blatt4!$B$3</f>
        <v>2.4820000000000002</v>
      </c>
      <c r="C10" s="269" t="str">
        <f>Blatt4!$D$37</f>
        <v>Brücke Mühlteich bis Brücke 3+716</v>
      </c>
      <c r="D10" s="269" t="str">
        <f>Blatt4!$D$36</f>
        <v>außerorts</v>
      </c>
      <c r="E10" s="266">
        <f>Blatt4!$D$34</f>
        <v>1226.9999999999998</v>
      </c>
      <c r="F10" s="266">
        <f>Blatt4!$L$34</f>
        <v>3028.5499999999997</v>
      </c>
      <c r="G10" s="266">
        <f>Blatt4!$M$34</f>
        <v>971</v>
      </c>
      <c r="H10" s="266">
        <f>Blatt4!$N$34</f>
        <v>1321.6999999999998</v>
      </c>
      <c r="I10" s="266">
        <f>Blatt4!$O$34</f>
        <v>462</v>
      </c>
      <c r="J10" s="266">
        <f>Blatt4!$P$34</f>
        <v>462</v>
      </c>
      <c r="K10" s="271" t="s">
        <v>248</v>
      </c>
    </row>
    <row r="11" spans="1:12" x14ac:dyDescent="0.2">
      <c r="A11" s="268"/>
      <c r="B11" s="165">
        <f>MAX(Blatt4!$B$3:$B$33)</f>
        <v>3.7090000000000001</v>
      </c>
      <c r="C11" s="269"/>
      <c r="D11" s="269"/>
      <c r="E11" s="266"/>
      <c r="F11" s="266"/>
      <c r="G11" s="266"/>
      <c r="H11" s="266"/>
      <c r="I11" s="266"/>
      <c r="J11" s="266"/>
      <c r="K11" s="271"/>
    </row>
    <row r="12" spans="1:12" x14ac:dyDescent="0.2">
      <c r="A12" s="268">
        <f>Blatt5!$P$39</f>
        <v>5</v>
      </c>
      <c r="B12" s="164">
        <f>Blatt5!$B$3</f>
        <v>3.7160000000000002</v>
      </c>
      <c r="C12" s="269" t="str">
        <f>Blatt5!$D$37</f>
        <v xml:space="preserve"> Brücke 3+716 bis Brücke Zieglerstrasse</v>
      </c>
      <c r="D12" s="269" t="str">
        <f>Blatt5!$D$36</f>
        <v>außerorts</v>
      </c>
      <c r="E12" s="266">
        <f>Blatt5!$D$34</f>
        <v>793.00000000000011</v>
      </c>
      <c r="F12" s="266">
        <f>Blatt5!$L$34</f>
        <v>2531.650000000001</v>
      </c>
      <c r="G12" s="266">
        <f>Blatt5!$M$34</f>
        <v>3114.7</v>
      </c>
      <c r="H12" s="266">
        <f>Blatt5!$N$34</f>
        <v>3290.8</v>
      </c>
      <c r="I12" s="266">
        <f>Blatt5!$O$34</f>
        <v>783</v>
      </c>
      <c r="J12" s="266">
        <f>Blatt5!$P$34</f>
        <v>806</v>
      </c>
      <c r="K12" s="264" t="s">
        <v>245</v>
      </c>
    </row>
    <row r="13" spans="1:12" x14ac:dyDescent="0.2">
      <c r="A13" s="268"/>
      <c r="B13" s="165">
        <f>MAX(Blatt5!$B$3:$B$33)</f>
        <v>4.5090000000000003</v>
      </c>
      <c r="C13" s="269"/>
      <c r="D13" s="269"/>
      <c r="E13" s="266"/>
      <c r="F13" s="266"/>
      <c r="G13" s="266"/>
      <c r="H13" s="266"/>
      <c r="I13" s="266"/>
      <c r="J13" s="266"/>
      <c r="K13" s="264"/>
    </row>
    <row r="14" spans="1:12" x14ac:dyDescent="0.2">
      <c r="A14" s="268">
        <f>Blatt6!$P$39</f>
        <v>6</v>
      </c>
      <c r="B14" s="164">
        <f>Blatt6!$B$3</f>
        <v>4.5250000000000004</v>
      </c>
      <c r="C14" s="269" t="str">
        <f>Blatt6!$D$37</f>
        <v>Brücke Zieglerstr. (B6) bis Bahndamm</v>
      </c>
      <c r="D14" s="272" t="str">
        <f>Blatt6!$D$36</f>
        <v>innerorts</v>
      </c>
      <c r="E14" s="266">
        <f>Blatt6!$D$34</f>
        <v>1252.9999999999991</v>
      </c>
      <c r="F14" s="266">
        <f>Blatt6!$L$34</f>
        <v>4131.3999999999969</v>
      </c>
      <c r="G14" s="266">
        <f>Blatt6!$M$34</f>
        <v>3949.1</v>
      </c>
      <c r="H14" s="266">
        <f>Blatt6!$N$34</f>
        <v>3525</v>
      </c>
      <c r="I14" s="266">
        <f>Blatt6!$O$34</f>
        <v>270</v>
      </c>
      <c r="J14" s="266">
        <f>Blatt6!$P$34</f>
        <v>2715</v>
      </c>
      <c r="K14" s="271" t="s">
        <v>249</v>
      </c>
    </row>
    <row r="15" spans="1:12" x14ac:dyDescent="0.2">
      <c r="A15" s="268"/>
      <c r="B15" s="165">
        <f>MAX(Blatt6!$B$3:$B$33)</f>
        <v>5.7779999999999996</v>
      </c>
      <c r="C15" s="269"/>
      <c r="D15" s="272"/>
      <c r="E15" s="266"/>
      <c r="F15" s="266"/>
      <c r="G15" s="266"/>
      <c r="H15" s="266"/>
      <c r="I15" s="266"/>
      <c r="J15" s="266"/>
      <c r="K15" s="271"/>
    </row>
    <row r="16" spans="1:12" x14ac:dyDescent="0.2">
      <c r="A16" s="268">
        <f>Blatt7!$P$39</f>
        <v>7</v>
      </c>
      <c r="B16" s="164">
        <f>Blatt7!$B$3</f>
        <v>5.8159999999999998</v>
      </c>
      <c r="C16" s="269" t="str">
        <f>Blatt7!$D$37</f>
        <v>EL Bahndamm bis Brücke Reideburger Str. OL Kanena</v>
      </c>
      <c r="D16" s="269" t="str">
        <f>Blatt7!$D$36</f>
        <v>außerorts</v>
      </c>
      <c r="E16" s="266">
        <f>Blatt7!$D$34</f>
        <v>602.99999999999966</v>
      </c>
      <c r="F16" s="266">
        <f>Blatt7!$L$34</f>
        <v>1622.2499999999998</v>
      </c>
      <c r="G16" s="266">
        <f>Blatt7!$M$34</f>
        <v>1228.6499999999996</v>
      </c>
      <c r="H16" s="266">
        <f>Blatt7!$N$34</f>
        <v>1209.2</v>
      </c>
      <c r="I16" s="266">
        <f>Blatt7!$O$34</f>
        <v>591</v>
      </c>
      <c r="J16" s="266">
        <f>Blatt7!$P$34</f>
        <v>607</v>
      </c>
      <c r="K16" s="264" t="s">
        <v>250</v>
      </c>
    </row>
    <row r="17" spans="1:12" x14ac:dyDescent="0.2">
      <c r="A17" s="268"/>
      <c r="B17" s="165">
        <f>MAX(Blatt7!$B$3:$B$33)</f>
        <v>6.4189999999999996</v>
      </c>
      <c r="C17" s="269"/>
      <c r="D17" s="269"/>
      <c r="E17" s="266"/>
      <c r="F17" s="266"/>
      <c r="G17" s="266"/>
      <c r="H17" s="266"/>
      <c r="I17" s="266"/>
      <c r="J17" s="266"/>
      <c r="K17" s="264"/>
    </row>
    <row r="18" spans="1:12" x14ac:dyDescent="0.2">
      <c r="A18" s="268">
        <f>Blatt8!$P$39</f>
        <v>8</v>
      </c>
      <c r="B18" s="164">
        <f>Blatt8!$B$3</f>
        <v>6.4279999999999999</v>
      </c>
      <c r="C18" s="269" t="str">
        <f>Blatt8!$D$37</f>
        <v>Brücke Reideburger Str. bis ZL Graben v. Hufeisensee</v>
      </c>
      <c r="D18" s="269" t="str">
        <f>Blatt8!$D$36</f>
        <v>außerorts</v>
      </c>
      <c r="E18" s="266">
        <f>Blatt8!$D$34</f>
        <v>1254.0000000000005</v>
      </c>
      <c r="F18" s="266">
        <f>Blatt8!$L$34</f>
        <v>2876.2500000000014</v>
      </c>
      <c r="G18" s="266">
        <f>Blatt8!$M$34</f>
        <v>3380.85</v>
      </c>
      <c r="H18" s="266">
        <f>Blatt8!$N$34</f>
        <v>3500.85</v>
      </c>
      <c r="I18" s="266">
        <f>Blatt8!$O$34</f>
        <v>1241</v>
      </c>
      <c r="J18" s="266">
        <f>Blatt8!$P$34</f>
        <v>798</v>
      </c>
      <c r="K18" s="271"/>
    </row>
    <row r="19" spans="1:12" x14ac:dyDescent="0.2">
      <c r="A19" s="268"/>
      <c r="B19" s="165">
        <f>MAX(Blatt8!$B$3:$B$33)</f>
        <v>7.6820000000000004</v>
      </c>
      <c r="C19" s="269"/>
      <c r="D19" s="269"/>
      <c r="E19" s="266"/>
      <c r="F19" s="266"/>
      <c r="G19" s="266"/>
      <c r="H19" s="266"/>
      <c r="I19" s="266"/>
      <c r="J19" s="266"/>
      <c r="K19" s="271"/>
    </row>
    <row r="20" spans="1:12" x14ac:dyDescent="0.2">
      <c r="A20" s="268">
        <f>Blatt9!$P$39</f>
        <v>9</v>
      </c>
      <c r="B20" s="164">
        <f>Blatt9!$B$3</f>
        <v>7.6820000000000004</v>
      </c>
      <c r="C20" s="269" t="str">
        <f>Blatt9!$D$37</f>
        <v>Zulauf v. Hufeisensee bis Brücke Delitzscher Str. L165</v>
      </c>
      <c r="D20" s="274" t="str">
        <f>Blatt9!$D$36</f>
        <v>außerorts</v>
      </c>
      <c r="E20" s="266">
        <f>Blatt9!$D$34</f>
        <v>1250.9999999999993</v>
      </c>
      <c r="F20" s="266">
        <f>Blatt9!$L$34</f>
        <v>2688.7999999999984</v>
      </c>
      <c r="G20" s="266">
        <f>Blatt9!$M$34</f>
        <v>3907.3500000000004</v>
      </c>
      <c r="H20" s="266">
        <f>Blatt9!$N$34</f>
        <v>3767.6000000000004</v>
      </c>
      <c r="I20" s="266">
        <f>Blatt9!$O$34</f>
        <v>1249</v>
      </c>
      <c r="J20" s="266">
        <f>Blatt9!$P$34</f>
        <v>794</v>
      </c>
      <c r="K20" s="264" t="s">
        <v>241</v>
      </c>
    </row>
    <row r="21" spans="1:12" x14ac:dyDescent="0.2">
      <c r="A21" s="268"/>
      <c r="B21" s="165">
        <f>MAX(Blatt9!$B$3:$B$33)</f>
        <v>8.9329999999999998</v>
      </c>
      <c r="C21" s="269"/>
      <c r="D21" s="274"/>
      <c r="E21" s="266"/>
      <c r="F21" s="266"/>
      <c r="G21" s="266"/>
      <c r="H21" s="266"/>
      <c r="I21" s="266"/>
      <c r="J21" s="266"/>
      <c r="K21" s="264"/>
    </row>
    <row r="22" spans="1:12" x14ac:dyDescent="0.2">
      <c r="A22" s="268">
        <f>Blatt10!$P$39</f>
        <v>10</v>
      </c>
      <c r="B22" s="164">
        <f>Blatt10!$B$3</f>
        <v>8.9440000000000008</v>
      </c>
      <c r="C22" s="269" t="str">
        <f>Blatt10!$D$37</f>
        <v xml:space="preserve"> Brücke Delitzscher Str. L165 bis Brücke Paul-Singer-Str.</v>
      </c>
      <c r="D22" s="272" t="str">
        <f>Blatt10!$D$36</f>
        <v>innerorts</v>
      </c>
      <c r="E22" s="266">
        <f>Blatt10!$D$34</f>
        <v>972.99999999999898</v>
      </c>
      <c r="F22" s="266">
        <f>Blatt10!$L$34</f>
        <v>2116.2499999999982</v>
      </c>
      <c r="G22" s="266">
        <f>Blatt10!$M$34</f>
        <v>2808.45</v>
      </c>
      <c r="H22" s="266">
        <f>Blatt10!$N$34</f>
        <v>2819.65</v>
      </c>
      <c r="I22" s="266">
        <f>Blatt10!$O$34</f>
        <v>1191</v>
      </c>
      <c r="J22" s="266">
        <f>Blatt10!$P$34</f>
        <v>738</v>
      </c>
      <c r="K22" s="267" t="s">
        <v>257</v>
      </c>
      <c r="L22" s="150" t="s">
        <v>259</v>
      </c>
    </row>
    <row r="23" spans="1:12" x14ac:dyDescent="0.2">
      <c r="A23" s="268"/>
      <c r="B23" s="165">
        <f>MAX(Blatt10!$B$3:$B$33)</f>
        <v>9.9169999999999998</v>
      </c>
      <c r="C23" s="269"/>
      <c r="D23" s="272"/>
      <c r="E23" s="266"/>
      <c r="F23" s="266"/>
      <c r="G23" s="266"/>
      <c r="H23" s="266"/>
      <c r="I23" s="266"/>
      <c r="J23" s="266"/>
      <c r="K23" s="267"/>
    </row>
    <row r="24" spans="1:12" x14ac:dyDescent="0.2">
      <c r="A24" s="268">
        <f>Blatt11!$P$39</f>
        <v>11</v>
      </c>
      <c r="B24" s="164">
        <f>Blatt11!$B$3</f>
        <v>9.9250000000000007</v>
      </c>
      <c r="C24" s="269" t="str">
        <f>Blatt11!$D$37</f>
        <v xml:space="preserve">Brücke Paul-Singer-Str. bis Zulauf Dautzsch </v>
      </c>
      <c r="D24" s="274" t="str">
        <f>Blatt11!$D$36</f>
        <v>außerorts</v>
      </c>
      <c r="E24" s="266">
        <f>Blatt11!$D$34</f>
        <v>843.99999999999943</v>
      </c>
      <c r="F24" s="266">
        <f>Blatt11!$L$34</f>
        <v>1822.8499999999981</v>
      </c>
      <c r="G24" s="266">
        <f>Blatt11!$M$34</f>
        <v>1269.1999999999998</v>
      </c>
      <c r="H24" s="266">
        <f>Blatt11!$N$34</f>
        <v>961.49999999999989</v>
      </c>
      <c r="I24" s="266">
        <f>Blatt11!$O$34</f>
        <v>310</v>
      </c>
      <c r="J24" s="266">
        <f>Blatt11!$P$34</f>
        <v>309</v>
      </c>
      <c r="K24" s="275" t="s">
        <v>242</v>
      </c>
    </row>
    <row r="25" spans="1:12" x14ac:dyDescent="0.2">
      <c r="A25" s="268"/>
      <c r="B25" s="165">
        <f>MAX(Blatt11!$B$3:$B$33)</f>
        <v>10.769</v>
      </c>
      <c r="C25" s="269"/>
      <c r="D25" s="274"/>
      <c r="E25" s="266"/>
      <c r="F25" s="266"/>
      <c r="G25" s="266"/>
      <c r="H25" s="266"/>
      <c r="I25" s="266"/>
      <c r="J25" s="266"/>
      <c r="K25" s="275"/>
    </row>
    <row r="26" spans="1:12" x14ac:dyDescent="0.2">
      <c r="A26" s="268">
        <f>Blatt12!$P$39</f>
        <v>12</v>
      </c>
      <c r="B26" s="164">
        <f>Blatt12!$B$3</f>
        <v>10.769</v>
      </c>
      <c r="C26" s="269" t="str">
        <f>Blatt12!$D$37</f>
        <v>Zulauf Dautzsch bis Brücke Gut Stichelsdorf</v>
      </c>
      <c r="D26" s="269" t="str">
        <f>Blatt12!$D$36</f>
        <v>außerorts</v>
      </c>
      <c r="E26" s="266">
        <f>Blatt12!$D$34</f>
        <v>506.99999999999966</v>
      </c>
      <c r="F26" s="270">
        <f>Blatt12!$L$34</f>
        <v>944.89999999999873</v>
      </c>
      <c r="G26" s="266">
        <f>Blatt12!$M$34</f>
        <v>1682.3999999999999</v>
      </c>
      <c r="H26" s="266">
        <f>Blatt12!$N$34</f>
        <v>1775.65</v>
      </c>
      <c r="I26" s="266">
        <f>Blatt12!$O$34</f>
        <v>503</v>
      </c>
      <c r="J26" s="266">
        <f>Blatt12!$P$34</f>
        <v>502</v>
      </c>
      <c r="K26" s="267" t="s">
        <v>244</v>
      </c>
      <c r="L26" s="150" t="s">
        <v>258</v>
      </c>
    </row>
    <row r="27" spans="1:12" x14ac:dyDescent="0.2">
      <c r="A27" s="268"/>
      <c r="B27" s="165">
        <f>MAX(Blatt12!$B$3:$B$33)</f>
        <v>11.276</v>
      </c>
      <c r="C27" s="269"/>
      <c r="D27" s="269"/>
      <c r="E27" s="266"/>
      <c r="F27" s="270"/>
      <c r="G27" s="266"/>
      <c r="H27" s="266"/>
      <c r="I27" s="266"/>
      <c r="J27" s="266"/>
      <c r="K27" s="267"/>
    </row>
    <row r="28" spans="1:12" x14ac:dyDescent="0.2">
      <c r="A28" s="268">
        <f>Blatt13!$P$39</f>
        <v>13</v>
      </c>
      <c r="B28" s="164">
        <f>Blatt13!$B$3</f>
        <v>11.305</v>
      </c>
      <c r="C28" s="269" t="str">
        <f>Blatt13!$D$37</f>
        <v>Brücke Gut Stichelsdorf bis Brücke BAB 14</v>
      </c>
      <c r="D28" s="274" t="str">
        <f>Blatt13!$D$36</f>
        <v>außerorts</v>
      </c>
      <c r="E28" s="266">
        <f>Blatt13!$D$34</f>
        <v>397.99999999999972</v>
      </c>
      <c r="F28" s="266">
        <f>Blatt13!$L$34</f>
        <v>737.54999999999939</v>
      </c>
      <c r="G28" s="266">
        <f>Blatt13!$M$34</f>
        <v>964.1</v>
      </c>
      <c r="H28" s="266">
        <f>Blatt13!$N$34</f>
        <v>1151.25</v>
      </c>
      <c r="I28" s="266">
        <f>Blatt13!$O$34</f>
        <v>587.6</v>
      </c>
      <c r="J28" s="266">
        <f>Blatt13!$P$34</f>
        <v>56</v>
      </c>
      <c r="K28" s="271" t="s">
        <v>260</v>
      </c>
    </row>
    <row r="29" spans="1:12" x14ac:dyDescent="0.2">
      <c r="A29" s="268"/>
      <c r="B29" s="165">
        <f>MAX(Blatt13!$B$3:$B$33)</f>
        <v>11.702999999999999</v>
      </c>
      <c r="C29" s="269"/>
      <c r="D29" s="274"/>
      <c r="E29" s="266"/>
      <c r="F29" s="266"/>
      <c r="G29" s="266"/>
      <c r="H29" s="266"/>
      <c r="I29" s="266"/>
      <c r="J29" s="266"/>
      <c r="K29" s="271"/>
    </row>
    <row r="30" spans="1:12" x14ac:dyDescent="0.2">
      <c r="A30" s="268">
        <f>Blatt14!$P$39</f>
        <v>14</v>
      </c>
      <c r="B30" s="164">
        <f>Blatt14!$B$3</f>
        <v>11.74</v>
      </c>
      <c r="C30" s="269" t="str">
        <f>Blatt14!$D$37</f>
        <v>Brücke BAB 14 bis Brücke Zöberitzer Str.</v>
      </c>
      <c r="D30" s="272" t="str">
        <f>Blatt14!$D$36</f>
        <v>innerorts</v>
      </c>
      <c r="E30" s="266">
        <f>Blatt14!$D$34</f>
        <v>689.99999999999955</v>
      </c>
      <c r="F30" s="266">
        <f>Blatt14!$L$34</f>
        <v>1651.1499999999976</v>
      </c>
      <c r="G30" s="266">
        <f>Blatt14!$M$34</f>
        <v>1016.5999999999999</v>
      </c>
      <c r="H30" s="266">
        <f>Blatt14!$N$34</f>
        <v>909.35000000000014</v>
      </c>
      <c r="I30" s="266">
        <f>Blatt14!$O$34</f>
        <v>370</v>
      </c>
      <c r="J30" s="266">
        <f>Blatt14!$P$34</f>
        <v>339</v>
      </c>
      <c r="K30" s="271" t="s">
        <v>251</v>
      </c>
    </row>
    <row r="31" spans="1:12" x14ac:dyDescent="0.2">
      <c r="A31" s="268"/>
      <c r="B31" s="165">
        <f>MAX(Blatt14!$B$3:$B$33)</f>
        <v>12.43</v>
      </c>
      <c r="C31" s="269"/>
      <c r="D31" s="272"/>
      <c r="E31" s="266"/>
      <c r="F31" s="266"/>
      <c r="G31" s="266"/>
      <c r="H31" s="266"/>
      <c r="I31" s="266"/>
      <c r="J31" s="266"/>
      <c r="K31" s="271"/>
    </row>
    <row r="32" spans="1:12" x14ac:dyDescent="0.2">
      <c r="A32" s="268">
        <f>Blatt15!$P$39</f>
        <v>15</v>
      </c>
      <c r="B32" s="164">
        <f>Blatt15!$B$3</f>
        <v>12.446999999999999</v>
      </c>
      <c r="C32" s="269" t="str">
        <f>Blatt15!$D$37</f>
        <v>Brücke Zöberitzer Str. bis Abschwenk von B100</v>
      </c>
      <c r="D32" s="274" t="str">
        <f>Blatt15!$D$36</f>
        <v>außerorts</v>
      </c>
      <c r="E32" s="266">
        <f>Blatt15!$D$34</f>
        <v>696.00000000000148</v>
      </c>
      <c r="F32" s="279">
        <f>Blatt15!$L$34</f>
        <v>1680.9000000000046</v>
      </c>
      <c r="G32" s="266">
        <f>Blatt15!$M$34</f>
        <v>1693.7</v>
      </c>
      <c r="H32" s="266">
        <f>Blatt15!$N$34</f>
        <v>1508.15</v>
      </c>
      <c r="I32" s="266">
        <f>Blatt15!$O$34</f>
        <v>1693</v>
      </c>
      <c r="J32" s="266">
        <f>Blatt15!$P$34</f>
        <v>439</v>
      </c>
      <c r="K32" s="267" t="s">
        <v>208</v>
      </c>
    </row>
    <row r="33" spans="1:12" x14ac:dyDescent="0.2">
      <c r="A33" s="268"/>
      <c r="B33" s="165">
        <f>MAX(Blatt15!$B$3:$B$33)</f>
        <v>13.143000000000001</v>
      </c>
      <c r="C33" s="269"/>
      <c r="D33" s="274"/>
      <c r="E33" s="266"/>
      <c r="F33" s="279"/>
      <c r="G33" s="266"/>
      <c r="H33" s="266"/>
      <c r="I33" s="266"/>
      <c r="J33" s="266"/>
      <c r="K33" s="267"/>
    </row>
    <row r="34" spans="1:12" x14ac:dyDescent="0.2">
      <c r="A34" s="268">
        <f>Blatt16!$P$39</f>
        <v>16</v>
      </c>
      <c r="B34" s="164">
        <f>Blatt16!$B$3</f>
        <v>13.143000000000001</v>
      </c>
      <c r="C34" s="269" t="str">
        <f>Blatt16!$D$37</f>
        <v>Abschwenk von B100 bis AL  Eisenbahnbrücke</v>
      </c>
      <c r="D34" s="269" t="str">
        <f>Blatt16!$D$36</f>
        <v>außerorts</v>
      </c>
      <c r="E34" s="266">
        <f>Blatt16!$D$34</f>
        <v>1008.9999999999986</v>
      </c>
      <c r="F34" s="279">
        <f>Blatt16!$L$34</f>
        <v>2243.1999999999998</v>
      </c>
      <c r="G34" s="266">
        <f>Blatt16!$M$34</f>
        <v>2116.4499999999998</v>
      </c>
      <c r="H34" s="266">
        <f>Blatt16!$N$34</f>
        <v>2297.1</v>
      </c>
      <c r="I34" s="266">
        <f>Blatt16!$O$34</f>
        <v>46.2</v>
      </c>
      <c r="J34" s="266">
        <f>Blatt16!$P$34</f>
        <v>4.8</v>
      </c>
      <c r="K34" s="267" t="s">
        <v>243</v>
      </c>
    </row>
    <row r="35" spans="1:12" x14ac:dyDescent="0.2">
      <c r="A35" s="268"/>
      <c r="B35" s="165">
        <f>MAX(Blatt16!$B$3:$B$33)</f>
        <v>14.151999999999999</v>
      </c>
      <c r="C35" s="269"/>
      <c r="D35" s="269"/>
      <c r="E35" s="266"/>
      <c r="F35" s="279"/>
      <c r="G35" s="266"/>
      <c r="H35" s="266"/>
      <c r="I35" s="266"/>
      <c r="J35" s="266"/>
      <c r="K35" s="267"/>
    </row>
    <row r="36" spans="1:12" x14ac:dyDescent="0.2">
      <c r="A36" s="268">
        <f>Blatt17!$P$39</f>
        <v>17</v>
      </c>
      <c r="B36" s="164">
        <f>Blatt17!$B$3</f>
        <v>14.17</v>
      </c>
      <c r="C36" s="269" t="str">
        <f>Blatt17!$D$37</f>
        <v>Eisenbahnbrücke bis Brücke Zöberitzer Weg</v>
      </c>
      <c r="D36" s="269" t="str">
        <f>Blatt17!$D$36</f>
        <v>außerorts</v>
      </c>
      <c r="E36" s="266">
        <f>Blatt17!$D$34</f>
        <v>263.99999999999932</v>
      </c>
      <c r="F36" s="270">
        <f>Blatt17!$L$34</f>
        <v>330.35</v>
      </c>
      <c r="G36" s="266">
        <f>Blatt17!$M$34</f>
        <v>409.20000000000005</v>
      </c>
      <c r="H36" s="266">
        <f>Blatt17!$N$34</f>
        <v>496.65</v>
      </c>
      <c r="I36" s="266">
        <f>Blatt17!$O$34</f>
        <v>212</v>
      </c>
      <c r="J36" s="266">
        <f>Blatt17!$P$34</f>
        <v>671</v>
      </c>
      <c r="K36" s="264" t="s">
        <v>253</v>
      </c>
    </row>
    <row r="37" spans="1:12" x14ac:dyDescent="0.2">
      <c r="A37" s="268"/>
      <c r="B37" s="165">
        <f>MAX(Blatt17!$B$3:$B$33)</f>
        <v>14.433999999999999</v>
      </c>
      <c r="C37" s="269"/>
      <c r="D37" s="269"/>
      <c r="E37" s="266"/>
      <c r="F37" s="270"/>
      <c r="G37" s="266"/>
      <c r="H37" s="266"/>
      <c r="I37" s="266"/>
      <c r="J37" s="266"/>
      <c r="K37" s="264"/>
    </row>
    <row r="38" spans="1:12" x14ac:dyDescent="0.2">
      <c r="A38" s="166">
        <f>COUNTA(A3:A37)</f>
        <v>17</v>
      </c>
      <c r="B38" s="166" t="s">
        <v>46</v>
      </c>
      <c r="C38" s="167" t="s">
        <v>47</v>
      </c>
      <c r="D38" s="167" t="s">
        <v>48</v>
      </c>
      <c r="E38" s="166">
        <f t="shared" ref="E38:J38" si="0">SUM(E3:E37)</f>
        <v>14219.999899999997</v>
      </c>
      <c r="F38" s="166">
        <f t="shared" si="0"/>
        <v>37110.849394999983</v>
      </c>
      <c r="G38" s="166">
        <f t="shared" si="0"/>
        <v>31882.850000000002</v>
      </c>
      <c r="H38" s="166">
        <f t="shared" si="0"/>
        <v>32264.450000000004</v>
      </c>
      <c r="I38" s="166">
        <f t="shared" si="0"/>
        <v>13701.800000000001</v>
      </c>
      <c r="J38" s="166">
        <f t="shared" si="0"/>
        <v>12133.8</v>
      </c>
      <c r="K38" s="168">
        <f>SUM(G38:J38)</f>
        <v>89982.900000000009</v>
      </c>
    </row>
    <row r="39" spans="1:12" x14ac:dyDescent="0.2">
      <c r="A39" s="166">
        <f>COUNTIF(D3:D37,"innerorts")</f>
        <v>4</v>
      </c>
      <c r="B39" s="166" t="s">
        <v>46</v>
      </c>
      <c r="C39" s="169" t="s">
        <v>49</v>
      </c>
      <c r="D39" s="223" t="s">
        <v>50</v>
      </c>
      <c r="E39" s="224">
        <f t="shared" ref="E39:J39" si="1">SUMIF($D3:$D37,"innerorts",E3:E37)</f>
        <v>3577.9998999999975</v>
      </c>
      <c r="F39" s="224">
        <f t="shared" si="1"/>
        <v>10343.549394999993</v>
      </c>
      <c r="G39" s="225">
        <f t="shared" si="1"/>
        <v>8685.4</v>
      </c>
      <c r="H39" s="224">
        <f t="shared" si="1"/>
        <v>8759.7000000000007</v>
      </c>
      <c r="I39" s="225">
        <f t="shared" si="1"/>
        <v>2804</v>
      </c>
      <c r="J39" s="224">
        <f t="shared" si="1"/>
        <v>4819</v>
      </c>
      <c r="K39" s="171">
        <f>SUM(G39:J39)</f>
        <v>25068.1</v>
      </c>
    </row>
    <row r="40" spans="1:12" x14ac:dyDescent="0.2">
      <c r="A40" s="166">
        <f>COUNTIF(D3:D37,"außerorts")</f>
        <v>13</v>
      </c>
      <c r="B40" s="166" t="s">
        <v>46</v>
      </c>
      <c r="C40" s="169" t="s">
        <v>49</v>
      </c>
      <c r="D40" s="167" t="s">
        <v>51</v>
      </c>
      <c r="E40" s="166">
        <f t="shared" ref="E40:J40" si="2">SUMIF($D3:$D37,"außerorts",E3:E37)</f>
        <v>10641.999999999998</v>
      </c>
      <c r="F40" s="166">
        <f t="shared" si="2"/>
        <v>26767.3</v>
      </c>
      <c r="G40" s="170">
        <f t="shared" si="2"/>
        <v>23197.45</v>
      </c>
      <c r="H40" s="166">
        <f t="shared" si="2"/>
        <v>23504.750000000004</v>
      </c>
      <c r="I40" s="170">
        <f t="shared" si="2"/>
        <v>10897.800000000001</v>
      </c>
      <c r="J40" s="166">
        <f t="shared" si="2"/>
        <v>7314.8</v>
      </c>
      <c r="K40" s="172">
        <f>SUM(G40:J40)</f>
        <v>64914.80000000001</v>
      </c>
    </row>
    <row r="41" spans="1:12" x14ac:dyDescent="0.2">
      <c r="A41" s="163"/>
      <c r="B41" s="163"/>
      <c r="C41" s="173"/>
      <c r="D41" s="173"/>
      <c r="E41" s="163"/>
      <c r="F41" s="163"/>
      <c r="G41" s="163"/>
      <c r="H41" s="163"/>
      <c r="I41" s="163"/>
      <c r="J41" s="163"/>
      <c r="K41" s="160"/>
      <c r="L41" s="157" t="s">
        <v>52</v>
      </c>
    </row>
    <row r="42" spans="1:12" x14ac:dyDescent="0.2">
      <c r="A42" s="174" t="s">
        <v>53</v>
      </c>
      <c r="B42" s="175"/>
      <c r="C42" s="176"/>
      <c r="D42" s="176"/>
      <c r="E42" s="177"/>
      <c r="F42" s="177"/>
      <c r="G42" s="177"/>
      <c r="H42" s="177"/>
      <c r="I42" s="226" t="s">
        <v>208</v>
      </c>
      <c r="J42" s="227"/>
      <c r="K42" s="228">
        <v>4654</v>
      </c>
      <c r="L42" s="157" t="s">
        <v>54</v>
      </c>
    </row>
    <row r="43" spans="1:12" x14ac:dyDescent="0.2">
      <c r="A43" s="178" t="s">
        <v>55</v>
      </c>
      <c r="B43" s="161"/>
      <c r="C43" s="179" t="s">
        <v>89</v>
      </c>
      <c r="D43" s="180"/>
      <c r="E43" s="163"/>
      <c r="F43" s="181"/>
      <c r="G43" s="163"/>
      <c r="H43" s="163"/>
      <c r="I43" s="280" t="s">
        <v>220</v>
      </c>
      <c r="J43" s="280"/>
      <c r="K43" s="248">
        <v>21030</v>
      </c>
      <c r="L43" s="157" t="s">
        <v>56</v>
      </c>
    </row>
    <row r="44" spans="1:12" x14ac:dyDescent="0.2">
      <c r="A44" s="178" t="s">
        <v>57</v>
      </c>
      <c r="B44" s="161"/>
      <c r="C44" s="183" t="s">
        <v>56</v>
      </c>
      <c r="D44" s="236">
        <v>44676</v>
      </c>
      <c r="E44" s="163" t="s">
        <v>221</v>
      </c>
      <c r="F44" s="181"/>
      <c r="G44" s="163"/>
      <c r="H44" s="163"/>
      <c r="I44" s="163" t="s">
        <v>263</v>
      </c>
      <c r="J44" s="163"/>
      <c r="K44" s="248">
        <v>25684</v>
      </c>
      <c r="L44" s="157" t="s">
        <v>58</v>
      </c>
    </row>
    <row r="45" spans="1:12" x14ac:dyDescent="0.2">
      <c r="A45" s="184" t="s">
        <v>59</v>
      </c>
      <c r="B45" s="161"/>
      <c r="C45" s="185">
        <v>39902</v>
      </c>
      <c r="D45" s="186"/>
      <c r="E45" s="187"/>
      <c r="F45" s="187"/>
      <c r="G45" s="163"/>
      <c r="H45" s="163"/>
      <c r="I45" s="163"/>
      <c r="J45" s="163"/>
      <c r="K45" s="182"/>
      <c r="L45" s="157" t="s">
        <v>60</v>
      </c>
    </row>
    <row r="46" spans="1:12" x14ac:dyDescent="0.2">
      <c r="A46" s="188" t="s">
        <v>61</v>
      </c>
      <c r="B46" s="189"/>
      <c r="C46" s="190" t="s">
        <v>90</v>
      </c>
      <c r="D46" s="191" t="s">
        <v>209</v>
      </c>
      <c r="E46" s="192"/>
      <c r="F46" s="192"/>
      <c r="G46" s="192"/>
      <c r="H46" s="192"/>
      <c r="I46" s="193"/>
      <c r="J46" s="200" t="s">
        <v>210</v>
      </c>
      <c r="K46" s="194"/>
    </row>
    <row r="47" spans="1:12" x14ac:dyDescent="0.2">
      <c r="A47" s="160"/>
      <c r="B47" s="195"/>
      <c r="C47" s="160"/>
      <c r="D47" s="160"/>
      <c r="E47" s="187"/>
      <c r="F47" s="163"/>
      <c r="G47" s="163"/>
      <c r="H47" s="163"/>
      <c r="I47" s="196"/>
      <c r="J47" s="197"/>
    </row>
  </sheetData>
  <mergeCells count="171">
    <mergeCell ref="I43:J43"/>
    <mergeCell ref="H36:H37"/>
    <mergeCell ref="I36:I37"/>
    <mergeCell ref="J28:J29"/>
    <mergeCell ref="K28:K29"/>
    <mergeCell ref="H28:H29"/>
    <mergeCell ref="I28:I29"/>
    <mergeCell ref="H32:H33"/>
    <mergeCell ref="I32:I33"/>
    <mergeCell ref="J34:J35"/>
    <mergeCell ref="K34:K35"/>
    <mergeCell ref="J36:J37"/>
    <mergeCell ref="K36:K37"/>
    <mergeCell ref="H34:H35"/>
    <mergeCell ref="I34:I35"/>
    <mergeCell ref="I30:I31"/>
    <mergeCell ref="J32:J33"/>
    <mergeCell ref="K32:K33"/>
    <mergeCell ref="J30:J31"/>
    <mergeCell ref="K30:K31"/>
    <mergeCell ref="H30:H31"/>
    <mergeCell ref="F36:F37"/>
    <mergeCell ref="G36:G37"/>
    <mergeCell ref="A36:A37"/>
    <mergeCell ref="C36:C37"/>
    <mergeCell ref="D36:D37"/>
    <mergeCell ref="E36:E37"/>
    <mergeCell ref="A30:A31"/>
    <mergeCell ref="C30:C31"/>
    <mergeCell ref="D30:D31"/>
    <mergeCell ref="E30:E31"/>
    <mergeCell ref="A32:A33"/>
    <mergeCell ref="C32:C33"/>
    <mergeCell ref="D32:D33"/>
    <mergeCell ref="E32:E33"/>
    <mergeCell ref="F32:F33"/>
    <mergeCell ref="G32:G33"/>
    <mergeCell ref="A34:A35"/>
    <mergeCell ref="C34:C35"/>
    <mergeCell ref="D34:D35"/>
    <mergeCell ref="E34:E35"/>
    <mergeCell ref="F34:F35"/>
    <mergeCell ref="G34:G35"/>
    <mergeCell ref="F28:F29"/>
    <mergeCell ref="G28:G29"/>
    <mergeCell ref="F30:F31"/>
    <mergeCell ref="G30:G31"/>
    <mergeCell ref="J26:J27"/>
    <mergeCell ref="K26:K27"/>
    <mergeCell ref="C18:C19"/>
    <mergeCell ref="D18:D19"/>
    <mergeCell ref="E18:E19"/>
    <mergeCell ref="J18:J19"/>
    <mergeCell ref="K18:K19"/>
    <mergeCell ref="K22:K23"/>
    <mergeCell ref="J24:J25"/>
    <mergeCell ref="K24:K25"/>
    <mergeCell ref="J20:J21"/>
    <mergeCell ref="K20:K21"/>
    <mergeCell ref="I26:I27"/>
    <mergeCell ref="A24:A25"/>
    <mergeCell ref="C24:C25"/>
    <mergeCell ref="D24:D25"/>
    <mergeCell ref="E24:E25"/>
    <mergeCell ref="F24:F25"/>
    <mergeCell ref="H24:H25"/>
    <mergeCell ref="I24:I25"/>
    <mergeCell ref="F16:F17"/>
    <mergeCell ref="G16:G17"/>
    <mergeCell ref="I20:I21"/>
    <mergeCell ref="A16:A17"/>
    <mergeCell ref="C16:C17"/>
    <mergeCell ref="D16:D17"/>
    <mergeCell ref="E16:E17"/>
    <mergeCell ref="H16:H17"/>
    <mergeCell ref="I16:I17"/>
    <mergeCell ref="F18:F19"/>
    <mergeCell ref="G18:G19"/>
    <mergeCell ref="H18:H19"/>
    <mergeCell ref="I18:I19"/>
    <mergeCell ref="A18:A19"/>
    <mergeCell ref="I22:I23"/>
    <mergeCell ref="D20:D21"/>
    <mergeCell ref="E20:E21"/>
    <mergeCell ref="A28:A29"/>
    <mergeCell ref="C28:C29"/>
    <mergeCell ref="D28:D29"/>
    <mergeCell ref="E28:E29"/>
    <mergeCell ref="D26:D27"/>
    <mergeCell ref="E26:E27"/>
    <mergeCell ref="F20:F21"/>
    <mergeCell ref="G20:G21"/>
    <mergeCell ref="H20:H21"/>
    <mergeCell ref="A26:A27"/>
    <mergeCell ref="C26:C27"/>
    <mergeCell ref="A22:A23"/>
    <mergeCell ref="C22:C23"/>
    <mergeCell ref="D22:D23"/>
    <mergeCell ref="E22:E23"/>
    <mergeCell ref="F22:F23"/>
    <mergeCell ref="G22:G23"/>
    <mergeCell ref="H22:H23"/>
    <mergeCell ref="F26:F27"/>
    <mergeCell ref="G26:G27"/>
    <mergeCell ref="H26:H27"/>
    <mergeCell ref="G24:G25"/>
    <mergeCell ref="A20:A21"/>
    <mergeCell ref="C20:C21"/>
    <mergeCell ref="J22:J23"/>
    <mergeCell ref="J16:J17"/>
    <mergeCell ref="K16:K17"/>
    <mergeCell ref="A10:A11"/>
    <mergeCell ref="A12:A13"/>
    <mergeCell ref="A14:A15"/>
    <mergeCell ref="G14:G15"/>
    <mergeCell ref="H14:H15"/>
    <mergeCell ref="I14:I15"/>
    <mergeCell ref="J14:J15"/>
    <mergeCell ref="C14:C15"/>
    <mergeCell ref="D14:D15"/>
    <mergeCell ref="I10:I11"/>
    <mergeCell ref="J10:J11"/>
    <mergeCell ref="K10:K11"/>
    <mergeCell ref="C12:C13"/>
    <mergeCell ref="D12:D13"/>
    <mergeCell ref="E12:E13"/>
    <mergeCell ref="F12:F13"/>
    <mergeCell ref="G12:G13"/>
    <mergeCell ref="H12:H13"/>
    <mergeCell ref="I12:I13"/>
    <mergeCell ref="J4:J5"/>
    <mergeCell ref="K4:K5"/>
    <mergeCell ref="A6:A7"/>
    <mergeCell ref="C6:C7"/>
    <mergeCell ref="D6:D7"/>
    <mergeCell ref="E6:E7"/>
    <mergeCell ref="F6:F7"/>
    <mergeCell ref="G6:G7"/>
    <mergeCell ref="H6:H7"/>
    <mergeCell ref="I6:I7"/>
    <mergeCell ref="I4:I5"/>
    <mergeCell ref="A4:A5"/>
    <mergeCell ref="C4:C5"/>
    <mergeCell ref="D4:D5"/>
    <mergeCell ref="E4:E5"/>
    <mergeCell ref="G4:G5"/>
    <mergeCell ref="H4:H5"/>
    <mergeCell ref="F4:F5"/>
    <mergeCell ref="J8:J9"/>
    <mergeCell ref="K8:K9"/>
    <mergeCell ref="J6:J7"/>
    <mergeCell ref="K6:K7"/>
    <mergeCell ref="I8:I9"/>
    <mergeCell ref="A8:A9"/>
    <mergeCell ref="C8:C9"/>
    <mergeCell ref="D8:D9"/>
    <mergeCell ref="E8:E9"/>
    <mergeCell ref="H8:H9"/>
    <mergeCell ref="G8:G9"/>
    <mergeCell ref="F8:F9"/>
    <mergeCell ref="C10:C11"/>
    <mergeCell ref="D10:D11"/>
    <mergeCell ref="E10:E11"/>
    <mergeCell ref="F10:F11"/>
    <mergeCell ref="G10:G11"/>
    <mergeCell ref="H10:H11"/>
    <mergeCell ref="J12:J13"/>
    <mergeCell ref="K12:K13"/>
    <mergeCell ref="K14:K15"/>
    <mergeCell ref="E14:E15"/>
    <mergeCell ref="F14:F15"/>
  </mergeCells>
  <phoneticPr fontId="10" type="noConversion"/>
  <dataValidations count="1">
    <dataValidation type="list" allowBlank="1" showErrorMessage="1" sqref="C44" xr:uid="{00000000-0002-0000-0200-000000000000}">
      <formula1>Zweck</formula1>
      <formula2>0</formula2>
    </dataValidation>
  </dataValidations>
  <hyperlinks>
    <hyperlink ref="C3" location="Deckblatt" display="zurück zum Inhaltsverzeichnis" xr:uid="{00000000-0004-0000-0200-000000000000}"/>
  </hyperlinks>
  <printOptions horizontalCentered="1"/>
  <pageMargins left="0" right="0" top="0.39370078740157483" bottom="0.19685039370078741" header="0.51181102362204722" footer="0.51181102362204722"/>
  <pageSetup paperSize="9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pageSetUpPr fitToPage="1"/>
  </sheetPr>
  <dimension ref="A1:W40"/>
  <sheetViews>
    <sheetView topLeftCell="B1" workbookViewId="0">
      <pane ySplit="2" topLeftCell="A3" activePane="bottomLeft" state="frozen"/>
      <selection activeCell="A3" sqref="A3"/>
      <selection pane="bottomLeft" activeCell="L34" sqref="L34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6.710937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9.9999999999999995E-8</v>
      </c>
      <c r="C3" s="138" t="s">
        <v>92</v>
      </c>
      <c r="D3" s="65"/>
      <c r="E3" s="66"/>
      <c r="F3" s="66"/>
      <c r="G3" s="67">
        <v>6.5</v>
      </c>
      <c r="H3" s="67">
        <v>1.2</v>
      </c>
      <c r="I3" s="67">
        <v>1.8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>IF(B3,B3,"")</f>
        <v>9.9999999999999995E-8</v>
      </c>
    </row>
    <row r="4" spans="1:23" x14ac:dyDescent="0.2">
      <c r="A4" s="62"/>
      <c r="B4" s="76">
        <v>6.4000000000000001E-2</v>
      </c>
      <c r="C4" s="77"/>
      <c r="D4" s="78">
        <f t="shared" ref="D4:D9" si="2">IF(B4="","",(B4-B3)*1000)</f>
        <v>63.999899999999997</v>
      </c>
      <c r="E4" s="79">
        <v>68</v>
      </c>
      <c r="F4" s="79">
        <v>62</v>
      </c>
      <c r="G4" s="67">
        <v>5.6</v>
      </c>
      <c r="H4" s="67">
        <v>1.1000000000000001</v>
      </c>
      <c r="I4" s="67">
        <v>1.7</v>
      </c>
      <c r="J4" s="67">
        <v>3</v>
      </c>
      <c r="K4" s="67">
        <v>1</v>
      </c>
      <c r="L4" s="261">
        <f t="shared" ref="L4:O10" si="3">IF(D4&lt;&gt;"",(IF(Q4="x",(G3+G4)/2*D4,"")),"")</f>
        <v>387.19939499999998</v>
      </c>
      <c r="M4" s="233">
        <f t="shared" si="3"/>
        <v>78.199999999999989</v>
      </c>
      <c r="N4" s="233" t="str">
        <f t="shared" si="3"/>
        <v/>
      </c>
      <c r="O4" s="233">
        <f>IF(G4&lt;&gt;"",(IF(T4="x",(J3+J4)/2*E4,"")),"")</f>
        <v>102</v>
      </c>
      <c r="P4" s="233" t="str">
        <f>IF(H4&lt;&gt;"",(IF(U4="x",(K3+K4)/2*F4,"")),"")</f>
        <v/>
      </c>
      <c r="Q4" s="139" t="s">
        <v>81</v>
      </c>
      <c r="R4" s="151" t="s">
        <v>81</v>
      </c>
      <c r="S4" s="139"/>
      <c r="T4" s="151" t="s">
        <v>81</v>
      </c>
      <c r="U4" s="139"/>
      <c r="V4" s="85">
        <f t="shared" ref="V4:V33" si="4">IF(B4,B4,"")</f>
        <v>6.4000000000000001E-2</v>
      </c>
      <c r="W4" s="232" t="s">
        <v>50</v>
      </c>
    </row>
    <row r="5" spans="1:23" x14ac:dyDescent="0.2">
      <c r="A5" s="62"/>
      <c r="B5" s="76">
        <v>0.11799999999999999</v>
      </c>
      <c r="C5" s="77" t="s">
        <v>96</v>
      </c>
      <c r="D5" s="78">
        <f t="shared" si="2"/>
        <v>53.999999999999993</v>
      </c>
      <c r="E5" s="79">
        <v>52</v>
      </c>
      <c r="F5" s="79">
        <v>51</v>
      </c>
      <c r="G5" s="67">
        <v>6</v>
      </c>
      <c r="H5" s="67">
        <v>0.9</v>
      </c>
      <c r="I5" s="67">
        <v>3.3</v>
      </c>
      <c r="J5" s="67">
        <v>3</v>
      </c>
      <c r="K5" s="67">
        <v>1</v>
      </c>
      <c r="L5" s="261">
        <f t="shared" si="3"/>
        <v>313.19999999999993</v>
      </c>
      <c r="M5" s="233">
        <f t="shared" si="3"/>
        <v>52</v>
      </c>
      <c r="N5" s="233" t="str">
        <f t="shared" si="3"/>
        <v/>
      </c>
      <c r="O5" s="233">
        <f>IF(G5&lt;&gt;"",(IF(T5="x",(J4+J5)/2*E5,"")),"")</f>
        <v>156</v>
      </c>
      <c r="P5" s="233" t="str">
        <f>IF(H5&lt;&gt;"",(IF(U5="x",(K4+K5)/2*F5,"")),"")</f>
        <v/>
      </c>
      <c r="Q5" s="139" t="s">
        <v>81</v>
      </c>
      <c r="R5" s="151" t="s">
        <v>81</v>
      </c>
      <c r="S5" s="139"/>
      <c r="T5" s="151" t="s">
        <v>81</v>
      </c>
      <c r="U5" s="139"/>
      <c r="V5" s="85">
        <f t="shared" si="4"/>
        <v>0.11799999999999999</v>
      </c>
      <c r="W5" s="232" t="s">
        <v>50</v>
      </c>
    </row>
    <row r="6" spans="1:23" x14ac:dyDescent="0.2">
      <c r="A6" s="62"/>
      <c r="B6" s="76">
        <v>0.122</v>
      </c>
      <c r="C6" s="77" t="s">
        <v>97</v>
      </c>
      <c r="D6" s="78">
        <f t="shared" si="2"/>
        <v>4.0000000000000036</v>
      </c>
      <c r="E6" s="79"/>
      <c r="F6" s="79"/>
      <c r="G6" s="67">
        <v>4.3</v>
      </c>
      <c r="H6" s="67">
        <v>1</v>
      </c>
      <c r="I6" s="67">
        <v>2.4</v>
      </c>
      <c r="J6" s="67"/>
      <c r="K6" s="67"/>
      <c r="L6" s="261" t="str">
        <f t="shared" si="3"/>
        <v/>
      </c>
      <c r="M6" s="233" t="str">
        <f t="shared" si="3"/>
        <v/>
      </c>
      <c r="N6" s="233" t="str">
        <f t="shared" si="3"/>
        <v/>
      </c>
      <c r="O6" s="233" t="str">
        <f t="shared" si="3"/>
        <v/>
      </c>
      <c r="P6" s="233" t="str">
        <f t="shared" ref="P6:P15" si="5">IF(H6&lt;&gt;"",(IF(U6="x",(K5+K6)/2*F6,"")),"")</f>
        <v/>
      </c>
      <c r="Q6" s="139"/>
      <c r="R6" s="151" t="s">
        <v>81</v>
      </c>
      <c r="S6" s="139"/>
      <c r="T6" s="151"/>
      <c r="U6" s="139"/>
      <c r="V6" s="85">
        <f t="shared" si="4"/>
        <v>0.122</v>
      </c>
      <c r="W6" s="232" t="s">
        <v>50</v>
      </c>
    </row>
    <row r="7" spans="1:23" x14ac:dyDescent="0.2">
      <c r="A7" s="62"/>
      <c r="B7" s="76">
        <v>0.13800000000000001</v>
      </c>
      <c r="C7" s="77" t="s">
        <v>93</v>
      </c>
      <c r="D7" s="78">
        <f t="shared" si="2"/>
        <v>16.000000000000014</v>
      </c>
      <c r="E7" s="79">
        <v>16</v>
      </c>
      <c r="F7" s="79">
        <v>18</v>
      </c>
      <c r="G7" s="67">
        <v>3.8</v>
      </c>
      <c r="H7" s="67">
        <v>1</v>
      </c>
      <c r="I7" s="67">
        <v>1.7</v>
      </c>
      <c r="J7" s="67">
        <v>3</v>
      </c>
      <c r="K7" s="67">
        <v>1</v>
      </c>
      <c r="L7" s="261">
        <f t="shared" si="3"/>
        <v>64.800000000000054</v>
      </c>
      <c r="M7" s="233">
        <f t="shared" si="3"/>
        <v>16</v>
      </c>
      <c r="N7" s="233" t="str">
        <f t="shared" si="3"/>
        <v/>
      </c>
      <c r="O7" s="233">
        <f t="shared" ref="O7:O15" si="6">IF(G7&lt;&gt;"",(IF(T7="x",(J6+J7)/2*E7,"")),"")</f>
        <v>24</v>
      </c>
      <c r="P7" s="233" t="str">
        <f t="shared" si="5"/>
        <v/>
      </c>
      <c r="Q7" s="139" t="s">
        <v>81</v>
      </c>
      <c r="R7" s="151" t="s">
        <v>81</v>
      </c>
      <c r="S7" s="139"/>
      <c r="T7" s="151" t="s">
        <v>81</v>
      </c>
      <c r="U7" s="139"/>
      <c r="V7" s="85">
        <f t="shared" si="4"/>
        <v>0.13800000000000001</v>
      </c>
      <c r="W7" s="232" t="s">
        <v>50</v>
      </c>
    </row>
    <row r="8" spans="1:23" x14ac:dyDescent="0.2">
      <c r="A8" s="62"/>
      <c r="B8" s="76">
        <v>0.22700000000000001</v>
      </c>
      <c r="C8" s="77" t="s">
        <v>93</v>
      </c>
      <c r="D8" s="78">
        <f t="shared" si="2"/>
        <v>89</v>
      </c>
      <c r="E8" s="79">
        <v>87</v>
      </c>
      <c r="F8" s="79">
        <v>87</v>
      </c>
      <c r="G8" s="67">
        <v>3.6</v>
      </c>
      <c r="H8" s="67">
        <v>1</v>
      </c>
      <c r="I8" s="67">
        <v>1.4</v>
      </c>
      <c r="J8" s="67">
        <v>3</v>
      </c>
      <c r="K8" s="67">
        <v>1</v>
      </c>
      <c r="L8" s="261">
        <f t="shared" si="3"/>
        <v>329.3</v>
      </c>
      <c r="M8" s="233">
        <f t="shared" si="3"/>
        <v>87</v>
      </c>
      <c r="N8" s="233" t="str">
        <f t="shared" si="3"/>
        <v/>
      </c>
      <c r="O8" s="233">
        <f t="shared" si="6"/>
        <v>261</v>
      </c>
      <c r="P8" s="233" t="str">
        <f t="shared" si="5"/>
        <v/>
      </c>
      <c r="Q8" s="139" t="s">
        <v>81</v>
      </c>
      <c r="R8" s="151" t="s">
        <v>81</v>
      </c>
      <c r="S8" s="139"/>
      <c r="T8" s="151" t="s">
        <v>81</v>
      </c>
      <c r="U8" s="139"/>
      <c r="V8" s="85">
        <f t="shared" si="4"/>
        <v>0.22700000000000001</v>
      </c>
      <c r="W8" s="232" t="s">
        <v>50</v>
      </c>
    </row>
    <row r="9" spans="1:23" x14ac:dyDescent="0.2">
      <c r="A9" s="62"/>
      <c r="B9" s="76">
        <v>0.25600000000000001</v>
      </c>
      <c r="C9" s="77" t="s">
        <v>93</v>
      </c>
      <c r="D9" s="78">
        <f t="shared" si="2"/>
        <v>28.999999999999996</v>
      </c>
      <c r="E9" s="79">
        <v>28</v>
      </c>
      <c r="F9" s="79">
        <v>29</v>
      </c>
      <c r="G9" s="67">
        <v>3.4</v>
      </c>
      <c r="H9" s="67">
        <v>0.9</v>
      </c>
      <c r="I9" s="67">
        <v>1</v>
      </c>
      <c r="J9" s="67">
        <v>3</v>
      </c>
      <c r="K9" s="67">
        <v>1</v>
      </c>
      <c r="L9" s="261">
        <f t="shared" si="3"/>
        <v>101.49999999999999</v>
      </c>
      <c r="M9" s="233">
        <f t="shared" si="3"/>
        <v>26.599999999999998</v>
      </c>
      <c r="N9" s="233" t="str">
        <f t="shared" si="3"/>
        <v/>
      </c>
      <c r="O9" s="233">
        <f t="shared" si="6"/>
        <v>84</v>
      </c>
      <c r="P9" s="233" t="str">
        <f t="shared" si="5"/>
        <v/>
      </c>
      <c r="Q9" s="139" t="s">
        <v>81</v>
      </c>
      <c r="R9" s="151" t="s">
        <v>81</v>
      </c>
      <c r="S9" s="139"/>
      <c r="T9" s="151" t="s">
        <v>81</v>
      </c>
      <c r="U9" s="139"/>
      <c r="V9" s="85">
        <f t="shared" si="4"/>
        <v>0.25600000000000001</v>
      </c>
      <c r="W9" s="232" t="s">
        <v>50</v>
      </c>
    </row>
    <row r="10" spans="1:23" x14ac:dyDescent="0.2">
      <c r="A10" s="62"/>
      <c r="B10" s="76">
        <v>0.31</v>
      </c>
      <c r="C10" s="77" t="s">
        <v>93</v>
      </c>
      <c r="D10" s="78">
        <f t="shared" ref="D10:D33" si="7">IF(B10="","",(B10-B9)*1000)</f>
        <v>53.999999999999993</v>
      </c>
      <c r="E10" s="79">
        <v>53</v>
      </c>
      <c r="F10" s="79">
        <v>54</v>
      </c>
      <c r="G10" s="67">
        <v>3.6</v>
      </c>
      <c r="H10" s="67">
        <v>0.4</v>
      </c>
      <c r="I10" s="67">
        <v>0.7</v>
      </c>
      <c r="J10" s="67">
        <v>3</v>
      </c>
      <c r="K10" s="67">
        <v>1</v>
      </c>
      <c r="L10" s="261">
        <f t="shared" si="3"/>
        <v>188.99999999999997</v>
      </c>
      <c r="M10" s="233">
        <f t="shared" si="3"/>
        <v>34.450000000000003</v>
      </c>
      <c r="N10" s="233" t="str">
        <f t="shared" si="3"/>
        <v/>
      </c>
      <c r="O10" s="233">
        <f t="shared" si="6"/>
        <v>159</v>
      </c>
      <c r="P10" s="233" t="str">
        <f t="shared" si="5"/>
        <v/>
      </c>
      <c r="Q10" s="139" t="s">
        <v>81</v>
      </c>
      <c r="R10" s="151" t="s">
        <v>81</v>
      </c>
      <c r="S10" s="139"/>
      <c r="T10" s="151" t="s">
        <v>81</v>
      </c>
      <c r="U10" s="139"/>
      <c r="V10" s="85">
        <f t="shared" si="4"/>
        <v>0.31</v>
      </c>
      <c r="W10" s="232" t="s">
        <v>50</v>
      </c>
    </row>
    <row r="11" spans="1:23" x14ac:dyDescent="0.2">
      <c r="A11" s="62"/>
      <c r="B11" s="76">
        <v>0.35299999999999998</v>
      </c>
      <c r="C11" s="77"/>
      <c r="D11" s="78">
        <f t="shared" si="7"/>
        <v>42.999999999999986</v>
      </c>
      <c r="E11" s="79">
        <v>43</v>
      </c>
      <c r="F11" s="79">
        <v>44</v>
      </c>
      <c r="G11" s="67">
        <v>2.9</v>
      </c>
      <c r="H11" s="67">
        <v>1</v>
      </c>
      <c r="I11" s="67">
        <v>3.2</v>
      </c>
      <c r="J11" s="67">
        <v>1</v>
      </c>
      <c r="K11" s="67">
        <v>3</v>
      </c>
      <c r="L11" s="261">
        <f t="shared" ref="L11:L33" si="8">IF(D11&lt;&gt;"",(IF(Q11="x",(G10+G11)/2*D11,"")),"")</f>
        <v>139.74999999999994</v>
      </c>
      <c r="M11" s="81">
        <f t="shared" ref="M11:M33" si="9">IF(E11&lt;&gt;"",(IF(R11="x",(H10+H11)/2*E11,"")),"")</f>
        <v>30.099999999999998</v>
      </c>
      <c r="N11" s="82">
        <f t="shared" ref="N11:N33" si="10">IF(F11&lt;&gt;"",(IF(S11="x",(I10+I11)/2*F11,"")),"")</f>
        <v>85.800000000000011</v>
      </c>
      <c r="O11" s="80">
        <f t="shared" si="6"/>
        <v>86</v>
      </c>
      <c r="P11" s="80">
        <f t="shared" si="5"/>
        <v>88</v>
      </c>
      <c r="Q11" s="139" t="s">
        <v>81</v>
      </c>
      <c r="R11" s="151" t="s">
        <v>81</v>
      </c>
      <c r="S11" s="139" t="s">
        <v>81</v>
      </c>
      <c r="T11" s="151" t="s">
        <v>81</v>
      </c>
      <c r="U11" s="139" t="s">
        <v>81</v>
      </c>
      <c r="V11" s="85">
        <f t="shared" si="4"/>
        <v>0.35299999999999998</v>
      </c>
      <c r="W11" s="143" t="s">
        <v>51</v>
      </c>
    </row>
    <row r="12" spans="1:23" x14ac:dyDescent="0.2">
      <c r="A12" s="62"/>
      <c r="B12" s="76">
        <v>0.45400000000000001</v>
      </c>
      <c r="C12" s="77"/>
      <c r="D12" s="78">
        <f t="shared" si="7"/>
        <v>101.00000000000003</v>
      </c>
      <c r="E12" s="79">
        <v>101</v>
      </c>
      <c r="F12" s="79">
        <v>114</v>
      </c>
      <c r="G12" s="67">
        <v>2.4</v>
      </c>
      <c r="H12" s="67">
        <v>0.6</v>
      </c>
      <c r="I12" s="67">
        <v>7.3</v>
      </c>
      <c r="J12" s="67">
        <v>1</v>
      </c>
      <c r="K12" s="67">
        <v>3</v>
      </c>
      <c r="L12" s="261">
        <f t="shared" si="8"/>
        <v>267.65000000000009</v>
      </c>
      <c r="M12" s="81">
        <f t="shared" si="9"/>
        <v>80.800000000000011</v>
      </c>
      <c r="N12" s="82">
        <f t="shared" si="10"/>
        <v>598.5</v>
      </c>
      <c r="O12" s="80">
        <f t="shared" si="6"/>
        <v>101</v>
      </c>
      <c r="P12" s="80">
        <f t="shared" si="5"/>
        <v>342</v>
      </c>
      <c r="Q12" s="139" t="s">
        <v>81</v>
      </c>
      <c r="R12" s="151" t="s">
        <v>81</v>
      </c>
      <c r="S12" s="139" t="s">
        <v>81</v>
      </c>
      <c r="T12" s="151" t="s">
        <v>81</v>
      </c>
      <c r="U12" s="139" t="s">
        <v>81</v>
      </c>
      <c r="V12" s="85">
        <f t="shared" si="4"/>
        <v>0.45400000000000001</v>
      </c>
      <c r="W12" s="143" t="s">
        <v>51</v>
      </c>
    </row>
    <row r="13" spans="1:23" x14ac:dyDescent="0.2">
      <c r="A13" s="62"/>
      <c r="B13" s="76">
        <v>0.53300000000000003</v>
      </c>
      <c r="C13" s="77" t="s">
        <v>94</v>
      </c>
      <c r="D13" s="78">
        <f t="shared" si="7"/>
        <v>79.000000000000014</v>
      </c>
      <c r="E13" s="79">
        <v>80</v>
      </c>
      <c r="F13" s="79">
        <v>75</v>
      </c>
      <c r="G13" s="67">
        <v>3.3</v>
      </c>
      <c r="H13" s="67">
        <v>2.1</v>
      </c>
      <c r="I13" s="67">
        <v>1.1000000000000001</v>
      </c>
      <c r="J13" s="67">
        <v>1</v>
      </c>
      <c r="K13" s="67">
        <v>3</v>
      </c>
      <c r="L13" s="261">
        <f t="shared" si="8"/>
        <v>225.15</v>
      </c>
      <c r="M13" s="81">
        <f t="shared" si="9"/>
        <v>108</v>
      </c>
      <c r="N13" s="82">
        <f t="shared" si="10"/>
        <v>315</v>
      </c>
      <c r="O13" s="80" t="str">
        <f t="shared" si="6"/>
        <v/>
      </c>
      <c r="P13" s="80">
        <f t="shared" si="5"/>
        <v>225</v>
      </c>
      <c r="Q13" s="139" t="s">
        <v>81</v>
      </c>
      <c r="R13" s="151" t="s">
        <v>81</v>
      </c>
      <c r="S13" s="139" t="s">
        <v>81</v>
      </c>
      <c r="T13" s="151"/>
      <c r="U13" s="139" t="s">
        <v>81</v>
      </c>
      <c r="V13" s="85">
        <f t="shared" si="4"/>
        <v>0.53300000000000003</v>
      </c>
      <c r="W13" s="143" t="s">
        <v>51</v>
      </c>
    </row>
    <row r="14" spans="1:23" x14ac:dyDescent="0.2">
      <c r="A14" s="62"/>
      <c r="B14" s="76">
        <v>0.626</v>
      </c>
      <c r="C14" s="77" t="s">
        <v>94</v>
      </c>
      <c r="D14" s="78">
        <f t="shared" si="7"/>
        <v>92.999999999999972</v>
      </c>
      <c r="E14" s="79">
        <v>94</v>
      </c>
      <c r="F14" s="79">
        <v>90</v>
      </c>
      <c r="G14" s="67">
        <v>3.1</v>
      </c>
      <c r="H14" s="67">
        <v>3.3</v>
      </c>
      <c r="I14" s="67">
        <v>6.3</v>
      </c>
      <c r="J14" s="67">
        <v>1</v>
      </c>
      <c r="K14" s="67">
        <v>3</v>
      </c>
      <c r="L14" s="261">
        <f t="shared" si="8"/>
        <v>297.59999999999991</v>
      </c>
      <c r="M14" s="81">
        <f t="shared" si="9"/>
        <v>253.8</v>
      </c>
      <c r="N14" s="82">
        <f t="shared" si="10"/>
        <v>333</v>
      </c>
      <c r="O14" s="80" t="str">
        <f t="shared" si="6"/>
        <v/>
      </c>
      <c r="P14" s="80">
        <f t="shared" si="5"/>
        <v>270</v>
      </c>
      <c r="Q14" s="139" t="s">
        <v>81</v>
      </c>
      <c r="R14" s="151" t="s">
        <v>81</v>
      </c>
      <c r="S14" s="139" t="s">
        <v>81</v>
      </c>
      <c r="T14" s="151"/>
      <c r="U14" s="139" t="s">
        <v>81</v>
      </c>
      <c r="V14" s="85">
        <f t="shared" si="4"/>
        <v>0.626</v>
      </c>
      <c r="W14" s="143" t="s">
        <v>51</v>
      </c>
    </row>
    <row r="15" spans="1:23" x14ac:dyDescent="0.2">
      <c r="A15" s="62"/>
      <c r="B15" s="76">
        <v>0.66200000000000003</v>
      </c>
      <c r="C15" s="77" t="s">
        <v>95</v>
      </c>
      <c r="D15" s="78">
        <f t="shared" si="7"/>
        <v>36.000000000000028</v>
      </c>
      <c r="E15" s="79">
        <v>39</v>
      </c>
      <c r="F15" s="79">
        <v>34</v>
      </c>
      <c r="G15" s="67">
        <v>4.0999999999999996</v>
      </c>
      <c r="H15" s="67">
        <v>4.0999999999999996</v>
      </c>
      <c r="I15" s="67">
        <v>3.9</v>
      </c>
      <c r="J15" s="67">
        <v>1</v>
      </c>
      <c r="K15" s="67">
        <v>3</v>
      </c>
      <c r="L15" s="261">
        <f t="shared" si="8"/>
        <v>129.60000000000008</v>
      </c>
      <c r="M15" s="234">
        <f t="shared" si="9"/>
        <v>144.29999999999998</v>
      </c>
      <c r="N15" s="235">
        <f t="shared" si="10"/>
        <v>173.39999999999998</v>
      </c>
      <c r="O15" s="233" t="str">
        <f t="shared" si="6"/>
        <v/>
      </c>
      <c r="P15" s="233">
        <f t="shared" si="5"/>
        <v>102</v>
      </c>
      <c r="Q15" s="139" t="s">
        <v>81</v>
      </c>
      <c r="R15" s="151" t="s">
        <v>81</v>
      </c>
      <c r="S15" s="139" t="s">
        <v>81</v>
      </c>
      <c r="T15" s="151"/>
      <c r="U15" s="139" t="s">
        <v>81</v>
      </c>
      <c r="V15" s="85">
        <f t="shared" si="4"/>
        <v>0.66200000000000003</v>
      </c>
      <c r="W15" s="232" t="s">
        <v>50</v>
      </c>
    </row>
    <row r="16" spans="1:23" x14ac:dyDescent="0.2">
      <c r="A16" s="62"/>
      <c r="B16" s="76"/>
      <c r="C16" s="77"/>
      <c r="D16" s="78" t="str">
        <f t="shared" si="7"/>
        <v/>
      </c>
      <c r="E16" s="79"/>
      <c r="F16" s="79"/>
      <c r="G16" s="67"/>
      <c r="H16" s="67"/>
      <c r="I16" s="67"/>
      <c r="J16" s="67"/>
      <c r="K16" s="67"/>
      <c r="L16" s="80" t="str">
        <f t="shared" si="8"/>
        <v/>
      </c>
      <c r="M16" s="81" t="str">
        <f t="shared" si="9"/>
        <v/>
      </c>
      <c r="N16" s="82" t="str">
        <f t="shared" si="10"/>
        <v/>
      </c>
      <c r="O16" s="71" t="str">
        <f t="shared" si="0"/>
        <v/>
      </c>
      <c r="P16" s="72" t="str">
        <f t="shared" si="1"/>
        <v/>
      </c>
      <c r="Q16" s="83"/>
      <c r="R16" s="84"/>
      <c r="S16" s="83"/>
      <c r="T16" s="84"/>
      <c r="U16" s="83"/>
      <c r="V16" s="85" t="str">
        <f t="shared" si="4"/>
        <v/>
      </c>
    </row>
    <row r="17" spans="1:22" x14ac:dyDescent="0.2">
      <c r="A17" s="62"/>
      <c r="B17" s="76"/>
      <c r="C17" s="77"/>
      <c r="D17" s="78" t="str">
        <f t="shared" si="7"/>
        <v/>
      </c>
      <c r="E17" s="79"/>
      <c r="F17" s="79"/>
      <c r="G17" s="67"/>
      <c r="H17" s="67"/>
      <c r="I17" s="67"/>
      <c r="J17" s="67"/>
      <c r="K17" s="67"/>
      <c r="L17" s="80" t="str">
        <f t="shared" si="8"/>
        <v/>
      </c>
      <c r="M17" s="81" t="str">
        <f t="shared" si="9"/>
        <v/>
      </c>
      <c r="N17" s="82" t="str">
        <f t="shared" si="10"/>
        <v/>
      </c>
      <c r="O17" s="71" t="str">
        <f t="shared" si="0"/>
        <v/>
      </c>
      <c r="P17" s="72" t="str">
        <f t="shared" si="1"/>
        <v/>
      </c>
      <c r="Q17" s="83"/>
      <c r="R17" s="84"/>
      <c r="S17" s="83"/>
      <c r="T17" s="84"/>
      <c r="U17" s="83"/>
      <c r="V17" s="85" t="str">
        <f t="shared" si="4"/>
        <v/>
      </c>
    </row>
    <row r="18" spans="1:22" x14ac:dyDescent="0.2">
      <c r="A18" s="62"/>
      <c r="B18" s="76"/>
      <c r="C18" s="77"/>
      <c r="D18" s="78" t="str">
        <f t="shared" si="7"/>
        <v/>
      </c>
      <c r="E18" s="79"/>
      <c r="F18" s="79"/>
      <c r="G18" s="67"/>
      <c r="H18" s="67"/>
      <c r="I18" s="67"/>
      <c r="J18" s="67"/>
      <c r="K18" s="67"/>
      <c r="L18" s="80" t="str">
        <f t="shared" si="8"/>
        <v/>
      </c>
      <c r="M18" s="81" t="str">
        <f t="shared" si="9"/>
        <v/>
      </c>
      <c r="N18" s="82" t="str">
        <f t="shared" si="10"/>
        <v/>
      </c>
      <c r="O18" s="71" t="str">
        <f t="shared" si="0"/>
        <v/>
      </c>
      <c r="P18" s="72" t="str">
        <f t="shared" si="1"/>
        <v/>
      </c>
      <c r="Q18" s="83"/>
      <c r="R18" s="84"/>
      <c r="S18" s="83"/>
      <c r="T18" s="84"/>
      <c r="U18" s="83"/>
      <c r="V18" s="85" t="str">
        <f t="shared" si="4"/>
        <v/>
      </c>
    </row>
    <row r="19" spans="1:22" x14ac:dyDescent="0.2">
      <c r="A19" s="62"/>
      <c r="B19" s="76"/>
      <c r="C19" s="77"/>
      <c r="D19" s="78" t="str">
        <f t="shared" si="7"/>
        <v/>
      </c>
      <c r="E19" s="79"/>
      <c r="F19" s="79"/>
      <c r="G19" s="67"/>
      <c r="H19" s="67"/>
      <c r="I19" s="67"/>
      <c r="J19" s="67"/>
      <c r="K19" s="67"/>
      <c r="L19" s="80" t="str">
        <f t="shared" si="8"/>
        <v/>
      </c>
      <c r="M19" s="81" t="str">
        <f t="shared" si="9"/>
        <v/>
      </c>
      <c r="N19" s="82" t="str">
        <f t="shared" si="10"/>
        <v/>
      </c>
      <c r="O19" s="71" t="str">
        <f t="shared" si="0"/>
        <v/>
      </c>
      <c r="P19" s="72" t="str">
        <f t="shared" si="1"/>
        <v/>
      </c>
      <c r="Q19" s="83"/>
      <c r="R19" s="84"/>
      <c r="S19" s="83"/>
      <c r="T19" s="84"/>
      <c r="U19" s="83"/>
      <c r="V19" s="85" t="str">
        <f t="shared" si="4"/>
        <v/>
      </c>
    </row>
    <row r="20" spans="1:22" x14ac:dyDescent="0.2">
      <c r="A20" s="62"/>
      <c r="B20" s="76"/>
      <c r="C20" s="77"/>
      <c r="D20" s="78" t="str">
        <f t="shared" si="7"/>
        <v/>
      </c>
      <c r="E20" s="79"/>
      <c r="F20" s="79"/>
      <c r="G20" s="67"/>
      <c r="H20" s="67"/>
      <c r="I20" s="67"/>
      <c r="J20" s="67"/>
      <c r="K20" s="67"/>
      <c r="L20" s="80" t="str">
        <f t="shared" si="8"/>
        <v/>
      </c>
      <c r="M20" s="81" t="str">
        <f t="shared" si="9"/>
        <v/>
      </c>
      <c r="N20" s="82" t="str">
        <f t="shared" si="10"/>
        <v/>
      </c>
      <c r="O20" s="71" t="str">
        <f t="shared" si="0"/>
        <v/>
      </c>
      <c r="P20" s="72" t="str">
        <f t="shared" si="1"/>
        <v/>
      </c>
      <c r="Q20" s="83"/>
      <c r="R20" s="84"/>
      <c r="S20" s="83"/>
      <c r="T20" s="84"/>
      <c r="U20" s="83"/>
      <c r="V20" s="85" t="str">
        <f t="shared" si="4"/>
        <v/>
      </c>
    </row>
    <row r="21" spans="1:22" x14ac:dyDescent="0.2">
      <c r="A21" s="62"/>
      <c r="B21" s="76"/>
      <c r="C21" s="77"/>
      <c r="D21" s="78" t="str">
        <f t="shared" si="7"/>
        <v/>
      </c>
      <c r="E21" s="79"/>
      <c r="F21" s="79"/>
      <c r="G21" s="67"/>
      <c r="H21" s="67"/>
      <c r="I21" s="67"/>
      <c r="J21" s="67"/>
      <c r="K21" s="67"/>
      <c r="L21" s="80" t="str">
        <f t="shared" si="8"/>
        <v/>
      </c>
      <c r="M21" s="81" t="str">
        <f t="shared" si="9"/>
        <v/>
      </c>
      <c r="N21" s="82" t="str">
        <f t="shared" si="10"/>
        <v/>
      </c>
      <c r="O21" s="71" t="str">
        <f t="shared" si="0"/>
        <v/>
      </c>
      <c r="P21" s="72" t="str">
        <f t="shared" si="1"/>
        <v/>
      </c>
      <c r="Q21" s="83"/>
      <c r="R21" s="84"/>
      <c r="S21" s="83"/>
      <c r="T21" s="84"/>
      <c r="U21" s="83"/>
      <c r="V21" s="85" t="str">
        <f t="shared" si="4"/>
        <v/>
      </c>
    </row>
    <row r="22" spans="1:22" x14ac:dyDescent="0.2">
      <c r="A22" s="62"/>
      <c r="B22" s="76"/>
      <c r="C22" s="77"/>
      <c r="D22" s="78" t="str">
        <f t="shared" si="7"/>
        <v/>
      </c>
      <c r="E22" s="79"/>
      <c r="F22" s="79"/>
      <c r="G22" s="67"/>
      <c r="H22" s="67"/>
      <c r="I22" s="67"/>
      <c r="J22" s="67"/>
      <c r="K22" s="67"/>
      <c r="L22" s="80" t="str">
        <f t="shared" si="8"/>
        <v/>
      </c>
      <c r="M22" s="81" t="str">
        <f t="shared" si="9"/>
        <v/>
      </c>
      <c r="N22" s="82" t="str">
        <f t="shared" si="10"/>
        <v/>
      </c>
      <c r="O22" s="71" t="str">
        <f t="shared" si="0"/>
        <v/>
      </c>
      <c r="P22" s="72" t="str">
        <f t="shared" si="1"/>
        <v/>
      </c>
      <c r="Q22" s="83"/>
      <c r="R22" s="84"/>
      <c r="S22" s="83"/>
      <c r="T22" s="84"/>
      <c r="U22" s="83"/>
      <c r="V22" s="85" t="str">
        <f t="shared" si="4"/>
        <v/>
      </c>
    </row>
    <row r="23" spans="1:22" x14ac:dyDescent="0.2">
      <c r="A23" s="62"/>
      <c r="B23" s="76"/>
      <c r="C23" s="77"/>
      <c r="D23" s="78" t="str">
        <f t="shared" si="7"/>
        <v/>
      </c>
      <c r="E23" s="79"/>
      <c r="F23" s="79"/>
      <c r="G23" s="67"/>
      <c r="H23" s="67"/>
      <c r="I23" s="67"/>
      <c r="J23" s="67"/>
      <c r="K23" s="67"/>
      <c r="L23" s="80" t="str">
        <f t="shared" si="8"/>
        <v/>
      </c>
      <c r="M23" s="81" t="str">
        <f t="shared" si="9"/>
        <v/>
      </c>
      <c r="N23" s="82" t="str">
        <f t="shared" si="10"/>
        <v/>
      </c>
      <c r="O23" s="71" t="str">
        <f t="shared" si="0"/>
        <v/>
      </c>
      <c r="P23" s="72" t="str">
        <f t="shared" si="1"/>
        <v/>
      </c>
      <c r="Q23" s="83"/>
      <c r="R23" s="84"/>
      <c r="S23" s="83"/>
      <c r="T23" s="84"/>
      <c r="U23" s="83"/>
      <c r="V23" s="85" t="str">
        <f t="shared" si="4"/>
        <v/>
      </c>
    </row>
    <row r="24" spans="1:22" x14ac:dyDescent="0.2">
      <c r="A24" s="62"/>
      <c r="B24" s="76"/>
      <c r="C24" s="77"/>
      <c r="D24" s="78" t="str">
        <f t="shared" si="7"/>
        <v/>
      </c>
      <c r="E24" s="79"/>
      <c r="F24" s="79"/>
      <c r="G24" s="67"/>
      <c r="H24" s="67"/>
      <c r="I24" s="67"/>
      <c r="J24" s="67"/>
      <c r="K24" s="67"/>
      <c r="L24" s="80" t="str">
        <f t="shared" si="8"/>
        <v/>
      </c>
      <c r="M24" s="81" t="str">
        <f t="shared" si="9"/>
        <v/>
      </c>
      <c r="N24" s="82" t="str">
        <f t="shared" si="10"/>
        <v/>
      </c>
      <c r="O24" s="71" t="str">
        <f t="shared" si="0"/>
        <v/>
      </c>
      <c r="P24" s="72" t="str">
        <f t="shared" si="1"/>
        <v/>
      </c>
      <c r="Q24" s="83"/>
      <c r="R24" s="84"/>
      <c r="S24" s="83"/>
      <c r="T24" s="84"/>
      <c r="U24" s="83"/>
      <c r="V24" s="85" t="str">
        <f t="shared" si="4"/>
        <v/>
      </c>
    </row>
    <row r="25" spans="1:22" x14ac:dyDescent="0.2">
      <c r="A25" s="62"/>
      <c r="B25" s="76"/>
      <c r="C25" s="77"/>
      <c r="D25" s="78" t="str">
        <f t="shared" si="7"/>
        <v/>
      </c>
      <c r="E25" s="79"/>
      <c r="F25" s="79"/>
      <c r="G25" s="67"/>
      <c r="H25" s="67"/>
      <c r="I25" s="67"/>
      <c r="J25" s="67"/>
      <c r="K25" s="67"/>
      <c r="L25" s="80" t="str">
        <f t="shared" si="8"/>
        <v/>
      </c>
      <c r="M25" s="81" t="str">
        <f t="shared" si="9"/>
        <v/>
      </c>
      <c r="N25" s="82" t="str">
        <f t="shared" si="10"/>
        <v/>
      </c>
      <c r="O25" s="71" t="str">
        <f t="shared" si="0"/>
        <v/>
      </c>
      <c r="P25" s="72" t="str">
        <f t="shared" si="1"/>
        <v/>
      </c>
      <c r="Q25" s="83"/>
      <c r="R25" s="84"/>
      <c r="S25" s="83"/>
      <c r="T25" s="84"/>
      <c r="U25" s="83"/>
      <c r="V25" s="85" t="str">
        <f t="shared" si="4"/>
        <v/>
      </c>
    </row>
    <row r="26" spans="1:22" x14ac:dyDescent="0.2">
      <c r="A26" s="62"/>
      <c r="B26" s="76"/>
      <c r="C26" s="77"/>
      <c r="D26" s="78" t="str">
        <f t="shared" si="7"/>
        <v/>
      </c>
      <c r="E26" s="79"/>
      <c r="F26" s="79"/>
      <c r="G26" s="67"/>
      <c r="H26" s="67"/>
      <c r="I26" s="67"/>
      <c r="J26" s="67"/>
      <c r="K26" s="67"/>
      <c r="L26" s="80" t="str">
        <f t="shared" si="8"/>
        <v/>
      </c>
      <c r="M26" s="81" t="str">
        <f t="shared" si="9"/>
        <v/>
      </c>
      <c r="N26" s="82" t="str">
        <f t="shared" si="10"/>
        <v/>
      </c>
      <c r="O26" s="71" t="str">
        <f t="shared" si="0"/>
        <v/>
      </c>
      <c r="P26" s="72" t="str">
        <f t="shared" si="1"/>
        <v/>
      </c>
      <c r="Q26" s="83"/>
      <c r="R26" s="84"/>
      <c r="S26" s="83"/>
      <c r="T26" s="84"/>
      <c r="U26" s="83"/>
      <c r="V26" s="85" t="str">
        <f t="shared" si="4"/>
        <v/>
      </c>
    </row>
    <row r="27" spans="1:22" x14ac:dyDescent="0.2">
      <c r="A27" s="62"/>
      <c r="B27" s="76"/>
      <c r="C27" s="77"/>
      <c r="D27" s="78" t="str">
        <f t="shared" si="7"/>
        <v/>
      </c>
      <c r="E27" s="79"/>
      <c r="F27" s="79"/>
      <c r="G27" s="67"/>
      <c r="H27" s="67"/>
      <c r="I27" s="67"/>
      <c r="J27" s="67"/>
      <c r="K27" s="67"/>
      <c r="L27" s="80" t="str">
        <f t="shared" si="8"/>
        <v/>
      </c>
      <c r="M27" s="81" t="str">
        <f t="shared" si="9"/>
        <v/>
      </c>
      <c r="N27" s="82" t="str">
        <f t="shared" si="10"/>
        <v/>
      </c>
      <c r="O27" s="71" t="str">
        <f t="shared" si="0"/>
        <v/>
      </c>
      <c r="P27" s="72" t="str">
        <f t="shared" si="1"/>
        <v/>
      </c>
      <c r="Q27" s="83"/>
      <c r="R27" s="84"/>
      <c r="S27" s="83"/>
      <c r="T27" s="84"/>
      <c r="U27" s="83"/>
      <c r="V27" s="85" t="str">
        <f t="shared" si="4"/>
        <v/>
      </c>
    </row>
    <row r="28" spans="1:22" x14ac:dyDescent="0.2">
      <c r="A28" s="62"/>
      <c r="B28" s="76"/>
      <c r="C28" s="77"/>
      <c r="D28" s="78" t="str">
        <f t="shared" si="7"/>
        <v/>
      </c>
      <c r="E28" s="79"/>
      <c r="F28" s="79"/>
      <c r="G28" s="67"/>
      <c r="H28" s="67"/>
      <c r="I28" s="67"/>
      <c r="J28" s="67"/>
      <c r="K28" s="67"/>
      <c r="L28" s="80" t="str">
        <f t="shared" si="8"/>
        <v/>
      </c>
      <c r="M28" s="81" t="str">
        <f t="shared" si="9"/>
        <v/>
      </c>
      <c r="N28" s="82" t="str">
        <f t="shared" si="10"/>
        <v/>
      </c>
      <c r="O28" s="71" t="str">
        <f t="shared" si="0"/>
        <v/>
      </c>
      <c r="P28" s="72" t="str">
        <f t="shared" si="1"/>
        <v/>
      </c>
      <c r="Q28" s="83"/>
      <c r="R28" s="84"/>
      <c r="S28" s="83"/>
      <c r="T28" s="84"/>
      <c r="U28" s="83"/>
      <c r="V28" s="85" t="str">
        <f t="shared" si="4"/>
        <v/>
      </c>
    </row>
    <row r="29" spans="1:22" x14ac:dyDescent="0.2">
      <c r="A29" s="62"/>
      <c r="B29" s="76"/>
      <c r="C29" s="77"/>
      <c r="D29" s="78" t="str">
        <f t="shared" si="7"/>
        <v/>
      </c>
      <c r="E29" s="79"/>
      <c r="F29" s="79"/>
      <c r="G29" s="67"/>
      <c r="H29" s="67"/>
      <c r="I29" s="67"/>
      <c r="J29" s="67"/>
      <c r="K29" s="67"/>
      <c r="L29" s="80" t="str">
        <f t="shared" si="8"/>
        <v/>
      </c>
      <c r="M29" s="81" t="str">
        <f t="shared" si="9"/>
        <v/>
      </c>
      <c r="N29" s="82" t="str">
        <f t="shared" si="10"/>
        <v/>
      </c>
      <c r="O29" s="71" t="str">
        <f t="shared" si="0"/>
        <v/>
      </c>
      <c r="P29" s="72" t="str">
        <f t="shared" si="1"/>
        <v/>
      </c>
      <c r="Q29" s="83"/>
      <c r="R29" s="84"/>
      <c r="S29" s="83"/>
      <c r="T29" s="84"/>
      <c r="U29" s="83"/>
      <c r="V29" s="85" t="str">
        <f t="shared" si="4"/>
        <v/>
      </c>
    </row>
    <row r="30" spans="1:22" x14ac:dyDescent="0.2">
      <c r="A30" s="62"/>
      <c r="B30" s="76"/>
      <c r="C30" s="77"/>
      <c r="D30" s="78" t="str">
        <f t="shared" si="7"/>
        <v/>
      </c>
      <c r="E30" s="79"/>
      <c r="F30" s="79"/>
      <c r="G30" s="67"/>
      <c r="H30" s="67"/>
      <c r="I30" s="67"/>
      <c r="J30" s="67"/>
      <c r="K30" s="67"/>
      <c r="L30" s="80" t="str">
        <f t="shared" si="8"/>
        <v/>
      </c>
      <c r="M30" s="81" t="str">
        <f t="shared" si="9"/>
        <v/>
      </c>
      <c r="N30" s="82" t="str">
        <f t="shared" si="10"/>
        <v/>
      </c>
      <c r="O30" s="71" t="str">
        <f t="shared" si="0"/>
        <v/>
      </c>
      <c r="P30" s="72" t="str">
        <f t="shared" si="1"/>
        <v/>
      </c>
      <c r="Q30" s="83"/>
      <c r="R30" s="84"/>
      <c r="S30" s="83"/>
      <c r="T30" s="84"/>
      <c r="U30" s="83"/>
      <c r="V30" s="85" t="str">
        <f t="shared" si="4"/>
        <v/>
      </c>
    </row>
    <row r="31" spans="1:22" x14ac:dyDescent="0.2">
      <c r="A31" s="62"/>
      <c r="B31" s="76"/>
      <c r="C31" s="77" t="s">
        <v>252</v>
      </c>
      <c r="D31" s="78" t="str">
        <f t="shared" si="7"/>
        <v/>
      </c>
      <c r="E31" s="79"/>
      <c r="F31" s="79"/>
      <c r="G31" s="67"/>
      <c r="H31" s="67"/>
      <c r="I31" s="67"/>
      <c r="J31" s="67"/>
      <c r="K31" s="67"/>
      <c r="L31" s="80" t="str">
        <f t="shared" si="8"/>
        <v/>
      </c>
      <c r="M31" s="81" t="str">
        <f t="shared" si="9"/>
        <v/>
      </c>
      <c r="N31" s="82" t="str">
        <f t="shared" si="10"/>
        <v/>
      </c>
      <c r="O31" s="71" t="str">
        <f t="shared" si="0"/>
        <v/>
      </c>
      <c r="P31" s="72" t="str">
        <f t="shared" si="1"/>
        <v/>
      </c>
      <c r="Q31" s="83"/>
      <c r="R31" s="84"/>
      <c r="S31" s="83"/>
      <c r="T31" s="84"/>
      <c r="U31" s="83"/>
      <c r="V31" s="85" t="str">
        <f t="shared" si="4"/>
        <v/>
      </c>
    </row>
    <row r="32" spans="1:22" x14ac:dyDescent="0.2">
      <c r="A32" s="62"/>
      <c r="B32" s="76"/>
      <c r="C32" s="77"/>
      <c r="D32" s="78" t="str">
        <f t="shared" si="7"/>
        <v/>
      </c>
      <c r="E32" s="79"/>
      <c r="F32" s="79"/>
      <c r="G32" s="67"/>
      <c r="H32" s="67"/>
      <c r="I32" s="67"/>
      <c r="J32" s="67"/>
      <c r="K32" s="67"/>
      <c r="L32" s="80" t="str">
        <f t="shared" si="8"/>
        <v/>
      </c>
      <c r="M32" s="81" t="str">
        <f t="shared" si="9"/>
        <v/>
      </c>
      <c r="N32" s="82" t="str">
        <f t="shared" si="10"/>
        <v/>
      </c>
      <c r="O32" s="71" t="str">
        <f t="shared" si="0"/>
        <v/>
      </c>
      <c r="P32" s="72" t="str">
        <f t="shared" si="1"/>
        <v/>
      </c>
      <c r="Q32" s="83"/>
      <c r="R32" s="84"/>
      <c r="S32" s="83"/>
      <c r="T32" s="84"/>
      <c r="U32" s="83"/>
      <c r="V32" s="85" t="str">
        <f t="shared" si="4"/>
        <v/>
      </c>
    </row>
    <row r="33" spans="1:22" x14ac:dyDescent="0.2">
      <c r="A33" s="137" t="str">
        <f>D37</f>
        <v>Mündung in die Weiße Elster bis Brücke L170</v>
      </c>
      <c r="B33" s="76"/>
      <c r="C33" s="77"/>
      <c r="D33" s="78" t="str">
        <f t="shared" si="7"/>
        <v/>
      </c>
      <c r="E33" s="79"/>
      <c r="F33" s="79"/>
      <c r="G33" s="67"/>
      <c r="H33" s="67"/>
      <c r="I33" s="67"/>
      <c r="J33" s="67"/>
      <c r="K33" s="67"/>
      <c r="L33" s="86" t="str">
        <f t="shared" si="8"/>
        <v/>
      </c>
      <c r="M33" s="87" t="str">
        <f t="shared" si="9"/>
        <v/>
      </c>
      <c r="N33" s="88" t="str">
        <f t="shared" si="10"/>
        <v/>
      </c>
      <c r="O33" s="71" t="str">
        <f t="shared" si="0"/>
        <v/>
      </c>
      <c r="P33" s="72" t="str">
        <f t="shared" si="1"/>
        <v/>
      </c>
      <c r="Q33" s="83"/>
      <c r="R33" s="84"/>
      <c r="S33" s="83"/>
      <c r="T33" s="84"/>
      <c r="U33" s="83"/>
      <c r="V33" s="85" t="str">
        <f t="shared" si="4"/>
        <v/>
      </c>
    </row>
    <row r="34" spans="1:22" x14ac:dyDescent="0.2">
      <c r="A34" s="62"/>
      <c r="B34" s="89">
        <f>COUNTA(B3:B33)-1</f>
        <v>12</v>
      </c>
      <c r="C34" s="90" t="s">
        <v>82</v>
      </c>
      <c r="D34" s="91">
        <f>SUM(D4:D33)</f>
        <v>661.99990000000003</v>
      </c>
      <c r="E34" s="92">
        <f>SUM(E4:E33)</f>
        <v>661</v>
      </c>
      <c r="F34" s="92">
        <f>SUM(F4:F33)</f>
        <v>658</v>
      </c>
      <c r="G34" s="92"/>
      <c r="H34" s="92"/>
      <c r="I34" s="92"/>
      <c r="J34" s="92"/>
      <c r="K34" s="92"/>
      <c r="L34" s="262">
        <f>SUM(L4:L33)</f>
        <v>2444.7493950000003</v>
      </c>
      <c r="M34" s="92">
        <f>SUM(M4:M33)</f>
        <v>911.25</v>
      </c>
      <c r="N34" s="92">
        <f>SUM(N4:N33)</f>
        <v>1505.6999999999998</v>
      </c>
      <c r="O34" s="92">
        <f>SUM(O4:O33)</f>
        <v>973</v>
      </c>
      <c r="P34" s="93">
        <f>SUM(P4:P33)</f>
        <v>1027</v>
      </c>
      <c r="Q34" s="94">
        <f>COUNTA(Q4:Q33)+$V$34</f>
        <v>-7</v>
      </c>
      <c r="R34" s="94">
        <f>COUNTA(R4:R33)+$V$34</f>
        <v>-6</v>
      </c>
      <c r="S34" s="94">
        <f>COUNTA(S4:S33)+$V$34</f>
        <v>-13</v>
      </c>
      <c r="T34" s="94">
        <f>COUNTA(T4:T33)+$V$34</f>
        <v>-10</v>
      </c>
      <c r="U34" s="94">
        <f>COUNTA(U4:U33)+$V$34</f>
        <v>-13</v>
      </c>
      <c r="V34" s="94">
        <f>COUNT(V3:V33)-31</f>
        <v>-18</v>
      </c>
    </row>
    <row r="35" spans="1:22" ht="15.75" thickBot="1" x14ac:dyDescent="0.25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247" t="s">
        <v>50</v>
      </c>
      <c r="E36" s="245"/>
      <c r="F36" s="282" t="s">
        <v>228</v>
      </c>
      <c r="G36" s="282"/>
      <c r="H36" s="104"/>
      <c r="I36" s="104"/>
      <c r="J36" s="104"/>
      <c r="K36" s="104"/>
      <c r="L36" s="104"/>
      <c r="M36" s="134" t="str">
        <f>Zus!C43</f>
        <v>Reide</v>
      </c>
      <c r="N36" s="106"/>
      <c r="O36" s="106"/>
      <c r="P36" s="107"/>
    </row>
    <row r="37" spans="1:22" x14ac:dyDescent="0.2">
      <c r="A37" s="62"/>
      <c r="B37" s="108" t="s">
        <v>86</v>
      </c>
      <c r="C37" s="109"/>
      <c r="D37" s="135" t="s">
        <v>211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33" t="str">
        <f>Zus!C46</f>
        <v>TERRA-DATA GmbH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1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F36:G36"/>
  </mergeCells>
  <phoneticPr fontId="10" type="noConversion"/>
  <dataValidations count="1">
    <dataValidation type="list" allowBlank="1" showErrorMessage="1" sqref="D36" xr:uid="{00000000-0002-0000-0300-000000000000}">
      <formula1>Lage_5</formula1>
      <formula2>0</formula2>
    </dataValidation>
  </dataValidations>
  <hyperlinks>
    <hyperlink ref="A2" location="Deckblatt" display="zurück zum Inhaltsverzeichnis" xr:uid="{00000000-0004-0000-03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pageSetUpPr fitToPage="1"/>
  </sheetPr>
  <dimension ref="A1:W40"/>
  <sheetViews>
    <sheetView topLeftCell="B1" workbookViewId="0">
      <pane ySplit="2" topLeftCell="A3" activePane="bottomLeft" state="frozen"/>
      <selection activeCell="A3" sqref="A3"/>
      <selection pane="bottomLeft" activeCell="L34" sqref="L34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0.67200000000000004</v>
      </c>
      <c r="C3" s="138" t="s">
        <v>99</v>
      </c>
      <c r="D3" s="65"/>
      <c r="E3" s="66"/>
      <c r="F3" s="66"/>
      <c r="G3" s="67">
        <v>3.9</v>
      </c>
      <c r="H3" s="67">
        <v>2.4</v>
      </c>
      <c r="I3" s="67">
        <v>2.7</v>
      </c>
      <c r="J3" s="67"/>
      <c r="K3" s="67">
        <v>3</v>
      </c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 t="s">
        <v>81</v>
      </c>
      <c r="R3" s="74" t="s">
        <v>81</v>
      </c>
      <c r="S3" s="73" t="s">
        <v>81</v>
      </c>
      <c r="T3" s="74" t="s">
        <v>81</v>
      </c>
      <c r="U3" s="73" t="s">
        <v>81</v>
      </c>
      <c r="V3" s="75">
        <f t="shared" ref="V3:V33" si="2">IF(B3,B3,"")</f>
        <v>0.67200000000000004</v>
      </c>
    </row>
    <row r="4" spans="1:23" x14ac:dyDescent="0.2">
      <c r="A4" s="62"/>
      <c r="B4" s="76">
        <v>0.747</v>
      </c>
      <c r="C4" s="77" t="s">
        <v>100</v>
      </c>
      <c r="D4" s="78">
        <f t="shared" ref="D4:D9" si="3">IF(B4="","",(B4-B3)*1000)</f>
        <v>74.999999999999957</v>
      </c>
      <c r="E4" s="79">
        <v>72</v>
      </c>
      <c r="F4" s="79">
        <v>80</v>
      </c>
      <c r="G4" s="67">
        <v>3.7</v>
      </c>
      <c r="H4" s="67">
        <v>0.7</v>
      </c>
      <c r="I4" s="67">
        <v>1.1000000000000001</v>
      </c>
      <c r="J4" s="67">
        <v>0</v>
      </c>
      <c r="K4" s="67">
        <v>3</v>
      </c>
      <c r="L4" s="261">
        <f t="shared" ref="L4:L33" si="4">IF(D4&lt;&gt;"",(IF(Q4="x",(G3+G4)/2*D4,"")),"")</f>
        <v>284.99999999999983</v>
      </c>
      <c r="M4" s="234">
        <f t="shared" ref="M4:M33" si="5">IF(E4&lt;&gt;"",(IF(R4="x",(H3+H4)/2*E4,"")),"")</f>
        <v>111.6</v>
      </c>
      <c r="N4" s="235">
        <f t="shared" ref="N4:N33" si="6">IF(F4&lt;&gt;"",(IF(S4="x",(I3+I4)/2*F4,"")),"")</f>
        <v>152</v>
      </c>
      <c r="O4" s="208">
        <v>0</v>
      </c>
      <c r="P4" s="209">
        <v>225</v>
      </c>
      <c r="Q4" s="83" t="s">
        <v>81</v>
      </c>
      <c r="R4" s="151" t="s">
        <v>81</v>
      </c>
      <c r="S4" s="139" t="s">
        <v>81</v>
      </c>
      <c r="T4" s="151" t="s">
        <v>81</v>
      </c>
      <c r="U4" s="139" t="s">
        <v>81</v>
      </c>
      <c r="V4" s="85">
        <f t="shared" si="2"/>
        <v>0.747</v>
      </c>
      <c r="W4" s="232" t="s">
        <v>50</v>
      </c>
    </row>
    <row r="5" spans="1:23" x14ac:dyDescent="0.2">
      <c r="A5" s="62"/>
      <c r="B5" s="76">
        <v>0.752</v>
      </c>
      <c r="C5" s="77" t="s">
        <v>101</v>
      </c>
      <c r="D5" s="78">
        <f t="shared" si="3"/>
        <v>5.0000000000000044</v>
      </c>
      <c r="E5" s="79"/>
      <c r="F5" s="79"/>
      <c r="G5" s="67">
        <v>4.0999999999999996</v>
      </c>
      <c r="H5" s="67">
        <v>2.7</v>
      </c>
      <c r="I5" s="67">
        <v>0.8</v>
      </c>
      <c r="J5" s="67">
        <v>1</v>
      </c>
      <c r="K5" s="67">
        <v>1</v>
      </c>
      <c r="L5" s="261">
        <f t="shared" si="4"/>
        <v>19.500000000000018</v>
      </c>
      <c r="M5" s="81" t="str">
        <f t="shared" si="5"/>
        <v/>
      </c>
      <c r="N5" s="82" t="str">
        <f t="shared" si="6"/>
        <v/>
      </c>
      <c r="O5" s="208">
        <v>5</v>
      </c>
      <c r="P5" s="209">
        <v>5</v>
      </c>
      <c r="Q5" s="83" t="s">
        <v>81</v>
      </c>
      <c r="R5" s="151"/>
      <c r="S5" s="139"/>
      <c r="T5" s="151" t="s">
        <v>81</v>
      </c>
      <c r="U5" s="139" t="s">
        <v>81</v>
      </c>
      <c r="V5" s="85">
        <f t="shared" si="2"/>
        <v>0.752</v>
      </c>
      <c r="W5" s="143" t="s">
        <v>51</v>
      </c>
    </row>
    <row r="6" spans="1:23" x14ac:dyDescent="0.2">
      <c r="A6" s="62"/>
      <c r="B6" s="76">
        <v>0.85899999999999999</v>
      </c>
      <c r="C6" s="77"/>
      <c r="D6" s="78">
        <f t="shared" si="3"/>
        <v>106.99999999999999</v>
      </c>
      <c r="E6" s="79">
        <v>106</v>
      </c>
      <c r="F6" s="79">
        <v>110</v>
      </c>
      <c r="G6" s="67">
        <v>4.3</v>
      </c>
      <c r="H6" s="67">
        <v>0.6</v>
      </c>
      <c r="I6" s="67">
        <v>1.7</v>
      </c>
      <c r="J6" s="67">
        <v>3</v>
      </c>
      <c r="K6" s="67">
        <v>0</v>
      </c>
      <c r="L6" s="261">
        <f t="shared" si="4"/>
        <v>449.39999999999986</v>
      </c>
      <c r="M6" s="81">
        <f t="shared" si="5"/>
        <v>174.9</v>
      </c>
      <c r="N6" s="82">
        <f t="shared" si="6"/>
        <v>137.5</v>
      </c>
      <c r="O6" s="208">
        <v>3</v>
      </c>
      <c r="P6" s="209"/>
      <c r="Q6" s="83" t="s">
        <v>81</v>
      </c>
      <c r="R6" s="151" t="s">
        <v>81</v>
      </c>
      <c r="S6" s="139" t="s">
        <v>81</v>
      </c>
      <c r="T6" s="151" t="s">
        <v>81</v>
      </c>
      <c r="U6" s="139"/>
      <c r="V6" s="85">
        <f t="shared" si="2"/>
        <v>0.85899999999999999</v>
      </c>
      <c r="W6" s="143" t="s">
        <v>51</v>
      </c>
    </row>
    <row r="7" spans="1:23" x14ac:dyDescent="0.2">
      <c r="A7" s="62"/>
      <c r="B7" s="76">
        <v>0.9</v>
      </c>
      <c r="C7" s="77"/>
      <c r="D7" s="78">
        <f t="shared" si="3"/>
        <v>41.000000000000036</v>
      </c>
      <c r="E7" s="79">
        <v>41</v>
      </c>
      <c r="F7" s="79">
        <v>40</v>
      </c>
      <c r="G7" s="67">
        <v>5.2</v>
      </c>
      <c r="H7" s="67">
        <v>0.9</v>
      </c>
      <c r="I7" s="67">
        <v>1.1000000000000001</v>
      </c>
      <c r="J7" s="67">
        <v>3</v>
      </c>
      <c r="K7" s="67">
        <v>0</v>
      </c>
      <c r="L7" s="261">
        <f t="shared" si="4"/>
        <v>194.75000000000017</v>
      </c>
      <c r="M7" s="81">
        <f t="shared" si="5"/>
        <v>30.75</v>
      </c>
      <c r="N7" s="82">
        <f t="shared" si="6"/>
        <v>56</v>
      </c>
      <c r="O7" s="208">
        <v>3</v>
      </c>
      <c r="P7" s="209"/>
      <c r="Q7" s="83" t="s">
        <v>81</v>
      </c>
      <c r="R7" s="151" t="s">
        <v>81</v>
      </c>
      <c r="S7" s="139" t="s">
        <v>81</v>
      </c>
      <c r="T7" s="151" t="s">
        <v>81</v>
      </c>
      <c r="U7" s="139"/>
      <c r="V7" s="85">
        <f t="shared" si="2"/>
        <v>0.9</v>
      </c>
      <c r="W7" s="143" t="s">
        <v>51</v>
      </c>
    </row>
    <row r="8" spans="1:23" x14ac:dyDescent="0.2">
      <c r="A8" s="62"/>
      <c r="B8" s="76">
        <v>0.91600000000000004</v>
      </c>
      <c r="C8" s="77" t="s">
        <v>102</v>
      </c>
      <c r="D8" s="78">
        <f t="shared" si="3"/>
        <v>16.000000000000014</v>
      </c>
      <c r="E8" s="79">
        <v>18</v>
      </c>
      <c r="F8" s="79">
        <v>15</v>
      </c>
      <c r="G8" s="67">
        <v>5.4</v>
      </c>
      <c r="H8" s="67">
        <v>1.2</v>
      </c>
      <c r="I8" s="67">
        <v>0.6</v>
      </c>
      <c r="J8" s="67">
        <v>3</v>
      </c>
      <c r="K8" s="67">
        <v>0</v>
      </c>
      <c r="L8" s="261">
        <f t="shared" si="4"/>
        <v>84.800000000000082</v>
      </c>
      <c r="M8" s="81">
        <f t="shared" si="5"/>
        <v>18.900000000000002</v>
      </c>
      <c r="N8" s="82">
        <f t="shared" si="6"/>
        <v>12.750000000000002</v>
      </c>
      <c r="O8" s="208">
        <v>3</v>
      </c>
      <c r="P8" s="209"/>
      <c r="Q8" s="83" t="s">
        <v>81</v>
      </c>
      <c r="R8" s="151" t="s">
        <v>81</v>
      </c>
      <c r="S8" s="139" t="s">
        <v>81</v>
      </c>
      <c r="T8" s="151" t="s">
        <v>81</v>
      </c>
      <c r="U8" s="139"/>
      <c r="V8" s="85">
        <f t="shared" si="2"/>
        <v>0.91600000000000004</v>
      </c>
      <c r="W8" s="143" t="s">
        <v>51</v>
      </c>
    </row>
    <row r="9" spans="1:23" x14ac:dyDescent="0.2">
      <c r="A9" s="62"/>
      <c r="B9" s="76">
        <v>1.0069999999999999</v>
      </c>
      <c r="C9" s="77"/>
      <c r="D9" s="78">
        <f t="shared" si="3"/>
        <v>90.999999999999858</v>
      </c>
      <c r="E9" s="79">
        <v>93</v>
      </c>
      <c r="F9" s="79">
        <v>88</v>
      </c>
      <c r="G9" s="67">
        <v>4.5</v>
      </c>
      <c r="H9" s="67">
        <v>0.6</v>
      </c>
      <c r="I9" s="67">
        <v>1.4</v>
      </c>
      <c r="J9" s="67">
        <v>3</v>
      </c>
      <c r="K9" s="67">
        <v>0</v>
      </c>
      <c r="L9" s="261">
        <f t="shared" si="4"/>
        <v>450.44999999999931</v>
      </c>
      <c r="M9" s="81">
        <f t="shared" si="5"/>
        <v>83.699999999999989</v>
      </c>
      <c r="N9" s="82">
        <f t="shared" si="6"/>
        <v>88</v>
      </c>
      <c r="O9" s="208">
        <v>3</v>
      </c>
      <c r="P9" s="209"/>
      <c r="Q9" s="83" t="s">
        <v>81</v>
      </c>
      <c r="R9" s="151" t="s">
        <v>81</v>
      </c>
      <c r="S9" s="139" t="s">
        <v>81</v>
      </c>
      <c r="T9" s="151" t="s">
        <v>81</v>
      </c>
      <c r="U9" s="139"/>
      <c r="V9" s="85">
        <f t="shared" si="2"/>
        <v>1.0069999999999999</v>
      </c>
      <c r="W9" s="143" t="s">
        <v>51</v>
      </c>
    </row>
    <row r="10" spans="1:23" x14ac:dyDescent="0.2">
      <c r="A10" s="62"/>
      <c r="B10" s="76">
        <v>1.0429999999999999</v>
      </c>
      <c r="C10" s="77"/>
      <c r="D10" s="78">
        <f t="shared" ref="D10:D33" si="7">IF(B10="","",(B10-B9)*1000)</f>
        <v>36.000000000000028</v>
      </c>
      <c r="E10" s="79">
        <v>36</v>
      </c>
      <c r="F10" s="79">
        <v>36</v>
      </c>
      <c r="G10" s="67">
        <v>4.3</v>
      </c>
      <c r="H10" s="67">
        <v>1.3</v>
      </c>
      <c r="I10" s="67">
        <v>1</v>
      </c>
      <c r="J10" s="67">
        <v>3</v>
      </c>
      <c r="K10" s="67">
        <v>0</v>
      </c>
      <c r="L10" s="261">
        <f t="shared" si="4"/>
        <v>158.40000000000015</v>
      </c>
      <c r="M10" s="81">
        <f t="shared" si="5"/>
        <v>34.199999999999996</v>
      </c>
      <c r="N10" s="82">
        <f t="shared" si="6"/>
        <v>43.199999999999996</v>
      </c>
      <c r="O10" s="208">
        <v>3</v>
      </c>
      <c r="P10" s="209"/>
      <c r="Q10" s="83" t="s">
        <v>81</v>
      </c>
      <c r="R10" s="151" t="s">
        <v>81</v>
      </c>
      <c r="S10" s="139" t="s">
        <v>81</v>
      </c>
      <c r="T10" s="151" t="s">
        <v>81</v>
      </c>
      <c r="U10" s="139"/>
      <c r="V10" s="85">
        <f t="shared" si="2"/>
        <v>1.0429999999999999</v>
      </c>
      <c r="W10" s="143" t="s">
        <v>51</v>
      </c>
    </row>
    <row r="11" spans="1:23" x14ac:dyDescent="0.2">
      <c r="A11" s="62"/>
      <c r="B11" s="76">
        <v>1.198</v>
      </c>
      <c r="C11" s="77"/>
      <c r="D11" s="78">
        <f t="shared" si="7"/>
        <v>155.00000000000003</v>
      </c>
      <c r="E11" s="79">
        <v>154</v>
      </c>
      <c r="F11" s="79">
        <v>155</v>
      </c>
      <c r="G11" s="67">
        <v>4</v>
      </c>
      <c r="H11" s="67">
        <v>1.9</v>
      </c>
      <c r="I11" s="67">
        <v>2.2999999999999998</v>
      </c>
      <c r="J11" s="67">
        <v>3</v>
      </c>
      <c r="K11" s="67">
        <v>0</v>
      </c>
      <c r="L11" s="261">
        <f t="shared" si="4"/>
        <v>643.25000000000023</v>
      </c>
      <c r="M11" s="81">
        <f t="shared" si="5"/>
        <v>246.4</v>
      </c>
      <c r="N11" s="82">
        <f t="shared" si="6"/>
        <v>255.75</v>
      </c>
      <c r="O11" s="208">
        <v>3</v>
      </c>
      <c r="P11" s="209"/>
      <c r="Q11" s="83" t="s">
        <v>81</v>
      </c>
      <c r="R11" s="151" t="s">
        <v>81</v>
      </c>
      <c r="S11" s="139" t="s">
        <v>81</v>
      </c>
      <c r="T11" s="151" t="s">
        <v>81</v>
      </c>
      <c r="U11" s="139"/>
      <c r="V11" s="85">
        <f t="shared" si="2"/>
        <v>1.198</v>
      </c>
      <c r="W11" s="143" t="s">
        <v>51</v>
      </c>
    </row>
    <row r="12" spans="1:23" x14ac:dyDescent="0.2">
      <c r="A12" s="62"/>
      <c r="B12" s="76">
        <v>1.3939999999999999</v>
      </c>
      <c r="C12" s="77"/>
      <c r="D12" s="78">
        <f t="shared" si="7"/>
        <v>195.99999999999994</v>
      </c>
      <c r="E12" s="79">
        <v>198</v>
      </c>
      <c r="F12" s="79">
        <v>193</v>
      </c>
      <c r="G12" s="67">
        <v>4.5999999999999996</v>
      </c>
      <c r="H12" s="67">
        <v>1.7</v>
      </c>
      <c r="I12" s="67">
        <v>1.7</v>
      </c>
      <c r="J12" s="67">
        <v>3</v>
      </c>
      <c r="K12" s="67">
        <v>0</v>
      </c>
      <c r="L12" s="261">
        <f t="shared" si="4"/>
        <v>842.79999999999973</v>
      </c>
      <c r="M12" s="81">
        <f t="shared" si="5"/>
        <v>356.4</v>
      </c>
      <c r="N12" s="82">
        <f t="shared" si="6"/>
        <v>386</v>
      </c>
      <c r="O12" s="208">
        <v>3</v>
      </c>
      <c r="P12" s="209"/>
      <c r="Q12" s="83" t="s">
        <v>81</v>
      </c>
      <c r="R12" s="151" t="s">
        <v>81</v>
      </c>
      <c r="S12" s="139" t="s">
        <v>81</v>
      </c>
      <c r="T12" s="151" t="s">
        <v>81</v>
      </c>
      <c r="U12" s="139"/>
      <c r="V12" s="85">
        <f t="shared" si="2"/>
        <v>1.3939999999999999</v>
      </c>
      <c r="W12" s="143" t="s">
        <v>51</v>
      </c>
    </row>
    <row r="13" spans="1:23" x14ac:dyDescent="0.2">
      <c r="A13" s="62"/>
      <c r="B13" s="76">
        <v>1.5489999999999999</v>
      </c>
      <c r="C13" s="77" t="s">
        <v>103</v>
      </c>
      <c r="D13" s="78">
        <f t="shared" si="7"/>
        <v>155.00000000000003</v>
      </c>
      <c r="E13" s="79">
        <v>157</v>
      </c>
      <c r="F13" s="79">
        <v>155</v>
      </c>
      <c r="G13" s="67">
        <v>4.8</v>
      </c>
      <c r="H13" s="67">
        <v>3.3</v>
      </c>
      <c r="I13" s="67">
        <v>1.1000000000000001</v>
      </c>
      <c r="J13" s="67">
        <v>3</v>
      </c>
      <c r="K13" s="67">
        <v>0</v>
      </c>
      <c r="L13" s="261">
        <f t="shared" si="4"/>
        <v>728.5</v>
      </c>
      <c r="M13" s="81">
        <f t="shared" si="5"/>
        <v>392.5</v>
      </c>
      <c r="N13" s="82">
        <f t="shared" si="6"/>
        <v>217</v>
      </c>
      <c r="O13" s="208">
        <v>3</v>
      </c>
      <c r="P13" s="209"/>
      <c r="Q13" s="83" t="s">
        <v>81</v>
      </c>
      <c r="R13" s="151" t="s">
        <v>81</v>
      </c>
      <c r="S13" s="139" t="s">
        <v>81</v>
      </c>
      <c r="T13" s="151" t="s">
        <v>81</v>
      </c>
      <c r="U13" s="139"/>
      <c r="V13" s="85">
        <f t="shared" si="2"/>
        <v>1.5489999999999999</v>
      </c>
      <c r="W13" s="143" t="s">
        <v>51</v>
      </c>
    </row>
    <row r="14" spans="1:23" x14ac:dyDescent="0.2">
      <c r="A14" s="62"/>
      <c r="B14" s="76">
        <v>1.62</v>
      </c>
      <c r="C14" s="77" t="s">
        <v>103</v>
      </c>
      <c r="D14" s="78">
        <f t="shared" si="7"/>
        <v>71.000000000000171</v>
      </c>
      <c r="E14" s="79">
        <v>70</v>
      </c>
      <c r="F14" s="79">
        <v>71</v>
      </c>
      <c r="G14" s="67">
        <v>4.5999999999999996</v>
      </c>
      <c r="H14" s="67">
        <v>2.7</v>
      </c>
      <c r="I14" s="67">
        <v>2.5</v>
      </c>
      <c r="J14" s="67">
        <v>3</v>
      </c>
      <c r="K14" s="67">
        <v>0</v>
      </c>
      <c r="L14" s="261">
        <f t="shared" si="4"/>
        <v>333.70000000000073</v>
      </c>
      <c r="M14" s="81">
        <f t="shared" si="5"/>
        <v>210</v>
      </c>
      <c r="N14" s="82">
        <f t="shared" si="6"/>
        <v>127.8</v>
      </c>
      <c r="O14" s="208">
        <v>3</v>
      </c>
      <c r="P14" s="209"/>
      <c r="Q14" s="83" t="s">
        <v>81</v>
      </c>
      <c r="R14" s="151" t="s">
        <v>81</v>
      </c>
      <c r="S14" s="139" t="s">
        <v>81</v>
      </c>
      <c r="T14" s="151" t="s">
        <v>81</v>
      </c>
      <c r="U14" s="139"/>
      <c r="V14" s="85">
        <f t="shared" si="2"/>
        <v>1.62</v>
      </c>
      <c r="W14" s="143" t="s">
        <v>51</v>
      </c>
    </row>
    <row r="15" spans="1:23" x14ac:dyDescent="0.2">
      <c r="A15" s="62"/>
      <c r="B15" s="76">
        <v>1.655</v>
      </c>
      <c r="C15" s="77" t="s">
        <v>104</v>
      </c>
      <c r="D15" s="78">
        <f t="shared" si="7"/>
        <v>34.999999999999922</v>
      </c>
      <c r="E15" s="79">
        <v>35</v>
      </c>
      <c r="F15" s="79">
        <v>35</v>
      </c>
      <c r="G15" s="67">
        <v>4.7</v>
      </c>
      <c r="H15" s="67">
        <v>1.2</v>
      </c>
      <c r="I15" s="67">
        <v>2.2000000000000002</v>
      </c>
      <c r="J15" s="67">
        <v>3</v>
      </c>
      <c r="K15" s="67">
        <v>0</v>
      </c>
      <c r="L15" s="261">
        <f t="shared" si="4"/>
        <v>162.74999999999966</v>
      </c>
      <c r="M15" s="81">
        <f t="shared" si="5"/>
        <v>68.25</v>
      </c>
      <c r="N15" s="82">
        <f t="shared" si="6"/>
        <v>82.25</v>
      </c>
      <c r="O15" s="208">
        <v>3</v>
      </c>
      <c r="P15" s="209">
        <v>105</v>
      </c>
      <c r="Q15" s="83" t="s">
        <v>81</v>
      </c>
      <c r="R15" s="151" t="s">
        <v>81</v>
      </c>
      <c r="S15" s="139" t="s">
        <v>81</v>
      </c>
      <c r="T15" s="151" t="s">
        <v>81</v>
      </c>
      <c r="U15" s="139" t="s">
        <v>81</v>
      </c>
      <c r="V15" s="85">
        <f t="shared" si="2"/>
        <v>1.655</v>
      </c>
      <c r="W15" s="143" t="s">
        <v>51</v>
      </c>
    </row>
    <row r="16" spans="1:23" x14ac:dyDescent="0.2">
      <c r="A16" s="62"/>
      <c r="B16" s="76">
        <v>1.6950000000000001</v>
      </c>
      <c r="C16" s="77" t="s">
        <v>105</v>
      </c>
      <c r="D16" s="78">
        <f t="shared" si="7"/>
        <v>40.000000000000036</v>
      </c>
      <c r="E16" s="79">
        <v>42</v>
      </c>
      <c r="F16" s="79">
        <v>39</v>
      </c>
      <c r="G16" s="67">
        <v>2.9</v>
      </c>
      <c r="H16" s="67">
        <v>0.4</v>
      </c>
      <c r="I16" s="67">
        <v>0.5</v>
      </c>
      <c r="J16" s="67">
        <v>3</v>
      </c>
      <c r="K16" s="67">
        <v>0</v>
      </c>
      <c r="L16" s="261">
        <f t="shared" si="4"/>
        <v>152.00000000000011</v>
      </c>
      <c r="M16" s="81">
        <f t="shared" si="5"/>
        <v>33.6</v>
      </c>
      <c r="N16" s="82">
        <f t="shared" si="6"/>
        <v>52.650000000000006</v>
      </c>
      <c r="O16" s="208">
        <v>3</v>
      </c>
      <c r="P16" s="209">
        <v>120</v>
      </c>
      <c r="Q16" s="83" t="s">
        <v>81</v>
      </c>
      <c r="R16" s="151" t="s">
        <v>81</v>
      </c>
      <c r="S16" s="139" t="s">
        <v>81</v>
      </c>
      <c r="T16" s="151" t="s">
        <v>81</v>
      </c>
      <c r="U16" s="139" t="s">
        <v>81</v>
      </c>
      <c r="V16" s="85">
        <f t="shared" si="2"/>
        <v>1.6950000000000001</v>
      </c>
      <c r="W16" s="143" t="s">
        <v>51</v>
      </c>
    </row>
    <row r="17" spans="1:22" x14ac:dyDescent="0.2">
      <c r="A17" s="62"/>
      <c r="B17" s="76"/>
      <c r="C17" s="77"/>
      <c r="D17" s="78" t="str">
        <f t="shared" si="7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/>
      <c r="R17" s="84"/>
      <c r="S17" s="83"/>
      <c r="T17" s="84"/>
      <c r="U17" s="83"/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7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/>
      <c r="R18" s="84"/>
      <c r="S18" s="83"/>
      <c r="T18" s="84"/>
      <c r="U18" s="83"/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7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/>
      <c r="R19" s="84"/>
      <c r="S19" s="83"/>
      <c r="T19" s="84"/>
      <c r="U19" s="83"/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7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/>
      <c r="R20" s="84"/>
      <c r="S20" s="83"/>
      <c r="T20" s="84"/>
      <c r="U20" s="83"/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7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/>
      <c r="R21" s="84"/>
      <c r="S21" s="83"/>
      <c r="T21" s="84"/>
      <c r="U21" s="83"/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7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/>
      <c r="R22" s="84"/>
      <c r="S22" s="83"/>
      <c r="T22" s="84"/>
      <c r="U22" s="83"/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7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/>
      <c r="R23" s="84"/>
      <c r="S23" s="83"/>
      <c r="T23" s="84"/>
      <c r="U23" s="83"/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7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/>
      <c r="R24" s="84"/>
      <c r="S24" s="83"/>
      <c r="T24" s="84"/>
      <c r="U24" s="83"/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7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/>
      <c r="R25" s="84"/>
      <c r="S25" s="83"/>
      <c r="T25" s="84"/>
      <c r="U25" s="83"/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7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/>
      <c r="R26" s="84"/>
      <c r="S26" s="83"/>
      <c r="T26" s="84"/>
      <c r="U26" s="83"/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7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/>
      <c r="R27" s="84"/>
      <c r="S27" s="83"/>
      <c r="T27" s="84"/>
      <c r="U27" s="83"/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7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/>
      <c r="R28" s="84"/>
      <c r="S28" s="83"/>
      <c r="T28" s="84"/>
      <c r="U28" s="83"/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7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/>
      <c r="R29" s="84"/>
      <c r="S29" s="83"/>
      <c r="T29" s="84"/>
      <c r="U29" s="83"/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7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/>
      <c r="R30" s="84"/>
      <c r="S30" s="83"/>
      <c r="T30" s="84"/>
      <c r="U30" s="83"/>
      <c r="V30" s="85" t="str">
        <f t="shared" si="2"/>
        <v/>
      </c>
    </row>
    <row r="31" spans="1:22" x14ac:dyDescent="0.2">
      <c r="A31" s="136" t="str">
        <f>D37</f>
        <v>Brücke L170 bis Einlauf Mühlgraben</v>
      </c>
      <c r="B31" s="76"/>
      <c r="C31" s="77"/>
      <c r="D31" s="78" t="str">
        <f t="shared" si="7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/>
      <c r="R31" s="84"/>
      <c r="S31" s="83"/>
      <c r="T31" s="84"/>
      <c r="U31" s="83"/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7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/>
      <c r="R32" s="84"/>
      <c r="S32" s="83"/>
      <c r="T32" s="84"/>
      <c r="U32" s="83"/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7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/>
      <c r="R33" s="84"/>
      <c r="S33" s="83"/>
      <c r="T33" s="84"/>
      <c r="U33" s="83"/>
      <c r="V33" s="85" t="str">
        <f t="shared" si="2"/>
        <v/>
      </c>
    </row>
    <row r="34" spans="1:22" x14ac:dyDescent="0.2">
      <c r="A34" s="62"/>
      <c r="B34" s="89">
        <f>COUNTA(B3:B33)-1</f>
        <v>13</v>
      </c>
      <c r="C34" s="90" t="s">
        <v>82</v>
      </c>
      <c r="D34" s="91">
        <f>SUM(D4:D33)</f>
        <v>1022.9999999999999</v>
      </c>
      <c r="E34" s="92">
        <f>SUM(E4:E33)</f>
        <v>1022</v>
      </c>
      <c r="F34" s="92">
        <f>SUM(F4:F33)</f>
        <v>1017</v>
      </c>
      <c r="G34" s="92"/>
      <c r="H34" s="92"/>
      <c r="I34" s="92"/>
      <c r="J34" s="92"/>
      <c r="K34" s="92"/>
      <c r="L34" s="262">
        <f>SUM(L4:L33)</f>
        <v>4505.3</v>
      </c>
      <c r="M34" s="92">
        <f>SUM(M4:M33)</f>
        <v>1761.1999999999998</v>
      </c>
      <c r="N34" s="92">
        <f>SUM(N4:N33)</f>
        <v>1610.9</v>
      </c>
      <c r="O34" s="230">
        <f>SUM(O4:O33)</f>
        <v>38</v>
      </c>
      <c r="P34" s="231">
        <f>SUM(P4:P33)</f>
        <v>455</v>
      </c>
      <c r="Q34" s="94">
        <f>COUNTA(Q4:Q33)+$V$34</f>
        <v>-4</v>
      </c>
      <c r="R34" s="94">
        <f>COUNTA(R4:R33)+$V$34</f>
        <v>-5</v>
      </c>
      <c r="S34" s="94">
        <f>COUNTA(S4:S33)+$V$34</f>
        <v>-5</v>
      </c>
      <c r="T34" s="94">
        <f>COUNTA(T4:T33)+$V$34</f>
        <v>-4</v>
      </c>
      <c r="U34" s="94">
        <f>COUNTA(U4:U33)+$V$34</f>
        <v>-13</v>
      </c>
      <c r="V34" s="94">
        <f>COUNT(V3:V33)-31</f>
        <v>-17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245" t="s">
        <v>227</v>
      </c>
      <c r="G36" s="246"/>
      <c r="H36" s="104"/>
      <c r="I36" s="104"/>
      <c r="J36" s="104"/>
      <c r="K36" s="104"/>
      <c r="L36" s="104"/>
      <c r="M36" s="105" t="str">
        <f>Zus!C43</f>
        <v>Reide</v>
      </c>
      <c r="N36" s="106"/>
      <c r="O36" s="106"/>
      <c r="P36" s="107"/>
    </row>
    <row r="37" spans="1:22" ht="15" x14ac:dyDescent="0.2">
      <c r="A37" s="62"/>
      <c r="B37" s="108" t="s">
        <v>86</v>
      </c>
      <c r="C37" s="109"/>
      <c r="D37" s="110" t="s">
        <v>98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20" t="str">
        <f>Zus!C46</f>
        <v>TERRA-DATA GmbH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2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1">
    <mergeCell ref="P39:P40"/>
  </mergeCells>
  <phoneticPr fontId="10" type="noConversion"/>
  <dataValidations count="1">
    <dataValidation type="list" allowBlank="1" showErrorMessage="1" sqref="D36" xr:uid="{00000000-0002-0000-0400-000000000000}">
      <formula1>Lage_5</formula1>
      <formula2>0</formula2>
    </dataValidation>
  </dataValidations>
  <hyperlinks>
    <hyperlink ref="A2" location="Deckblatt" display="zurück zum Inhaltsverzeichnis" xr:uid="{00000000-0004-0000-04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8">
    <pageSetUpPr fitToPage="1"/>
  </sheetPr>
  <dimension ref="A1:W40"/>
  <sheetViews>
    <sheetView topLeftCell="B1" workbookViewId="0">
      <pane ySplit="2" topLeftCell="A3" activePane="bottomLeft" state="frozen"/>
      <selection activeCell="A3" sqref="A3"/>
      <selection pane="bottomLeft" activeCell="L34" sqref="L34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1.6950000000000001</v>
      </c>
      <c r="C3" s="138" t="s">
        <v>105</v>
      </c>
      <c r="D3" s="65"/>
      <c r="E3" s="66"/>
      <c r="F3" s="66"/>
      <c r="G3" s="67">
        <v>2.9</v>
      </c>
      <c r="H3" s="67">
        <v>0.4</v>
      </c>
      <c r="I3" s="67">
        <v>0.5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1.6950000000000001</v>
      </c>
    </row>
    <row r="4" spans="1:23" x14ac:dyDescent="0.2">
      <c r="A4" s="62"/>
      <c r="B4" s="76">
        <v>1.794</v>
      </c>
      <c r="C4" s="77"/>
      <c r="D4" s="78">
        <f t="shared" ref="D4:D10" si="3">IF(B4="","",(B4-B3)*1000)</f>
        <v>98.999999999999972</v>
      </c>
      <c r="E4" s="79">
        <v>98</v>
      </c>
      <c r="F4" s="79">
        <v>100</v>
      </c>
      <c r="G4" s="67">
        <v>3.5</v>
      </c>
      <c r="H4" s="67">
        <v>0.8</v>
      </c>
      <c r="I4" s="67">
        <v>0.5</v>
      </c>
      <c r="J4" s="67">
        <v>0</v>
      </c>
      <c r="K4" s="67">
        <v>3</v>
      </c>
      <c r="L4" s="261">
        <f t="shared" ref="L4:L33" si="4">IF(D4&lt;&gt;"",(IF(Q4="x",(G3+G4)/2*D4,"")),"")</f>
        <v>316.79999999999995</v>
      </c>
      <c r="M4" s="81">
        <f t="shared" ref="M4:M33" si="5">IF(E4&lt;&gt;"",(IF(R4="x",(H3+H4)/2*E4,"")),"")</f>
        <v>58.800000000000011</v>
      </c>
      <c r="N4" s="82">
        <f t="shared" ref="N4:N33" si="6">IF(F4&lt;&gt;"",(IF(S4="x",(I3+I4)/2*F4,"")),"")</f>
        <v>50</v>
      </c>
      <c r="O4" s="71">
        <f t="shared" si="0"/>
        <v>0</v>
      </c>
      <c r="P4" s="72">
        <f t="shared" si="1"/>
        <v>300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1.794</v>
      </c>
      <c r="W4" s="143" t="s">
        <v>51</v>
      </c>
    </row>
    <row r="5" spans="1:23" x14ac:dyDescent="0.2">
      <c r="A5" s="62"/>
      <c r="B5" s="76">
        <v>1.929</v>
      </c>
      <c r="C5" s="77"/>
      <c r="D5" s="78">
        <f t="shared" si="3"/>
        <v>135</v>
      </c>
      <c r="E5" s="79">
        <v>132</v>
      </c>
      <c r="F5" s="79">
        <v>137</v>
      </c>
      <c r="G5" s="67">
        <v>4.4000000000000004</v>
      </c>
      <c r="H5" s="67">
        <v>0.9</v>
      </c>
      <c r="I5" s="67">
        <v>0.7</v>
      </c>
      <c r="J5" s="67">
        <v>1</v>
      </c>
      <c r="K5" s="67">
        <v>3</v>
      </c>
      <c r="L5" s="261">
        <f t="shared" si="4"/>
        <v>533.25</v>
      </c>
      <c r="M5" s="81">
        <f t="shared" si="5"/>
        <v>112.20000000000002</v>
      </c>
      <c r="N5" s="82">
        <f t="shared" si="6"/>
        <v>82.2</v>
      </c>
      <c r="O5" s="71">
        <f t="shared" si="0"/>
        <v>132</v>
      </c>
      <c r="P5" s="72">
        <f t="shared" si="1"/>
        <v>411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1.929</v>
      </c>
      <c r="W5" s="143" t="s">
        <v>51</v>
      </c>
    </row>
    <row r="6" spans="1:23" x14ac:dyDescent="0.2">
      <c r="A6" s="62"/>
      <c r="B6" s="76">
        <v>2.052</v>
      </c>
      <c r="C6" s="77"/>
      <c r="D6" s="78">
        <f t="shared" si="3"/>
        <v>123</v>
      </c>
      <c r="E6" s="79">
        <v>124</v>
      </c>
      <c r="F6" s="79">
        <v>122</v>
      </c>
      <c r="G6" s="67">
        <v>3.6</v>
      </c>
      <c r="H6" s="67">
        <v>1.4</v>
      </c>
      <c r="I6" s="67">
        <v>2.4</v>
      </c>
      <c r="J6" s="67">
        <v>1</v>
      </c>
      <c r="K6" s="67">
        <v>3</v>
      </c>
      <c r="L6" s="261">
        <f t="shared" si="4"/>
        <v>492</v>
      </c>
      <c r="M6" s="81">
        <f t="shared" si="5"/>
        <v>142.6</v>
      </c>
      <c r="N6" s="82">
        <f t="shared" si="6"/>
        <v>189.09999999999997</v>
      </c>
      <c r="O6" s="71">
        <f t="shared" si="0"/>
        <v>124</v>
      </c>
      <c r="P6" s="72">
        <f t="shared" si="1"/>
        <v>366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2.052</v>
      </c>
      <c r="W6" s="143" t="s">
        <v>51</v>
      </c>
    </row>
    <row r="7" spans="1:23" x14ac:dyDescent="0.2">
      <c r="A7" s="62"/>
      <c r="B7" s="76">
        <v>2.1579999999999999</v>
      </c>
      <c r="C7" s="77"/>
      <c r="D7" s="78">
        <f t="shared" si="3"/>
        <v>105.99999999999987</v>
      </c>
      <c r="E7" s="79">
        <v>107</v>
      </c>
      <c r="F7" s="79">
        <v>106</v>
      </c>
      <c r="G7" s="67">
        <v>3.9</v>
      </c>
      <c r="H7" s="67">
        <v>5.3</v>
      </c>
      <c r="I7" s="67">
        <v>2.8</v>
      </c>
      <c r="J7" s="67">
        <v>1</v>
      </c>
      <c r="K7" s="67">
        <v>3</v>
      </c>
      <c r="L7" s="261">
        <f t="shared" si="4"/>
        <v>397.49999999999955</v>
      </c>
      <c r="M7" s="239">
        <f t="shared" si="5"/>
        <v>358.45</v>
      </c>
      <c r="N7" s="240">
        <f t="shared" si="6"/>
        <v>275.59999999999997</v>
      </c>
      <c r="O7" s="241">
        <f t="shared" si="0"/>
        <v>107</v>
      </c>
      <c r="P7" s="242">
        <f t="shared" si="1"/>
        <v>318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2.1579999999999999</v>
      </c>
      <c r="W7" s="143" t="s">
        <v>51</v>
      </c>
    </row>
    <row r="8" spans="1:23" x14ac:dyDescent="0.2">
      <c r="A8" s="62"/>
      <c r="B8" s="76">
        <v>2.1619999999999999</v>
      </c>
      <c r="C8" s="77" t="s">
        <v>213</v>
      </c>
      <c r="D8" s="78">
        <f t="shared" si="3"/>
        <v>4.0000000000000036</v>
      </c>
      <c r="E8" s="79">
        <v>7</v>
      </c>
      <c r="F8" s="79">
        <v>6</v>
      </c>
      <c r="G8" s="67">
        <v>3.7</v>
      </c>
      <c r="H8" s="67">
        <v>2.2999999999999998</v>
      </c>
      <c r="I8" s="67">
        <v>2.7</v>
      </c>
      <c r="J8" s="67">
        <v>1</v>
      </c>
      <c r="K8" s="67">
        <v>1</v>
      </c>
      <c r="L8" s="261">
        <f t="shared" si="4"/>
        <v>15.200000000000014</v>
      </c>
      <c r="M8" s="81">
        <f t="shared" si="5"/>
        <v>26.599999999999998</v>
      </c>
      <c r="N8" s="82">
        <f t="shared" si="6"/>
        <v>16.5</v>
      </c>
      <c r="O8" s="71">
        <f t="shared" si="0"/>
        <v>7</v>
      </c>
      <c r="P8" s="72">
        <f t="shared" si="1"/>
        <v>6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2.1619999999999999</v>
      </c>
      <c r="W8" s="143" t="s">
        <v>51</v>
      </c>
    </row>
    <row r="9" spans="1:23" x14ac:dyDescent="0.2">
      <c r="A9" s="62"/>
      <c r="B9" s="76">
        <v>2.1680000000000001</v>
      </c>
      <c r="C9" s="77" t="s">
        <v>212</v>
      </c>
      <c r="D9" s="78">
        <f t="shared" si="3"/>
        <v>6.0000000000002274</v>
      </c>
      <c r="E9" s="79"/>
      <c r="F9" s="79"/>
      <c r="G9" s="67">
        <v>3.9</v>
      </c>
      <c r="H9" s="67">
        <v>2.7</v>
      </c>
      <c r="I9" s="67">
        <v>2.7</v>
      </c>
      <c r="J9" s="67"/>
      <c r="K9" s="67"/>
      <c r="L9" s="80" t="str">
        <f t="shared" si="4"/>
        <v/>
      </c>
      <c r="M9" s="81" t="str">
        <f t="shared" si="5"/>
        <v/>
      </c>
      <c r="N9" s="82" t="str">
        <f t="shared" si="6"/>
        <v/>
      </c>
      <c r="O9" s="71" t="str">
        <f t="shared" si="0"/>
        <v/>
      </c>
      <c r="P9" s="72" t="str">
        <f t="shared" si="1"/>
        <v/>
      </c>
      <c r="Q9" s="83"/>
      <c r="R9" s="84"/>
      <c r="S9" s="83"/>
      <c r="T9" s="84"/>
      <c r="U9" s="83"/>
      <c r="V9" s="85">
        <f t="shared" si="2"/>
        <v>2.1680000000000001</v>
      </c>
      <c r="W9" s="143" t="s">
        <v>51</v>
      </c>
    </row>
    <row r="10" spans="1:23" x14ac:dyDescent="0.2">
      <c r="A10" s="62"/>
      <c r="B10" s="76">
        <v>2.198</v>
      </c>
      <c r="C10" s="77"/>
      <c r="D10" s="78">
        <f t="shared" si="3"/>
        <v>29.999999999999805</v>
      </c>
      <c r="E10" s="79">
        <v>30</v>
      </c>
      <c r="F10" s="79">
        <v>29</v>
      </c>
      <c r="G10" s="67">
        <v>3.7</v>
      </c>
      <c r="H10" s="67">
        <v>2.7</v>
      </c>
      <c r="I10" s="67">
        <v>2.2999999999999998</v>
      </c>
      <c r="J10" s="67">
        <v>1</v>
      </c>
      <c r="K10" s="67">
        <v>1</v>
      </c>
      <c r="L10" s="80" t="str">
        <f t="shared" si="4"/>
        <v/>
      </c>
      <c r="M10" s="81" t="str">
        <f t="shared" si="5"/>
        <v/>
      </c>
      <c r="N10" s="82" t="str">
        <f t="shared" si="6"/>
        <v/>
      </c>
      <c r="O10" s="71" t="str">
        <f t="shared" si="0"/>
        <v/>
      </c>
      <c r="P10" s="72" t="str">
        <f t="shared" si="1"/>
        <v/>
      </c>
      <c r="Q10" s="83"/>
      <c r="R10" s="84"/>
      <c r="S10" s="83"/>
      <c r="T10" s="84"/>
      <c r="U10" s="83"/>
      <c r="V10" s="85">
        <f t="shared" si="2"/>
        <v>2.198</v>
      </c>
      <c r="W10" s="143" t="s">
        <v>51</v>
      </c>
    </row>
    <row r="11" spans="1:23" x14ac:dyDescent="0.2">
      <c r="A11" s="62"/>
      <c r="B11" s="76">
        <v>2.254</v>
      </c>
      <c r="C11" s="77"/>
      <c r="D11" s="78">
        <f t="shared" ref="D11:D33" si="7">IF(B11="","",(B11-B10)*1000)</f>
        <v>56.00000000000005</v>
      </c>
      <c r="E11" s="79">
        <v>58</v>
      </c>
      <c r="F11" s="79">
        <v>59</v>
      </c>
      <c r="G11" s="67">
        <v>3.4</v>
      </c>
      <c r="H11" s="67">
        <v>2.8</v>
      </c>
      <c r="I11" s="67">
        <v>2.7</v>
      </c>
      <c r="J11" s="67">
        <v>1</v>
      </c>
      <c r="K11" s="67">
        <v>1</v>
      </c>
      <c r="L11" s="80" t="str">
        <f t="shared" si="4"/>
        <v/>
      </c>
      <c r="M11" s="81" t="str">
        <f t="shared" si="5"/>
        <v/>
      </c>
      <c r="N11" s="82" t="str">
        <f t="shared" si="6"/>
        <v/>
      </c>
      <c r="O11" s="71" t="str">
        <f t="shared" si="0"/>
        <v/>
      </c>
      <c r="P11" s="72" t="str">
        <f t="shared" si="1"/>
        <v/>
      </c>
      <c r="Q11" s="83"/>
      <c r="R11" s="84"/>
      <c r="S11" s="83"/>
      <c r="T11" s="84"/>
      <c r="U11" s="83"/>
      <c r="V11" s="85">
        <f t="shared" si="2"/>
        <v>2.254</v>
      </c>
      <c r="W11" s="143" t="s">
        <v>51</v>
      </c>
    </row>
    <row r="12" spans="1:23" x14ac:dyDescent="0.2">
      <c r="A12" s="62"/>
      <c r="B12" s="76">
        <v>2.3660000000000001</v>
      </c>
      <c r="C12" s="77" t="s">
        <v>102</v>
      </c>
      <c r="D12" s="78">
        <f t="shared" si="7"/>
        <v>112.0000000000001</v>
      </c>
      <c r="E12" s="79">
        <v>109</v>
      </c>
      <c r="F12" s="79">
        <v>112</v>
      </c>
      <c r="G12" s="67">
        <v>2.7</v>
      </c>
      <c r="H12" s="67">
        <v>3.5</v>
      </c>
      <c r="I12" s="67">
        <v>7.8</v>
      </c>
      <c r="J12" s="67">
        <v>1</v>
      </c>
      <c r="K12" s="67">
        <v>1</v>
      </c>
      <c r="L12" s="80" t="str">
        <f t="shared" si="4"/>
        <v/>
      </c>
      <c r="M12" s="81" t="str">
        <f t="shared" si="5"/>
        <v/>
      </c>
      <c r="N12" s="82" t="str">
        <f t="shared" si="6"/>
        <v/>
      </c>
      <c r="O12" s="71" t="str">
        <f t="shared" si="0"/>
        <v/>
      </c>
      <c r="P12" s="72" t="str">
        <f t="shared" si="1"/>
        <v/>
      </c>
      <c r="Q12" s="83"/>
      <c r="R12" s="84"/>
      <c r="S12" s="83"/>
      <c r="T12" s="84"/>
      <c r="U12" s="83"/>
      <c r="V12" s="85">
        <f t="shared" si="2"/>
        <v>2.3660000000000001</v>
      </c>
      <c r="W12" s="143" t="s">
        <v>51</v>
      </c>
    </row>
    <row r="13" spans="1:23" x14ac:dyDescent="0.2">
      <c r="A13" s="62"/>
      <c r="B13" s="76">
        <v>2.464</v>
      </c>
      <c r="C13" s="77"/>
      <c r="D13" s="78">
        <f t="shared" si="7"/>
        <v>97.999999999999858</v>
      </c>
      <c r="E13" s="79">
        <v>104</v>
      </c>
      <c r="F13" s="79">
        <v>90</v>
      </c>
      <c r="G13" s="67">
        <v>2.8</v>
      </c>
      <c r="H13" s="67">
        <v>5.0999999999999996</v>
      </c>
      <c r="I13" s="67">
        <v>7</v>
      </c>
      <c r="J13" s="67">
        <v>1</v>
      </c>
      <c r="K13" s="67">
        <v>1</v>
      </c>
      <c r="L13" s="80" t="str">
        <f t="shared" si="4"/>
        <v/>
      </c>
      <c r="M13" s="81" t="str">
        <f t="shared" si="5"/>
        <v/>
      </c>
      <c r="N13" s="82" t="str">
        <f t="shared" si="6"/>
        <v/>
      </c>
      <c r="O13" s="71" t="str">
        <f t="shared" si="0"/>
        <v/>
      </c>
      <c r="P13" s="72" t="str">
        <f t="shared" si="1"/>
        <v/>
      </c>
      <c r="Q13" s="83"/>
      <c r="R13" s="84"/>
      <c r="S13" s="83"/>
      <c r="T13" s="84"/>
      <c r="U13" s="83"/>
      <c r="V13" s="85">
        <f t="shared" si="2"/>
        <v>2.464</v>
      </c>
      <c r="W13" s="143" t="s">
        <v>51</v>
      </c>
    </row>
    <row r="14" spans="1:23" x14ac:dyDescent="0.2">
      <c r="A14" s="62"/>
      <c r="B14" s="76">
        <v>2.468</v>
      </c>
      <c r="C14" s="77" t="s">
        <v>256</v>
      </c>
      <c r="D14" s="78">
        <f t="shared" si="7"/>
        <v>4.0000000000000036</v>
      </c>
      <c r="E14" s="79">
        <v>4</v>
      </c>
      <c r="F14" s="79">
        <v>4</v>
      </c>
      <c r="G14" s="67">
        <v>2.5</v>
      </c>
      <c r="H14" s="67">
        <v>3.3</v>
      </c>
      <c r="I14" s="67">
        <v>5.3</v>
      </c>
      <c r="J14" s="67">
        <v>1</v>
      </c>
      <c r="K14" s="67">
        <v>1</v>
      </c>
      <c r="L14" s="80" t="str">
        <f t="shared" si="4"/>
        <v/>
      </c>
      <c r="M14" s="81" t="str">
        <f t="shared" si="5"/>
        <v/>
      </c>
      <c r="N14" s="82" t="str">
        <f t="shared" si="6"/>
        <v/>
      </c>
      <c r="O14" s="71" t="str">
        <f t="shared" si="0"/>
        <v/>
      </c>
      <c r="P14" s="72" t="str">
        <f t="shared" si="1"/>
        <v/>
      </c>
      <c r="Q14" s="83"/>
      <c r="R14" s="84"/>
      <c r="S14" s="83"/>
      <c r="T14" s="84"/>
      <c r="U14" s="83"/>
      <c r="V14" s="85">
        <f t="shared" si="2"/>
        <v>2.468</v>
      </c>
      <c r="W14" s="143" t="s">
        <v>51</v>
      </c>
    </row>
    <row r="15" spans="1:23" x14ac:dyDescent="0.2">
      <c r="A15" s="62"/>
      <c r="B15" s="76"/>
      <c r="C15" s="77"/>
      <c r="D15" s="78" t="str">
        <f t="shared" si="7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7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7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7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7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7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7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7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7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7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7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7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7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7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7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7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136"/>
      <c r="B31" s="76"/>
      <c r="C31" s="77"/>
      <c r="D31" s="78" t="str">
        <f t="shared" si="7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7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7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11</v>
      </c>
      <c r="C34" s="90" t="s">
        <v>82</v>
      </c>
      <c r="D34" s="91">
        <f>SUM(D4:D33)</f>
        <v>773</v>
      </c>
      <c r="E34" s="92">
        <f>SUM(E4:E33)</f>
        <v>773</v>
      </c>
      <c r="F34" s="92">
        <f>SUM(F4:F33)</f>
        <v>765</v>
      </c>
      <c r="G34" s="92"/>
      <c r="H34" s="92"/>
      <c r="I34" s="92"/>
      <c r="J34" s="92"/>
      <c r="K34" s="92"/>
      <c r="L34" s="262">
        <f>SUM(L4:L33)</f>
        <v>1754.7499999999995</v>
      </c>
      <c r="M34" s="92">
        <f>SUM(M4:M33)</f>
        <v>698.65</v>
      </c>
      <c r="N34" s="92">
        <f>SUM(N4:N33)</f>
        <v>613.39999999999986</v>
      </c>
      <c r="O34" s="92">
        <f>SUM(O4:O33)</f>
        <v>370</v>
      </c>
      <c r="P34" s="93">
        <f>SUM(P4:P33)</f>
        <v>1401</v>
      </c>
      <c r="Q34" s="94">
        <f>COUNTA(Q4:Q33)+$V$34</f>
        <v>5</v>
      </c>
      <c r="R34" s="94">
        <f>COUNTA(R4:R33)+$V$34</f>
        <v>5</v>
      </c>
      <c r="S34" s="94">
        <f>COUNTA(S4:S33)+$V$34</f>
        <v>5</v>
      </c>
      <c r="T34" s="94">
        <f>COUNTA(T4:T33)+$V$34</f>
        <v>5</v>
      </c>
      <c r="U34" s="94">
        <f>COUNTA(U4:U33)+$V$34</f>
        <v>5</v>
      </c>
      <c r="V34" s="94">
        <f>COUNT(V3:V33)-31</f>
        <v>-19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136" t="str">
        <f>D37</f>
        <v>Einlauf Mühlgraben bis Brücke Mühlenteich</v>
      </c>
      <c r="B36" s="100" t="s">
        <v>85</v>
      </c>
      <c r="C36" s="101"/>
      <c r="D36" s="102" t="s">
        <v>51</v>
      </c>
      <c r="E36" s="103"/>
      <c r="F36" s="103"/>
      <c r="G36" s="104"/>
      <c r="H36" s="104"/>
      <c r="I36" s="104"/>
      <c r="J36" s="104"/>
      <c r="K36" s="104"/>
      <c r="L36" s="104"/>
      <c r="M36" s="105" t="str">
        <f>Zus!C43</f>
        <v>Reide</v>
      </c>
      <c r="N36" s="106"/>
      <c r="O36" s="106"/>
      <c r="P36" s="107"/>
    </row>
    <row r="37" spans="1:22" ht="15" x14ac:dyDescent="0.2">
      <c r="A37" s="62"/>
      <c r="B37" s="108" t="s">
        <v>86</v>
      </c>
      <c r="C37" s="109"/>
      <c r="D37" s="110" t="s">
        <v>106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20" t="str">
        <f>Zus!C46</f>
        <v>TERRA-DATA GmbH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3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1">
    <mergeCell ref="P39:P40"/>
  </mergeCells>
  <phoneticPr fontId="10" type="noConversion"/>
  <dataValidations count="1">
    <dataValidation type="list" allowBlank="1" showErrorMessage="1" sqref="D36" xr:uid="{00000000-0002-0000-0500-000000000000}">
      <formula1>Lage_5</formula1>
      <formula2>0</formula2>
    </dataValidation>
  </dataValidations>
  <hyperlinks>
    <hyperlink ref="A2" location="Deckblatt" display="zurück zum Inhaltsverzeichnis" xr:uid="{00000000-0004-0000-05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40"/>
  <sheetViews>
    <sheetView topLeftCell="B1" workbookViewId="0">
      <pane ySplit="2" topLeftCell="A3" activePane="bottomLeft" state="frozen"/>
      <selection pane="bottomLeft" activeCell="F36" sqref="F36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2.4820000000000002</v>
      </c>
      <c r="C3" s="77" t="s">
        <v>109</v>
      </c>
      <c r="D3" s="65"/>
      <c r="E3" s="66"/>
      <c r="F3" s="66"/>
      <c r="G3" s="67">
        <v>2.6</v>
      </c>
      <c r="H3" s="67">
        <v>2.2000000000000002</v>
      </c>
      <c r="I3" s="67">
        <v>4.3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2.4820000000000002</v>
      </c>
    </row>
    <row r="4" spans="1:23" x14ac:dyDescent="0.2">
      <c r="A4" s="62"/>
      <c r="B4" s="76">
        <v>2.54</v>
      </c>
      <c r="C4" s="77" t="s">
        <v>110</v>
      </c>
      <c r="D4" s="78">
        <f t="shared" ref="D4:D33" si="3">IF(B4="","",(B4-B3)*1000)</f>
        <v>57.999999999999829</v>
      </c>
      <c r="E4" s="79">
        <v>59</v>
      </c>
      <c r="F4" s="79">
        <v>59</v>
      </c>
      <c r="G4" s="67">
        <v>1.7</v>
      </c>
      <c r="H4" s="67">
        <v>4.3</v>
      </c>
      <c r="I4" s="67">
        <v>1.4</v>
      </c>
      <c r="J4" s="67">
        <v>1</v>
      </c>
      <c r="K4" s="67">
        <v>1</v>
      </c>
      <c r="L4" s="80">
        <f t="shared" ref="L4:L33" si="4">IF(D4&lt;&gt;"",(IF(Q4="x",(G3+G4)/2*D4,"")),"")</f>
        <v>124.69999999999963</v>
      </c>
      <c r="M4" s="81" t="str">
        <f t="shared" ref="M4:M33" si="5">IF(E4&lt;&gt;"",(IF(R4="x",(H3+H4)/2*E4,"")),"")</f>
        <v/>
      </c>
      <c r="N4" s="82" t="str">
        <f t="shared" ref="N4:N33" si="6">IF(F4&lt;&gt;"",(IF(S4="x",(I3+I4)/2*F4,"")),"")</f>
        <v/>
      </c>
      <c r="O4" s="71" t="str">
        <f t="shared" si="0"/>
        <v/>
      </c>
      <c r="P4" s="72" t="str">
        <f t="shared" si="1"/>
        <v/>
      </c>
      <c r="Q4" s="83" t="s">
        <v>81</v>
      </c>
      <c r="R4" s="84"/>
      <c r="S4" s="83"/>
      <c r="T4" s="84"/>
      <c r="U4" s="83"/>
      <c r="V4" s="85">
        <f t="shared" si="2"/>
        <v>2.54</v>
      </c>
      <c r="W4" s="143" t="s">
        <v>51</v>
      </c>
    </row>
    <row r="5" spans="1:23" x14ac:dyDescent="0.2">
      <c r="A5" s="62"/>
      <c r="B5" s="76">
        <v>2.67</v>
      </c>
      <c r="C5" s="77" t="s">
        <v>93</v>
      </c>
      <c r="D5" s="78">
        <f t="shared" si="3"/>
        <v>129.99999999999989</v>
      </c>
      <c r="E5" s="79">
        <v>132</v>
      </c>
      <c r="F5" s="79">
        <v>129</v>
      </c>
      <c r="G5" s="67">
        <v>2.6</v>
      </c>
      <c r="H5" s="67">
        <v>7</v>
      </c>
      <c r="I5" s="67">
        <v>1.7</v>
      </c>
      <c r="J5" s="67">
        <v>1</v>
      </c>
      <c r="K5" s="67">
        <v>1</v>
      </c>
      <c r="L5" s="80">
        <f t="shared" si="4"/>
        <v>279.49999999999972</v>
      </c>
      <c r="M5" s="81" t="str">
        <f t="shared" si="5"/>
        <v/>
      </c>
      <c r="N5" s="82" t="str">
        <f t="shared" si="6"/>
        <v/>
      </c>
      <c r="O5" s="71" t="str">
        <f t="shared" si="0"/>
        <v/>
      </c>
      <c r="P5" s="72" t="str">
        <f t="shared" si="1"/>
        <v/>
      </c>
      <c r="Q5" s="83" t="s">
        <v>81</v>
      </c>
      <c r="R5" s="84"/>
      <c r="S5" s="83"/>
      <c r="T5" s="84"/>
      <c r="U5" s="83"/>
      <c r="V5" s="85">
        <f t="shared" si="2"/>
        <v>2.67</v>
      </c>
      <c r="W5" s="143" t="s">
        <v>51</v>
      </c>
    </row>
    <row r="6" spans="1:23" x14ac:dyDescent="0.2">
      <c r="A6" s="62"/>
      <c r="B6" s="76">
        <v>2.7429999999999999</v>
      </c>
      <c r="C6" s="77"/>
      <c r="D6" s="78">
        <f t="shared" si="3"/>
        <v>72.999999999999957</v>
      </c>
      <c r="E6" s="79">
        <v>72</v>
      </c>
      <c r="F6" s="79">
        <v>70</v>
      </c>
      <c r="G6" s="67">
        <v>2.2000000000000002</v>
      </c>
      <c r="H6" s="67">
        <v>9.8000000000000007</v>
      </c>
      <c r="I6" s="67">
        <v>2.7</v>
      </c>
      <c r="J6" s="67">
        <v>1</v>
      </c>
      <c r="K6" s="67">
        <v>1</v>
      </c>
      <c r="L6" s="80">
        <f t="shared" si="4"/>
        <v>175.19999999999993</v>
      </c>
      <c r="M6" s="81" t="str">
        <f t="shared" si="5"/>
        <v/>
      </c>
      <c r="N6" s="82" t="str">
        <f t="shared" si="6"/>
        <v/>
      </c>
      <c r="O6" s="71" t="str">
        <f t="shared" si="0"/>
        <v/>
      </c>
      <c r="P6" s="72" t="str">
        <f t="shared" si="1"/>
        <v/>
      </c>
      <c r="Q6" s="83" t="s">
        <v>81</v>
      </c>
      <c r="R6" s="84"/>
      <c r="S6" s="83"/>
      <c r="T6" s="84"/>
      <c r="U6" s="83"/>
      <c r="V6" s="85">
        <f t="shared" si="2"/>
        <v>2.7429999999999999</v>
      </c>
      <c r="W6" s="143" t="s">
        <v>51</v>
      </c>
    </row>
    <row r="7" spans="1:23" x14ac:dyDescent="0.2">
      <c r="A7" s="62"/>
      <c r="B7" s="76">
        <v>2.7549999999999999</v>
      </c>
      <c r="C7" s="77"/>
      <c r="D7" s="78">
        <f t="shared" si="3"/>
        <v>12.000000000000011</v>
      </c>
      <c r="E7" s="79">
        <v>10</v>
      </c>
      <c r="F7" s="79">
        <v>18</v>
      </c>
      <c r="G7" s="67">
        <v>1.8</v>
      </c>
      <c r="H7" s="67">
        <v>15.9</v>
      </c>
      <c r="I7" s="67">
        <v>12.5</v>
      </c>
      <c r="J7" s="67">
        <v>1</v>
      </c>
      <c r="K7" s="67">
        <v>1</v>
      </c>
      <c r="L7" s="80">
        <f t="shared" si="4"/>
        <v>24.000000000000021</v>
      </c>
      <c r="M7" s="81" t="str">
        <f t="shared" si="5"/>
        <v/>
      </c>
      <c r="N7" s="82" t="str">
        <f t="shared" si="6"/>
        <v/>
      </c>
      <c r="O7" s="71" t="str">
        <f t="shared" si="0"/>
        <v/>
      </c>
      <c r="P7" s="72" t="str">
        <f t="shared" si="1"/>
        <v/>
      </c>
      <c r="Q7" s="83" t="s">
        <v>81</v>
      </c>
      <c r="R7" s="84"/>
      <c r="S7" s="83"/>
      <c r="T7" s="84"/>
      <c r="U7" s="83"/>
      <c r="V7" s="85">
        <f t="shared" si="2"/>
        <v>2.7549999999999999</v>
      </c>
      <c r="W7" s="143" t="s">
        <v>51</v>
      </c>
    </row>
    <row r="8" spans="1:23" x14ac:dyDescent="0.2">
      <c r="A8" s="62"/>
      <c r="B8" s="76">
        <v>2.915</v>
      </c>
      <c r="C8" s="77"/>
      <c r="D8" s="78">
        <f t="shared" si="3"/>
        <v>160.00000000000014</v>
      </c>
      <c r="E8" s="79">
        <v>150</v>
      </c>
      <c r="F8" s="79">
        <v>163</v>
      </c>
      <c r="G8" s="67">
        <v>3.1</v>
      </c>
      <c r="H8" s="67">
        <v>10.1</v>
      </c>
      <c r="I8" s="67">
        <v>5.2</v>
      </c>
      <c r="J8" s="67">
        <v>1</v>
      </c>
      <c r="K8" s="67">
        <v>1</v>
      </c>
      <c r="L8" s="80">
        <f t="shared" si="4"/>
        <v>392.0000000000004</v>
      </c>
      <c r="M8" s="81" t="str">
        <f t="shared" si="5"/>
        <v/>
      </c>
      <c r="N8" s="82" t="str">
        <f t="shared" si="6"/>
        <v/>
      </c>
      <c r="O8" s="71" t="str">
        <f t="shared" si="0"/>
        <v/>
      </c>
      <c r="P8" s="72" t="str">
        <f t="shared" si="1"/>
        <v/>
      </c>
      <c r="Q8" s="83" t="s">
        <v>81</v>
      </c>
      <c r="R8" s="84"/>
      <c r="S8" s="83"/>
      <c r="T8" s="84"/>
      <c r="U8" s="83"/>
      <c r="V8" s="85">
        <f t="shared" si="2"/>
        <v>2.915</v>
      </c>
      <c r="W8" s="143" t="s">
        <v>51</v>
      </c>
    </row>
    <row r="9" spans="1:23" x14ac:dyDescent="0.2">
      <c r="A9" s="62"/>
      <c r="B9" s="76">
        <v>3.0219999999999998</v>
      </c>
      <c r="C9" s="77"/>
      <c r="D9" s="78">
        <f t="shared" si="3"/>
        <v>106.99999999999976</v>
      </c>
      <c r="E9" s="79">
        <v>102</v>
      </c>
      <c r="F9" s="79">
        <v>108</v>
      </c>
      <c r="G9" s="67">
        <v>3.2</v>
      </c>
      <c r="H9" s="67">
        <v>3.8</v>
      </c>
      <c r="I9" s="67">
        <v>3.9</v>
      </c>
      <c r="J9" s="67">
        <v>1</v>
      </c>
      <c r="K9" s="67">
        <v>1</v>
      </c>
      <c r="L9" s="80">
        <f t="shared" si="4"/>
        <v>337.04999999999927</v>
      </c>
      <c r="M9" s="81" t="str">
        <f t="shared" si="5"/>
        <v/>
      </c>
      <c r="N9" s="82" t="str">
        <f t="shared" si="6"/>
        <v/>
      </c>
      <c r="O9" s="71" t="str">
        <f t="shared" si="0"/>
        <v/>
      </c>
      <c r="P9" s="72" t="str">
        <f t="shared" si="1"/>
        <v/>
      </c>
      <c r="Q9" s="83" t="s">
        <v>81</v>
      </c>
      <c r="R9" s="84"/>
      <c r="S9" s="83"/>
      <c r="T9" s="84"/>
      <c r="U9" s="83"/>
      <c r="V9" s="85">
        <f t="shared" si="2"/>
        <v>3.0219999999999998</v>
      </c>
      <c r="W9" s="143" t="s">
        <v>51</v>
      </c>
    </row>
    <row r="10" spans="1:23" x14ac:dyDescent="0.2">
      <c r="A10" s="62"/>
      <c r="B10" s="76">
        <v>3.1110000000000002</v>
      </c>
      <c r="C10" s="77"/>
      <c r="D10" s="78">
        <f t="shared" si="3"/>
        <v>89.000000000000412</v>
      </c>
      <c r="E10" s="79">
        <v>87</v>
      </c>
      <c r="F10" s="79">
        <v>90</v>
      </c>
      <c r="G10" s="67">
        <v>2.4</v>
      </c>
      <c r="H10" s="67">
        <v>2.2000000000000002</v>
      </c>
      <c r="I10" s="67">
        <v>3.1</v>
      </c>
      <c r="J10" s="67">
        <v>1</v>
      </c>
      <c r="K10" s="67">
        <v>1</v>
      </c>
      <c r="L10" s="80">
        <f t="shared" si="4"/>
        <v>249.20000000000113</v>
      </c>
      <c r="M10" s="81" t="str">
        <f t="shared" si="5"/>
        <v/>
      </c>
      <c r="N10" s="82" t="str">
        <f t="shared" si="6"/>
        <v/>
      </c>
      <c r="O10" s="71" t="str">
        <f t="shared" si="0"/>
        <v/>
      </c>
      <c r="P10" s="72" t="str">
        <f t="shared" si="1"/>
        <v/>
      </c>
      <c r="Q10" s="83" t="s">
        <v>81</v>
      </c>
      <c r="R10" s="84"/>
      <c r="S10" s="83"/>
      <c r="T10" s="84"/>
      <c r="U10" s="83"/>
      <c r="V10" s="85">
        <f t="shared" si="2"/>
        <v>3.1110000000000002</v>
      </c>
      <c r="W10" s="143" t="s">
        <v>51</v>
      </c>
    </row>
    <row r="11" spans="1:23" x14ac:dyDescent="0.2">
      <c r="A11" s="62"/>
      <c r="B11" s="76">
        <v>3.1840000000000002</v>
      </c>
      <c r="C11" s="77"/>
      <c r="D11" s="78">
        <f t="shared" si="3"/>
        <v>72.999999999999957</v>
      </c>
      <c r="E11" s="79">
        <v>73</v>
      </c>
      <c r="F11" s="79">
        <v>73</v>
      </c>
      <c r="G11" s="67">
        <v>2.1</v>
      </c>
      <c r="H11" s="67">
        <v>2.4</v>
      </c>
      <c r="I11" s="67">
        <v>1.4</v>
      </c>
      <c r="J11" s="67">
        <v>1</v>
      </c>
      <c r="K11" s="67">
        <v>1</v>
      </c>
      <c r="L11" s="80">
        <f t="shared" si="4"/>
        <v>164.24999999999991</v>
      </c>
      <c r="M11" s="81" t="str">
        <f t="shared" si="5"/>
        <v/>
      </c>
      <c r="N11" s="82" t="str">
        <f t="shared" si="6"/>
        <v/>
      </c>
      <c r="O11" s="71" t="str">
        <f t="shared" si="0"/>
        <v/>
      </c>
      <c r="P11" s="72" t="str">
        <f t="shared" si="1"/>
        <v/>
      </c>
      <c r="Q11" s="83" t="s">
        <v>81</v>
      </c>
      <c r="R11" s="84"/>
      <c r="S11" s="83"/>
      <c r="T11" s="84"/>
      <c r="U11" s="83"/>
      <c r="V11" s="85">
        <f t="shared" si="2"/>
        <v>3.1840000000000002</v>
      </c>
      <c r="W11" s="143" t="s">
        <v>51</v>
      </c>
    </row>
    <row r="12" spans="1:23" x14ac:dyDescent="0.2">
      <c r="A12" s="62"/>
      <c r="B12" s="76">
        <v>3.2480000000000002</v>
      </c>
      <c r="C12" s="77"/>
      <c r="D12" s="78">
        <f t="shared" si="3"/>
        <v>64.000000000000057</v>
      </c>
      <c r="E12" s="79">
        <v>67</v>
      </c>
      <c r="F12" s="79">
        <v>65</v>
      </c>
      <c r="G12" s="67">
        <v>3.1</v>
      </c>
      <c r="H12" s="67">
        <v>1.4</v>
      </c>
      <c r="I12" s="67">
        <v>2.6</v>
      </c>
      <c r="J12" s="67">
        <v>1</v>
      </c>
      <c r="K12" s="67">
        <v>1</v>
      </c>
      <c r="L12" s="80">
        <f t="shared" si="4"/>
        <v>166.40000000000015</v>
      </c>
      <c r="M12" s="81" t="str">
        <f t="shared" si="5"/>
        <v/>
      </c>
      <c r="N12" s="82" t="str">
        <f t="shared" si="6"/>
        <v/>
      </c>
      <c r="O12" s="71" t="str">
        <f t="shared" si="0"/>
        <v/>
      </c>
      <c r="P12" s="72" t="str">
        <f t="shared" si="1"/>
        <v/>
      </c>
      <c r="Q12" s="83" t="s">
        <v>81</v>
      </c>
      <c r="R12" s="84"/>
      <c r="S12" s="83"/>
      <c r="T12" s="84"/>
      <c r="U12" s="83"/>
      <c r="V12" s="85">
        <f t="shared" si="2"/>
        <v>3.2480000000000002</v>
      </c>
      <c r="W12" s="143" t="s">
        <v>51</v>
      </c>
    </row>
    <row r="13" spans="1:23" x14ac:dyDescent="0.2">
      <c r="A13" s="62"/>
      <c r="B13" s="76">
        <v>3.3420000000000001</v>
      </c>
      <c r="C13" s="77" t="s">
        <v>237</v>
      </c>
      <c r="D13" s="78">
        <f t="shared" si="3"/>
        <v>93.999999999999858</v>
      </c>
      <c r="E13" s="79">
        <v>96</v>
      </c>
      <c r="F13" s="79">
        <v>96</v>
      </c>
      <c r="G13" s="67">
        <v>2.4</v>
      </c>
      <c r="H13" s="67">
        <v>1.6</v>
      </c>
      <c r="I13" s="67">
        <v>3.5</v>
      </c>
      <c r="J13" s="67">
        <v>1</v>
      </c>
      <c r="K13" s="67">
        <v>1</v>
      </c>
      <c r="L13" s="80">
        <f t="shared" si="4"/>
        <v>258.4999999999996</v>
      </c>
      <c r="M13" s="81">
        <f t="shared" si="5"/>
        <v>144</v>
      </c>
      <c r="N13" s="82">
        <f t="shared" si="6"/>
        <v>292.79999999999995</v>
      </c>
      <c r="O13" s="71">
        <f t="shared" si="0"/>
        <v>96</v>
      </c>
      <c r="P13" s="72">
        <f t="shared" si="1"/>
        <v>96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3.3420000000000001</v>
      </c>
      <c r="W13" s="143" t="s">
        <v>51</v>
      </c>
    </row>
    <row r="14" spans="1:23" x14ac:dyDescent="0.2">
      <c r="A14" s="62"/>
      <c r="B14" s="76">
        <v>3.39</v>
      </c>
      <c r="C14" s="77"/>
      <c r="D14" s="78">
        <f t="shared" si="3"/>
        <v>48.000000000000043</v>
      </c>
      <c r="E14" s="79">
        <v>44</v>
      </c>
      <c r="F14" s="79">
        <v>48</v>
      </c>
      <c r="G14" s="67">
        <v>1.6</v>
      </c>
      <c r="H14" s="67">
        <v>2.2000000000000002</v>
      </c>
      <c r="I14" s="67">
        <v>3.2</v>
      </c>
      <c r="J14" s="67">
        <v>1</v>
      </c>
      <c r="K14" s="67">
        <v>1</v>
      </c>
      <c r="L14" s="80">
        <f t="shared" si="4"/>
        <v>96.000000000000085</v>
      </c>
      <c r="M14" s="81">
        <f t="shared" si="5"/>
        <v>83.600000000000009</v>
      </c>
      <c r="N14" s="82">
        <f t="shared" si="6"/>
        <v>160.80000000000001</v>
      </c>
      <c r="O14" s="71">
        <f t="shared" si="0"/>
        <v>44</v>
      </c>
      <c r="P14" s="72">
        <f t="shared" si="1"/>
        <v>48</v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3.39</v>
      </c>
      <c r="W14" s="143" t="s">
        <v>51</v>
      </c>
    </row>
    <row r="15" spans="1:23" x14ac:dyDescent="0.2">
      <c r="A15" s="62"/>
      <c r="B15" s="76">
        <v>3.4980000000000002</v>
      </c>
      <c r="C15" s="77"/>
      <c r="D15" s="78">
        <f t="shared" si="3"/>
        <v>108.0000000000001</v>
      </c>
      <c r="E15" s="79">
        <v>107</v>
      </c>
      <c r="F15" s="79">
        <v>110</v>
      </c>
      <c r="G15" s="67">
        <v>2.2000000000000002</v>
      </c>
      <c r="H15" s="67">
        <v>2.4</v>
      </c>
      <c r="I15" s="67">
        <v>2.2000000000000002</v>
      </c>
      <c r="J15" s="67">
        <v>1</v>
      </c>
      <c r="K15" s="67">
        <v>1</v>
      </c>
      <c r="L15" s="80">
        <f t="shared" si="4"/>
        <v>205.20000000000022</v>
      </c>
      <c r="M15" s="81">
        <f t="shared" si="5"/>
        <v>246.1</v>
      </c>
      <c r="N15" s="82">
        <f t="shared" si="6"/>
        <v>297</v>
      </c>
      <c r="O15" s="71">
        <f t="shared" si="0"/>
        <v>107</v>
      </c>
      <c r="P15" s="72">
        <f t="shared" si="1"/>
        <v>110</v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>
        <f t="shared" si="2"/>
        <v>3.4980000000000002</v>
      </c>
      <c r="W15" s="143" t="s">
        <v>51</v>
      </c>
    </row>
    <row r="16" spans="1:23" x14ac:dyDescent="0.2">
      <c r="A16" s="62"/>
      <c r="B16" s="76">
        <v>3.5960000000000001</v>
      </c>
      <c r="C16" s="77"/>
      <c r="D16" s="78">
        <f t="shared" si="3"/>
        <v>97.999999999999858</v>
      </c>
      <c r="E16" s="79">
        <v>100</v>
      </c>
      <c r="F16" s="79">
        <v>98</v>
      </c>
      <c r="G16" s="67">
        <v>2.5</v>
      </c>
      <c r="H16" s="67">
        <v>1.6</v>
      </c>
      <c r="I16" s="67">
        <v>1.8</v>
      </c>
      <c r="J16" s="67">
        <v>1</v>
      </c>
      <c r="K16" s="67">
        <v>1</v>
      </c>
      <c r="L16" s="80">
        <f t="shared" si="4"/>
        <v>230.29999999999967</v>
      </c>
      <c r="M16" s="81">
        <f t="shared" si="5"/>
        <v>200</v>
      </c>
      <c r="N16" s="82">
        <f t="shared" si="6"/>
        <v>196</v>
      </c>
      <c r="O16" s="71">
        <f t="shared" si="0"/>
        <v>100</v>
      </c>
      <c r="P16" s="72">
        <f t="shared" si="1"/>
        <v>98</v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>
        <f t="shared" si="2"/>
        <v>3.5960000000000001</v>
      </c>
      <c r="W16" s="143" t="s">
        <v>51</v>
      </c>
    </row>
    <row r="17" spans="1:23" x14ac:dyDescent="0.2">
      <c r="A17" s="62"/>
      <c r="B17" s="76">
        <v>3.65</v>
      </c>
      <c r="C17" s="77" t="s">
        <v>112</v>
      </c>
      <c r="D17" s="78">
        <f t="shared" si="3"/>
        <v>53.999999999999829</v>
      </c>
      <c r="E17" s="79">
        <v>57</v>
      </c>
      <c r="F17" s="79">
        <v>52</v>
      </c>
      <c r="G17" s="67">
        <v>2.7</v>
      </c>
      <c r="H17" s="67">
        <v>1.2</v>
      </c>
      <c r="I17" s="67">
        <v>2.7</v>
      </c>
      <c r="J17" s="67">
        <v>1</v>
      </c>
      <c r="K17" s="67">
        <v>1</v>
      </c>
      <c r="L17" s="80">
        <f t="shared" si="4"/>
        <v>140.39999999999955</v>
      </c>
      <c r="M17" s="81">
        <f t="shared" si="5"/>
        <v>79.8</v>
      </c>
      <c r="N17" s="82">
        <f t="shared" si="6"/>
        <v>117</v>
      </c>
      <c r="O17" s="71">
        <f t="shared" si="0"/>
        <v>57</v>
      </c>
      <c r="P17" s="72">
        <f t="shared" si="1"/>
        <v>52</v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>
        <f t="shared" si="2"/>
        <v>3.65</v>
      </c>
      <c r="W17" s="143" t="s">
        <v>51</v>
      </c>
    </row>
    <row r="18" spans="1:23" x14ac:dyDescent="0.2">
      <c r="A18" s="62"/>
      <c r="B18" s="76">
        <v>3.7090000000000001</v>
      </c>
      <c r="C18" s="77" t="s">
        <v>113</v>
      </c>
      <c r="D18" s="78">
        <f t="shared" si="3"/>
        <v>59.000000000000163</v>
      </c>
      <c r="E18" s="79">
        <v>58</v>
      </c>
      <c r="F18" s="79">
        <v>58</v>
      </c>
      <c r="G18" s="67">
        <v>3.6</v>
      </c>
      <c r="H18" s="67">
        <v>6.3</v>
      </c>
      <c r="I18" s="67">
        <v>6.2</v>
      </c>
      <c r="J18" s="67">
        <v>1</v>
      </c>
      <c r="K18" s="67">
        <v>1</v>
      </c>
      <c r="L18" s="80">
        <f t="shared" si="4"/>
        <v>185.85000000000053</v>
      </c>
      <c r="M18" s="81">
        <f t="shared" si="5"/>
        <v>217.5</v>
      </c>
      <c r="N18" s="82">
        <f t="shared" si="6"/>
        <v>258.10000000000002</v>
      </c>
      <c r="O18" s="71">
        <f t="shared" si="0"/>
        <v>58</v>
      </c>
      <c r="P18" s="72">
        <f t="shared" si="1"/>
        <v>58</v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>
        <f t="shared" si="2"/>
        <v>3.7090000000000001</v>
      </c>
      <c r="W18" s="143" t="s">
        <v>51</v>
      </c>
    </row>
    <row r="19" spans="1:23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3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3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3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3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3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3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3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3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3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3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3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3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3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15</v>
      </c>
      <c r="C34" s="90" t="s">
        <v>82</v>
      </c>
      <c r="D34" s="91">
        <f>SUM(D4:D33)</f>
        <v>1226.9999999999998</v>
      </c>
      <c r="E34" s="92">
        <f>SUM(E4:E33)</f>
        <v>1214</v>
      </c>
      <c r="F34" s="92">
        <f>SUM(F4:F33)</f>
        <v>1237</v>
      </c>
      <c r="G34" s="92"/>
      <c r="H34" s="92"/>
      <c r="I34" s="92"/>
      <c r="J34" s="92"/>
      <c r="K34" s="92"/>
      <c r="L34" s="92">
        <f>SUM(L4:L33)</f>
        <v>3028.5499999999997</v>
      </c>
      <c r="M34" s="92">
        <f>SUM(M4:M33)</f>
        <v>971</v>
      </c>
      <c r="N34" s="92">
        <f>SUM(N4:N33)</f>
        <v>1321.6999999999998</v>
      </c>
      <c r="O34" s="92">
        <f>SUM(O4:O33)</f>
        <v>462</v>
      </c>
      <c r="P34" s="93">
        <f>SUM(P4:P33)</f>
        <v>462</v>
      </c>
      <c r="Q34" s="94">
        <f>COUNTA(Q4:Q33)+$V$34</f>
        <v>15</v>
      </c>
      <c r="R34" s="94">
        <f>COUNTA(R4:R33)+$V$34</f>
        <v>6</v>
      </c>
      <c r="S34" s="94">
        <f>COUNTA(S4:S33)+$V$34</f>
        <v>6</v>
      </c>
      <c r="T34" s="94">
        <f>COUNTA(T4:T33)+$V$34</f>
        <v>6</v>
      </c>
      <c r="U34" s="94">
        <f>COUNTA(U4:U33)+$V$34</f>
        <v>6</v>
      </c>
      <c r="V34" s="94">
        <f>COUNT(V3:V33)-31</f>
        <v>-15</v>
      </c>
    </row>
    <row r="35" spans="1:22" ht="15" x14ac:dyDescent="0.2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103" t="s">
        <v>238</v>
      </c>
      <c r="G36" s="10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Brücke Mühlteich bis Brücke 3+716</v>
      </c>
      <c r="B37" s="108" t="s">
        <v>86</v>
      </c>
      <c r="C37" s="109"/>
      <c r="D37" s="110" t="s">
        <v>111</v>
      </c>
      <c r="E37" s="97"/>
      <c r="F37" s="97"/>
      <c r="G37" s="71"/>
      <c r="H37" s="283" t="s">
        <v>224</v>
      </c>
      <c r="I37" s="283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4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H37:I37"/>
  </mergeCells>
  <phoneticPr fontId="0" type="noConversion"/>
  <dataValidations count="1">
    <dataValidation type="list" allowBlank="1" showErrorMessage="1" sqref="D36" xr:uid="{00000000-0002-0000-0600-000000000000}">
      <formula1>Lage_5</formula1>
      <formula2>0</formula2>
    </dataValidation>
  </dataValidations>
  <hyperlinks>
    <hyperlink ref="A2" location="Deckblatt" display="zurück zum Inhaltsverzeichnis" xr:uid="{00000000-0004-0000-06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0"/>
  <sheetViews>
    <sheetView topLeftCell="B1" workbookViewId="0">
      <pane ySplit="2" topLeftCell="A9" activePane="bottomLeft" state="frozen"/>
      <selection pane="bottomLeft" activeCell="F36" sqref="F36:G36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3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3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3" x14ac:dyDescent="0.2">
      <c r="A3" s="62"/>
      <c r="B3" s="63">
        <v>3.7160000000000002</v>
      </c>
      <c r="C3" s="138" t="s">
        <v>115</v>
      </c>
      <c r="D3" s="65"/>
      <c r="E3" s="66"/>
      <c r="F3" s="66"/>
      <c r="G3" s="67">
        <v>3.6</v>
      </c>
      <c r="H3" s="67">
        <v>6.3</v>
      </c>
      <c r="I3" s="67">
        <v>6.2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3.7160000000000002</v>
      </c>
    </row>
    <row r="4" spans="1:23" x14ac:dyDescent="0.2">
      <c r="A4" s="62"/>
      <c r="B4" s="76">
        <v>3.7989999999999999</v>
      </c>
      <c r="C4" s="77"/>
      <c r="D4" s="78">
        <f t="shared" ref="D4:D33" si="3">IF(B4="","",(B4-B3)*1000)</f>
        <v>82.999999999999744</v>
      </c>
      <c r="E4" s="79">
        <v>81</v>
      </c>
      <c r="F4" s="79">
        <v>87</v>
      </c>
      <c r="G4" s="67">
        <v>3.2</v>
      </c>
      <c r="H4" s="67">
        <v>4.3</v>
      </c>
      <c r="I4" s="67">
        <v>9.5</v>
      </c>
      <c r="J4" s="67">
        <v>1</v>
      </c>
      <c r="K4" s="67">
        <v>1</v>
      </c>
      <c r="L4" s="80">
        <f t="shared" ref="L4:L33" si="4">IF(D4&lt;&gt;"",(IF(Q4="x",(G3+G4)/2*D4,"")),"")</f>
        <v>282.19999999999914</v>
      </c>
      <c r="M4" s="81">
        <f t="shared" ref="M4:M33" si="5">IF(E4&lt;&gt;"",(IF(R4="x",(H3+H4)/2*E4,"")),"")</f>
        <v>429.3</v>
      </c>
      <c r="N4" s="82">
        <f t="shared" ref="N4:N33" si="6">IF(F4&lt;&gt;"",(IF(S4="x",(I3+I4)/2*F4,"")),"")</f>
        <v>682.94999999999993</v>
      </c>
      <c r="O4" s="71">
        <f t="shared" si="0"/>
        <v>81</v>
      </c>
      <c r="P4" s="72">
        <f t="shared" si="1"/>
        <v>87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3.7989999999999999</v>
      </c>
      <c r="W4" s="143" t="s">
        <v>51</v>
      </c>
    </row>
    <row r="5" spans="1:23" x14ac:dyDescent="0.2">
      <c r="A5" s="62"/>
      <c r="B5" s="76">
        <v>3.9159999999999999</v>
      </c>
      <c r="C5" s="77"/>
      <c r="D5" s="78">
        <f t="shared" si="3"/>
        <v>117</v>
      </c>
      <c r="E5" s="79">
        <v>116</v>
      </c>
      <c r="F5" s="79">
        <v>119</v>
      </c>
      <c r="G5" s="67">
        <v>3.2</v>
      </c>
      <c r="H5" s="67">
        <v>3.8</v>
      </c>
      <c r="I5" s="67">
        <v>5.7</v>
      </c>
      <c r="J5" s="67">
        <v>1</v>
      </c>
      <c r="K5" s="67">
        <v>1</v>
      </c>
      <c r="L5" s="80">
        <f t="shared" si="4"/>
        <v>374.40000000000003</v>
      </c>
      <c r="M5" s="81">
        <f t="shared" si="5"/>
        <v>469.79999999999995</v>
      </c>
      <c r="N5" s="82">
        <f t="shared" si="6"/>
        <v>904.4</v>
      </c>
      <c r="O5" s="71">
        <f t="shared" si="0"/>
        <v>116</v>
      </c>
      <c r="P5" s="72">
        <f t="shared" si="1"/>
        <v>119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3.9159999999999999</v>
      </c>
      <c r="W5" s="143" t="s">
        <v>51</v>
      </c>
    </row>
    <row r="6" spans="1:23" x14ac:dyDescent="0.2">
      <c r="A6" s="62"/>
      <c r="B6" s="76">
        <v>3.9279999999999999</v>
      </c>
      <c r="C6" s="77"/>
      <c r="D6" s="78">
        <f t="shared" si="3"/>
        <v>12.000000000000011</v>
      </c>
      <c r="E6" s="79">
        <v>12</v>
      </c>
      <c r="F6" s="79">
        <v>13</v>
      </c>
      <c r="G6" s="67">
        <v>3.2</v>
      </c>
      <c r="H6" s="67">
        <v>3.5</v>
      </c>
      <c r="I6" s="67">
        <v>1.6</v>
      </c>
      <c r="J6" s="67">
        <v>1</v>
      </c>
      <c r="K6" s="67">
        <v>1</v>
      </c>
      <c r="L6" s="80">
        <f t="shared" si="4"/>
        <v>38.400000000000034</v>
      </c>
      <c r="M6" s="81">
        <f t="shared" si="5"/>
        <v>43.8</v>
      </c>
      <c r="N6" s="82">
        <f t="shared" si="6"/>
        <v>47.45</v>
      </c>
      <c r="O6" s="71">
        <f t="shared" si="0"/>
        <v>12</v>
      </c>
      <c r="P6" s="72">
        <f t="shared" si="1"/>
        <v>13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3.9279999999999999</v>
      </c>
      <c r="W6" s="143" t="s">
        <v>51</v>
      </c>
    </row>
    <row r="7" spans="1:23" x14ac:dyDescent="0.2">
      <c r="A7" s="62"/>
      <c r="B7" s="76">
        <v>3.9990000000000001</v>
      </c>
      <c r="C7" s="77"/>
      <c r="D7" s="78">
        <f t="shared" si="3"/>
        <v>71.000000000000171</v>
      </c>
      <c r="E7" s="79">
        <v>70</v>
      </c>
      <c r="F7" s="79">
        <v>70</v>
      </c>
      <c r="G7" s="67">
        <v>2.6</v>
      </c>
      <c r="H7" s="67">
        <v>4.2</v>
      </c>
      <c r="I7" s="67">
        <v>4.3</v>
      </c>
      <c r="J7" s="67">
        <v>1</v>
      </c>
      <c r="K7" s="67">
        <v>1</v>
      </c>
      <c r="L7" s="80">
        <f t="shared" si="4"/>
        <v>205.90000000000052</v>
      </c>
      <c r="M7" s="81">
        <f t="shared" si="5"/>
        <v>269.5</v>
      </c>
      <c r="N7" s="82">
        <f t="shared" si="6"/>
        <v>206.5</v>
      </c>
      <c r="O7" s="71">
        <f t="shared" si="0"/>
        <v>70</v>
      </c>
      <c r="P7" s="72">
        <f t="shared" si="1"/>
        <v>70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3.9990000000000001</v>
      </c>
      <c r="W7" s="143" t="s">
        <v>51</v>
      </c>
    </row>
    <row r="8" spans="1:23" x14ac:dyDescent="0.2">
      <c r="A8" s="62"/>
      <c r="B8" s="76">
        <v>4.0860000000000003</v>
      </c>
      <c r="C8" s="77"/>
      <c r="D8" s="78">
        <f t="shared" si="3"/>
        <v>87.000000000000185</v>
      </c>
      <c r="E8" s="79">
        <v>88</v>
      </c>
      <c r="F8" s="79">
        <v>87</v>
      </c>
      <c r="G8" s="67">
        <v>3.7</v>
      </c>
      <c r="H8" s="67">
        <v>2.2999999999999998</v>
      </c>
      <c r="I8" s="67">
        <v>2.9</v>
      </c>
      <c r="J8" s="67">
        <v>1</v>
      </c>
      <c r="K8" s="67">
        <v>1</v>
      </c>
      <c r="L8" s="80">
        <f t="shared" si="4"/>
        <v>274.05000000000064</v>
      </c>
      <c r="M8" s="81">
        <f t="shared" si="5"/>
        <v>286</v>
      </c>
      <c r="N8" s="82">
        <f t="shared" si="6"/>
        <v>313.2</v>
      </c>
      <c r="O8" s="71">
        <f t="shared" si="0"/>
        <v>88</v>
      </c>
      <c r="P8" s="72">
        <f t="shared" si="1"/>
        <v>87</v>
      </c>
      <c r="Q8" s="83" t="s">
        <v>81</v>
      </c>
      <c r="R8" s="84" t="s">
        <v>81</v>
      </c>
      <c r="S8" s="83" t="s">
        <v>81</v>
      </c>
      <c r="T8" s="84" t="s">
        <v>81</v>
      </c>
      <c r="U8" s="83" t="s">
        <v>81</v>
      </c>
      <c r="V8" s="85">
        <f t="shared" si="2"/>
        <v>4.0860000000000003</v>
      </c>
      <c r="W8" s="143" t="s">
        <v>51</v>
      </c>
    </row>
    <row r="9" spans="1:23" x14ac:dyDescent="0.2">
      <c r="A9" s="62"/>
      <c r="B9" s="76">
        <v>4.1859999999999999</v>
      </c>
      <c r="C9" s="77"/>
      <c r="D9" s="78">
        <f t="shared" si="3"/>
        <v>99.999999999999645</v>
      </c>
      <c r="E9" s="79">
        <v>102</v>
      </c>
      <c r="F9" s="79">
        <v>99</v>
      </c>
      <c r="G9" s="67">
        <v>2.8</v>
      </c>
      <c r="H9" s="67">
        <v>4.9000000000000004</v>
      </c>
      <c r="I9" s="67">
        <v>2.5</v>
      </c>
      <c r="J9" s="67">
        <v>1</v>
      </c>
      <c r="K9" s="67">
        <v>1</v>
      </c>
      <c r="L9" s="80">
        <f t="shared" si="4"/>
        <v>324.99999999999886</v>
      </c>
      <c r="M9" s="81">
        <f t="shared" si="5"/>
        <v>367.2</v>
      </c>
      <c r="N9" s="82">
        <f t="shared" si="6"/>
        <v>267.3</v>
      </c>
      <c r="O9" s="71">
        <f t="shared" si="0"/>
        <v>102</v>
      </c>
      <c r="P9" s="72">
        <f t="shared" si="1"/>
        <v>99</v>
      </c>
      <c r="Q9" s="83" t="s">
        <v>81</v>
      </c>
      <c r="R9" s="84" t="s">
        <v>81</v>
      </c>
      <c r="S9" s="83" t="s">
        <v>81</v>
      </c>
      <c r="T9" s="84" t="s">
        <v>81</v>
      </c>
      <c r="U9" s="83" t="s">
        <v>81</v>
      </c>
      <c r="V9" s="85">
        <f t="shared" si="2"/>
        <v>4.1859999999999999</v>
      </c>
      <c r="W9" s="143" t="s">
        <v>51</v>
      </c>
    </row>
    <row r="10" spans="1:23" x14ac:dyDescent="0.2">
      <c r="A10" s="62"/>
      <c r="B10" s="76">
        <v>4.2549999999999999</v>
      </c>
      <c r="C10" s="77" t="s">
        <v>223</v>
      </c>
      <c r="D10" s="78">
        <f t="shared" si="3"/>
        <v>68.999999999999943</v>
      </c>
      <c r="E10" s="79">
        <v>66</v>
      </c>
      <c r="F10" s="79">
        <v>71</v>
      </c>
      <c r="G10" s="67">
        <v>2.4</v>
      </c>
      <c r="H10" s="67">
        <v>6</v>
      </c>
      <c r="I10" s="67">
        <v>2.2000000000000002</v>
      </c>
      <c r="J10" s="67">
        <v>1</v>
      </c>
      <c r="K10" s="67">
        <v>1</v>
      </c>
      <c r="L10" s="80">
        <f t="shared" si="4"/>
        <v>179.39999999999984</v>
      </c>
      <c r="M10" s="234">
        <f t="shared" si="5"/>
        <v>359.7</v>
      </c>
      <c r="N10" s="235">
        <f t="shared" si="6"/>
        <v>166.85</v>
      </c>
      <c r="O10" s="237">
        <f t="shared" si="0"/>
        <v>66</v>
      </c>
      <c r="P10" s="238">
        <f t="shared" si="1"/>
        <v>71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4.2549999999999999</v>
      </c>
      <c r="W10" s="232" t="s">
        <v>50</v>
      </c>
    </row>
    <row r="11" spans="1:23" x14ac:dyDescent="0.2">
      <c r="A11" s="62"/>
      <c r="B11" s="76">
        <v>4.351</v>
      </c>
      <c r="C11" s="77" t="s">
        <v>116</v>
      </c>
      <c r="D11" s="78">
        <f t="shared" si="3"/>
        <v>96.000000000000085</v>
      </c>
      <c r="E11" s="79">
        <v>92</v>
      </c>
      <c r="F11" s="79">
        <v>99</v>
      </c>
      <c r="G11" s="67">
        <v>3.6</v>
      </c>
      <c r="H11" s="67">
        <v>2</v>
      </c>
      <c r="I11" s="67">
        <v>2</v>
      </c>
      <c r="J11" s="67">
        <v>1</v>
      </c>
      <c r="K11" s="67">
        <v>1</v>
      </c>
      <c r="L11" s="80">
        <f t="shared" si="4"/>
        <v>288.00000000000023</v>
      </c>
      <c r="M11" s="234">
        <f t="shared" si="5"/>
        <v>368</v>
      </c>
      <c r="N11" s="235">
        <f t="shared" si="6"/>
        <v>207.9</v>
      </c>
      <c r="O11" s="237">
        <f t="shared" si="0"/>
        <v>92</v>
      </c>
      <c r="P11" s="238">
        <f t="shared" si="1"/>
        <v>99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4.351</v>
      </c>
      <c r="W11" s="232" t="s">
        <v>50</v>
      </c>
    </row>
    <row r="12" spans="1:23" x14ac:dyDescent="0.2">
      <c r="A12" s="62"/>
      <c r="B12" s="76">
        <v>4.4749999999999996</v>
      </c>
      <c r="C12" s="77"/>
      <c r="D12" s="78">
        <f t="shared" si="3"/>
        <v>123.99999999999966</v>
      </c>
      <c r="E12" s="79">
        <v>126</v>
      </c>
      <c r="F12" s="79">
        <v>121</v>
      </c>
      <c r="G12" s="67">
        <v>3.5</v>
      </c>
      <c r="H12" s="67">
        <v>3.8</v>
      </c>
      <c r="I12" s="67">
        <v>2.5</v>
      </c>
      <c r="J12" s="67">
        <v>1</v>
      </c>
      <c r="K12" s="67">
        <v>1</v>
      </c>
      <c r="L12" s="80">
        <f t="shared" si="4"/>
        <v>440.19999999999879</v>
      </c>
      <c r="M12" s="234">
        <f t="shared" si="5"/>
        <v>365.4</v>
      </c>
      <c r="N12" s="235">
        <f t="shared" si="6"/>
        <v>272.25</v>
      </c>
      <c r="O12" s="237">
        <f t="shared" si="0"/>
        <v>126</v>
      </c>
      <c r="P12" s="238">
        <f t="shared" si="1"/>
        <v>121</v>
      </c>
      <c r="Q12" s="83" t="s">
        <v>81</v>
      </c>
      <c r="R12" s="84" t="s">
        <v>81</v>
      </c>
      <c r="S12" s="83" t="s">
        <v>81</v>
      </c>
      <c r="T12" s="84" t="s">
        <v>81</v>
      </c>
      <c r="U12" s="83" t="s">
        <v>81</v>
      </c>
      <c r="V12" s="85">
        <f t="shared" si="2"/>
        <v>4.4749999999999996</v>
      </c>
      <c r="W12" s="232" t="s">
        <v>50</v>
      </c>
    </row>
    <row r="13" spans="1:23" x14ac:dyDescent="0.2">
      <c r="A13" s="62"/>
      <c r="B13" s="76">
        <v>4.5090000000000003</v>
      </c>
      <c r="C13" s="77" t="s">
        <v>117</v>
      </c>
      <c r="D13" s="78">
        <f t="shared" si="3"/>
        <v>34.000000000000696</v>
      </c>
      <c r="E13" s="79">
        <v>30</v>
      </c>
      <c r="F13" s="79">
        <v>40</v>
      </c>
      <c r="G13" s="67">
        <v>3.8</v>
      </c>
      <c r="H13" s="67">
        <v>6.6</v>
      </c>
      <c r="I13" s="67">
        <v>8.6</v>
      </c>
      <c r="J13" s="67">
        <v>1</v>
      </c>
      <c r="K13" s="67">
        <v>1</v>
      </c>
      <c r="L13" s="80">
        <f t="shared" si="4"/>
        <v>124.10000000000254</v>
      </c>
      <c r="M13" s="234">
        <f t="shared" si="5"/>
        <v>155.99999999999997</v>
      </c>
      <c r="N13" s="235">
        <f t="shared" si="6"/>
        <v>222</v>
      </c>
      <c r="O13" s="237">
        <f t="shared" si="0"/>
        <v>30</v>
      </c>
      <c r="P13" s="238">
        <f t="shared" si="1"/>
        <v>40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4.5090000000000003</v>
      </c>
      <c r="W13" s="232" t="s">
        <v>50</v>
      </c>
    </row>
    <row r="14" spans="1:23" x14ac:dyDescent="0.2">
      <c r="A14" s="62"/>
      <c r="B14" s="76"/>
      <c r="C14" s="77"/>
      <c r="D14" s="78" t="str">
        <f t="shared" si="3"/>
        <v/>
      </c>
      <c r="E14" s="79"/>
      <c r="F14" s="79"/>
      <c r="G14" s="67"/>
      <c r="H14" s="67"/>
      <c r="I14" s="67"/>
      <c r="J14" s="67"/>
      <c r="K14" s="67"/>
      <c r="L14" s="80" t="str">
        <f t="shared" si="4"/>
        <v/>
      </c>
      <c r="M14" s="81" t="str">
        <f t="shared" si="5"/>
        <v/>
      </c>
      <c r="N14" s="82" t="str">
        <f t="shared" si="6"/>
        <v/>
      </c>
      <c r="O14" s="71" t="str">
        <f t="shared" si="0"/>
        <v/>
      </c>
      <c r="P14" s="72" t="str">
        <f t="shared" si="1"/>
        <v/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 t="str">
        <f t="shared" si="2"/>
        <v/>
      </c>
    </row>
    <row r="15" spans="1:23" x14ac:dyDescent="0.2">
      <c r="A15" s="62"/>
      <c r="B15" s="76"/>
      <c r="C15" s="77"/>
      <c r="D15" s="78" t="str">
        <f t="shared" si="3"/>
        <v/>
      </c>
      <c r="E15" s="79"/>
      <c r="F15" s="79"/>
      <c r="G15" s="67"/>
      <c r="H15" s="67"/>
      <c r="I15" s="67"/>
      <c r="J15" s="67"/>
      <c r="K15" s="67"/>
      <c r="L15" s="80" t="str">
        <f t="shared" si="4"/>
        <v/>
      </c>
      <c r="M15" s="81" t="str">
        <f t="shared" si="5"/>
        <v/>
      </c>
      <c r="N15" s="82" t="str">
        <f t="shared" si="6"/>
        <v/>
      </c>
      <c r="O15" s="71" t="str">
        <f t="shared" si="0"/>
        <v/>
      </c>
      <c r="P15" s="72" t="str">
        <f t="shared" si="1"/>
        <v/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 t="str">
        <f t="shared" si="2"/>
        <v/>
      </c>
    </row>
    <row r="16" spans="1:23" x14ac:dyDescent="0.2">
      <c r="A16" s="62"/>
      <c r="B16" s="76"/>
      <c r="C16" s="77"/>
      <c r="D16" s="78" t="str">
        <f t="shared" si="3"/>
        <v/>
      </c>
      <c r="E16" s="79"/>
      <c r="F16" s="79"/>
      <c r="G16" s="67"/>
      <c r="H16" s="67"/>
      <c r="I16" s="67"/>
      <c r="J16" s="67"/>
      <c r="K16" s="67"/>
      <c r="L16" s="80" t="str">
        <f t="shared" si="4"/>
        <v/>
      </c>
      <c r="M16" s="81" t="str">
        <f t="shared" si="5"/>
        <v/>
      </c>
      <c r="N16" s="82" t="str">
        <f t="shared" si="6"/>
        <v/>
      </c>
      <c r="O16" s="71" t="str">
        <f t="shared" si="0"/>
        <v/>
      </c>
      <c r="P16" s="72" t="str">
        <f t="shared" si="1"/>
        <v/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 t="str">
        <f t="shared" si="2"/>
        <v/>
      </c>
    </row>
    <row r="17" spans="1:22" x14ac:dyDescent="0.2">
      <c r="A17" s="62"/>
      <c r="B17" s="76"/>
      <c r="C17" s="77"/>
      <c r="D17" s="78" t="str">
        <f t="shared" si="3"/>
        <v/>
      </c>
      <c r="E17" s="79"/>
      <c r="F17" s="79"/>
      <c r="G17" s="67"/>
      <c r="H17" s="67"/>
      <c r="I17" s="67"/>
      <c r="J17" s="67"/>
      <c r="K17" s="67"/>
      <c r="L17" s="80" t="str">
        <f t="shared" si="4"/>
        <v/>
      </c>
      <c r="M17" s="81" t="str">
        <f t="shared" si="5"/>
        <v/>
      </c>
      <c r="N17" s="82" t="str">
        <f t="shared" si="6"/>
        <v/>
      </c>
      <c r="O17" s="71" t="str">
        <f t="shared" si="0"/>
        <v/>
      </c>
      <c r="P17" s="72" t="str">
        <f t="shared" si="1"/>
        <v/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 t="str">
        <f t="shared" si="2"/>
        <v/>
      </c>
    </row>
    <row r="18" spans="1:22" x14ac:dyDescent="0.2">
      <c r="A18" s="62"/>
      <c r="B18" s="76"/>
      <c r="C18" s="77"/>
      <c r="D18" s="78" t="str">
        <f t="shared" si="3"/>
        <v/>
      </c>
      <c r="E18" s="79"/>
      <c r="F18" s="79"/>
      <c r="G18" s="67"/>
      <c r="H18" s="67"/>
      <c r="I18" s="67"/>
      <c r="J18" s="67"/>
      <c r="K18" s="67"/>
      <c r="L18" s="80" t="str">
        <f t="shared" si="4"/>
        <v/>
      </c>
      <c r="M18" s="81" t="str">
        <f t="shared" si="5"/>
        <v/>
      </c>
      <c r="N18" s="82" t="str">
        <f t="shared" si="6"/>
        <v/>
      </c>
      <c r="O18" s="71" t="str">
        <f t="shared" si="0"/>
        <v/>
      </c>
      <c r="P18" s="72" t="str">
        <f t="shared" si="1"/>
        <v/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 t="str">
        <f t="shared" si="2"/>
        <v/>
      </c>
    </row>
    <row r="19" spans="1:22" x14ac:dyDescent="0.2">
      <c r="A19" s="62"/>
      <c r="B19" s="76"/>
      <c r="C19" s="77"/>
      <c r="D19" s="78" t="str">
        <f t="shared" si="3"/>
        <v/>
      </c>
      <c r="E19" s="79"/>
      <c r="F19" s="79"/>
      <c r="G19" s="67"/>
      <c r="H19" s="67"/>
      <c r="I19" s="67"/>
      <c r="J19" s="67"/>
      <c r="K19" s="67"/>
      <c r="L19" s="80" t="str">
        <f t="shared" si="4"/>
        <v/>
      </c>
      <c r="M19" s="81" t="str">
        <f t="shared" si="5"/>
        <v/>
      </c>
      <c r="N19" s="82" t="str">
        <f t="shared" si="6"/>
        <v/>
      </c>
      <c r="O19" s="71" t="str">
        <f t="shared" si="0"/>
        <v/>
      </c>
      <c r="P19" s="72" t="str">
        <f t="shared" si="1"/>
        <v/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 t="str">
        <f t="shared" si="2"/>
        <v/>
      </c>
    </row>
    <row r="20" spans="1:22" x14ac:dyDescent="0.2">
      <c r="A20" s="62"/>
      <c r="B20" s="76"/>
      <c r="C20" s="77"/>
      <c r="D20" s="78" t="str">
        <f t="shared" si="3"/>
        <v/>
      </c>
      <c r="E20" s="79"/>
      <c r="F20" s="79"/>
      <c r="G20" s="67"/>
      <c r="H20" s="67"/>
      <c r="I20" s="67"/>
      <c r="J20" s="67"/>
      <c r="K20" s="67"/>
      <c r="L20" s="80" t="str">
        <f t="shared" si="4"/>
        <v/>
      </c>
      <c r="M20" s="81" t="str">
        <f t="shared" si="5"/>
        <v/>
      </c>
      <c r="N20" s="82" t="str">
        <f t="shared" si="6"/>
        <v/>
      </c>
      <c r="O20" s="71" t="str">
        <f t="shared" si="0"/>
        <v/>
      </c>
      <c r="P20" s="72" t="str">
        <f t="shared" si="1"/>
        <v/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 t="str">
        <f t="shared" si="2"/>
        <v/>
      </c>
    </row>
    <row r="21" spans="1:22" x14ac:dyDescent="0.2">
      <c r="A21" s="62"/>
      <c r="B21" s="76"/>
      <c r="C21" s="77"/>
      <c r="D21" s="78" t="str">
        <f t="shared" si="3"/>
        <v/>
      </c>
      <c r="E21" s="79"/>
      <c r="F21" s="79"/>
      <c r="G21" s="67"/>
      <c r="H21" s="67"/>
      <c r="I21" s="67"/>
      <c r="J21" s="67"/>
      <c r="K21" s="67"/>
      <c r="L21" s="80" t="str">
        <f t="shared" si="4"/>
        <v/>
      </c>
      <c r="M21" s="81" t="str">
        <f t="shared" si="5"/>
        <v/>
      </c>
      <c r="N21" s="82" t="str">
        <f t="shared" si="6"/>
        <v/>
      </c>
      <c r="O21" s="71" t="str">
        <f t="shared" si="0"/>
        <v/>
      </c>
      <c r="P21" s="72" t="str">
        <f t="shared" si="1"/>
        <v/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 t="str">
        <f t="shared" si="2"/>
        <v/>
      </c>
    </row>
    <row r="22" spans="1:22" x14ac:dyDescent="0.2">
      <c r="A22" s="62"/>
      <c r="B22" s="76"/>
      <c r="C22" s="77"/>
      <c r="D22" s="78" t="str">
        <f t="shared" si="3"/>
        <v/>
      </c>
      <c r="E22" s="79"/>
      <c r="F22" s="79"/>
      <c r="G22" s="67"/>
      <c r="H22" s="67"/>
      <c r="I22" s="67"/>
      <c r="J22" s="67"/>
      <c r="K22" s="67"/>
      <c r="L22" s="80" t="str">
        <f t="shared" si="4"/>
        <v/>
      </c>
      <c r="M22" s="81" t="str">
        <f t="shared" si="5"/>
        <v/>
      </c>
      <c r="N22" s="82" t="str">
        <f t="shared" si="6"/>
        <v/>
      </c>
      <c r="O22" s="71" t="str">
        <f t="shared" si="0"/>
        <v/>
      </c>
      <c r="P22" s="72" t="str">
        <f t="shared" si="1"/>
        <v/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 t="str">
        <f t="shared" si="2"/>
        <v/>
      </c>
    </row>
    <row r="23" spans="1:22" x14ac:dyDescent="0.2">
      <c r="A23" s="62"/>
      <c r="B23" s="76"/>
      <c r="C23" s="77"/>
      <c r="D23" s="78" t="str">
        <f t="shared" si="3"/>
        <v/>
      </c>
      <c r="E23" s="79"/>
      <c r="F23" s="79"/>
      <c r="G23" s="67"/>
      <c r="H23" s="67"/>
      <c r="I23" s="67"/>
      <c r="J23" s="67"/>
      <c r="K23" s="67"/>
      <c r="L23" s="80" t="str">
        <f t="shared" si="4"/>
        <v/>
      </c>
      <c r="M23" s="81" t="str">
        <f t="shared" si="5"/>
        <v/>
      </c>
      <c r="N23" s="82" t="str">
        <f t="shared" si="6"/>
        <v/>
      </c>
      <c r="O23" s="71" t="str">
        <f t="shared" si="0"/>
        <v/>
      </c>
      <c r="P23" s="72" t="str">
        <f t="shared" si="1"/>
        <v/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 t="str">
        <f t="shared" si="2"/>
        <v/>
      </c>
    </row>
    <row r="24" spans="1:22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2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2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2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2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2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2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2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2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10</v>
      </c>
      <c r="C34" s="90" t="s">
        <v>82</v>
      </c>
      <c r="D34" s="91">
        <f>SUM(D4:D33)</f>
        <v>793.00000000000011</v>
      </c>
      <c r="E34" s="92">
        <f>SUM(E4:E33)</f>
        <v>783</v>
      </c>
      <c r="F34" s="92">
        <f>SUM(F4:F33)</f>
        <v>806</v>
      </c>
      <c r="G34" s="92"/>
      <c r="H34" s="92"/>
      <c r="I34" s="92"/>
      <c r="J34" s="92"/>
      <c r="K34" s="92"/>
      <c r="L34" s="92">
        <f>SUM(L4:L33)</f>
        <v>2531.650000000001</v>
      </c>
      <c r="M34" s="92">
        <f>SUM(M4:M33)</f>
        <v>3114.7</v>
      </c>
      <c r="N34" s="92">
        <f>SUM(N4:N33)</f>
        <v>3290.8</v>
      </c>
      <c r="O34" s="92">
        <f>SUM(O4:O33)</f>
        <v>783</v>
      </c>
      <c r="P34" s="93">
        <f>SUM(P4:P33)</f>
        <v>806</v>
      </c>
      <c r="Q34" s="94">
        <f>COUNTA(Q4:Q33)+$V$34</f>
        <v>10</v>
      </c>
      <c r="R34" s="94">
        <f>COUNTA(R4:R33)+$V$34</f>
        <v>10</v>
      </c>
      <c r="S34" s="94">
        <f>COUNTA(S4:S33)+$V$34</f>
        <v>10</v>
      </c>
      <c r="T34" s="94">
        <f>COUNTA(T4:T33)+$V$34</f>
        <v>10</v>
      </c>
      <c r="U34" s="94">
        <f>COUNTA(U4:U33)+$V$34</f>
        <v>10</v>
      </c>
      <c r="V34" s="94">
        <f>COUNT(V3:V33)-31</f>
        <v>-20</v>
      </c>
    </row>
    <row r="35" spans="1:22" ht="15.75" thickBot="1" x14ac:dyDescent="0.25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102" t="s">
        <v>51</v>
      </c>
      <c r="E36" s="103"/>
      <c r="F36" s="284" t="s">
        <v>226</v>
      </c>
      <c r="G36" s="284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 xml:space="preserve"> Brücke 3+716 bis Brücke Zieglerstrasse</v>
      </c>
      <c r="B37" s="108" t="s">
        <v>86</v>
      </c>
      <c r="C37" s="109"/>
      <c r="D37" s="110" t="s">
        <v>114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5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F36:G36"/>
  </mergeCells>
  <phoneticPr fontId="0" type="noConversion"/>
  <dataValidations disablePrompts="1" count="1">
    <dataValidation type="list" allowBlank="1" showErrorMessage="1" sqref="D36" xr:uid="{00000000-0002-0000-0700-000000000000}">
      <formula1>Lage_5</formula1>
      <formula2>0</formula2>
    </dataValidation>
  </dataValidations>
  <hyperlinks>
    <hyperlink ref="A2" location="Deckblatt" display="zurück zum Inhaltsverzeichnis" xr:uid="{00000000-0004-0000-07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40"/>
  <sheetViews>
    <sheetView workbookViewId="0">
      <pane ySplit="2" topLeftCell="A3" activePane="bottomLeft" state="frozen"/>
      <selection pane="bottomLeft" activeCell="K24" sqref="K24"/>
    </sheetView>
  </sheetViews>
  <sheetFormatPr baseColWidth="10" defaultRowHeight="12.75" outlineLevelCol="1" x14ac:dyDescent="0.2"/>
  <cols>
    <col min="1" max="1" width="72" customWidth="1"/>
    <col min="2" max="2" width="6.28515625" style="39" customWidth="1"/>
    <col min="3" max="3" width="21.42578125" customWidth="1"/>
    <col min="4" max="4" width="6.28515625" style="3" customWidth="1"/>
    <col min="5" max="6" width="11.42578125" style="3" customWidth="1" outlineLevel="1"/>
    <col min="7" max="11" width="11.42578125" style="40" customWidth="1" outlineLevel="1"/>
    <col min="12" max="16" width="8.28515625" style="40" customWidth="1"/>
    <col min="17" max="21" width="11.42578125" style="2" customWidth="1" outlineLevel="1"/>
    <col min="22" max="22" width="6.28515625" customWidth="1"/>
  </cols>
  <sheetData>
    <row r="1" spans="1:24" x14ac:dyDescent="0.2">
      <c r="A1" s="41"/>
      <c r="B1" s="42" t="s">
        <v>62</v>
      </c>
      <c r="C1" s="43" t="s">
        <v>63</v>
      </c>
      <c r="D1" s="44" t="s">
        <v>64</v>
      </c>
      <c r="E1" s="45" t="s">
        <v>65</v>
      </c>
      <c r="F1" s="46"/>
      <c r="G1" s="47"/>
      <c r="H1" s="48"/>
      <c r="I1" s="48" t="s">
        <v>66</v>
      </c>
      <c r="J1" s="48"/>
      <c r="K1" s="48"/>
      <c r="L1" s="49" t="s">
        <v>67</v>
      </c>
      <c r="M1" s="48" t="s">
        <v>35</v>
      </c>
      <c r="N1" s="50"/>
      <c r="O1" s="47" t="s">
        <v>36</v>
      </c>
      <c r="P1" s="51"/>
      <c r="Q1" s="52" t="s">
        <v>68</v>
      </c>
      <c r="R1" s="53" t="s">
        <v>69</v>
      </c>
      <c r="S1" s="52"/>
      <c r="T1" s="53" t="s">
        <v>70</v>
      </c>
      <c r="U1" s="52"/>
      <c r="V1" s="54" t="s">
        <v>62</v>
      </c>
      <c r="W1" s="55" t="s">
        <v>50</v>
      </c>
    </row>
    <row r="2" spans="1:24" x14ac:dyDescent="0.2">
      <c r="A2" s="38" t="s">
        <v>45</v>
      </c>
      <c r="B2" s="56" t="s">
        <v>71</v>
      </c>
      <c r="C2" s="57" t="s">
        <v>40</v>
      </c>
      <c r="D2" s="58" t="s">
        <v>72</v>
      </c>
      <c r="E2" s="58" t="s">
        <v>73</v>
      </c>
      <c r="F2" s="58" t="s">
        <v>74</v>
      </c>
      <c r="G2" s="59" t="s">
        <v>42</v>
      </c>
      <c r="H2" s="59" t="s">
        <v>75</v>
      </c>
      <c r="I2" s="59" t="s">
        <v>76</v>
      </c>
      <c r="J2" s="59" t="s">
        <v>77</v>
      </c>
      <c r="K2" s="59" t="s">
        <v>78</v>
      </c>
      <c r="L2" s="59" t="s">
        <v>42</v>
      </c>
      <c r="M2" s="59" t="s">
        <v>43</v>
      </c>
      <c r="N2" s="59" t="s">
        <v>44</v>
      </c>
      <c r="O2" s="59" t="s">
        <v>43</v>
      </c>
      <c r="P2" s="60" t="s">
        <v>44</v>
      </c>
      <c r="Q2" s="52"/>
      <c r="R2" s="57" t="s">
        <v>79</v>
      </c>
      <c r="S2" s="57" t="s">
        <v>80</v>
      </c>
      <c r="T2" s="57" t="s">
        <v>79</v>
      </c>
      <c r="U2" s="57" t="s">
        <v>80</v>
      </c>
      <c r="V2" s="54" t="s">
        <v>71</v>
      </c>
      <c r="W2" s="61" t="s">
        <v>51</v>
      </c>
    </row>
    <row r="3" spans="1:24" x14ac:dyDescent="0.2">
      <c r="A3" s="62"/>
      <c r="B3" s="63">
        <v>4.5250000000000004</v>
      </c>
      <c r="C3" s="138" t="s">
        <v>119</v>
      </c>
      <c r="D3" s="65"/>
      <c r="E3" s="66"/>
      <c r="F3" s="66"/>
      <c r="G3" s="67">
        <v>3.7</v>
      </c>
      <c r="H3" s="67">
        <v>3.8</v>
      </c>
      <c r="I3" s="67">
        <v>2.5</v>
      </c>
      <c r="J3" s="67"/>
      <c r="K3" s="67"/>
      <c r="L3" s="68"/>
      <c r="M3" s="69"/>
      <c r="N3" s="70"/>
      <c r="O3" s="71" t="str">
        <f t="shared" ref="O3:O33" si="0">IF(E3&lt;&gt;"",(IF(T3="x",J3*E3,"")),"")</f>
        <v/>
      </c>
      <c r="P3" s="72" t="str">
        <f t="shared" ref="P3:P33" si="1">IF(F3&lt;&gt;"",(IF(U3="x",K3*F3,"")),"")</f>
        <v/>
      </c>
      <c r="Q3" s="73"/>
      <c r="R3" s="74"/>
      <c r="S3" s="73"/>
      <c r="T3" s="74"/>
      <c r="U3" s="73"/>
      <c r="V3" s="75">
        <f t="shared" ref="V3:V33" si="2">IF(B3,B3,"")</f>
        <v>4.5250000000000004</v>
      </c>
    </row>
    <row r="4" spans="1:24" x14ac:dyDescent="0.2">
      <c r="A4" s="62"/>
      <c r="B4" s="76">
        <v>4.548</v>
      </c>
      <c r="C4" s="77"/>
      <c r="D4" s="78">
        <f t="shared" ref="D4:D33" si="3">IF(B4="","",(B4-B3)*1000)</f>
        <v>22.999999999999687</v>
      </c>
      <c r="E4" s="79">
        <v>23</v>
      </c>
      <c r="F4" s="79">
        <v>24</v>
      </c>
      <c r="G4" s="67">
        <v>3.3</v>
      </c>
      <c r="H4" s="67">
        <v>3.5</v>
      </c>
      <c r="I4" s="67">
        <v>1.2</v>
      </c>
      <c r="J4" s="67">
        <v>0</v>
      </c>
      <c r="K4" s="67">
        <v>0</v>
      </c>
      <c r="L4" s="80">
        <f t="shared" ref="L4:L33" si="4">IF(D4&lt;&gt;"",(IF(Q4="x",(G3+G4)/2*D4,"")),"")</f>
        <v>80.499999999998906</v>
      </c>
      <c r="M4" s="234">
        <f t="shared" ref="M4:M33" si="5">IF(E4&lt;&gt;"",(IF(R4="x",(H3+H4)/2*E4,"")),"")</f>
        <v>83.95</v>
      </c>
      <c r="N4" s="235">
        <f t="shared" ref="N4:N33" si="6">IF(F4&lt;&gt;"",(IF(S4="x",(I3+I4)/2*F4,"")),"")</f>
        <v>44.400000000000006</v>
      </c>
      <c r="O4" s="237">
        <f t="shared" si="0"/>
        <v>0</v>
      </c>
      <c r="P4" s="238">
        <f t="shared" si="1"/>
        <v>0</v>
      </c>
      <c r="Q4" s="83" t="s">
        <v>81</v>
      </c>
      <c r="R4" s="84" t="s">
        <v>81</v>
      </c>
      <c r="S4" s="83" t="s">
        <v>81</v>
      </c>
      <c r="T4" s="84" t="s">
        <v>81</v>
      </c>
      <c r="U4" s="83" t="s">
        <v>81</v>
      </c>
      <c r="V4" s="85">
        <f t="shared" si="2"/>
        <v>4.548</v>
      </c>
      <c r="W4" s="243" t="s">
        <v>50</v>
      </c>
      <c r="X4" s="244"/>
    </row>
    <row r="5" spans="1:24" x14ac:dyDescent="0.2">
      <c r="A5" s="62"/>
      <c r="B5" s="76">
        <v>4.6500000000000004</v>
      </c>
      <c r="C5" s="77"/>
      <c r="D5" s="78">
        <f t="shared" si="3"/>
        <v>102.00000000000031</v>
      </c>
      <c r="E5" s="79">
        <v>102</v>
      </c>
      <c r="F5" s="79">
        <v>102</v>
      </c>
      <c r="G5" s="67">
        <v>3.4</v>
      </c>
      <c r="H5" s="67">
        <v>3.8</v>
      </c>
      <c r="I5" s="67">
        <v>3</v>
      </c>
      <c r="J5" s="67">
        <v>0</v>
      </c>
      <c r="K5" s="67">
        <v>0</v>
      </c>
      <c r="L5" s="80">
        <f t="shared" si="4"/>
        <v>341.70000000000101</v>
      </c>
      <c r="M5" s="234">
        <f t="shared" si="5"/>
        <v>372.3</v>
      </c>
      <c r="N5" s="235">
        <f t="shared" si="6"/>
        <v>214.20000000000002</v>
      </c>
      <c r="O5" s="237">
        <f t="shared" si="0"/>
        <v>0</v>
      </c>
      <c r="P5" s="238">
        <f t="shared" si="1"/>
        <v>0</v>
      </c>
      <c r="Q5" s="83" t="s">
        <v>81</v>
      </c>
      <c r="R5" s="84" t="s">
        <v>81</v>
      </c>
      <c r="S5" s="83" t="s">
        <v>81</v>
      </c>
      <c r="T5" s="84" t="s">
        <v>81</v>
      </c>
      <c r="U5" s="83" t="s">
        <v>81</v>
      </c>
      <c r="V5" s="85">
        <f t="shared" si="2"/>
        <v>4.6500000000000004</v>
      </c>
      <c r="W5" s="243" t="s">
        <v>50</v>
      </c>
      <c r="X5" s="244"/>
    </row>
    <row r="6" spans="1:24" x14ac:dyDescent="0.2">
      <c r="A6" s="62"/>
      <c r="B6" s="76">
        <v>4.6760000000000002</v>
      </c>
      <c r="C6" s="77"/>
      <c r="D6" s="78">
        <f t="shared" si="3"/>
        <v>25.999999999999801</v>
      </c>
      <c r="E6" s="79">
        <v>27</v>
      </c>
      <c r="F6" s="79">
        <v>24</v>
      </c>
      <c r="G6" s="67">
        <v>2.5</v>
      </c>
      <c r="H6" s="67">
        <v>3.7</v>
      </c>
      <c r="I6" s="67">
        <v>8.1</v>
      </c>
      <c r="J6" s="67">
        <v>0</v>
      </c>
      <c r="K6" s="67">
        <v>0</v>
      </c>
      <c r="L6" s="80">
        <f t="shared" si="4"/>
        <v>76.69999999999942</v>
      </c>
      <c r="M6" s="234">
        <f t="shared" si="5"/>
        <v>101.25</v>
      </c>
      <c r="N6" s="235">
        <f t="shared" si="6"/>
        <v>133.19999999999999</v>
      </c>
      <c r="O6" s="237">
        <f t="shared" si="0"/>
        <v>0</v>
      </c>
      <c r="P6" s="238">
        <f t="shared" si="1"/>
        <v>0</v>
      </c>
      <c r="Q6" s="83" t="s">
        <v>81</v>
      </c>
      <c r="R6" s="84" t="s">
        <v>81</v>
      </c>
      <c r="S6" s="83" t="s">
        <v>81</v>
      </c>
      <c r="T6" s="84" t="s">
        <v>81</v>
      </c>
      <c r="U6" s="83" t="s">
        <v>81</v>
      </c>
      <c r="V6" s="85">
        <f t="shared" si="2"/>
        <v>4.6760000000000002</v>
      </c>
      <c r="W6" s="232" t="s">
        <v>50</v>
      </c>
      <c r="X6" s="244"/>
    </row>
    <row r="7" spans="1:24" x14ac:dyDescent="0.2">
      <c r="A7" s="62"/>
      <c r="B7" s="76">
        <v>4.6970000000000001</v>
      </c>
      <c r="C7" s="77"/>
      <c r="D7" s="78">
        <f t="shared" si="3"/>
        <v>20.999999999999908</v>
      </c>
      <c r="E7" s="79">
        <v>21</v>
      </c>
      <c r="F7" s="79">
        <v>23</v>
      </c>
      <c r="G7" s="67">
        <v>3.5</v>
      </c>
      <c r="H7" s="67">
        <v>4</v>
      </c>
      <c r="I7" s="67">
        <v>2</v>
      </c>
      <c r="J7" s="67">
        <v>0</v>
      </c>
      <c r="K7" s="67">
        <v>0</v>
      </c>
      <c r="L7" s="80">
        <f t="shared" si="4"/>
        <v>62.999999999999723</v>
      </c>
      <c r="M7" s="234">
        <f t="shared" si="5"/>
        <v>80.850000000000009</v>
      </c>
      <c r="N7" s="235">
        <f t="shared" si="6"/>
        <v>116.14999999999999</v>
      </c>
      <c r="O7" s="237">
        <f t="shared" si="0"/>
        <v>0</v>
      </c>
      <c r="P7" s="238">
        <f t="shared" si="1"/>
        <v>0</v>
      </c>
      <c r="Q7" s="83" t="s">
        <v>81</v>
      </c>
      <c r="R7" s="84" t="s">
        <v>81</v>
      </c>
      <c r="S7" s="83" t="s">
        <v>81</v>
      </c>
      <c r="T7" s="84" t="s">
        <v>81</v>
      </c>
      <c r="U7" s="83" t="s">
        <v>81</v>
      </c>
      <c r="V7" s="85">
        <f t="shared" si="2"/>
        <v>4.6970000000000001</v>
      </c>
      <c r="W7" s="232" t="s">
        <v>50</v>
      </c>
      <c r="X7" s="244"/>
    </row>
    <row r="8" spans="1:24" x14ac:dyDescent="0.2">
      <c r="A8" s="62"/>
      <c r="B8" s="76">
        <v>4.7750000000000004</v>
      </c>
      <c r="C8" s="77"/>
      <c r="D8" s="78">
        <f t="shared" si="3"/>
        <v>78.000000000000284</v>
      </c>
      <c r="E8" s="79">
        <v>77</v>
      </c>
      <c r="F8" s="79">
        <v>79</v>
      </c>
      <c r="G8" s="67">
        <v>2.4</v>
      </c>
      <c r="H8" s="67">
        <v>3.3</v>
      </c>
      <c r="I8" s="67">
        <v>2.1</v>
      </c>
      <c r="J8" s="67">
        <v>1</v>
      </c>
      <c r="K8" s="67">
        <v>0</v>
      </c>
      <c r="L8" s="80">
        <f t="shared" si="4"/>
        <v>230.10000000000085</v>
      </c>
      <c r="M8" s="234">
        <f t="shared" si="5"/>
        <v>281.05</v>
      </c>
      <c r="N8" s="235">
        <f t="shared" si="6"/>
        <v>161.94999999999999</v>
      </c>
      <c r="O8" s="237" t="str">
        <f t="shared" si="0"/>
        <v/>
      </c>
      <c r="P8" s="238">
        <f t="shared" si="1"/>
        <v>0</v>
      </c>
      <c r="Q8" s="83" t="s">
        <v>81</v>
      </c>
      <c r="R8" s="84" t="s">
        <v>81</v>
      </c>
      <c r="S8" s="83" t="s">
        <v>81</v>
      </c>
      <c r="T8" s="84"/>
      <c r="U8" s="83" t="s">
        <v>81</v>
      </c>
      <c r="V8" s="85">
        <f t="shared" si="2"/>
        <v>4.7750000000000004</v>
      </c>
      <c r="W8" s="232" t="s">
        <v>50</v>
      </c>
      <c r="X8" s="244"/>
    </row>
    <row r="9" spans="1:24" x14ac:dyDescent="0.2">
      <c r="A9" s="62"/>
      <c r="B9" s="76">
        <v>4.819</v>
      </c>
      <c r="C9" s="77"/>
      <c r="D9" s="78">
        <f t="shared" si="3"/>
        <v>43.999999999999595</v>
      </c>
      <c r="E9" s="79">
        <v>39</v>
      </c>
      <c r="F9" s="79">
        <v>46</v>
      </c>
      <c r="G9" s="67">
        <v>3.5</v>
      </c>
      <c r="H9" s="67">
        <v>2.8</v>
      </c>
      <c r="I9" s="67">
        <v>1.6</v>
      </c>
      <c r="J9" s="67">
        <v>1</v>
      </c>
      <c r="K9" s="67">
        <v>0</v>
      </c>
      <c r="L9" s="80">
        <f t="shared" si="4"/>
        <v>129.79999999999882</v>
      </c>
      <c r="M9" s="234">
        <f t="shared" si="5"/>
        <v>118.94999999999999</v>
      </c>
      <c r="N9" s="235">
        <f t="shared" si="6"/>
        <v>85.100000000000009</v>
      </c>
      <c r="O9" s="237" t="str">
        <f t="shared" si="0"/>
        <v/>
      </c>
      <c r="P9" s="238">
        <f t="shared" si="1"/>
        <v>0</v>
      </c>
      <c r="Q9" s="83" t="s">
        <v>81</v>
      </c>
      <c r="R9" s="84" t="s">
        <v>81</v>
      </c>
      <c r="S9" s="83" t="s">
        <v>81</v>
      </c>
      <c r="T9" s="84"/>
      <c r="U9" s="83" t="s">
        <v>81</v>
      </c>
      <c r="V9" s="85">
        <f t="shared" si="2"/>
        <v>4.819</v>
      </c>
      <c r="W9" s="232" t="s">
        <v>50</v>
      </c>
      <c r="X9" s="244"/>
    </row>
    <row r="10" spans="1:24" x14ac:dyDescent="0.2">
      <c r="A10" s="62"/>
      <c r="B10" s="76">
        <v>4.8689999999999998</v>
      </c>
      <c r="C10" s="77"/>
      <c r="D10" s="78">
        <f t="shared" si="3"/>
        <v>49.999999999999822</v>
      </c>
      <c r="E10" s="79">
        <v>51</v>
      </c>
      <c r="F10" s="79">
        <v>50</v>
      </c>
      <c r="G10" s="67">
        <v>3.8</v>
      </c>
      <c r="H10" s="67">
        <v>3.7</v>
      </c>
      <c r="I10" s="67">
        <v>3.7</v>
      </c>
      <c r="J10" s="67">
        <v>0</v>
      </c>
      <c r="K10" s="67">
        <v>0</v>
      </c>
      <c r="L10" s="80">
        <f t="shared" si="4"/>
        <v>182.49999999999935</v>
      </c>
      <c r="M10" s="234">
        <f t="shared" si="5"/>
        <v>165.75</v>
      </c>
      <c r="N10" s="235">
        <f t="shared" si="6"/>
        <v>132.50000000000003</v>
      </c>
      <c r="O10" s="237">
        <f t="shared" si="0"/>
        <v>0</v>
      </c>
      <c r="P10" s="238">
        <f t="shared" si="1"/>
        <v>0</v>
      </c>
      <c r="Q10" s="83" t="s">
        <v>81</v>
      </c>
      <c r="R10" s="84" t="s">
        <v>81</v>
      </c>
      <c r="S10" s="83" t="s">
        <v>81</v>
      </c>
      <c r="T10" s="84" t="s">
        <v>81</v>
      </c>
      <c r="U10" s="83" t="s">
        <v>81</v>
      </c>
      <c r="V10" s="85">
        <f t="shared" si="2"/>
        <v>4.8689999999999998</v>
      </c>
      <c r="W10" s="232" t="s">
        <v>50</v>
      </c>
      <c r="X10" s="244"/>
    </row>
    <row r="11" spans="1:24" x14ac:dyDescent="0.2">
      <c r="A11" s="62"/>
      <c r="B11" s="76">
        <v>5.0179999999999998</v>
      </c>
      <c r="C11" s="77" t="s">
        <v>277</v>
      </c>
      <c r="D11" s="78">
        <f t="shared" si="3"/>
        <v>149.00000000000003</v>
      </c>
      <c r="E11" s="79">
        <v>150</v>
      </c>
      <c r="F11" s="79">
        <v>148</v>
      </c>
      <c r="G11" s="67">
        <v>3.2</v>
      </c>
      <c r="H11" s="67">
        <v>4.2</v>
      </c>
      <c r="I11" s="67">
        <v>2.1</v>
      </c>
      <c r="J11" s="67">
        <v>0</v>
      </c>
      <c r="K11" s="67">
        <v>3</v>
      </c>
      <c r="L11" s="80">
        <f t="shared" si="4"/>
        <v>521.50000000000011</v>
      </c>
      <c r="M11" s="234">
        <f t="shared" si="5"/>
        <v>592.5</v>
      </c>
      <c r="N11" s="235">
        <f t="shared" si="6"/>
        <v>429.20000000000005</v>
      </c>
      <c r="O11" s="237">
        <f t="shared" si="0"/>
        <v>0</v>
      </c>
      <c r="P11" s="238">
        <f t="shared" si="1"/>
        <v>444</v>
      </c>
      <c r="Q11" s="83" t="s">
        <v>81</v>
      </c>
      <c r="R11" s="84" t="s">
        <v>81</v>
      </c>
      <c r="S11" s="83" t="s">
        <v>81</v>
      </c>
      <c r="T11" s="84" t="s">
        <v>81</v>
      </c>
      <c r="U11" s="83" t="s">
        <v>81</v>
      </c>
      <c r="V11" s="85">
        <f t="shared" si="2"/>
        <v>5.0179999999999998</v>
      </c>
      <c r="W11" s="232" t="s">
        <v>50</v>
      </c>
      <c r="X11" s="244"/>
    </row>
    <row r="12" spans="1:24" x14ac:dyDescent="0.2">
      <c r="A12" s="62"/>
      <c r="B12" s="76">
        <v>5.226</v>
      </c>
      <c r="C12" s="77"/>
      <c r="D12" s="78">
        <f t="shared" si="3"/>
        <v>208.00000000000017</v>
      </c>
      <c r="E12" s="79">
        <v>209</v>
      </c>
      <c r="F12" s="79">
        <v>207</v>
      </c>
      <c r="G12" s="67">
        <v>3.4</v>
      </c>
      <c r="H12" s="67">
        <v>2.4</v>
      </c>
      <c r="I12" s="67">
        <v>2.9</v>
      </c>
      <c r="J12" s="67">
        <v>1</v>
      </c>
      <c r="K12" s="67">
        <v>3</v>
      </c>
      <c r="L12" s="80">
        <f t="shared" si="4"/>
        <v>686.40000000000055</v>
      </c>
      <c r="M12" s="234">
        <f t="shared" si="5"/>
        <v>689.69999999999993</v>
      </c>
      <c r="N12" s="235">
        <f t="shared" si="6"/>
        <v>517.5</v>
      </c>
      <c r="O12" s="237" t="str">
        <f t="shared" si="0"/>
        <v/>
      </c>
      <c r="P12" s="238">
        <f t="shared" si="1"/>
        <v>621</v>
      </c>
      <c r="Q12" s="83" t="s">
        <v>81</v>
      </c>
      <c r="R12" s="84" t="s">
        <v>81</v>
      </c>
      <c r="S12" s="83" t="s">
        <v>81</v>
      </c>
      <c r="T12" s="84"/>
      <c r="U12" s="83" t="s">
        <v>81</v>
      </c>
      <c r="V12" s="85">
        <f t="shared" si="2"/>
        <v>5.226</v>
      </c>
      <c r="W12" s="232" t="s">
        <v>50</v>
      </c>
      <c r="X12" s="244"/>
    </row>
    <row r="13" spans="1:24" x14ac:dyDescent="0.2">
      <c r="A13" s="62"/>
      <c r="B13" s="76">
        <v>5.3140000000000001</v>
      </c>
      <c r="C13" s="77" t="s">
        <v>278</v>
      </c>
      <c r="D13" s="78">
        <f t="shared" si="3"/>
        <v>88.000000000000085</v>
      </c>
      <c r="E13" s="79">
        <v>89</v>
      </c>
      <c r="F13" s="79">
        <v>86</v>
      </c>
      <c r="G13" s="67">
        <v>3.2</v>
      </c>
      <c r="H13" s="67">
        <v>3.3</v>
      </c>
      <c r="I13" s="67">
        <v>3</v>
      </c>
      <c r="J13" s="67">
        <v>1</v>
      </c>
      <c r="K13" s="67">
        <v>3</v>
      </c>
      <c r="L13" s="80">
        <f t="shared" si="4"/>
        <v>290.40000000000026</v>
      </c>
      <c r="M13" s="234">
        <f t="shared" si="5"/>
        <v>253.64999999999998</v>
      </c>
      <c r="N13" s="235">
        <f t="shared" si="6"/>
        <v>253.70000000000002</v>
      </c>
      <c r="O13" s="237">
        <f t="shared" si="0"/>
        <v>89</v>
      </c>
      <c r="P13" s="238">
        <f t="shared" si="1"/>
        <v>258</v>
      </c>
      <c r="Q13" s="83" t="s">
        <v>81</v>
      </c>
      <c r="R13" s="84" t="s">
        <v>81</v>
      </c>
      <c r="S13" s="83" t="s">
        <v>81</v>
      </c>
      <c r="T13" s="84" t="s">
        <v>81</v>
      </c>
      <c r="U13" s="83" t="s">
        <v>81</v>
      </c>
      <c r="V13" s="85">
        <f t="shared" si="2"/>
        <v>5.3140000000000001</v>
      </c>
      <c r="W13" s="232" t="s">
        <v>50</v>
      </c>
      <c r="X13" s="244"/>
    </row>
    <row r="14" spans="1:24" x14ac:dyDescent="0.2">
      <c r="A14" s="62"/>
      <c r="B14" s="76">
        <v>5.4279999999999999</v>
      </c>
      <c r="C14" s="77"/>
      <c r="D14" s="78">
        <f t="shared" si="3"/>
        <v>113.99999999999989</v>
      </c>
      <c r="E14" s="79">
        <v>115</v>
      </c>
      <c r="F14" s="79">
        <v>115</v>
      </c>
      <c r="G14" s="67">
        <v>3.5</v>
      </c>
      <c r="H14" s="67">
        <v>4.0999999999999996</v>
      </c>
      <c r="I14" s="67">
        <v>4.0999999999999996</v>
      </c>
      <c r="J14" s="67">
        <v>1</v>
      </c>
      <c r="K14" s="67">
        <v>3</v>
      </c>
      <c r="L14" s="80">
        <f t="shared" si="4"/>
        <v>381.89999999999964</v>
      </c>
      <c r="M14" s="234">
        <f t="shared" si="5"/>
        <v>425.49999999999994</v>
      </c>
      <c r="N14" s="235">
        <f t="shared" si="6"/>
        <v>408.25</v>
      </c>
      <c r="O14" s="237">
        <f t="shared" si="0"/>
        <v>115</v>
      </c>
      <c r="P14" s="238">
        <f t="shared" si="1"/>
        <v>345</v>
      </c>
      <c r="Q14" s="83" t="s">
        <v>81</v>
      </c>
      <c r="R14" s="84" t="s">
        <v>81</v>
      </c>
      <c r="S14" s="83" t="s">
        <v>81</v>
      </c>
      <c r="T14" s="84" t="s">
        <v>81</v>
      </c>
      <c r="U14" s="83" t="s">
        <v>81</v>
      </c>
      <c r="V14" s="85">
        <f t="shared" si="2"/>
        <v>5.4279999999999999</v>
      </c>
      <c r="W14" s="232" t="s">
        <v>50</v>
      </c>
    </row>
    <row r="15" spans="1:24" x14ac:dyDescent="0.2">
      <c r="A15" s="62"/>
      <c r="B15" s="76">
        <v>5.4939999999999998</v>
      </c>
      <c r="C15" s="77" t="s">
        <v>222</v>
      </c>
      <c r="D15" s="78">
        <f t="shared" si="3"/>
        <v>65.999999999999829</v>
      </c>
      <c r="E15" s="79">
        <v>66</v>
      </c>
      <c r="F15" s="79">
        <v>65</v>
      </c>
      <c r="G15" s="67">
        <v>3.4</v>
      </c>
      <c r="H15" s="67">
        <v>2.9</v>
      </c>
      <c r="I15" s="67">
        <v>2.6</v>
      </c>
      <c r="J15" s="67">
        <v>1</v>
      </c>
      <c r="K15" s="67">
        <v>3</v>
      </c>
      <c r="L15" s="80">
        <f t="shared" si="4"/>
        <v>227.69999999999942</v>
      </c>
      <c r="M15" s="81">
        <f t="shared" si="5"/>
        <v>231</v>
      </c>
      <c r="N15" s="82">
        <f t="shared" si="6"/>
        <v>217.74999999999997</v>
      </c>
      <c r="O15" s="71">
        <f t="shared" si="0"/>
        <v>66</v>
      </c>
      <c r="P15" s="72">
        <f t="shared" si="1"/>
        <v>195</v>
      </c>
      <c r="Q15" s="83" t="s">
        <v>81</v>
      </c>
      <c r="R15" s="84" t="s">
        <v>81</v>
      </c>
      <c r="S15" s="83" t="s">
        <v>81</v>
      </c>
      <c r="T15" s="84" t="s">
        <v>81</v>
      </c>
      <c r="U15" s="83" t="s">
        <v>81</v>
      </c>
      <c r="V15" s="85">
        <f t="shared" si="2"/>
        <v>5.4939999999999998</v>
      </c>
      <c r="W15" s="143" t="s">
        <v>51</v>
      </c>
    </row>
    <row r="16" spans="1:24" x14ac:dyDescent="0.2">
      <c r="A16" s="62"/>
      <c r="B16" s="76">
        <v>5.5250000000000004</v>
      </c>
      <c r="C16" s="77"/>
      <c r="D16" s="78">
        <f t="shared" si="3"/>
        <v>31.000000000000583</v>
      </c>
      <c r="E16" s="79">
        <v>30</v>
      </c>
      <c r="F16" s="79">
        <v>30</v>
      </c>
      <c r="G16" s="67">
        <v>3</v>
      </c>
      <c r="H16" s="67">
        <v>1.9</v>
      </c>
      <c r="I16" s="67">
        <v>4.0999999999999996</v>
      </c>
      <c r="J16" s="67">
        <v>0</v>
      </c>
      <c r="K16" s="67">
        <v>3</v>
      </c>
      <c r="L16" s="80">
        <f t="shared" si="4"/>
        <v>99.200000000001864</v>
      </c>
      <c r="M16" s="81">
        <f t="shared" si="5"/>
        <v>72</v>
      </c>
      <c r="N16" s="82">
        <f t="shared" si="6"/>
        <v>100.49999999999999</v>
      </c>
      <c r="O16" s="71">
        <f t="shared" si="0"/>
        <v>0</v>
      </c>
      <c r="P16" s="72">
        <f t="shared" si="1"/>
        <v>90</v>
      </c>
      <c r="Q16" s="83" t="s">
        <v>81</v>
      </c>
      <c r="R16" s="84" t="s">
        <v>81</v>
      </c>
      <c r="S16" s="83" t="s">
        <v>81</v>
      </c>
      <c r="T16" s="84" t="s">
        <v>81</v>
      </c>
      <c r="U16" s="83" t="s">
        <v>81</v>
      </c>
      <c r="V16" s="85">
        <f t="shared" si="2"/>
        <v>5.5250000000000004</v>
      </c>
      <c r="W16" s="143" t="s">
        <v>51</v>
      </c>
    </row>
    <row r="17" spans="1:23" x14ac:dyDescent="0.2">
      <c r="A17" s="62"/>
      <c r="B17" s="76">
        <v>5.5979999999999999</v>
      </c>
      <c r="C17" s="77"/>
      <c r="D17" s="78">
        <f t="shared" si="3"/>
        <v>72.999999999999517</v>
      </c>
      <c r="E17" s="79">
        <v>75</v>
      </c>
      <c r="F17" s="79">
        <v>70</v>
      </c>
      <c r="G17" s="67">
        <v>2.9</v>
      </c>
      <c r="H17" s="67">
        <v>1.8</v>
      </c>
      <c r="I17" s="67">
        <v>3</v>
      </c>
      <c r="J17" s="67">
        <v>0</v>
      </c>
      <c r="K17" s="67">
        <v>3</v>
      </c>
      <c r="L17" s="80">
        <f t="shared" si="4"/>
        <v>215.3499999999986</v>
      </c>
      <c r="M17" s="81">
        <f t="shared" si="5"/>
        <v>138.75</v>
      </c>
      <c r="N17" s="82">
        <f t="shared" si="6"/>
        <v>248.5</v>
      </c>
      <c r="O17" s="71">
        <f t="shared" si="0"/>
        <v>0</v>
      </c>
      <c r="P17" s="72">
        <f t="shared" si="1"/>
        <v>210</v>
      </c>
      <c r="Q17" s="83" t="s">
        <v>81</v>
      </c>
      <c r="R17" s="84" t="s">
        <v>81</v>
      </c>
      <c r="S17" s="83" t="s">
        <v>81</v>
      </c>
      <c r="T17" s="84" t="s">
        <v>81</v>
      </c>
      <c r="U17" s="83" t="s">
        <v>81</v>
      </c>
      <c r="V17" s="85">
        <f t="shared" si="2"/>
        <v>5.5979999999999999</v>
      </c>
      <c r="W17" s="143" t="s">
        <v>51</v>
      </c>
    </row>
    <row r="18" spans="1:23" x14ac:dyDescent="0.2">
      <c r="A18" s="62"/>
      <c r="B18" s="76">
        <v>5.6230000000000002</v>
      </c>
      <c r="C18" s="77"/>
      <c r="D18" s="78">
        <f t="shared" si="3"/>
        <v>25.000000000000355</v>
      </c>
      <c r="E18" s="79">
        <v>25</v>
      </c>
      <c r="F18" s="79">
        <v>25</v>
      </c>
      <c r="G18" s="67">
        <v>3.8</v>
      </c>
      <c r="H18" s="67">
        <v>0.8</v>
      </c>
      <c r="I18" s="67">
        <v>1</v>
      </c>
      <c r="J18" s="67">
        <v>0</v>
      </c>
      <c r="K18" s="67">
        <v>3</v>
      </c>
      <c r="L18" s="80">
        <f t="shared" si="4"/>
        <v>83.75000000000118</v>
      </c>
      <c r="M18" s="81">
        <f t="shared" si="5"/>
        <v>32.5</v>
      </c>
      <c r="N18" s="82">
        <f t="shared" si="6"/>
        <v>50</v>
      </c>
      <c r="O18" s="71">
        <f t="shared" si="0"/>
        <v>0</v>
      </c>
      <c r="P18" s="72">
        <f t="shared" si="1"/>
        <v>75</v>
      </c>
      <c r="Q18" s="83" t="s">
        <v>81</v>
      </c>
      <c r="R18" s="84" t="s">
        <v>81</v>
      </c>
      <c r="S18" s="83" t="s">
        <v>81</v>
      </c>
      <c r="T18" s="84" t="s">
        <v>81</v>
      </c>
      <c r="U18" s="83" t="s">
        <v>81</v>
      </c>
      <c r="V18" s="85">
        <f t="shared" si="2"/>
        <v>5.6230000000000002</v>
      </c>
      <c r="W18" s="143" t="s">
        <v>51</v>
      </c>
    </row>
    <row r="19" spans="1:23" x14ac:dyDescent="0.2">
      <c r="A19" s="62"/>
      <c r="B19" s="76">
        <v>5.6390000000000002</v>
      </c>
      <c r="C19" s="77"/>
      <c r="D19" s="78">
        <f t="shared" si="3"/>
        <v>16.000000000000014</v>
      </c>
      <c r="E19" s="79">
        <v>16</v>
      </c>
      <c r="F19" s="79">
        <v>16</v>
      </c>
      <c r="G19" s="67">
        <v>3.9</v>
      </c>
      <c r="H19" s="67">
        <v>2.1</v>
      </c>
      <c r="I19" s="67">
        <v>3</v>
      </c>
      <c r="J19" s="67">
        <v>0</v>
      </c>
      <c r="K19" s="67">
        <v>3</v>
      </c>
      <c r="L19" s="80">
        <f t="shared" si="4"/>
        <v>61.600000000000051</v>
      </c>
      <c r="M19" s="81">
        <f t="shared" si="5"/>
        <v>23.200000000000003</v>
      </c>
      <c r="N19" s="82">
        <f t="shared" si="6"/>
        <v>32</v>
      </c>
      <c r="O19" s="71">
        <f t="shared" si="0"/>
        <v>0</v>
      </c>
      <c r="P19" s="72">
        <f t="shared" si="1"/>
        <v>48</v>
      </c>
      <c r="Q19" s="83" t="s">
        <v>81</v>
      </c>
      <c r="R19" s="84" t="s">
        <v>81</v>
      </c>
      <c r="S19" s="83" t="s">
        <v>81</v>
      </c>
      <c r="T19" s="84" t="s">
        <v>81</v>
      </c>
      <c r="U19" s="83" t="s">
        <v>81</v>
      </c>
      <c r="V19" s="85">
        <f t="shared" si="2"/>
        <v>5.6390000000000002</v>
      </c>
      <c r="W19" s="143" t="s">
        <v>51</v>
      </c>
    </row>
    <row r="20" spans="1:23" x14ac:dyDescent="0.2">
      <c r="A20" s="62"/>
      <c r="B20" s="76">
        <v>5.6630000000000003</v>
      </c>
      <c r="C20" s="77"/>
      <c r="D20" s="78">
        <f t="shared" si="3"/>
        <v>24.000000000000021</v>
      </c>
      <c r="E20" s="79">
        <v>24</v>
      </c>
      <c r="F20" s="79">
        <v>25</v>
      </c>
      <c r="G20" s="67">
        <v>3.9</v>
      </c>
      <c r="H20" s="67">
        <v>1.1000000000000001</v>
      </c>
      <c r="I20" s="67">
        <v>1.7</v>
      </c>
      <c r="J20" s="67">
        <v>0</v>
      </c>
      <c r="K20" s="67">
        <v>3</v>
      </c>
      <c r="L20" s="80">
        <f t="shared" si="4"/>
        <v>93.60000000000008</v>
      </c>
      <c r="M20" s="81">
        <f t="shared" si="5"/>
        <v>38.400000000000006</v>
      </c>
      <c r="N20" s="82">
        <f t="shared" si="6"/>
        <v>58.75</v>
      </c>
      <c r="O20" s="71">
        <f t="shared" si="0"/>
        <v>0</v>
      </c>
      <c r="P20" s="72">
        <f t="shared" si="1"/>
        <v>75</v>
      </c>
      <c r="Q20" s="83" t="s">
        <v>81</v>
      </c>
      <c r="R20" s="84" t="s">
        <v>81</v>
      </c>
      <c r="S20" s="83" t="s">
        <v>81</v>
      </c>
      <c r="T20" s="84" t="s">
        <v>81</v>
      </c>
      <c r="U20" s="83" t="s">
        <v>81</v>
      </c>
      <c r="V20" s="85">
        <f t="shared" si="2"/>
        <v>5.6630000000000003</v>
      </c>
      <c r="W20" s="143" t="s">
        <v>51</v>
      </c>
    </row>
    <row r="21" spans="1:23" x14ac:dyDescent="0.2">
      <c r="A21" s="62"/>
      <c r="B21" s="76">
        <v>5.6870000000000003</v>
      </c>
      <c r="C21" s="77"/>
      <c r="D21" s="78">
        <f t="shared" si="3"/>
        <v>24.000000000000021</v>
      </c>
      <c r="E21" s="79">
        <v>25</v>
      </c>
      <c r="F21" s="79">
        <v>24</v>
      </c>
      <c r="G21" s="67">
        <v>2.9</v>
      </c>
      <c r="H21" s="67">
        <v>2.8</v>
      </c>
      <c r="I21" s="67">
        <v>2.4</v>
      </c>
      <c r="J21" s="67">
        <v>0</v>
      </c>
      <c r="K21" s="67">
        <v>3</v>
      </c>
      <c r="L21" s="80">
        <f t="shared" si="4"/>
        <v>81.600000000000065</v>
      </c>
      <c r="M21" s="81">
        <f t="shared" si="5"/>
        <v>48.75</v>
      </c>
      <c r="N21" s="82">
        <f t="shared" si="6"/>
        <v>49.199999999999996</v>
      </c>
      <c r="O21" s="71">
        <f t="shared" si="0"/>
        <v>0</v>
      </c>
      <c r="P21" s="72">
        <f t="shared" si="1"/>
        <v>72</v>
      </c>
      <c r="Q21" s="83" t="s">
        <v>81</v>
      </c>
      <c r="R21" s="84" t="s">
        <v>81</v>
      </c>
      <c r="S21" s="83" t="s">
        <v>81</v>
      </c>
      <c r="T21" s="84" t="s">
        <v>81</v>
      </c>
      <c r="U21" s="83" t="s">
        <v>81</v>
      </c>
      <c r="V21" s="85">
        <f t="shared" si="2"/>
        <v>5.6870000000000003</v>
      </c>
      <c r="W21" s="143" t="s">
        <v>51</v>
      </c>
    </row>
    <row r="22" spans="1:23" x14ac:dyDescent="0.2">
      <c r="A22" s="62"/>
      <c r="B22" s="76">
        <v>5.7380000000000004</v>
      </c>
      <c r="C22" s="77"/>
      <c r="D22" s="78">
        <f t="shared" si="3"/>
        <v>51.000000000000156</v>
      </c>
      <c r="E22" s="79">
        <v>52</v>
      </c>
      <c r="F22" s="79">
        <v>53</v>
      </c>
      <c r="G22" s="67">
        <v>3.3</v>
      </c>
      <c r="H22" s="67">
        <v>1.3</v>
      </c>
      <c r="I22" s="67">
        <v>2.2999999999999998</v>
      </c>
      <c r="J22" s="67">
        <v>0</v>
      </c>
      <c r="K22" s="67">
        <v>3</v>
      </c>
      <c r="L22" s="80">
        <f t="shared" si="4"/>
        <v>158.10000000000048</v>
      </c>
      <c r="M22" s="81">
        <f t="shared" si="5"/>
        <v>106.6</v>
      </c>
      <c r="N22" s="82">
        <f t="shared" si="6"/>
        <v>124.54999999999998</v>
      </c>
      <c r="O22" s="71">
        <f t="shared" si="0"/>
        <v>0</v>
      </c>
      <c r="P22" s="72">
        <f t="shared" si="1"/>
        <v>159</v>
      </c>
      <c r="Q22" s="83" t="s">
        <v>81</v>
      </c>
      <c r="R22" s="84" t="s">
        <v>81</v>
      </c>
      <c r="S22" s="83" t="s">
        <v>81</v>
      </c>
      <c r="T22" s="84" t="s">
        <v>81</v>
      </c>
      <c r="U22" s="83" t="s">
        <v>81</v>
      </c>
      <c r="V22" s="85">
        <f t="shared" si="2"/>
        <v>5.7380000000000004</v>
      </c>
      <c r="W22" s="143" t="s">
        <v>51</v>
      </c>
    </row>
    <row r="23" spans="1:23" x14ac:dyDescent="0.2">
      <c r="A23" s="62"/>
      <c r="B23" s="76">
        <v>5.7779999999999996</v>
      </c>
      <c r="C23" s="77" t="s">
        <v>100</v>
      </c>
      <c r="D23" s="78">
        <f t="shared" si="3"/>
        <v>39.999999999999147</v>
      </c>
      <c r="E23" s="79">
        <v>43</v>
      </c>
      <c r="F23" s="79">
        <v>41</v>
      </c>
      <c r="G23" s="67">
        <v>3</v>
      </c>
      <c r="H23" s="67">
        <v>3</v>
      </c>
      <c r="I23" s="67">
        <v>4.9000000000000004</v>
      </c>
      <c r="J23" s="67">
        <v>0</v>
      </c>
      <c r="K23" s="67">
        <v>3</v>
      </c>
      <c r="L23" s="80">
        <f t="shared" si="4"/>
        <v>125.99999999999731</v>
      </c>
      <c r="M23" s="81">
        <f t="shared" si="5"/>
        <v>92.45</v>
      </c>
      <c r="N23" s="82">
        <f t="shared" si="6"/>
        <v>147.6</v>
      </c>
      <c r="O23" s="71">
        <f t="shared" si="0"/>
        <v>0</v>
      </c>
      <c r="P23" s="72">
        <f t="shared" si="1"/>
        <v>123</v>
      </c>
      <c r="Q23" s="83" t="s">
        <v>81</v>
      </c>
      <c r="R23" s="84" t="s">
        <v>81</v>
      </c>
      <c r="S23" s="83" t="s">
        <v>81</v>
      </c>
      <c r="T23" s="84" t="s">
        <v>81</v>
      </c>
      <c r="U23" s="83" t="s">
        <v>81</v>
      </c>
      <c r="V23" s="85">
        <f t="shared" si="2"/>
        <v>5.7779999999999996</v>
      </c>
      <c r="W23" s="143" t="s">
        <v>51</v>
      </c>
    </row>
    <row r="24" spans="1:23" x14ac:dyDescent="0.2">
      <c r="A24" s="62"/>
      <c r="B24" s="76"/>
      <c r="C24" s="77"/>
      <c r="D24" s="78" t="str">
        <f t="shared" si="3"/>
        <v/>
      </c>
      <c r="E24" s="79"/>
      <c r="F24" s="79"/>
      <c r="G24" s="67"/>
      <c r="H24" s="67"/>
      <c r="I24" s="67"/>
      <c r="J24" s="67"/>
      <c r="K24" s="67"/>
      <c r="L24" s="80" t="str">
        <f t="shared" si="4"/>
        <v/>
      </c>
      <c r="M24" s="81" t="str">
        <f t="shared" si="5"/>
        <v/>
      </c>
      <c r="N24" s="82" t="str">
        <f t="shared" si="6"/>
        <v/>
      </c>
      <c r="O24" s="71" t="str">
        <f t="shared" si="0"/>
        <v/>
      </c>
      <c r="P24" s="72" t="str">
        <f t="shared" si="1"/>
        <v/>
      </c>
      <c r="Q24" s="83" t="s">
        <v>81</v>
      </c>
      <c r="R24" s="84" t="s">
        <v>81</v>
      </c>
      <c r="S24" s="83" t="s">
        <v>81</v>
      </c>
      <c r="T24" s="84" t="s">
        <v>81</v>
      </c>
      <c r="U24" s="83" t="s">
        <v>81</v>
      </c>
      <c r="V24" s="85" t="str">
        <f t="shared" si="2"/>
        <v/>
      </c>
    </row>
    <row r="25" spans="1:23" x14ac:dyDescent="0.2">
      <c r="A25" s="62"/>
      <c r="B25" s="76"/>
      <c r="C25" s="77"/>
      <c r="D25" s="78" t="str">
        <f t="shared" si="3"/>
        <v/>
      </c>
      <c r="E25" s="79"/>
      <c r="F25" s="79"/>
      <c r="G25" s="67"/>
      <c r="H25" s="67"/>
      <c r="I25" s="67"/>
      <c r="J25" s="67"/>
      <c r="K25" s="67"/>
      <c r="L25" s="80" t="str">
        <f t="shared" si="4"/>
        <v/>
      </c>
      <c r="M25" s="81" t="str">
        <f t="shared" si="5"/>
        <v/>
      </c>
      <c r="N25" s="82" t="str">
        <f t="shared" si="6"/>
        <v/>
      </c>
      <c r="O25" s="71" t="str">
        <f t="shared" si="0"/>
        <v/>
      </c>
      <c r="P25" s="72" t="str">
        <f t="shared" si="1"/>
        <v/>
      </c>
      <c r="Q25" s="83" t="s">
        <v>81</v>
      </c>
      <c r="R25" s="84" t="s">
        <v>81</v>
      </c>
      <c r="S25" s="83" t="s">
        <v>81</v>
      </c>
      <c r="T25" s="84" t="s">
        <v>81</v>
      </c>
      <c r="U25" s="83" t="s">
        <v>81</v>
      </c>
      <c r="V25" s="85" t="str">
        <f t="shared" si="2"/>
        <v/>
      </c>
    </row>
    <row r="26" spans="1:23" x14ac:dyDescent="0.2">
      <c r="A26" s="62"/>
      <c r="B26" s="76"/>
      <c r="C26" s="77"/>
      <c r="D26" s="78" t="str">
        <f t="shared" si="3"/>
        <v/>
      </c>
      <c r="E26" s="79"/>
      <c r="F26" s="79"/>
      <c r="G26" s="67"/>
      <c r="H26" s="67"/>
      <c r="I26" s="67"/>
      <c r="J26" s="67"/>
      <c r="K26" s="67"/>
      <c r="L26" s="80" t="str">
        <f t="shared" si="4"/>
        <v/>
      </c>
      <c r="M26" s="81" t="str">
        <f t="shared" si="5"/>
        <v/>
      </c>
      <c r="N26" s="82" t="str">
        <f t="shared" si="6"/>
        <v/>
      </c>
      <c r="O26" s="71" t="str">
        <f t="shared" si="0"/>
        <v/>
      </c>
      <c r="P26" s="72" t="str">
        <f t="shared" si="1"/>
        <v/>
      </c>
      <c r="Q26" s="83" t="s">
        <v>81</v>
      </c>
      <c r="R26" s="84" t="s">
        <v>81</v>
      </c>
      <c r="S26" s="83" t="s">
        <v>81</v>
      </c>
      <c r="T26" s="84" t="s">
        <v>81</v>
      </c>
      <c r="U26" s="83" t="s">
        <v>81</v>
      </c>
      <c r="V26" s="85" t="str">
        <f t="shared" si="2"/>
        <v/>
      </c>
    </row>
    <row r="27" spans="1:23" x14ac:dyDescent="0.2">
      <c r="A27" s="62"/>
      <c r="B27" s="76"/>
      <c r="C27" s="77"/>
      <c r="D27" s="78" t="str">
        <f t="shared" si="3"/>
        <v/>
      </c>
      <c r="E27" s="79"/>
      <c r="F27" s="79"/>
      <c r="G27" s="67"/>
      <c r="H27" s="67"/>
      <c r="I27" s="67"/>
      <c r="J27" s="67"/>
      <c r="K27" s="67"/>
      <c r="L27" s="80" t="str">
        <f t="shared" si="4"/>
        <v/>
      </c>
      <c r="M27" s="81" t="str">
        <f t="shared" si="5"/>
        <v/>
      </c>
      <c r="N27" s="82" t="str">
        <f t="shared" si="6"/>
        <v/>
      </c>
      <c r="O27" s="71" t="str">
        <f t="shared" si="0"/>
        <v/>
      </c>
      <c r="P27" s="72" t="str">
        <f t="shared" si="1"/>
        <v/>
      </c>
      <c r="Q27" s="83" t="s">
        <v>81</v>
      </c>
      <c r="R27" s="84" t="s">
        <v>81</v>
      </c>
      <c r="S27" s="83" t="s">
        <v>81</v>
      </c>
      <c r="T27" s="84" t="s">
        <v>81</v>
      </c>
      <c r="U27" s="83" t="s">
        <v>81</v>
      </c>
      <c r="V27" s="85" t="str">
        <f t="shared" si="2"/>
        <v/>
      </c>
    </row>
    <row r="28" spans="1:23" x14ac:dyDescent="0.2">
      <c r="A28" s="62"/>
      <c r="B28" s="76"/>
      <c r="C28" s="77"/>
      <c r="D28" s="78" t="str">
        <f t="shared" si="3"/>
        <v/>
      </c>
      <c r="E28" s="79"/>
      <c r="F28" s="79"/>
      <c r="G28" s="67"/>
      <c r="H28" s="67"/>
      <c r="I28" s="67"/>
      <c r="J28" s="67"/>
      <c r="K28" s="67"/>
      <c r="L28" s="80" t="str">
        <f t="shared" si="4"/>
        <v/>
      </c>
      <c r="M28" s="81" t="str">
        <f t="shared" si="5"/>
        <v/>
      </c>
      <c r="N28" s="82" t="str">
        <f t="shared" si="6"/>
        <v/>
      </c>
      <c r="O28" s="71" t="str">
        <f t="shared" si="0"/>
        <v/>
      </c>
      <c r="P28" s="72" t="str">
        <f t="shared" si="1"/>
        <v/>
      </c>
      <c r="Q28" s="83" t="s">
        <v>81</v>
      </c>
      <c r="R28" s="84" t="s">
        <v>81</v>
      </c>
      <c r="S28" s="83" t="s">
        <v>81</v>
      </c>
      <c r="T28" s="84" t="s">
        <v>81</v>
      </c>
      <c r="U28" s="83" t="s">
        <v>81</v>
      </c>
      <c r="V28" s="85" t="str">
        <f t="shared" si="2"/>
        <v/>
      </c>
    </row>
    <row r="29" spans="1:23" x14ac:dyDescent="0.2">
      <c r="A29" s="62"/>
      <c r="B29" s="76"/>
      <c r="C29" s="77"/>
      <c r="D29" s="78" t="str">
        <f t="shared" si="3"/>
        <v/>
      </c>
      <c r="E29" s="79"/>
      <c r="F29" s="79"/>
      <c r="G29" s="67"/>
      <c r="H29" s="67"/>
      <c r="I29" s="67"/>
      <c r="J29" s="67"/>
      <c r="K29" s="67"/>
      <c r="L29" s="80" t="str">
        <f t="shared" si="4"/>
        <v/>
      </c>
      <c r="M29" s="81" t="str">
        <f t="shared" si="5"/>
        <v/>
      </c>
      <c r="N29" s="82" t="str">
        <f t="shared" si="6"/>
        <v/>
      </c>
      <c r="O29" s="71" t="str">
        <f t="shared" si="0"/>
        <v/>
      </c>
      <c r="P29" s="72" t="str">
        <f t="shared" si="1"/>
        <v/>
      </c>
      <c r="Q29" s="83" t="s">
        <v>81</v>
      </c>
      <c r="R29" s="84" t="s">
        <v>81</v>
      </c>
      <c r="S29" s="83" t="s">
        <v>81</v>
      </c>
      <c r="T29" s="84" t="s">
        <v>81</v>
      </c>
      <c r="U29" s="83" t="s">
        <v>81</v>
      </c>
      <c r="V29" s="85" t="str">
        <f t="shared" si="2"/>
        <v/>
      </c>
    </row>
    <row r="30" spans="1:23" x14ac:dyDescent="0.2">
      <c r="A30" s="62"/>
      <c r="B30" s="76"/>
      <c r="C30" s="77"/>
      <c r="D30" s="78" t="str">
        <f t="shared" si="3"/>
        <v/>
      </c>
      <c r="E30" s="79"/>
      <c r="F30" s="79"/>
      <c r="G30" s="67"/>
      <c r="H30" s="67"/>
      <c r="I30" s="67"/>
      <c r="J30" s="67"/>
      <c r="K30" s="67"/>
      <c r="L30" s="80" t="str">
        <f t="shared" si="4"/>
        <v/>
      </c>
      <c r="M30" s="81" t="str">
        <f t="shared" si="5"/>
        <v/>
      </c>
      <c r="N30" s="82" t="str">
        <f t="shared" si="6"/>
        <v/>
      </c>
      <c r="O30" s="71" t="str">
        <f t="shared" si="0"/>
        <v/>
      </c>
      <c r="P30" s="72" t="str">
        <f t="shared" si="1"/>
        <v/>
      </c>
      <c r="Q30" s="83" t="s">
        <v>81</v>
      </c>
      <c r="R30" s="84" t="s">
        <v>81</v>
      </c>
      <c r="S30" s="83" t="s">
        <v>81</v>
      </c>
      <c r="T30" s="84" t="s">
        <v>81</v>
      </c>
      <c r="U30" s="83" t="s">
        <v>81</v>
      </c>
      <c r="V30" s="85" t="str">
        <f t="shared" si="2"/>
        <v/>
      </c>
    </row>
    <row r="31" spans="1:23" x14ac:dyDescent="0.2">
      <c r="A31" s="62"/>
      <c r="B31" s="76"/>
      <c r="C31" s="77"/>
      <c r="D31" s="78" t="str">
        <f t="shared" si="3"/>
        <v/>
      </c>
      <c r="E31" s="79"/>
      <c r="F31" s="79"/>
      <c r="G31" s="67"/>
      <c r="H31" s="67"/>
      <c r="I31" s="67"/>
      <c r="J31" s="67"/>
      <c r="K31" s="67"/>
      <c r="L31" s="80" t="str">
        <f t="shared" si="4"/>
        <v/>
      </c>
      <c r="M31" s="81" t="str">
        <f t="shared" si="5"/>
        <v/>
      </c>
      <c r="N31" s="82" t="str">
        <f t="shared" si="6"/>
        <v/>
      </c>
      <c r="O31" s="71" t="str">
        <f t="shared" si="0"/>
        <v/>
      </c>
      <c r="P31" s="72" t="str">
        <f t="shared" si="1"/>
        <v/>
      </c>
      <c r="Q31" s="83" t="s">
        <v>81</v>
      </c>
      <c r="R31" s="84" t="s">
        <v>81</v>
      </c>
      <c r="S31" s="83" t="s">
        <v>81</v>
      </c>
      <c r="T31" s="84" t="s">
        <v>81</v>
      </c>
      <c r="U31" s="83" t="s">
        <v>81</v>
      </c>
      <c r="V31" s="85" t="str">
        <f t="shared" si="2"/>
        <v/>
      </c>
    </row>
    <row r="32" spans="1:23" x14ac:dyDescent="0.2">
      <c r="A32" s="62"/>
      <c r="B32" s="76"/>
      <c r="C32" s="77"/>
      <c r="D32" s="78" t="str">
        <f t="shared" si="3"/>
        <v/>
      </c>
      <c r="E32" s="79"/>
      <c r="F32" s="79"/>
      <c r="G32" s="67"/>
      <c r="H32" s="67"/>
      <c r="I32" s="67"/>
      <c r="J32" s="67"/>
      <c r="K32" s="67"/>
      <c r="L32" s="80" t="str">
        <f t="shared" si="4"/>
        <v/>
      </c>
      <c r="M32" s="81" t="str">
        <f t="shared" si="5"/>
        <v/>
      </c>
      <c r="N32" s="82" t="str">
        <f t="shared" si="6"/>
        <v/>
      </c>
      <c r="O32" s="71" t="str">
        <f t="shared" si="0"/>
        <v/>
      </c>
      <c r="P32" s="72" t="str">
        <f t="shared" si="1"/>
        <v/>
      </c>
      <c r="Q32" s="83" t="s">
        <v>81</v>
      </c>
      <c r="R32" s="84" t="s">
        <v>81</v>
      </c>
      <c r="S32" s="83" t="s">
        <v>81</v>
      </c>
      <c r="T32" s="84" t="s">
        <v>81</v>
      </c>
      <c r="U32" s="83" t="s">
        <v>81</v>
      </c>
      <c r="V32" s="85" t="str">
        <f t="shared" si="2"/>
        <v/>
      </c>
    </row>
    <row r="33" spans="1:22" x14ac:dyDescent="0.2">
      <c r="A33" s="62"/>
      <c r="B33" s="76"/>
      <c r="C33" s="77"/>
      <c r="D33" s="78" t="str">
        <f t="shared" si="3"/>
        <v/>
      </c>
      <c r="E33" s="79"/>
      <c r="F33" s="79"/>
      <c r="G33" s="67"/>
      <c r="H33" s="67"/>
      <c r="I33" s="67"/>
      <c r="J33" s="67"/>
      <c r="K33" s="67"/>
      <c r="L33" s="86" t="str">
        <f t="shared" si="4"/>
        <v/>
      </c>
      <c r="M33" s="87" t="str">
        <f t="shared" si="5"/>
        <v/>
      </c>
      <c r="N33" s="88" t="str">
        <f t="shared" si="6"/>
        <v/>
      </c>
      <c r="O33" s="71" t="str">
        <f t="shared" si="0"/>
        <v/>
      </c>
      <c r="P33" s="72" t="str">
        <f t="shared" si="1"/>
        <v/>
      </c>
      <c r="Q33" s="83" t="s">
        <v>81</v>
      </c>
      <c r="R33" s="84" t="s">
        <v>81</v>
      </c>
      <c r="S33" s="83" t="s">
        <v>81</v>
      </c>
      <c r="T33" s="84" t="s">
        <v>81</v>
      </c>
      <c r="U33" s="83" t="s">
        <v>81</v>
      </c>
      <c r="V33" s="85" t="str">
        <f t="shared" si="2"/>
        <v/>
      </c>
    </row>
    <row r="34" spans="1:22" x14ac:dyDescent="0.2">
      <c r="A34" s="62"/>
      <c r="B34" s="89">
        <f>COUNTA(B3:B33)-1</f>
        <v>20</v>
      </c>
      <c r="C34" s="90" t="s">
        <v>82</v>
      </c>
      <c r="D34" s="91">
        <f>SUM(D4:D33)</f>
        <v>1252.9999999999991</v>
      </c>
      <c r="E34" s="92">
        <f>SUM(E4:E33)</f>
        <v>1259</v>
      </c>
      <c r="F34" s="92">
        <f>SUM(F4:F33)</f>
        <v>1253</v>
      </c>
      <c r="G34" s="92"/>
      <c r="H34" s="92"/>
      <c r="I34" s="92"/>
      <c r="J34" s="92"/>
      <c r="K34" s="92"/>
      <c r="L34" s="92">
        <f>SUM(L4:L33)</f>
        <v>4131.3999999999969</v>
      </c>
      <c r="M34" s="92">
        <f>SUM(M4:M33)</f>
        <v>3949.1</v>
      </c>
      <c r="N34" s="92">
        <f>SUM(N4:N33)</f>
        <v>3525</v>
      </c>
      <c r="O34" s="92">
        <f>SUM(O4:O33)</f>
        <v>270</v>
      </c>
      <c r="P34" s="93">
        <f>SUM(P4:P33)</f>
        <v>2715</v>
      </c>
      <c r="Q34" s="94">
        <f>COUNTA(Q4:Q33)+$V$34</f>
        <v>20</v>
      </c>
      <c r="R34" s="94">
        <f>COUNTA(R4:R33)+$V$34</f>
        <v>20</v>
      </c>
      <c r="S34" s="94">
        <f>COUNTA(S4:S33)+$V$34</f>
        <v>20</v>
      </c>
      <c r="T34" s="94">
        <f>COUNTA(T4:T33)+$V$34</f>
        <v>17</v>
      </c>
      <c r="U34" s="94">
        <f>COUNTA(U4:U33)+$V$34</f>
        <v>20</v>
      </c>
      <c r="V34" s="94">
        <f>COUNT(V3:V33)-31</f>
        <v>-10</v>
      </c>
    </row>
    <row r="35" spans="1:22" ht="15.75" thickBot="1" x14ac:dyDescent="0.25">
      <c r="A35" s="62"/>
      <c r="B35" s="95"/>
      <c r="C35" s="96"/>
      <c r="D35" s="97"/>
      <c r="E35" s="97"/>
      <c r="F35" s="97"/>
      <c r="G35" s="71"/>
      <c r="H35" s="71"/>
      <c r="I35" s="71"/>
      <c r="J35" s="71"/>
      <c r="K35" s="71"/>
      <c r="L35" s="71"/>
      <c r="M35" s="71"/>
      <c r="N35" s="98" t="s">
        <v>83</v>
      </c>
      <c r="O35" s="71"/>
      <c r="P35" s="72"/>
      <c r="Q35" s="99" t="s">
        <v>84</v>
      </c>
    </row>
    <row r="36" spans="1:22" ht="15.75" x14ac:dyDescent="0.25">
      <c r="A36" s="62"/>
      <c r="B36" s="100" t="s">
        <v>85</v>
      </c>
      <c r="C36" s="101"/>
      <c r="D36" s="247" t="s">
        <v>50</v>
      </c>
      <c r="E36" s="245"/>
      <c r="F36" s="282" t="s">
        <v>225</v>
      </c>
      <c r="G36" s="282"/>
      <c r="H36" s="104"/>
      <c r="I36" s="104"/>
      <c r="J36" s="104"/>
      <c r="K36" s="104"/>
      <c r="L36" s="104"/>
      <c r="M36" s="105" t="s">
        <v>89</v>
      </c>
      <c r="N36" s="106"/>
      <c r="O36" s="106"/>
      <c r="P36" s="107"/>
    </row>
    <row r="37" spans="1:22" ht="15" x14ac:dyDescent="0.2">
      <c r="A37" s="136" t="str">
        <f>D37</f>
        <v>Brücke Zieglerstr. (B6) bis Bahndamm</v>
      </c>
      <c r="B37" s="108" t="s">
        <v>86</v>
      </c>
      <c r="C37" s="109"/>
      <c r="D37" s="110" t="s">
        <v>118</v>
      </c>
      <c r="E37" s="97"/>
      <c r="F37" s="97"/>
      <c r="G37" s="71"/>
      <c r="H37" s="71"/>
      <c r="I37" s="71"/>
      <c r="J37" s="71"/>
      <c r="K37" s="71"/>
      <c r="L37" s="71"/>
      <c r="M37" s="71"/>
      <c r="N37" s="71"/>
      <c r="O37" s="71"/>
      <c r="P37" s="72"/>
    </row>
    <row r="38" spans="1:22" x14ac:dyDescent="0.2">
      <c r="A38" s="62"/>
      <c r="B38" s="111" t="s">
        <v>87</v>
      </c>
      <c r="C38" s="112"/>
      <c r="D38" s="132" t="s">
        <v>91</v>
      </c>
      <c r="E38" s="115">
        <v>2009</v>
      </c>
      <c r="F38" s="113"/>
      <c r="G38" s="114"/>
      <c r="H38" s="114"/>
      <c r="I38" s="114"/>
      <c r="J38" s="114"/>
      <c r="K38" s="114"/>
      <c r="L38" s="207"/>
      <c r="M38" s="116"/>
      <c r="N38" s="116"/>
      <c r="O38" s="116"/>
      <c r="P38" s="117"/>
    </row>
    <row r="39" spans="1:22" x14ac:dyDescent="0.2">
      <c r="A39" s="62"/>
      <c r="B39" s="118" t="s">
        <v>88</v>
      </c>
      <c r="C39" s="119"/>
      <c r="D39" s="142" t="s">
        <v>107</v>
      </c>
      <c r="E39" s="97"/>
      <c r="F39" s="97"/>
      <c r="G39" s="71"/>
      <c r="H39" s="71"/>
      <c r="I39" s="71"/>
      <c r="J39" s="71"/>
      <c r="K39" s="71"/>
      <c r="L39" s="71"/>
      <c r="M39" s="71"/>
      <c r="N39" s="70"/>
      <c r="O39" s="121" t="s">
        <v>30</v>
      </c>
      <c r="P39" s="281">
        <v>6</v>
      </c>
    </row>
    <row r="40" spans="1:22" x14ac:dyDescent="0.2">
      <c r="A40" s="122"/>
      <c r="B40" s="123"/>
      <c r="C40" s="124"/>
      <c r="D40" s="125" t="s">
        <v>108</v>
      </c>
      <c r="E40" s="126"/>
      <c r="F40" s="126"/>
      <c r="G40" s="127"/>
      <c r="H40" s="127"/>
      <c r="I40" s="127"/>
      <c r="J40" s="127"/>
      <c r="K40" s="127"/>
      <c r="L40" s="127"/>
      <c r="M40" s="127"/>
      <c r="N40" s="128"/>
      <c r="O40" s="129" t="s">
        <v>39</v>
      </c>
      <c r="P40" s="281"/>
    </row>
  </sheetData>
  <mergeCells count="2">
    <mergeCell ref="P39:P40"/>
    <mergeCell ref="F36:G36"/>
  </mergeCells>
  <phoneticPr fontId="0" type="noConversion"/>
  <dataValidations count="1">
    <dataValidation type="list" allowBlank="1" showErrorMessage="1" sqref="D36" xr:uid="{00000000-0002-0000-0800-000000000000}">
      <formula1>Lage_5</formula1>
      <formula2>0</formula2>
    </dataValidation>
  </dataValidations>
  <hyperlinks>
    <hyperlink ref="A2" location="Deckblatt" display="zurück zum Inhaltsverzeichnis" xr:uid="{00000000-0004-0000-0800-000000000000}"/>
  </hyperlinks>
  <printOptions horizontalCentered="1" verticalCentered="1"/>
  <pageMargins left="0" right="0" top="0.78749999999999998" bottom="0.19652777777777777" header="0.51180555555555562" footer="0.51180555555555562"/>
  <pageSetup paperSize="9" scale="64" firstPageNumber="0" orientation="landscape" r:id="rId1"/>
  <headerFooter alignWithMargins="0"/>
  <cellWatches>
    <cellWatch r="D36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41</vt:i4>
      </vt:variant>
    </vt:vector>
  </HeadingPairs>
  <TitlesOfParts>
    <vt:vector size="61" baseType="lpstr">
      <vt:lpstr>Inhalt</vt:lpstr>
      <vt:lpstr>Zus (2)</vt:lpstr>
      <vt:lpstr>Zus</vt:lpstr>
      <vt:lpstr>Blatt1</vt:lpstr>
      <vt:lpstr>Blatt2</vt:lpstr>
      <vt:lpstr>Blatt3</vt:lpstr>
      <vt:lpstr>Blatt4</vt:lpstr>
      <vt:lpstr>Blatt5</vt:lpstr>
      <vt:lpstr>Blatt6</vt:lpstr>
      <vt:lpstr>Blatt7</vt:lpstr>
      <vt:lpstr>Blatt8</vt:lpstr>
      <vt:lpstr>Blatt9</vt:lpstr>
      <vt:lpstr>Blatt10</vt:lpstr>
      <vt:lpstr>Blatt11</vt:lpstr>
      <vt:lpstr>Blatt12</vt:lpstr>
      <vt:lpstr>Blatt13</vt:lpstr>
      <vt:lpstr>Blatt14</vt:lpstr>
      <vt:lpstr>Blatt15</vt:lpstr>
      <vt:lpstr>Blatt16</vt:lpstr>
      <vt:lpstr>Blatt17</vt:lpstr>
      <vt:lpstr>Deckblatt</vt:lpstr>
      <vt:lpstr>Blatt1!Druckbereich</vt:lpstr>
      <vt:lpstr>Blatt10!Druckbereich</vt:lpstr>
      <vt:lpstr>Blatt11!Druckbereich</vt:lpstr>
      <vt:lpstr>Blatt12!Druckbereich</vt:lpstr>
      <vt:lpstr>Blatt13!Druckbereich</vt:lpstr>
      <vt:lpstr>Blatt14!Druckbereich</vt:lpstr>
      <vt:lpstr>Blatt15!Druckbereich</vt:lpstr>
      <vt:lpstr>Blatt16!Druckbereich</vt:lpstr>
      <vt:lpstr>Blatt17!Druckbereich</vt:lpstr>
      <vt:lpstr>Blatt2!Druckbereich</vt:lpstr>
      <vt:lpstr>Blatt3!Druckbereich</vt:lpstr>
      <vt:lpstr>Blatt4!Druckbereich</vt:lpstr>
      <vt:lpstr>Blatt5!Druckbereich</vt:lpstr>
      <vt:lpstr>Blatt6!Druckbereich</vt:lpstr>
      <vt:lpstr>Blatt7!Druckbereich</vt:lpstr>
      <vt:lpstr>Blatt8!Druckbereich</vt:lpstr>
      <vt:lpstr>Blatt9!Druckbereich</vt:lpstr>
      <vt:lpstr>Inhalt!Druckbereich</vt:lpstr>
      <vt:lpstr>Zus!Druckbereich</vt:lpstr>
      <vt:lpstr>'Zus (2)'!Druckbereich</vt:lpstr>
      <vt:lpstr>Zus!Drucktitel</vt:lpstr>
      <vt:lpstr>'Zus (2)'!Drucktitel</vt:lpstr>
      <vt:lpstr>Blatt10!Lage_5</vt:lpstr>
      <vt:lpstr>Blatt11!Lage_5</vt:lpstr>
      <vt:lpstr>Blatt12!Lage_5</vt:lpstr>
      <vt:lpstr>Blatt13!Lage_5</vt:lpstr>
      <vt:lpstr>Blatt14!Lage_5</vt:lpstr>
      <vt:lpstr>Blatt15!Lage_5</vt:lpstr>
      <vt:lpstr>Blatt16!Lage_5</vt:lpstr>
      <vt:lpstr>Blatt17!Lage_5</vt:lpstr>
      <vt:lpstr>Blatt2!Lage_5</vt:lpstr>
      <vt:lpstr>Blatt3!Lage_5</vt:lpstr>
      <vt:lpstr>Blatt4!Lage_5</vt:lpstr>
      <vt:lpstr>Blatt5!Lage_5</vt:lpstr>
      <vt:lpstr>Blatt6!Lage_5</vt:lpstr>
      <vt:lpstr>Blatt7!Lage_5</vt:lpstr>
      <vt:lpstr>Blatt8!Lage_5</vt:lpstr>
      <vt:lpstr>Blatt9!Lage_5</vt:lpstr>
      <vt:lpstr>'Zus (2)'!Zweck</vt:lpstr>
      <vt:lpstr>Zweck</vt:lpstr>
    </vt:vector>
  </TitlesOfParts>
  <Company>TERRA-DATA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staffen</dc:creator>
  <cp:lastModifiedBy>Reuß, Frank</cp:lastModifiedBy>
  <cp:lastPrinted>2022-05-05T12:27:26Z</cp:lastPrinted>
  <dcterms:created xsi:type="dcterms:W3CDTF">2009-05-06T14:06:19Z</dcterms:created>
  <dcterms:modified xsi:type="dcterms:W3CDTF">2026-03-18T10:32:08Z</dcterms:modified>
</cp:coreProperties>
</file>