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1 - Generalplanung/01 Vergabeunterlagen/01.1 Veröffentlichung/01 Vergabeunterlagen (Teilnahmeantrag etc.)/"/>
    </mc:Choice>
  </mc:AlternateContent>
  <xr:revisionPtr revIDLastSave="44" documentId="13_ncr:1_{F6F5AFA2-CC03-4A48-98C6-6A688961FB0E}" xr6:coauthVersionLast="47" xr6:coauthVersionMax="47" xr10:uidLastSave="{0161AF7C-BD06-4C8A-BBF5-7B5B4C0C30F6}"/>
  <bookViews>
    <workbookView xWindow="43080" yWindow="-120" windowWidth="29040" windowHeight="15720" activeTab="1" xr2:uid="{D9471F3D-387C-4040-8966-7F8C236B0863}"/>
  </bookViews>
  <sheets>
    <sheet name="Indikatives Angebot" sheetId="2" r:id="rId1"/>
    <sheet name="Finales Angebot" sheetId="3" r:id="rId2"/>
  </sheets>
  <definedNames>
    <definedName name="_xlnm.Print_Area" localSheetId="1">'Finales Angebot'!$A$1:$N$34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F31" i="3" l="1"/>
  <c r="K30" i="3"/>
  <c r="F27" i="2"/>
  <c r="F30" i="2"/>
  <c r="J30" i="2" s="1"/>
  <c r="O30" i="2" s="1"/>
  <c r="M31" i="2"/>
  <c r="M30" i="2" s="1"/>
  <c r="N19" i="3"/>
  <c r="N20" i="3"/>
  <c r="N21" i="3"/>
  <c r="N22" i="3"/>
  <c r="N18" i="3"/>
  <c r="K19" i="3"/>
  <c r="K20" i="3"/>
  <c r="K21" i="3"/>
  <c r="K22" i="3"/>
  <c r="K18" i="3"/>
  <c r="F33" i="3"/>
  <c r="F29" i="3"/>
  <c r="F28" i="3"/>
  <c r="F26" i="3"/>
  <c r="F17" i="3"/>
  <c r="F14" i="3"/>
  <c r="F15" i="3"/>
  <c r="F16" i="3"/>
  <c r="F13" i="3"/>
  <c r="F11" i="3"/>
  <c r="F10" i="3"/>
  <c r="M33" i="2"/>
  <c r="M29" i="2"/>
  <c r="M28" i="2"/>
  <c r="M27" i="2" s="1"/>
  <c r="M26" i="2"/>
  <c r="M16" i="2"/>
  <c r="M14" i="2"/>
  <c r="M15" i="2"/>
  <c r="M13" i="2"/>
  <c r="M11" i="2"/>
  <c r="M10" i="2"/>
  <c r="J29" i="2"/>
  <c r="J28" i="2"/>
  <c r="J26" i="2"/>
  <c r="F12" i="2"/>
  <c r="F12" i="3" s="1"/>
  <c r="J14" i="2"/>
  <c r="J15" i="2"/>
  <c r="J16" i="2"/>
  <c r="J13" i="2"/>
  <c r="J11" i="2"/>
  <c r="J10" i="2"/>
  <c r="P30" i="3" l="1"/>
  <c r="N31" i="3"/>
  <c r="J31" i="2"/>
  <c r="F30" i="3"/>
  <c r="K31" i="3" s="1"/>
  <c r="M12" i="2"/>
  <c r="F32" i="2"/>
  <c r="F27" i="3"/>
  <c r="F25" i="2"/>
  <c r="C25" i="2" s="1"/>
  <c r="G17" i="3"/>
  <c r="F17" i="2"/>
  <c r="J12" i="2"/>
  <c r="F9" i="2"/>
  <c r="F32" i="3" l="1"/>
  <c r="G33" i="3"/>
  <c r="G29" i="3"/>
  <c r="G28" i="3"/>
  <c r="J25" i="2"/>
  <c r="J34" i="2" s="1"/>
  <c r="F25" i="3"/>
  <c r="G26" i="3" s="1"/>
  <c r="J9" i="2"/>
  <c r="C9" i="2"/>
  <c r="F9" i="3"/>
  <c r="K17" i="3"/>
  <c r="J32" i="2"/>
  <c r="O32" i="2" s="1"/>
  <c r="M25" i="2"/>
  <c r="J27" i="2"/>
  <c r="O12" i="2"/>
  <c r="K25" i="3"/>
  <c r="K32" i="3"/>
  <c r="N30" i="3" s="1"/>
  <c r="M17" i="2"/>
  <c r="O25" i="2" l="1"/>
  <c r="N26" i="3"/>
  <c r="N25" i="3" s="1"/>
  <c r="G15" i="3"/>
  <c r="G14" i="3"/>
  <c r="G13" i="3"/>
  <c r="G11" i="3"/>
  <c r="G10" i="3"/>
  <c r="G16" i="3"/>
  <c r="O9" i="2"/>
  <c r="J23" i="2"/>
  <c r="K33" i="3"/>
  <c r="N33" i="3"/>
  <c r="P17" i="3"/>
  <c r="N17" i="3"/>
  <c r="J33" i="2"/>
  <c r="K26" i="3"/>
  <c r="O27" i="2"/>
  <c r="P25" i="3"/>
  <c r="P32" i="3"/>
  <c r="M9" i="2"/>
  <c r="M23" i="2" s="1"/>
  <c r="O34" i="2" l="1"/>
  <c r="N16" i="3"/>
  <c r="K16" i="3"/>
  <c r="N10" i="3"/>
  <c r="K10" i="3"/>
  <c r="G9" i="3"/>
  <c r="K11" i="3"/>
  <c r="N11" i="3"/>
  <c r="N13" i="3"/>
  <c r="K13" i="3"/>
  <c r="N14" i="3"/>
  <c r="K14" i="3"/>
  <c r="G12" i="3"/>
  <c r="N15" i="3"/>
  <c r="K15" i="3"/>
  <c r="M32" i="2"/>
  <c r="M34" i="2" s="1"/>
  <c r="C9" i="3" l="1"/>
  <c r="K12" i="3"/>
  <c r="P12" i="3" s="1"/>
  <c r="N12" i="3"/>
  <c r="K9" i="3" l="1"/>
  <c r="K23" i="3" s="1"/>
  <c r="P9" i="3" l="1"/>
  <c r="N9" i="3" l="1"/>
  <c r="N23" i="3" s="1"/>
  <c r="K27" i="3" l="1"/>
  <c r="K34" i="3" s="1"/>
  <c r="N28" i="3" l="1"/>
  <c r="N29" i="3"/>
  <c r="K29" i="3"/>
  <c r="N32" i="3"/>
  <c r="P27" i="3"/>
  <c r="P34" i="3" s="1"/>
  <c r="K28" i="3"/>
  <c r="N27" i="3" l="1"/>
  <c r="N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tc={90EE2CA2-B02B-4BE3-8A62-EFFA5BAFFF70}</author>
  </authors>
  <commentList>
    <comment ref="G29" authorId="0" shapeId="0" xr:uid="{90EE2CA2-B02B-4BE3-8A62-EFFA5BAFFF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Würde es nicht Sinn machen, es zu vereinfachen und auf 7 und 10 zu gehen?</t>
      </text>
    </comment>
  </commentList>
</comments>
</file>

<file path=xl/sharedStrings.xml><?xml version="1.0" encoding="utf-8"?>
<sst xmlns="http://schemas.openxmlformats.org/spreadsheetml/2006/main" count="194" uniqueCount="72">
  <si>
    <t>Projektname:</t>
  </si>
  <si>
    <t>Gesamtpunktzahl (SOLL):</t>
  </si>
  <si>
    <t>Vergabepaket:</t>
  </si>
  <si>
    <t xml:space="preserve">Bieter Nr.: </t>
  </si>
  <si>
    <t xml:space="preserve">Name Bieter: </t>
  </si>
  <si>
    <t>Kategorie</t>
  </si>
  <si>
    <t>Wichtung
[%]</t>
  </si>
  <si>
    <t>Lfd. Nr.</t>
  </si>
  <si>
    <t xml:space="preserve">Bezeichnung des Wertungsbereichs/-elements </t>
  </si>
  <si>
    <t>Anteil an der Gesamtbewertung 
[%]</t>
  </si>
  <si>
    <t>Bewertungsbasis 
[Pkt.]</t>
  </si>
  <si>
    <t>zu vergebende Punkte 
[Pkt.]</t>
  </si>
  <si>
    <t>zu erreichende Punkte 
[Pkt.]</t>
  </si>
  <si>
    <t xml:space="preserve">erreichte Punkte  </t>
  </si>
  <si>
    <t xml:space="preserve">erreichte Gesamtpunkte des Bieters </t>
  </si>
  <si>
    <t>Prüfung:</t>
  </si>
  <si>
    <t>A.1</t>
  </si>
  <si>
    <t xml:space="preserve">Personal- und Organisationskonzept </t>
  </si>
  <si>
    <t xml:space="preserve">Soll-Max.: </t>
  </si>
  <si>
    <t xml:space="preserve">IST-Max.: </t>
  </si>
  <si>
    <t>A.1.1</t>
  </si>
  <si>
    <t xml:space="preserve">0 - 5 </t>
  </si>
  <si>
    <t>A.1.2</t>
  </si>
  <si>
    <t>A.2</t>
  </si>
  <si>
    <t>A.2.1</t>
  </si>
  <si>
    <t>A.2.2</t>
  </si>
  <si>
    <t>Kooperations- &amp; Kollaborationskultur (AC)</t>
  </si>
  <si>
    <t>Gesamt Bereich A</t>
  </si>
  <si>
    <t>B.1</t>
  </si>
  <si>
    <t xml:space="preserve">Beteiligungsquote </t>
  </si>
  <si>
    <t>Beteiligungsquote</t>
  </si>
  <si>
    <t>B.2</t>
  </si>
  <si>
    <t>Deckungsbeitrag (AGK + G)</t>
  </si>
  <si>
    <t>B.3</t>
  </si>
  <si>
    <t>B.4</t>
  </si>
  <si>
    <t>Personaleinsatzkonzept für die Vertragsphase 1 (Planung) und die Vertragsphase 2 (Bauausführung)</t>
  </si>
  <si>
    <t>Nachweis der Personalqualifikationen/-kompetenzen für Schlüsselfunktionen</t>
  </si>
  <si>
    <t>A.2.3</t>
  </si>
  <si>
    <t>A.2.4</t>
  </si>
  <si>
    <t>B</t>
  </si>
  <si>
    <t>B.5</t>
  </si>
  <si>
    <t>C.1</t>
  </si>
  <si>
    <t>C.2</t>
  </si>
  <si>
    <t>C.2.1</t>
  </si>
  <si>
    <t>C.2.2</t>
  </si>
  <si>
    <t>C.3.1</t>
  </si>
  <si>
    <t>Stundensatz</t>
  </si>
  <si>
    <t>C.3</t>
  </si>
  <si>
    <t xml:space="preserve">Stundensatz / Tagessatz für Reise- und Unterkunftskosten </t>
  </si>
  <si>
    <t>C.4</t>
  </si>
  <si>
    <t>C.4.1</t>
  </si>
  <si>
    <t>Gesamt Bereich C</t>
  </si>
  <si>
    <t>C: Preiskriterien</t>
  </si>
  <si>
    <t>A + B: Konzepte + AC</t>
  </si>
  <si>
    <t>Gesamt Bereich A+B</t>
  </si>
  <si>
    <t>Konzept zur Planung bzw. zum Planungsmanagement</t>
  </si>
  <si>
    <t xml:space="preserve">DB (AGK + G) – Eigenleistungen </t>
  </si>
  <si>
    <t xml:space="preserve">DB (AGK + G) – Fremdleistungen </t>
  </si>
  <si>
    <t>Verhältnis BQ zu DB (BQ/DB)</t>
  </si>
  <si>
    <t>C.1.1</t>
  </si>
  <si>
    <t>Ersatz der Schleuse Herbrum</t>
  </si>
  <si>
    <t>Planungs- und Managementkonzepte</t>
  </si>
  <si>
    <t>Konzept zur Kostenermittlung parallel zur Vertragsphase 1 (Planung)</t>
  </si>
  <si>
    <t>Konzept zum Variantenvergleich Spundwand- vs. Massivbauschleuse</t>
  </si>
  <si>
    <t>Konzept zum Bauablauf (Betrieb Abz + Baugrube)</t>
  </si>
  <si>
    <t>VP I - Generalplanung</t>
  </si>
  <si>
    <t>Kooperationsfähigkeit</t>
  </si>
  <si>
    <t>Konflikt- und Problemlösungskompetenz</t>
  </si>
  <si>
    <t>Führungskompetenz</t>
  </si>
  <si>
    <t>Persönliche Kompetenz</t>
  </si>
  <si>
    <t>Organisationale Anpassungsfähigkeit</t>
  </si>
  <si>
    <t>Erstangebot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</si>
</sst>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 diagonalUp="1" diagonalDown="1"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4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43" fontId="3" fillId="3" borderId="6" xfId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vertical="center"/>
    </xf>
    <xf numFmtId="43" fontId="3" fillId="3" borderId="5" xfId="1" applyFont="1" applyFill="1" applyBorder="1" applyAlignment="1">
      <alignment horizontal="right" vertical="center"/>
    </xf>
    <xf numFmtId="43" fontId="3" fillId="3" borderId="7" xfId="1" applyFont="1" applyFill="1" applyBorder="1" applyAlignment="1">
      <alignment vertical="center"/>
    </xf>
    <xf numFmtId="43" fontId="3" fillId="3" borderId="7" xfId="1" applyFont="1" applyFill="1" applyBorder="1" applyAlignment="1">
      <alignment horizontal="right" vertical="center"/>
    </xf>
    <xf numFmtId="43" fontId="0" fillId="4" borderId="10" xfId="1" applyFont="1" applyFill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4" borderId="12" xfId="1" applyFont="1" applyFill="1" applyBorder="1" applyAlignment="1">
      <alignment vertical="center"/>
    </xf>
    <xf numFmtId="43" fontId="0" fillId="4" borderId="13" xfId="1" applyFont="1" applyFill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1" xfId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4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5" borderId="4" xfId="0" applyFill="1" applyBorder="1"/>
    <xf numFmtId="0" fontId="7" fillId="3" borderId="5" xfId="0" applyFont="1" applyFill="1" applyBorder="1" applyAlignment="1">
      <alignment vertical="center"/>
    </xf>
    <xf numFmtId="43" fontId="7" fillId="3" borderId="27" xfId="1" applyFont="1" applyFill="1" applyBorder="1" applyAlignment="1">
      <alignment horizontal="right" vertical="center"/>
    </xf>
    <xf numFmtId="43" fontId="7" fillId="3" borderId="7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7" fillId="3" borderId="5" xfId="1" applyFont="1" applyFill="1" applyBorder="1" applyAlignment="1">
      <alignment horizontal="right" vertical="center"/>
    </xf>
    <xf numFmtId="43" fontId="7" fillId="3" borderId="28" xfId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43" fontId="8" fillId="0" borderId="18" xfId="1" applyFont="1" applyBorder="1" applyAlignment="1">
      <alignment horizontal="right" vertical="center"/>
    </xf>
    <xf numFmtId="43" fontId="8" fillId="0" borderId="11" xfId="1" applyFont="1" applyBorder="1" applyAlignment="1">
      <alignment horizontal="right" vertical="center"/>
    </xf>
    <xf numFmtId="43" fontId="8" fillId="0" borderId="10" xfId="1" applyFont="1" applyBorder="1" applyAlignment="1">
      <alignment vertical="center"/>
    </xf>
    <xf numFmtId="43" fontId="8" fillId="0" borderId="21" xfId="1" applyFont="1" applyBorder="1" applyAlignment="1">
      <alignment vertical="center"/>
    </xf>
    <xf numFmtId="43" fontId="8" fillId="4" borderId="24" xfId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3" fontId="8" fillId="0" borderId="19" xfId="1" applyFont="1" applyBorder="1" applyAlignment="1">
      <alignment horizontal="right" vertical="center"/>
    </xf>
    <xf numFmtId="43" fontId="8" fillId="0" borderId="13" xfId="1" applyFont="1" applyBorder="1" applyAlignment="1">
      <alignment vertical="center"/>
    </xf>
    <xf numFmtId="43" fontId="8" fillId="0" borderId="22" xfId="1" applyFont="1" applyBorder="1" applyAlignment="1">
      <alignment vertical="center"/>
    </xf>
    <xf numFmtId="43" fontId="8" fillId="4" borderId="25" xfId="1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43" fontId="8" fillId="0" borderId="20" xfId="1" applyFont="1" applyBorder="1" applyAlignment="1">
      <alignment horizontal="right" vertical="center"/>
    </xf>
    <xf numFmtId="43" fontId="8" fillId="0" borderId="15" xfId="1" applyFont="1" applyBorder="1" applyAlignment="1">
      <alignment vertical="center"/>
    </xf>
    <xf numFmtId="43" fontId="8" fillId="0" borderId="23" xfId="1" applyFont="1" applyBorder="1" applyAlignment="1">
      <alignment vertical="center"/>
    </xf>
    <xf numFmtId="43" fontId="8" fillId="4" borderId="26" xfId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43" fontId="9" fillId="0" borderId="38" xfId="0" applyNumberFormat="1" applyFont="1" applyBorder="1" applyAlignment="1">
      <alignment horizontal="center" vertical="center"/>
    </xf>
    <xf numFmtId="43" fontId="9" fillId="0" borderId="2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5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43" fontId="11" fillId="3" borderId="7" xfId="1" applyFont="1" applyFill="1" applyBorder="1" applyAlignment="1">
      <alignment horizontal="right" vertical="center"/>
    </xf>
    <xf numFmtId="43" fontId="12" fillId="0" borderId="0" xfId="1" applyFont="1" applyAlignment="1">
      <alignment vertical="center"/>
    </xf>
    <xf numFmtId="43" fontId="11" fillId="3" borderId="5" xfId="1" applyFont="1" applyFill="1" applyBorder="1" applyAlignment="1">
      <alignment horizontal="right" vertical="center"/>
    </xf>
    <xf numFmtId="43" fontId="11" fillId="3" borderId="6" xfId="1" applyFont="1" applyFill="1" applyBorder="1" applyAlignment="1">
      <alignment horizontal="right" vertical="center"/>
    </xf>
    <xf numFmtId="43" fontId="11" fillId="3" borderId="7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43" fontId="3" fillId="6" borderId="6" xfId="0" applyNumberFormat="1" applyFont="1" applyFill="1" applyBorder="1" applyAlignment="1">
      <alignment vertical="center" wrapText="1"/>
    </xf>
    <xf numFmtId="43" fontId="0" fillId="6" borderId="9" xfId="0" applyNumberFormat="1" applyFill="1" applyBorder="1" applyAlignment="1">
      <alignment vertical="center" wrapText="1"/>
    </xf>
    <xf numFmtId="43" fontId="0" fillId="6" borderId="45" xfId="0" applyNumberFormat="1" applyFill="1" applyBorder="1" applyAlignment="1">
      <alignment vertical="center" wrapText="1"/>
    </xf>
    <xf numFmtId="43" fontId="7" fillId="6" borderId="27" xfId="1" applyFont="1" applyFill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43" fontId="12" fillId="6" borderId="18" xfId="1" applyFont="1" applyFill="1" applyBorder="1" applyAlignment="1">
      <alignment horizontal="right" vertical="center"/>
    </xf>
    <xf numFmtId="43" fontId="12" fillId="0" borderId="42" xfId="1" applyFont="1" applyFill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10" xfId="1" applyFont="1" applyBorder="1" applyAlignment="1">
      <alignment vertical="center"/>
    </xf>
    <xf numFmtId="43" fontId="12" fillId="0" borderId="11" xfId="1" applyFont="1" applyBorder="1" applyAlignment="1">
      <alignment vertical="center"/>
    </xf>
    <xf numFmtId="43" fontId="12" fillId="4" borderId="13" xfId="1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3" fontId="12" fillId="6" borderId="19" xfId="1" applyFont="1" applyFill="1" applyBorder="1" applyAlignment="1">
      <alignment horizontal="right" vertical="center"/>
    </xf>
    <xf numFmtId="43" fontId="12" fillId="0" borderId="4" xfId="1" applyFont="1" applyFill="1" applyBorder="1" applyAlignment="1">
      <alignment horizontal="right" vertical="center"/>
    </xf>
    <xf numFmtId="43" fontId="12" fillId="0" borderId="13" xfId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43" fontId="12" fillId="6" borderId="20" xfId="1" applyFont="1" applyFill="1" applyBorder="1" applyAlignment="1">
      <alignment horizontal="right" vertical="center"/>
    </xf>
    <xf numFmtId="43" fontId="12" fillId="0" borderId="17" xfId="1" applyFont="1" applyFill="1" applyBorder="1" applyAlignment="1">
      <alignment horizontal="right" vertical="center"/>
    </xf>
    <xf numFmtId="43" fontId="12" fillId="0" borderId="15" xfId="1" applyFont="1" applyBorder="1" applyAlignment="1">
      <alignment vertical="center"/>
    </xf>
    <xf numFmtId="0" fontId="0" fillId="0" borderId="9" xfId="1" applyNumberFormat="1" applyFont="1" applyBorder="1" applyAlignment="1">
      <alignment horizontal="right" vertical="center"/>
    </xf>
    <xf numFmtId="0" fontId="0" fillId="0" borderId="46" xfId="0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0" fillId="0" borderId="46" xfId="1" applyFont="1" applyBorder="1" applyAlignment="1">
      <alignment horizontal="right" vertical="center"/>
    </xf>
    <xf numFmtId="0" fontId="10" fillId="0" borderId="0" xfId="0" applyFont="1"/>
    <xf numFmtId="0" fontId="10" fillId="0" borderId="0" xfId="0" quotePrefix="1" applyFont="1"/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43" fontId="5" fillId="0" borderId="30" xfId="0" applyNumberFormat="1" applyFont="1" applyBorder="1" applyAlignment="1">
      <alignment horizontal="center" vertical="center"/>
    </xf>
    <xf numFmtId="43" fontId="5" fillId="0" borderId="29" xfId="0" applyNumberFormat="1" applyFont="1" applyBorder="1" applyAlignment="1">
      <alignment horizontal="center" vertical="center"/>
    </xf>
    <xf numFmtId="43" fontId="5" fillId="0" borderId="3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43" fontId="5" fillId="0" borderId="35" xfId="0" applyNumberFormat="1" applyFont="1" applyBorder="1" applyAlignment="1">
      <alignment horizontal="center" vertical="center"/>
    </xf>
    <xf numFmtId="43" fontId="5" fillId="0" borderId="36" xfId="0" applyNumberFormat="1" applyFont="1" applyBorder="1" applyAlignment="1">
      <alignment horizontal="center" vertical="center"/>
    </xf>
    <xf numFmtId="43" fontId="5" fillId="0" borderId="37" xfId="0" applyNumberFormat="1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idersandwisch, Philipp" id="{437075F9-5003-4C88-9452-C7E3D435F0AD}" userId="S::P.Beidersandwisch@isg-pm.de::229ca0fb-736d-420a-a7cf-b2396aaf6f00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9" dT="2026-02-17T07:39:40.86" personId="{437075F9-5003-4C88-9452-C7E3D435F0AD}" id="{90EE2CA2-B02B-4BE3-8A62-EFFA5BAFFF70}">
    <text>Würde es nicht Sinn machen, es zu vereinfachen und auf 7 und 10 zu gehen?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BFBA-DB82-46AB-8795-FCF24DAEB6EE}">
  <sheetPr>
    <pageSetUpPr fitToPage="1"/>
  </sheetPr>
  <dimension ref="B1:O34"/>
  <sheetViews>
    <sheetView view="pageBreakPreview" zoomScale="60" zoomScaleNormal="68" workbookViewId="0">
      <selection activeCell="S21" sqref="S21"/>
    </sheetView>
  </sheetViews>
  <sheetFormatPr baseColWidth="10" defaultColWidth="11.3984375" defaultRowHeight="14.25" x14ac:dyDescent="0.45"/>
  <cols>
    <col min="1" max="1" width="5.73046875" customWidth="1"/>
    <col min="2" max="2" width="17.73046875" customWidth="1"/>
    <col min="3" max="3" width="14" customWidth="1"/>
    <col min="5" max="5" width="55.265625" style="76" customWidth="1"/>
    <col min="6" max="7" width="21.86328125" customWidth="1"/>
    <col min="8" max="8" width="0.86328125" customWidth="1"/>
    <col min="9" max="10" width="17.73046875" customWidth="1"/>
    <col min="11" max="11" width="0.86328125" customWidth="1"/>
    <col min="12" max="13" width="17.73046875" customWidth="1"/>
    <col min="14" max="14" width="4.86328125" hidden="1" customWidth="1"/>
    <col min="15" max="15" width="0" style="63" hidden="1" customWidth="1"/>
  </cols>
  <sheetData>
    <row r="1" spans="2:15" ht="14.65" thickBot="1" x14ac:dyDescent="0.5"/>
    <row r="2" spans="2:15" x14ac:dyDescent="0.45">
      <c r="B2" s="60" t="s">
        <v>0</v>
      </c>
      <c r="C2" s="125" t="s">
        <v>60</v>
      </c>
      <c r="D2" s="125"/>
      <c r="E2" s="126"/>
      <c r="F2" s="59" t="s">
        <v>1</v>
      </c>
      <c r="G2" s="33">
        <v>200</v>
      </c>
    </row>
    <row r="3" spans="2:15" x14ac:dyDescent="0.45">
      <c r="B3" s="61" t="s">
        <v>2</v>
      </c>
      <c r="C3" s="127" t="s">
        <v>65</v>
      </c>
      <c r="D3" s="127"/>
      <c r="E3" s="128"/>
    </row>
    <row r="4" spans="2:15" x14ac:dyDescent="0.45">
      <c r="B4" s="61" t="s">
        <v>3</v>
      </c>
      <c r="C4" s="127"/>
      <c r="D4" s="127"/>
      <c r="E4" s="128"/>
    </row>
    <row r="5" spans="2:15" ht="14.65" thickBot="1" x14ac:dyDescent="0.5">
      <c r="B5" s="62" t="s">
        <v>4</v>
      </c>
      <c r="C5" s="129"/>
      <c r="D5" s="129"/>
      <c r="E5" s="130"/>
    </row>
    <row r="6" spans="2:15" ht="5.0999999999999996" customHeight="1" thickBot="1" x14ac:dyDescent="0.5"/>
    <row r="7" spans="2:15" ht="45.6" customHeight="1" thickBot="1" x14ac:dyDescent="0.5">
      <c r="B7" s="26" t="s">
        <v>5</v>
      </c>
      <c r="C7" s="27" t="s">
        <v>6</v>
      </c>
      <c r="D7" s="28" t="s">
        <v>7</v>
      </c>
      <c r="E7" s="28" t="s">
        <v>8</v>
      </c>
      <c r="F7" s="27" t="s">
        <v>9</v>
      </c>
      <c r="G7" s="29" t="s">
        <v>10</v>
      </c>
      <c r="H7" s="30"/>
      <c r="I7" s="31" t="s">
        <v>11</v>
      </c>
      <c r="J7" s="29" t="s">
        <v>12</v>
      </c>
      <c r="K7" s="30"/>
      <c r="L7" s="31" t="s">
        <v>13</v>
      </c>
      <c r="M7" s="29" t="s">
        <v>14</v>
      </c>
      <c r="O7" s="64" t="s">
        <v>15</v>
      </c>
    </row>
    <row r="8" spans="2:15" ht="5.0999999999999996" customHeight="1" thickBot="1" x14ac:dyDescent="0.5">
      <c r="O8" s="65"/>
    </row>
    <row r="9" spans="2:15" ht="31.35" customHeight="1" thickBot="1" x14ac:dyDescent="0.5">
      <c r="B9" s="116" t="s">
        <v>53</v>
      </c>
      <c r="C9" s="131">
        <f>SUM(F9,F12)</f>
        <v>60</v>
      </c>
      <c r="D9" s="6" t="s">
        <v>16</v>
      </c>
      <c r="E9" s="77" t="s">
        <v>17</v>
      </c>
      <c r="F9" s="7">
        <f>SUM(F10:F11)</f>
        <v>25</v>
      </c>
      <c r="G9" s="8"/>
      <c r="H9" s="1"/>
      <c r="I9" s="9" t="s">
        <v>18</v>
      </c>
      <c r="J9" s="12">
        <f>F9/100*$G$2</f>
        <v>50</v>
      </c>
      <c r="K9" s="1"/>
      <c r="L9" s="9" t="s">
        <v>19</v>
      </c>
      <c r="M9" s="10">
        <f>SUM(M10:M11)</f>
        <v>50</v>
      </c>
      <c r="O9" s="66">
        <f>J9/$G$2</f>
        <v>0.25</v>
      </c>
    </row>
    <row r="10" spans="2:15" ht="31.35" customHeight="1" x14ac:dyDescent="0.45">
      <c r="B10" s="117"/>
      <c r="C10" s="132"/>
      <c r="D10" s="21" t="s">
        <v>20</v>
      </c>
      <c r="E10" s="78" t="s">
        <v>35</v>
      </c>
      <c r="F10" s="5">
        <v>12.5</v>
      </c>
      <c r="G10" s="22" t="s">
        <v>21</v>
      </c>
      <c r="H10" s="2"/>
      <c r="I10" s="18">
        <v>5</v>
      </c>
      <c r="J10" s="15">
        <f>IF(I10=5,F10/100*$G$2,IF(I10&lt;5,I10/5*F10/100*$G$2,0))</f>
        <v>25</v>
      </c>
      <c r="K10" s="2"/>
      <c r="L10" s="14">
        <v>5</v>
      </c>
      <c r="M10" s="15">
        <f>IF(L10=5,F10/100*$G$2,IF(L10&lt;5,L10/5*F10/100*$G$2,0))</f>
        <v>25</v>
      </c>
      <c r="O10" s="65"/>
    </row>
    <row r="11" spans="2:15" ht="31.35" customHeight="1" thickBot="1" x14ac:dyDescent="0.5">
      <c r="B11" s="117"/>
      <c r="C11" s="132"/>
      <c r="D11" s="23" t="s">
        <v>22</v>
      </c>
      <c r="E11" s="79" t="s">
        <v>36</v>
      </c>
      <c r="F11" s="4">
        <v>12.5</v>
      </c>
      <c r="G11" s="22" t="s">
        <v>21</v>
      </c>
      <c r="H11" s="2"/>
      <c r="I11" s="19">
        <v>5</v>
      </c>
      <c r="J11" s="15">
        <f>IF(I11=5,F11/100*$G$2,IF(I11&lt;5,I11/5*F11/100*$G$2,0))</f>
        <v>25</v>
      </c>
      <c r="K11" s="2"/>
      <c r="L11" s="16">
        <v>5</v>
      </c>
      <c r="M11" s="15">
        <f>IF(L11=5,F11/100*$G$2,IF(L11&lt;5,L11/5*F11/100*$G$2,0))</f>
        <v>25</v>
      </c>
      <c r="O11" s="65"/>
    </row>
    <row r="12" spans="2:15" ht="31.35" customHeight="1" thickBot="1" x14ac:dyDescent="0.5">
      <c r="B12" s="117"/>
      <c r="C12" s="132"/>
      <c r="D12" s="6" t="s">
        <v>23</v>
      </c>
      <c r="E12" s="77" t="s">
        <v>61</v>
      </c>
      <c r="F12" s="7">
        <f>SUM(F13:F16)</f>
        <v>35</v>
      </c>
      <c r="G12" s="13"/>
      <c r="H12" s="2"/>
      <c r="I12" s="11" t="s">
        <v>18</v>
      </c>
      <c r="J12" s="12">
        <f>F12/100*$G$2</f>
        <v>70</v>
      </c>
      <c r="K12" s="2"/>
      <c r="L12" s="11" t="s">
        <v>19</v>
      </c>
      <c r="M12" s="12">
        <f>SUM(M13:M16)</f>
        <v>70</v>
      </c>
      <c r="O12" s="66">
        <f>J12/$G$2</f>
        <v>0.35</v>
      </c>
    </row>
    <row r="13" spans="2:15" ht="31.35" customHeight="1" x14ac:dyDescent="0.45">
      <c r="B13" s="117"/>
      <c r="C13" s="132"/>
      <c r="D13" s="21" t="s">
        <v>24</v>
      </c>
      <c r="E13" s="78" t="s">
        <v>55</v>
      </c>
      <c r="F13" s="5">
        <v>12.5</v>
      </c>
      <c r="G13" s="22" t="s">
        <v>21</v>
      </c>
      <c r="H13" s="2"/>
      <c r="I13" s="18">
        <v>5</v>
      </c>
      <c r="J13" s="15">
        <f>IF(I13=5,F13/100*$G$2,IF(I13&lt;5,I11/5*F13/100*$G$2,0))</f>
        <v>25</v>
      </c>
      <c r="K13" s="2"/>
      <c r="L13" s="14">
        <v>5</v>
      </c>
      <c r="M13" s="15">
        <f>IF(L13=5,F13/100*$G$2,IF(L13&lt;5,L13/5*F13/100*$G$2,0))</f>
        <v>25</v>
      </c>
      <c r="O13" s="65"/>
    </row>
    <row r="14" spans="2:15" ht="31.35" customHeight="1" x14ac:dyDescent="0.45">
      <c r="B14" s="117"/>
      <c r="C14" s="132"/>
      <c r="D14" s="23" t="s">
        <v>25</v>
      </c>
      <c r="E14" s="79" t="s">
        <v>62</v>
      </c>
      <c r="F14" s="4">
        <v>7.5</v>
      </c>
      <c r="G14" s="22" t="s">
        <v>21</v>
      </c>
      <c r="H14" s="2"/>
      <c r="I14" s="112">
        <v>5</v>
      </c>
      <c r="J14" s="15">
        <f t="shared" ref="J14:J16" si="0">IF(I14=5,F14/100*$G$2,IF(I14&lt;5,I12/5*F14/100*$G$2,0))</f>
        <v>15</v>
      </c>
      <c r="K14" s="2"/>
      <c r="L14" s="14">
        <v>5</v>
      </c>
      <c r="M14" s="15">
        <f t="shared" ref="M14:M15" si="1">IF(L14=5,F14/100*$G$2,IF(L14&lt;5,L14/5*F14/100*$G$2,0))</f>
        <v>15</v>
      </c>
      <c r="O14" s="65"/>
    </row>
    <row r="15" spans="2:15" ht="31.35" customHeight="1" x14ac:dyDescent="0.45">
      <c r="B15" s="117"/>
      <c r="C15" s="132"/>
      <c r="D15" s="21" t="s">
        <v>37</v>
      </c>
      <c r="E15" s="111" t="s">
        <v>63</v>
      </c>
      <c r="F15" s="113">
        <v>10</v>
      </c>
      <c r="G15" s="25" t="s">
        <v>21</v>
      </c>
      <c r="H15" s="2"/>
      <c r="I15" s="18">
        <v>5</v>
      </c>
      <c r="J15" s="15">
        <f t="shared" si="0"/>
        <v>20</v>
      </c>
      <c r="K15" s="2"/>
      <c r="L15" s="14">
        <v>5</v>
      </c>
      <c r="M15" s="15">
        <f t="shared" si="1"/>
        <v>20</v>
      </c>
      <c r="O15" s="65"/>
    </row>
    <row r="16" spans="2:15" ht="31.35" customHeight="1" thickBot="1" x14ac:dyDescent="0.5">
      <c r="B16" s="117"/>
      <c r="C16" s="132"/>
      <c r="D16" s="24" t="s">
        <v>38</v>
      </c>
      <c r="E16" s="80" t="s">
        <v>64</v>
      </c>
      <c r="F16" s="3">
        <v>5</v>
      </c>
      <c r="G16" s="25" t="s">
        <v>21</v>
      </c>
      <c r="H16" s="2"/>
      <c r="I16" s="20">
        <v>5</v>
      </c>
      <c r="J16" s="15">
        <f t="shared" si="0"/>
        <v>10</v>
      </c>
      <c r="K16" s="2"/>
      <c r="L16" s="17">
        <v>5</v>
      </c>
      <c r="M16" s="15">
        <f>IF(L16=5,F16/100*$G$2,IF(L16&lt;5,L16/5*F16/100*$G$2,0))</f>
        <v>10</v>
      </c>
      <c r="O16" s="65"/>
    </row>
    <row r="17" spans="2:15" ht="31.35" customHeight="1" thickBot="1" x14ac:dyDescent="0.5">
      <c r="B17" s="117"/>
      <c r="C17" s="132"/>
      <c r="D17" s="34" t="s">
        <v>39</v>
      </c>
      <c r="E17" s="85" t="s">
        <v>26</v>
      </c>
      <c r="F17" s="35">
        <f>SUM(F18:F19)</f>
        <v>0</v>
      </c>
      <c r="G17" s="36"/>
      <c r="H17" s="37"/>
      <c r="I17" s="38" t="s">
        <v>18</v>
      </c>
      <c r="J17" s="39">
        <v>0</v>
      </c>
      <c r="K17" s="37"/>
      <c r="L17" s="38" t="s">
        <v>19</v>
      </c>
      <c r="M17" s="39">
        <f>SUM(M18:M19)</f>
        <v>0</v>
      </c>
      <c r="O17" s="65"/>
    </row>
    <row r="18" spans="2:15" ht="31.35" customHeight="1" x14ac:dyDescent="0.45">
      <c r="B18" s="117"/>
      <c r="C18" s="132"/>
      <c r="D18" s="40" t="s">
        <v>28</v>
      </c>
      <c r="E18" s="82" t="s">
        <v>66</v>
      </c>
      <c r="F18" s="41"/>
      <c r="G18" s="42" t="s">
        <v>21</v>
      </c>
      <c r="H18" s="37"/>
      <c r="I18" s="43">
        <v>5</v>
      </c>
      <c r="J18" s="44"/>
      <c r="K18" s="37"/>
      <c r="L18" s="45"/>
      <c r="M18" s="44"/>
      <c r="O18" s="65"/>
    </row>
    <row r="19" spans="2:15" ht="31.35" customHeight="1" x14ac:dyDescent="0.45">
      <c r="B19" s="117"/>
      <c r="C19" s="132"/>
      <c r="D19" s="46" t="s">
        <v>31</v>
      </c>
      <c r="E19" s="83" t="s">
        <v>67</v>
      </c>
      <c r="F19" s="47"/>
      <c r="G19" s="42" t="s">
        <v>21</v>
      </c>
      <c r="H19" s="37"/>
      <c r="I19" s="48">
        <v>5</v>
      </c>
      <c r="J19" s="49"/>
      <c r="K19" s="37"/>
      <c r="L19" s="50"/>
      <c r="M19" s="49"/>
      <c r="O19" s="65"/>
    </row>
    <row r="20" spans="2:15" ht="31.35" customHeight="1" x14ac:dyDescent="0.45">
      <c r="B20" s="117"/>
      <c r="C20" s="132"/>
      <c r="D20" s="46" t="s">
        <v>33</v>
      </c>
      <c r="E20" s="83" t="s">
        <v>68</v>
      </c>
      <c r="F20" s="47"/>
      <c r="G20" s="42" t="s">
        <v>21</v>
      </c>
      <c r="H20" s="37"/>
      <c r="I20" s="48">
        <v>5</v>
      </c>
      <c r="J20" s="49"/>
      <c r="K20" s="37"/>
      <c r="L20" s="50"/>
      <c r="M20" s="49"/>
      <c r="O20" s="65"/>
    </row>
    <row r="21" spans="2:15" ht="31.35" customHeight="1" x14ac:dyDescent="0.45">
      <c r="B21" s="117"/>
      <c r="C21" s="132"/>
      <c r="D21" s="46" t="s">
        <v>34</v>
      </c>
      <c r="E21" s="83" t="s">
        <v>69</v>
      </c>
      <c r="F21" s="47"/>
      <c r="G21" s="42" t="s">
        <v>21</v>
      </c>
      <c r="H21" s="37"/>
      <c r="I21" s="48">
        <v>5</v>
      </c>
      <c r="J21" s="49"/>
      <c r="K21" s="37"/>
      <c r="L21" s="50"/>
      <c r="M21" s="49"/>
      <c r="O21" s="65"/>
    </row>
    <row r="22" spans="2:15" ht="31.35" customHeight="1" thickBot="1" x14ac:dyDescent="0.5">
      <c r="B22" s="117"/>
      <c r="C22" s="132"/>
      <c r="D22" s="51" t="s">
        <v>40</v>
      </c>
      <c r="E22" s="84" t="s">
        <v>70</v>
      </c>
      <c r="F22" s="52"/>
      <c r="G22" s="42" t="s">
        <v>21</v>
      </c>
      <c r="H22" s="37"/>
      <c r="I22" s="53">
        <v>5</v>
      </c>
      <c r="J22" s="54"/>
      <c r="K22" s="37"/>
      <c r="L22" s="55"/>
      <c r="M22" s="54"/>
      <c r="O22" s="65"/>
    </row>
    <row r="23" spans="2:15" ht="31.35" customHeight="1" thickBot="1" x14ac:dyDescent="0.5">
      <c r="B23" s="118"/>
      <c r="C23" s="133"/>
      <c r="D23" s="122"/>
      <c r="E23" s="123"/>
      <c r="F23" s="123"/>
      <c r="G23" s="124"/>
      <c r="I23" s="32" t="s">
        <v>54</v>
      </c>
      <c r="J23" s="57">
        <f>SUM(J9,J12,J17)</f>
        <v>120</v>
      </c>
      <c r="K23" s="32" t="s">
        <v>54</v>
      </c>
      <c r="L23" s="56" t="s">
        <v>27</v>
      </c>
      <c r="M23" s="57">
        <f>SUM(M9,M12,M17)</f>
        <v>120</v>
      </c>
      <c r="O23" s="65"/>
    </row>
    <row r="24" spans="2:15" ht="5.0999999999999996" customHeight="1" thickBot="1" x14ac:dyDescent="0.5">
      <c r="O24" s="67"/>
    </row>
    <row r="25" spans="2:15" ht="31.35" customHeight="1" thickBot="1" x14ac:dyDescent="0.5">
      <c r="B25" s="116" t="s">
        <v>52</v>
      </c>
      <c r="C25" s="119">
        <f>SUM(F25,F27,F30,F32)</f>
        <v>40</v>
      </c>
      <c r="D25" s="6" t="s">
        <v>41</v>
      </c>
      <c r="E25" s="77" t="s">
        <v>29</v>
      </c>
      <c r="F25" s="7">
        <f>SUM(F26)</f>
        <v>10</v>
      </c>
      <c r="G25" s="13"/>
      <c r="H25" s="2"/>
      <c r="I25" s="11" t="s">
        <v>18</v>
      </c>
      <c r="J25" s="12">
        <f>F25/100*$G$2</f>
        <v>20</v>
      </c>
      <c r="K25" s="2"/>
      <c r="L25" s="11"/>
      <c r="M25" s="12">
        <f>M26</f>
        <v>20</v>
      </c>
      <c r="O25" s="66">
        <f>J25/$G$2</f>
        <v>0.1</v>
      </c>
    </row>
    <row r="26" spans="2:15" ht="31.35" customHeight="1" thickBot="1" x14ac:dyDescent="0.5">
      <c r="B26" s="117"/>
      <c r="C26" s="120"/>
      <c r="D26" s="21" t="s">
        <v>59</v>
      </c>
      <c r="E26" s="78" t="s">
        <v>30</v>
      </c>
      <c r="F26" s="5">
        <v>10</v>
      </c>
      <c r="G26" s="25" t="s">
        <v>21</v>
      </c>
      <c r="H26" s="2"/>
      <c r="I26" s="18">
        <v>5</v>
      </c>
      <c r="J26" s="15">
        <f>IF(I26=5,F26/100*$G$2,IF(I26&lt;5,I26/5*F26/100*$G$2,0))</f>
        <v>20</v>
      </c>
      <c r="K26" s="2"/>
      <c r="L26" s="14">
        <v>5</v>
      </c>
      <c r="M26" s="15">
        <f>IF(L26=5,F26/100*$G$2,IF(L26&lt;5,L26/5*F26/100*$G$2,0))</f>
        <v>20</v>
      </c>
      <c r="O26" s="65"/>
    </row>
    <row r="27" spans="2:15" ht="31.35" customHeight="1" thickBot="1" x14ac:dyDescent="0.5">
      <c r="B27" s="117"/>
      <c r="C27" s="120"/>
      <c r="D27" s="6" t="s">
        <v>42</v>
      </c>
      <c r="E27" s="77" t="s">
        <v>32</v>
      </c>
      <c r="F27" s="7">
        <f>SUM(F28:F29)</f>
        <v>12</v>
      </c>
      <c r="G27" s="13"/>
      <c r="H27" s="2"/>
      <c r="I27" s="11" t="s">
        <v>18</v>
      </c>
      <c r="J27" s="12">
        <f>F27/100*$G$2</f>
        <v>24</v>
      </c>
      <c r="K27" s="2"/>
      <c r="L27" s="11"/>
      <c r="M27" s="12">
        <f>SUM(M28:M29)</f>
        <v>24</v>
      </c>
      <c r="O27" s="66">
        <f>J27/$G$2</f>
        <v>0.12</v>
      </c>
    </row>
    <row r="28" spans="2:15" ht="31.35" customHeight="1" x14ac:dyDescent="0.45">
      <c r="B28" s="117"/>
      <c r="C28" s="120"/>
      <c r="D28" s="21" t="s">
        <v>43</v>
      </c>
      <c r="E28" s="78" t="s">
        <v>56</v>
      </c>
      <c r="F28" s="5">
        <v>5</v>
      </c>
      <c r="G28" s="25" t="s">
        <v>21</v>
      </c>
      <c r="H28" s="2"/>
      <c r="I28" s="18">
        <v>5</v>
      </c>
      <c r="J28" s="15">
        <f>IF(I28=5,F28/100*$G$2,IF(I28&lt;5,I28/5*F28/100*$G$2,0))</f>
        <v>10</v>
      </c>
      <c r="K28" s="2"/>
      <c r="L28" s="14">
        <v>5</v>
      </c>
      <c r="M28" s="15">
        <f>IF(L28=5,F28/100*$G$2,IF(L28&lt;5,L28/5*F28/100*$G$2,0))</f>
        <v>10</v>
      </c>
      <c r="O28" s="65"/>
    </row>
    <row r="29" spans="2:15" ht="31.35" customHeight="1" thickBot="1" x14ac:dyDescent="0.5">
      <c r="B29" s="117"/>
      <c r="C29" s="120"/>
      <c r="D29" s="21" t="s">
        <v>44</v>
      </c>
      <c r="E29" s="78" t="s">
        <v>57</v>
      </c>
      <c r="F29" s="5">
        <v>7</v>
      </c>
      <c r="G29" s="25" t="s">
        <v>21</v>
      </c>
      <c r="H29" s="2"/>
      <c r="I29" s="18">
        <v>5</v>
      </c>
      <c r="J29" s="15">
        <f>IF(I29=5,F29/100*$G$2,IF(I29&lt;5,I29/5*F29/100*$G$2,0))</f>
        <v>14.000000000000002</v>
      </c>
      <c r="K29" s="2"/>
      <c r="L29" s="14">
        <v>5</v>
      </c>
      <c r="M29" s="15">
        <f>IF(L29=5,F29/100*$G$2,IF(L29&lt;5,L29/5*F29/100*$G$2,0))</f>
        <v>14.000000000000002</v>
      </c>
      <c r="O29" s="65"/>
    </row>
    <row r="30" spans="2:15" ht="31.35" customHeight="1" thickBot="1" x14ac:dyDescent="0.5">
      <c r="B30" s="117"/>
      <c r="C30" s="120"/>
      <c r="D30" s="6" t="s">
        <v>47</v>
      </c>
      <c r="E30" s="77" t="s">
        <v>58</v>
      </c>
      <c r="F30" s="7">
        <f>SUM(F31)</f>
        <v>8</v>
      </c>
      <c r="G30" s="13"/>
      <c r="H30" s="2"/>
      <c r="I30" s="11" t="s">
        <v>18</v>
      </c>
      <c r="J30" s="12">
        <f>F30/100*$G$2</f>
        <v>16</v>
      </c>
      <c r="K30" s="2"/>
      <c r="L30" s="11"/>
      <c r="M30" s="12">
        <f>SUM(M31)</f>
        <v>16</v>
      </c>
      <c r="O30" s="66">
        <f>J30/$G$2</f>
        <v>0.08</v>
      </c>
    </row>
    <row r="31" spans="2:15" ht="31.35" customHeight="1" thickBot="1" x14ac:dyDescent="0.5">
      <c r="B31" s="117"/>
      <c r="C31" s="120"/>
      <c r="D31" s="21" t="s">
        <v>45</v>
      </c>
      <c r="E31" s="78" t="s">
        <v>58</v>
      </c>
      <c r="F31" s="5">
        <v>8</v>
      </c>
      <c r="G31" s="25" t="s">
        <v>21</v>
      </c>
      <c r="H31" s="2"/>
      <c r="I31" s="18">
        <v>5</v>
      </c>
      <c r="J31" s="15">
        <f>(F31/$F$30)*$J$30*(I31/5)</f>
        <v>16</v>
      </c>
      <c r="K31" s="2"/>
      <c r="L31" s="14">
        <v>5</v>
      </c>
      <c r="M31" s="15">
        <f>IF(L31=5,F31/100*$G$2,IF(L31&lt;5,L31/5*F31/100*$G$2,0))</f>
        <v>16</v>
      </c>
      <c r="O31" s="65"/>
    </row>
    <row r="32" spans="2:15" ht="31.35" customHeight="1" thickBot="1" x14ac:dyDescent="0.5">
      <c r="B32" s="117"/>
      <c r="C32" s="120"/>
      <c r="D32" s="6" t="s">
        <v>49</v>
      </c>
      <c r="E32" s="77" t="s">
        <v>48</v>
      </c>
      <c r="F32" s="7">
        <f>SUM(F33:F33)</f>
        <v>10</v>
      </c>
      <c r="G32" s="13"/>
      <c r="H32" s="2"/>
      <c r="I32" s="11" t="s">
        <v>18</v>
      </c>
      <c r="J32" s="12">
        <f>F32/100*$G$2</f>
        <v>20</v>
      </c>
      <c r="K32" s="2"/>
      <c r="L32" s="11"/>
      <c r="M32" s="12">
        <f>SUM(M33:M33)</f>
        <v>20</v>
      </c>
      <c r="O32" s="66">
        <f>J32/$G$2</f>
        <v>0.1</v>
      </c>
    </row>
    <row r="33" spans="2:15" ht="31.35" customHeight="1" thickBot="1" x14ac:dyDescent="0.5">
      <c r="B33" s="117"/>
      <c r="C33" s="120"/>
      <c r="D33" s="21" t="s">
        <v>50</v>
      </c>
      <c r="E33" s="78" t="s">
        <v>46</v>
      </c>
      <c r="F33" s="5">
        <v>10</v>
      </c>
      <c r="G33" s="25" t="s">
        <v>21</v>
      </c>
      <c r="H33" s="2"/>
      <c r="I33" s="18">
        <v>5</v>
      </c>
      <c r="J33" s="15">
        <f>(F33/$F$32)*$J$32*(I33/5)</f>
        <v>20</v>
      </c>
      <c r="K33" s="2"/>
      <c r="L33" s="14">
        <v>5</v>
      </c>
      <c r="M33" s="15">
        <f>IF(L33=5,F33/100*$G$2,IF(L33&lt;5,L33/5*F33/100*$G$2,0))</f>
        <v>20</v>
      </c>
      <c r="O33" s="65"/>
    </row>
    <row r="34" spans="2:15" ht="31.35" customHeight="1" thickBot="1" x14ac:dyDescent="0.5">
      <c r="B34" s="118"/>
      <c r="C34" s="121"/>
      <c r="D34" s="122"/>
      <c r="E34" s="123"/>
      <c r="F34" s="123"/>
      <c r="G34" s="124"/>
      <c r="I34" s="32" t="s">
        <v>51</v>
      </c>
      <c r="J34" s="57">
        <f>SUM(J25,J27,J30,J32)</f>
        <v>80</v>
      </c>
      <c r="L34" s="32" t="s">
        <v>51</v>
      </c>
      <c r="M34" s="57">
        <f>SUM(M25,M27,M30,M32)</f>
        <v>80</v>
      </c>
      <c r="O34" s="68">
        <f>SUM(O9:O32)</f>
        <v>0.99999999999999989</v>
      </c>
    </row>
  </sheetData>
  <sheetProtection algorithmName="SHA-512" hashValue="3Bm1gCs+W8MIGbQ7QavIRfroZiBCzUNq6Pyf2Ii8g9milqiqfri/lv5K5YNvpyD8kf+DJ1bT6bYxI751vwFM5A==" saltValue="RxN+rO8g4JsjqxPYQ/3CBQ==" spinCount="100000" sheet="1" objects="1" scenarios="1"/>
  <mergeCells count="10">
    <mergeCell ref="B25:B34"/>
    <mergeCell ref="C25:C34"/>
    <mergeCell ref="D23:G23"/>
    <mergeCell ref="D34:G34"/>
    <mergeCell ref="C2:E2"/>
    <mergeCell ref="C3:E3"/>
    <mergeCell ref="C4:E4"/>
    <mergeCell ref="C5:E5"/>
    <mergeCell ref="B9:B23"/>
    <mergeCell ref="C9:C23"/>
  </mergeCells>
  <phoneticPr fontId="4" type="noConversion"/>
  <pageMargins left="0.7" right="0.7" top="0.78740157499999996" bottom="0.78740157499999996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B3DA-AFB7-443E-8E1D-5828BC6542D7}">
  <sheetPr>
    <pageSetUpPr fitToPage="1"/>
  </sheetPr>
  <dimension ref="B1:P37"/>
  <sheetViews>
    <sheetView tabSelected="1" view="pageBreakPreview" zoomScale="60" zoomScaleNormal="71" workbookViewId="0">
      <selection activeCell="V12" sqref="V12"/>
    </sheetView>
  </sheetViews>
  <sheetFormatPr baseColWidth="10" defaultColWidth="11.3984375" defaultRowHeight="14.25" x14ac:dyDescent="0.45"/>
  <cols>
    <col min="1" max="1" width="5.73046875" customWidth="1"/>
    <col min="2" max="2" width="17.73046875" customWidth="1"/>
    <col min="5" max="5" width="55.265625" style="76" customWidth="1"/>
    <col min="6" max="6" width="19.86328125" style="76" customWidth="1"/>
    <col min="7" max="8" width="21.86328125" customWidth="1"/>
    <col min="9" max="9" width="0.86328125" customWidth="1"/>
    <col min="10" max="10" width="18.86328125" customWidth="1"/>
    <col min="11" max="11" width="17.73046875" customWidth="1"/>
    <col min="12" max="12" width="0.86328125" customWidth="1"/>
    <col min="13" max="13" width="18.86328125" customWidth="1"/>
    <col min="14" max="14" width="17.73046875" customWidth="1"/>
    <col min="15" max="15" width="4.86328125" hidden="1" customWidth="1"/>
    <col min="16" max="16" width="0" style="63" hidden="1" customWidth="1"/>
  </cols>
  <sheetData>
    <row r="1" spans="2:16" ht="14.65" thickBot="1" x14ac:dyDescent="0.5"/>
    <row r="2" spans="2:16" x14ac:dyDescent="0.45">
      <c r="B2" s="60" t="s">
        <v>0</v>
      </c>
      <c r="C2" s="125" t="s">
        <v>60</v>
      </c>
      <c r="D2" s="125"/>
      <c r="E2" s="126"/>
      <c r="F2" s="86"/>
      <c r="G2" s="59" t="s">
        <v>1</v>
      </c>
      <c r="H2" s="33">
        <v>200</v>
      </c>
    </row>
    <row r="3" spans="2:16" x14ac:dyDescent="0.45">
      <c r="B3" s="61" t="s">
        <v>2</v>
      </c>
      <c r="C3" s="127" t="s">
        <v>65</v>
      </c>
      <c r="D3" s="127"/>
      <c r="E3" s="128"/>
      <c r="F3" s="87"/>
    </row>
    <row r="4" spans="2:16" x14ac:dyDescent="0.45">
      <c r="B4" s="61" t="s">
        <v>3</v>
      </c>
      <c r="C4" s="127"/>
      <c r="D4" s="127"/>
      <c r="E4" s="128"/>
      <c r="F4" s="87"/>
    </row>
    <row r="5" spans="2:16" ht="14.65" thickBot="1" x14ac:dyDescent="0.5">
      <c r="B5" s="62" t="s">
        <v>4</v>
      </c>
      <c r="C5" s="129"/>
      <c r="D5" s="129"/>
      <c r="E5" s="130"/>
      <c r="F5" s="87"/>
    </row>
    <row r="6" spans="2:16" ht="5.0999999999999996" customHeight="1" thickBot="1" x14ac:dyDescent="0.5"/>
    <row r="7" spans="2:16" ht="45.6" customHeight="1" thickBot="1" x14ac:dyDescent="0.5">
      <c r="B7" s="26" t="s">
        <v>5</v>
      </c>
      <c r="C7" s="27" t="s">
        <v>6</v>
      </c>
      <c r="D7" s="28" t="s">
        <v>7</v>
      </c>
      <c r="E7" s="28" t="s">
        <v>8</v>
      </c>
      <c r="F7" s="27" t="s">
        <v>71</v>
      </c>
      <c r="G7" s="27" t="s">
        <v>9</v>
      </c>
      <c r="H7" s="29" t="s">
        <v>10</v>
      </c>
      <c r="I7" s="30"/>
      <c r="J7" s="31" t="s">
        <v>11</v>
      </c>
      <c r="K7" s="29" t="s">
        <v>12</v>
      </c>
      <c r="L7" s="30"/>
      <c r="M7" s="31" t="s">
        <v>13</v>
      </c>
      <c r="N7" s="29" t="s">
        <v>14</v>
      </c>
      <c r="P7" s="64" t="s">
        <v>15</v>
      </c>
    </row>
    <row r="8" spans="2:16" ht="5.0999999999999996" customHeight="1" thickBot="1" x14ac:dyDescent="0.5">
      <c r="P8" s="65"/>
    </row>
    <row r="9" spans="2:16" ht="31.35" customHeight="1" thickBot="1" x14ac:dyDescent="0.5">
      <c r="B9" s="116" t="s">
        <v>53</v>
      </c>
      <c r="C9" s="131">
        <f>SUM(G9,G12,G17)</f>
        <v>50</v>
      </c>
      <c r="D9" s="6" t="s">
        <v>16</v>
      </c>
      <c r="E9" s="77" t="s">
        <v>17</v>
      </c>
      <c r="F9" s="88">
        <f>'Indikatives Angebot'!F9</f>
        <v>25</v>
      </c>
      <c r="G9" s="7">
        <f>SUM(G10:G11)</f>
        <v>12.5</v>
      </c>
      <c r="H9" s="8"/>
      <c r="I9" s="1"/>
      <c r="J9" s="9" t="s">
        <v>18</v>
      </c>
      <c r="K9" s="12">
        <f>G9/100*$H$2</f>
        <v>25</v>
      </c>
      <c r="L9" s="1"/>
      <c r="M9" s="9" t="s">
        <v>19</v>
      </c>
      <c r="N9" s="10">
        <f>SUM(N10:N11)</f>
        <v>25</v>
      </c>
      <c r="P9" s="66">
        <f>K9/$H$2</f>
        <v>0.125</v>
      </c>
    </row>
    <row r="10" spans="2:16" ht="31.35" customHeight="1" x14ac:dyDescent="0.45">
      <c r="B10" s="117"/>
      <c r="C10" s="132"/>
      <c r="D10" s="21" t="s">
        <v>20</v>
      </c>
      <c r="E10" s="78" t="s">
        <v>35</v>
      </c>
      <c r="F10" s="89">
        <f>'Indikatives Angebot'!F10</f>
        <v>12.5</v>
      </c>
      <c r="G10" s="5">
        <f>($F$9/SUM($F$9,$F$12))*(SUM($F$9,$F$12)-($G$17+10))*F10/F9</f>
        <v>6.25</v>
      </c>
      <c r="H10" s="22" t="s">
        <v>21</v>
      </c>
      <c r="I10" s="2"/>
      <c r="J10" s="18">
        <v>5</v>
      </c>
      <c r="K10" s="15">
        <f>IF(J10=5,G10/100*$H$2,IF(J10&lt;5,J10/5*G10/100*$H$2,0))</f>
        <v>12.5</v>
      </c>
      <c r="L10" s="2"/>
      <c r="M10" s="14">
        <v>5</v>
      </c>
      <c r="N10" s="15">
        <f>IF(M10=5,G10/100*$H$2,IF(M10&lt;5,M10/5*G10/100*$H$2,0))</f>
        <v>12.5</v>
      </c>
      <c r="P10" s="65"/>
    </row>
    <row r="11" spans="2:16" ht="31.35" customHeight="1" thickBot="1" x14ac:dyDescent="0.5">
      <c r="B11" s="117"/>
      <c r="C11" s="132"/>
      <c r="D11" s="23" t="s">
        <v>22</v>
      </c>
      <c r="E11" s="79" t="s">
        <v>36</v>
      </c>
      <c r="F11" s="90">
        <f>'Indikatives Angebot'!F11</f>
        <v>12.5</v>
      </c>
      <c r="G11" s="5">
        <f>($F$11/SUM($F$9,$F$12))*(SUM($F$9,$F$12)-($G$17+10))*F11/F11</f>
        <v>6.25</v>
      </c>
      <c r="H11" s="22" t="s">
        <v>21</v>
      </c>
      <c r="I11" s="2"/>
      <c r="J11" s="19">
        <v>5</v>
      </c>
      <c r="K11" s="15">
        <f>IF(J11=5,G11/100*$H$2,IF(J11&lt;5,J11/5*G11/100*$H$2,0))</f>
        <v>12.5</v>
      </c>
      <c r="L11" s="2"/>
      <c r="M11" s="16">
        <v>5</v>
      </c>
      <c r="N11" s="15">
        <f>IF(M11=5,G11/100*$H$2,IF(M11&lt;5,M11/5*G11/100*$H$2,0))</f>
        <v>12.5</v>
      </c>
      <c r="P11" s="65"/>
    </row>
    <row r="12" spans="2:16" ht="31.35" customHeight="1" thickBot="1" x14ac:dyDescent="0.5">
      <c r="B12" s="117"/>
      <c r="C12" s="132"/>
      <c r="D12" s="6" t="s">
        <v>23</v>
      </c>
      <c r="E12" s="77" t="s">
        <v>61</v>
      </c>
      <c r="F12" s="88">
        <f>'Indikatives Angebot'!F12</f>
        <v>35</v>
      </c>
      <c r="G12" s="7">
        <f>SUM(G13:G16)</f>
        <v>17.5</v>
      </c>
      <c r="H12" s="13"/>
      <c r="I12" s="2"/>
      <c r="J12" s="11" t="s">
        <v>18</v>
      </c>
      <c r="K12" s="12">
        <f>G12/100*$H$2</f>
        <v>35</v>
      </c>
      <c r="L12" s="2"/>
      <c r="M12" s="11" t="s">
        <v>19</v>
      </c>
      <c r="N12" s="12">
        <f>SUM(N13:N16)</f>
        <v>35</v>
      </c>
      <c r="P12" s="66">
        <f>K12/$H$2</f>
        <v>0.17499999999999999</v>
      </c>
    </row>
    <row r="13" spans="2:16" ht="31.35" customHeight="1" x14ac:dyDescent="0.45">
      <c r="B13" s="117"/>
      <c r="C13" s="132"/>
      <c r="D13" s="21" t="s">
        <v>24</v>
      </c>
      <c r="E13" s="78" t="s">
        <v>55</v>
      </c>
      <c r="F13" s="89">
        <f>'Indikatives Angebot'!F13</f>
        <v>12.5</v>
      </c>
      <c r="G13" s="5">
        <f>($F$12/SUM($F$9,$F$12))*(SUM($F$9,$F$12)-($G$17+10))*F13/F12</f>
        <v>6.25</v>
      </c>
      <c r="H13" s="22" t="s">
        <v>21</v>
      </c>
      <c r="I13" s="2"/>
      <c r="J13" s="18">
        <v>5</v>
      </c>
      <c r="K13" s="15">
        <f>IF(J13=5,G13/100*$H$2,IF(J13&lt;5,J13/5*G13/100*$H$2,0))</f>
        <v>12.5</v>
      </c>
      <c r="L13" s="2"/>
      <c r="M13" s="14">
        <v>5</v>
      </c>
      <c r="N13" s="15">
        <f>IF(M13=5,G13/100*$H$2,IF(M13&lt;5,M13/5*G13/100*$H$2,0))</f>
        <v>12.5</v>
      </c>
      <c r="P13" s="65"/>
    </row>
    <row r="14" spans="2:16" ht="31.35" customHeight="1" x14ac:dyDescent="0.45">
      <c r="B14" s="117"/>
      <c r="C14" s="132"/>
      <c r="D14" s="23" t="s">
        <v>25</v>
      </c>
      <c r="E14" s="79" t="s">
        <v>62</v>
      </c>
      <c r="F14" s="89">
        <f>'Indikatives Angebot'!F14</f>
        <v>7.5</v>
      </c>
      <c r="G14" s="5">
        <f>($F$12/SUM($F$9,$F$12))*(SUM($F$9,$F$12)-($G$17+10))*F14/F12</f>
        <v>3.75</v>
      </c>
      <c r="H14" s="22" t="s">
        <v>21</v>
      </c>
      <c r="I14" s="2"/>
      <c r="J14" s="19">
        <v>5</v>
      </c>
      <c r="K14" s="15">
        <f t="shared" ref="K14:K16" si="0">IF(J14=5,G14/100*$H$2,IF(J14&lt;5,J14/5*G14/100*$H$2,0))</f>
        <v>7.5</v>
      </c>
      <c r="L14" s="2"/>
      <c r="M14" s="16">
        <v>5</v>
      </c>
      <c r="N14" s="15">
        <f t="shared" ref="N14:N16" si="1">IF(M14=5,G14/100*$H$2,IF(M14&lt;5,M14/5*G14/100*$H$2,0))</f>
        <v>7.5</v>
      </c>
      <c r="P14" s="65"/>
    </row>
    <row r="15" spans="2:16" ht="31.35" customHeight="1" x14ac:dyDescent="0.45">
      <c r="B15" s="117"/>
      <c r="C15" s="132"/>
      <c r="D15" s="21" t="s">
        <v>37</v>
      </c>
      <c r="E15" s="111" t="s">
        <v>63</v>
      </c>
      <c r="F15" s="89">
        <f>'Indikatives Angebot'!F15</f>
        <v>10</v>
      </c>
      <c r="G15" s="5">
        <f>($F$12/SUM($F$9,$F$12))*(SUM($F$9,$F$12)-($G$17+10))*F15/F12</f>
        <v>5</v>
      </c>
      <c r="H15" s="25" t="s">
        <v>21</v>
      </c>
      <c r="I15" s="2"/>
      <c r="J15" s="18">
        <v>5</v>
      </c>
      <c r="K15" s="15">
        <f t="shared" si="0"/>
        <v>10</v>
      </c>
      <c r="L15" s="2"/>
      <c r="M15" s="14">
        <v>5</v>
      </c>
      <c r="N15" s="15">
        <f t="shared" si="1"/>
        <v>10</v>
      </c>
      <c r="P15" s="65"/>
    </row>
    <row r="16" spans="2:16" ht="31.35" customHeight="1" thickBot="1" x14ac:dyDescent="0.5">
      <c r="B16" s="117"/>
      <c r="C16" s="132"/>
      <c r="D16" s="24" t="s">
        <v>38</v>
      </c>
      <c r="E16" s="80" t="s">
        <v>64</v>
      </c>
      <c r="F16" s="89">
        <f>'Indikatives Angebot'!F16</f>
        <v>5</v>
      </c>
      <c r="G16" s="5">
        <f>($F$12/SUM($F$9,$F$12))*(SUM($F$9,$F$12)-($G$17+10))*F16/F12</f>
        <v>2.5</v>
      </c>
      <c r="H16" s="25" t="s">
        <v>21</v>
      </c>
      <c r="I16" s="2"/>
      <c r="J16" s="20">
        <v>5</v>
      </c>
      <c r="K16" s="15">
        <f t="shared" si="0"/>
        <v>5</v>
      </c>
      <c r="L16" s="2"/>
      <c r="M16" s="17">
        <v>5</v>
      </c>
      <c r="N16" s="15">
        <f t="shared" si="1"/>
        <v>5</v>
      </c>
      <c r="P16" s="65"/>
    </row>
    <row r="17" spans="2:16" ht="31.35" customHeight="1" thickBot="1" x14ac:dyDescent="0.5">
      <c r="B17" s="117"/>
      <c r="C17" s="132"/>
      <c r="D17" s="69" t="s">
        <v>39</v>
      </c>
      <c r="E17" s="81" t="s">
        <v>26</v>
      </c>
      <c r="F17" s="91">
        <f>SUM(F18:F19)</f>
        <v>0</v>
      </c>
      <c r="G17" s="73">
        <f>SUM(G18:G22)</f>
        <v>20</v>
      </c>
      <c r="H17" s="70"/>
      <c r="I17" s="71"/>
      <c r="J17" s="72" t="s">
        <v>18</v>
      </c>
      <c r="K17" s="12">
        <f>G17/100*$H$2</f>
        <v>40</v>
      </c>
      <c r="L17" s="75"/>
      <c r="M17" s="72" t="s">
        <v>19</v>
      </c>
      <c r="N17" s="74">
        <f>SUM(N18:N22)</f>
        <v>40</v>
      </c>
      <c r="P17" s="66">
        <f>K17/$H$2</f>
        <v>0.2</v>
      </c>
    </row>
    <row r="18" spans="2:16" ht="31.35" customHeight="1" x14ac:dyDescent="0.45">
      <c r="B18" s="117"/>
      <c r="C18" s="132"/>
      <c r="D18" s="92" t="s">
        <v>28</v>
      </c>
      <c r="E18" s="93" t="s">
        <v>66</v>
      </c>
      <c r="F18" s="94"/>
      <c r="G18" s="95">
        <v>4</v>
      </c>
      <c r="H18" s="96" t="s">
        <v>21</v>
      </c>
      <c r="I18" s="71"/>
      <c r="J18" s="97">
        <v>5</v>
      </c>
      <c r="K18" s="98">
        <f>IF(J18=5,G18/100*$H$2,IF(J18&lt;5,J18/5*G18/100*$H$2,0))</f>
        <v>8</v>
      </c>
      <c r="L18" s="75"/>
      <c r="M18" s="99">
        <v>5</v>
      </c>
      <c r="N18" s="98">
        <f>IF(M18=5,G18/100*$H$2,IF(M18&lt;5,M18/5*G18/100*$H$2,0))</f>
        <v>8</v>
      </c>
      <c r="P18" s="65"/>
    </row>
    <row r="19" spans="2:16" ht="31.35" customHeight="1" x14ac:dyDescent="0.45">
      <c r="B19" s="117"/>
      <c r="C19" s="132"/>
      <c r="D19" s="100" t="s">
        <v>31</v>
      </c>
      <c r="E19" s="101" t="s">
        <v>67</v>
      </c>
      <c r="F19" s="102"/>
      <c r="G19" s="103">
        <v>4</v>
      </c>
      <c r="H19" s="96" t="s">
        <v>21</v>
      </c>
      <c r="I19" s="71"/>
      <c r="J19" s="104">
        <v>5</v>
      </c>
      <c r="K19" s="98">
        <f t="shared" ref="K19:K22" si="2">IF(J19=5,G19/100*$H$2,IF(J19&lt;5,J19/5*G19/100*$H$2,0))</f>
        <v>8</v>
      </c>
      <c r="L19" s="75"/>
      <c r="M19" s="99">
        <v>5</v>
      </c>
      <c r="N19" s="98">
        <f t="shared" ref="N19:N22" si="3">IF(M19=5,G19/100*$H$2,IF(M19&lt;5,M19/5*G19/100*$H$2,0))</f>
        <v>8</v>
      </c>
      <c r="P19" s="65"/>
    </row>
    <row r="20" spans="2:16" ht="31.35" customHeight="1" x14ac:dyDescent="0.45">
      <c r="B20" s="117"/>
      <c r="C20" s="132"/>
      <c r="D20" s="100" t="s">
        <v>33</v>
      </c>
      <c r="E20" s="101" t="s">
        <v>68</v>
      </c>
      <c r="F20" s="102"/>
      <c r="G20" s="103">
        <v>4</v>
      </c>
      <c r="H20" s="96" t="s">
        <v>21</v>
      </c>
      <c r="I20" s="71"/>
      <c r="J20" s="104">
        <v>5</v>
      </c>
      <c r="K20" s="98">
        <f t="shared" si="2"/>
        <v>8</v>
      </c>
      <c r="L20" s="75"/>
      <c r="M20" s="99">
        <v>5</v>
      </c>
      <c r="N20" s="98">
        <f t="shared" si="3"/>
        <v>8</v>
      </c>
      <c r="P20" s="65"/>
    </row>
    <row r="21" spans="2:16" ht="31.35" customHeight="1" x14ac:dyDescent="0.45">
      <c r="B21" s="117"/>
      <c r="C21" s="132"/>
      <c r="D21" s="100" t="s">
        <v>34</v>
      </c>
      <c r="E21" s="101" t="s">
        <v>69</v>
      </c>
      <c r="F21" s="102"/>
      <c r="G21" s="103">
        <v>4</v>
      </c>
      <c r="H21" s="96" t="s">
        <v>21</v>
      </c>
      <c r="I21" s="71"/>
      <c r="J21" s="104">
        <v>5</v>
      </c>
      <c r="K21" s="98">
        <f t="shared" si="2"/>
        <v>8</v>
      </c>
      <c r="L21" s="75"/>
      <c r="M21" s="99">
        <v>5</v>
      </c>
      <c r="N21" s="98">
        <f t="shared" si="3"/>
        <v>8</v>
      </c>
      <c r="P21" s="65"/>
    </row>
    <row r="22" spans="2:16" ht="31.35" customHeight="1" thickBot="1" x14ac:dyDescent="0.5">
      <c r="B22" s="117"/>
      <c r="C22" s="132"/>
      <c r="D22" s="105" t="s">
        <v>40</v>
      </c>
      <c r="E22" s="106" t="s">
        <v>70</v>
      </c>
      <c r="F22" s="107"/>
      <c r="G22" s="108">
        <v>4</v>
      </c>
      <c r="H22" s="96" t="s">
        <v>21</v>
      </c>
      <c r="I22" s="71"/>
      <c r="J22" s="109">
        <v>5</v>
      </c>
      <c r="K22" s="98">
        <f t="shared" si="2"/>
        <v>8</v>
      </c>
      <c r="L22" s="75"/>
      <c r="M22" s="99">
        <v>5</v>
      </c>
      <c r="N22" s="98">
        <f t="shared" si="3"/>
        <v>8</v>
      </c>
      <c r="P22" s="65"/>
    </row>
    <row r="23" spans="2:16" ht="31.35" customHeight="1" thickBot="1" x14ac:dyDescent="0.5">
      <c r="B23" s="118"/>
      <c r="C23" s="133"/>
      <c r="D23" s="122"/>
      <c r="E23" s="123"/>
      <c r="F23" s="123"/>
      <c r="G23" s="123"/>
      <c r="H23" s="124"/>
      <c r="J23" s="32" t="s">
        <v>54</v>
      </c>
      <c r="K23" s="58">
        <f>SUM(K12,K9,K17)</f>
        <v>100</v>
      </c>
      <c r="M23" s="32" t="s">
        <v>54</v>
      </c>
      <c r="N23" s="58">
        <f>SUM(N12,N9,N17)</f>
        <v>100</v>
      </c>
      <c r="P23" s="65"/>
    </row>
    <row r="24" spans="2:16" ht="5.0999999999999996" customHeight="1" thickBot="1" x14ac:dyDescent="0.5">
      <c r="P24" s="67"/>
    </row>
    <row r="25" spans="2:16" ht="31.35" customHeight="1" thickBot="1" x14ac:dyDescent="0.5">
      <c r="B25" s="116" t="s">
        <v>52</v>
      </c>
      <c r="C25" s="119">
        <f>SUM(G25,G27,G30,G32)</f>
        <v>50</v>
      </c>
      <c r="D25" s="6" t="s">
        <v>41</v>
      </c>
      <c r="E25" s="77" t="s">
        <v>29</v>
      </c>
      <c r="F25" s="88">
        <f>'Indikatives Angebot'!F25</f>
        <v>10</v>
      </c>
      <c r="G25" s="7">
        <v>10</v>
      </c>
      <c r="H25" s="13"/>
      <c r="I25" s="2"/>
      <c r="J25" s="11" t="s">
        <v>18</v>
      </c>
      <c r="K25" s="12">
        <f>G25/100*$H$2</f>
        <v>20</v>
      </c>
      <c r="L25" s="2"/>
      <c r="M25" s="11"/>
      <c r="N25" s="12">
        <f>N26</f>
        <v>20</v>
      </c>
      <c r="P25" s="66">
        <f>K25/$H$2</f>
        <v>0.1</v>
      </c>
    </row>
    <row r="26" spans="2:16" ht="31.35" customHeight="1" thickBot="1" x14ac:dyDescent="0.5">
      <c r="B26" s="117"/>
      <c r="C26" s="120"/>
      <c r="D26" s="21" t="s">
        <v>59</v>
      </c>
      <c r="E26" s="78" t="s">
        <v>30</v>
      </c>
      <c r="F26" s="89">
        <f>'Indikatives Angebot'!F26</f>
        <v>10</v>
      </c>
      <c r="G26" s="5">
        <f>F26/F25*G25</f>
        <v>10</v>
      </c>
      <c r="H26" s="25" t="s">
        <v>21</v>
      </c>
      <c r="I26" s="2"/>
      <c r="J26" s="18">
        <v>5</v>
      </c>
      <c r="K26" s="15">
        <f>(G26/$G$25)*$K$25*(J26/5)</f>
        <v>20</v>
      </c>
      <c r="L26" s="2"/>
      <c r="M26" s="14">
        <v>5</v>
      </c>
      <c r="N26" s="15">
        <f>(G26/$G$25)*$K$25*(M26/5)</f>
        <v>20</v>
      </c>
      <c r="P26" s="65"/>
    </row>
    <row r="27" spans="2:16" ht="31.35" customHeight="1" thickBot="1" x14ac:dyDescent="0.5">
      <c r="B27" s="117"/>
      <c r="C27" s="120"/>
      <c r="D27" s="6" t="s">
        <v>42</v>
      </c>
      <c r="E27" s="77" t="s">
        <v>32</v>
      </c>
      <c r="F27" s="88">
        <f>'Indikatives Angebot'!F27</f>
        <v>12</v>
      </c>
      <c r="G27" s="7">
        <v>17</v>
      </c>
      <c r="H27" s="13"/>
      <c r="I27" s="2"/>
      <c r="J27" s="11" t="s">
        <v>18</v>
      </c>
      <c r="K27" s="12">
        <f>G27/100*$H$2</f>
        <v>34</v>
      </c>
      <c r="L27" s="2"/>
      <c r="M27" s="11"/>
      <c r="N27" s="12">
        <f>SUM(N28:N29)</f>
        <v>34</v>
      </c>
      <c r="P27" s="66">
        <f>K27/$H$2</f>
        <v>0.17</v>
      </c>
    </row>
    <row r="28" spans="2:16" ht="31.35" customHeight="1" x14ac:dyDescent="0.45">
      <c r="B28" s="117"/>
      <c r="C28" s="120"/>
      <c r="D28" s="21" t="s">
        <v>43</v>
      </c>
      <c r="E28" s="78" t="s">
        <v>56</v>
      </c>
      <c r="F28" s="89">
        <f>'Indikatives Angebot'!F28</f>
        <v>5</v>
      </c>
      <c r="G28" s="5">
        <f>F28/$F$27*$G$27</f>
        <v>7.0833333333333339</v>
      </c>
      <c r="H28" s="25" t="s">
        <v>21</v>
      </c>
      <c r="I28" s="2"/>
      <c r="J28" s="18">
        <v>5</v>
      </c>
      <c r="K28" s="15">
        <f>(G28/$G$27)*$K$27*(J28/5)</f>
        <v>14.166666666666668</v>
      </c>
      <c r="L28" s="2"/>
      <c r="M28" s="14">
        <v>5</v>
      </c>
      <c r="N28" s="15">
        <f>(G28/$G$27)*$K$27*(M28/5)</f>
        <v>14.166666666666668</v>
      </c>
      <c r="P28" s="65"/>
    </row>
    <row r="29" spans="2:16" ht="31.35" customHeight="1" thickBot="1" x14ac:dyDescent="0.5">
      <c r="B29" s="117"/>
      <c r="C29" s="120"/>
      <c r="D29" s="21" t="s">
        <v>44</v>
      </c>
      <c r="E29" s="78" t="s">
        <v>57</v>
      </c>
      <c r="F29" s="89">
        <f>'Indikatives Angebot'!F29</f>
        <v>7</v>
      </c>
      <c r="G29" s="5">
        <f t="shared" ref="G29" si="4">F29/$F$27*$G$27</f>
        <v>9.9166666666666679</v>
      </c>
      <c r="H29" s="25" t="s">
        <v>21</v>
      </c>
      <c r="I29" s="2"/>
      <c r="J29" s="18">
        <v>5</v>
      </c>
      <c r="K29" s="15">
        <f t="shared" ref="K29" si="5">(G29/$G$27)*$K$27*(J29/5)</f>
        <v>19.833333333333336</v>
      </c>
      <c r="L29" s="2"/>
      <c r="M29" s="14">
        <v>5</v>
      </c>
      <c r="N29" s="15">
        <f t="shared" ref="N29" si="6">(G29/$G$27)*$K$27*(M29/5)</f>
        <v>19.833333333333336</v>
      </c>
      <c r="P29" s="65"/>
    </row>
    <row r="30" spans="2:16" ht="31.35" customHeight="1" thickBot="1" x14ac:dyDescent="0.5">
      <c r="B30" s="117"/>
      <c r="C30" s="120"/>
      <c r="D30" s="6" t="s">
        <v>47</v>
      </c>
      <c r="E30" s="77" t="s">
        <v>58</v>
      </c>
      <c r="F30" s="88">
        <f>'Indikatives Angebot'!F30</f>
        <v>8</v>
      </c>
      <c r="G30" s="7">
        <v>10</v>
      </c>
      <c r="H30" s="13"/>
      <c r="I30" s="2"/>
      <c r="J30" s="11" t="s">
        <v>18</v>
      </c>
      <c r="K30" s="12">
        <f>G30/100*$H$2</f>
        <v>20</v>
      </c>
      <c r="L30" s="2"/>
      <c r="M30" s="11"/>
      <c r="N30" s="12">
        <f>SUM(N31)</f>
        <v>20</v>
      </c>
      <c r="P30" s="66">
        <f>K30/$H$2</f>
        <v>0.1</v>
      </c>
    </row>
    <row r="31" spans="2:16" ht="31.35" customHeight="1" thickBot="1" x14ac:dyDescent="0.5">
      <c r="B31" s="117"/>
      <c r="C31" s="120"/>
      <c r="D31" s="21" t="s">
        <v>45</v>
      </c>
      <c r="E31" s="78" t="s">
        <v>58</v>
      </c>
      <c r="F31" s="89">
        <f>'Indikatives Angebot'!F31</f>
        <v>8</v>
      </c>
      <c r="G31" s="110">
        <v>10</v>
      </c>
      <c r="H31" s="25" t="s">
        <v>21</v>
      </c>
      <c r="I31" s="2"/>
      <c r="J31" s="18">
        <v>5</v>
      </c>
      <c r="K31" s="15">
        <f>(G31/$G$30)*$K$30*(J31/5)</f>
        <v>20</v>
      </c>
      <c r="L31" s="2"/>
      <c r="M31" s="14">
        <v>5</v>
      </c>
      <c r="N31" s="15">
        <f>(G31/$G$30)*$K$30*(M31/5)</f>
        <v>20</v>
      </c>
      <c r="P31" s="65"/>
    </row>
    <row r="32" spans="2:16" ht="31.35" customHeight="1" thickBot="1" x14ac:dyDescent="0.5">
      <c r="B32" s="117"/>
      <c r="C32" s="120"/>
      <c r="D32" s="6" t="s">
        <v>49</v>
      </c>
      <c r="E32" s="77" t="s">
        <v>48</v>
      </c>
      <c r="F32" s="88">
        <f>'Indikatives Angebot'!F32</f>
        <v>10</v>
      </c>
      <c r="G32" s="7">
        <v>13</v>
      </c>
      <c r="H32" s="13"/>
      <c r="I32" s="2"/>
      <c r="J32" s="11" t="s">
        <v>18</v>
      </c>
      <c r="K32" s="12">
        <f>G32/100*$H$2</f>
        <v>26</v>
      </c>
      <c r="L32" s="2"/>
      <c r="M32" s="11"/>
      <c r="N32" s="12">
        <f>SUM(N33:N33)</f>
        <v>26</v>
      </c>
      <c r="P32" s="66">
        <f>K32/$H$2</f>
        <v>0.13</v>
      </c>
    </row>
    <row r="33" spans="2:16" ht="31.35" customHeight="1" thickBot="1" x14ac:dyDescent="0.5">
      <c r="B33" s="117"/>
      <c r="C33" s="120"/>
      <c r="D33" s="21" t="s">
        <v>50</v>
      </c>
      <c r="E33" s="78" t="s">
        <v>46</v>
      </c>
      <c r="F33" s="89">
        <f>'Indikatives Angebot'!F33</f>
        <v>10</v>
      </c>
      <c r="G33" s="5">
        <f>F33/$F$32*$G$32</f>
        <v>13</v>
      </c>
      <c r="H33" s="25" t="s">
        <v>21</v>
      </c>
      <c r="I33" s="2"/>
      <c r="J33" s="18">
        <v>5</v>
      </c>
      <c r="K33" s="15">
        <f>(G33/$G$32)*$K$32*(J33/5)</f>
        <v>26</v>
      </c>
      <c r="L33" s="2"/>
      <c r="M33" s="14">
        <v>5</v>
      </c>
      <c r="N33" s="15">
        <f>(G33/$G$32)*$K$32*(M33/5)</f>
        <v>26</v>
      </c>
      <c r="P33" s="65"/>
    </row>
    <row r="34" spans="2:16" ht="31.35" customHeight="1" thickBot="1" x14ac:dyDescent="0.5">
      <c r="B34" s="118"/>
      <c r="C34" s="121"/>
      <c r="D34" s="122"/>
      <c r="E34" s="123"/>
      <c r="F34" s="123"/>
      <c r="G34" s="123"/>
      <c r="H34" s="124"/>
      <c r="J34" s="32" t="s">
        <v>27</v>
      </c>
      <c r="K34" s="57">
        <f>SUM(K25,K27,K30,K32)</f>
        <v>100</v>
      </c>
      <c r="M34" s="56" t="s">
        <v>27</v>
      </c>
      <c r="N34" s="57">
        <f>SUM(N25,N27,N30,N32)</f>
        <v>100</v>
      </c>
      <c r="P34" s="68">
        <f>SUM(P9:P33)</f>
        <v>1</v>
      </c>
    </row>
    <row r="36" spans="2:16" x14ac:dyDescent="0.45">
      <c r="E36" s="114"/>
    </row>
    <row r="37" spans="2:16" x14ac:dyDescent="0.45">
      <c r="E37" s="115"/>
    </row>
  </sheetData>
  <sheetProtection algorithmName="SHA-512" hashValue="/ux0UGcVJZ1YY2c8/MrB8SDPq/PhDgmV66j+UdvLmUw9k27fjzq4o6UOPLeSwPKNrL3e1x2F2IiXi96lecFeCA==" saltValue="dA6WiTtOYk27dRsjuW161g==" spinCount="100000" sheet="1" objects="1" scenarios="1"/>
  <mergeCells count="10">
    <mergeCell ref="B25:B34"/>
    <mergeCell ref="C25:C34"/>
    <mergeCell ref="D34:H34"/>
    <mergeCell ref="C2:E2"/>
    <mergeCell ref="C3:E3"/>
    <mergeCell ref="C4:E4"/>
    <mergeCell ref="C5:E5"/>
    <mergeCell ref="B9:B23"/>
    <mergeCell ref="C9:C23"/>
    <mergeCell ref="D23:H23"/>
  </mergeCells>
  <pageMargins left="0.7" right="0.7" top="0.78740157499999996" bottom="0.78740157499999996" header="0.3" footer="0.3"/>
  <pageSetup paperSize="9" scale="4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e88ff-4dd2-46ea-b61a-0fba5b59ee7b" xsi:nil="true"/>
    <lcf76f155ced4ddcb4097134ff3c332f xmlns="923f6e80-93d0-4b6c-b4d0-a9e559152e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92A113-6B6B-441D-9567-FC839B79F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7FE33-945D-4BEA-B810-417227774B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1772A-3FCE-44A8-B471-5A81F77D7A12}">
  <ds:schemaRefs>
    <ds:schemaRef ds:uri="http://purl.org/dc/elements/1.1/"/>
    <ds:schemaRef ds:uri="aebe88ff-4dd2-46ea-b61a-0fba5b59ee7b"/>
    <ds:schemaRef ds:uri="http://purl.org/dc/terms/"/>
    <ds:schemaRef ds:uri="923f6e80-93d0-4b6c-b4d0-a9e559152ec7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Indikatives Angebot</vt:lpstr>
      <vt:lpstr>Finales Angebot</vt:lpstr>
      <vt:lpstr>'Finales Angebot'!Druckbereich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Beidersandwisch, Philipp</dc:creator>
  <cp:keywords/>
  <dc:description/>
  <cp:lastModifiedBy>Jan-André Diering, pmd GmbH</cp:lastModifiedBy>
  <cp:revision/>
  <dcterms:created xsi:type="dcterms:W3CDTF">2025-05-17T18:45:29Z</dcterms:created>
  <dcterms:modified xsi:type="dcterms:W3CDTF">2026-03-19T13:14:38Z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