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I:\IUD\BwDLZWeissenfels\FM-Austausch\FM 9 - Beschaffung\2026 WSF_NMB Ausschreibung Geb.R\02-Vorbereiten Preisblätter, Richtwerte\"/>
    </mc:Choice>
  </mc:AlternateContent>
  <xr:revisionPtr revIDLastSave="0" documentId="13_ncr:1_{C15A87AE-9369-4E86-B05F-295481CF140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eisblatt WE 3875 werktags " sheetId="22" r:id="rId1"/>
    <sheet name="Preisblatt WE 3875 sonntags" sheetId="21" r:id="rId2"/>
    <sheet name="Preisblatt WE 3876 werktags " sheetId="23" r:id="rId3"/>
    <sheet name="SVS Werktags" sheetId="8" r:id="rId4"/>
    <sheet name="SVS Sonntags" sheetId="14" r:id="rId5"/>
    <sheet name="SVS Feiertags" sheetId="24" r:id="rId6"/>
    <sheet name="SVS Sonderreinigung" sheetId="25" r:id="rId7"/>
    <sheet name="3.11 Kosten Objektleitung" sheetId="15" r:id="rId8"/>
    <sheet name="3.12 Kosten Vorarbeiter unprodu" sheetId="16" r:id="rId9"/>
    <sheet name="2.3.2 Sonstige Personalkosten" sheetId="13" r:id="rId10"/>
    <sheet name="3.31 Reinigungsmittel+Kleinmat" sheetId="12" r:id="rId11"/>
    <sheet name="3.32 Maschinen und Geräte" sheetId="10" r:id="rId12"/>
  </sheets>
  <externalReferences>
    <externalReference r:id="rId13"/>
    <externalReference r:id="rId14"/>
  </externalReferences>
  <definedNames>
    <definedName name="bis11Minute">'[1]1.Liegenschaft'!#REF!</definedName>
    <definedName name="bis11Stunde">'[1]1.Liegenschaft'!#REF!</definedName>
    <definedName name="bis12Minute">'[1]1.Liegenschaft'!#REF!</definedName>
    <definedName name="bis12Stunde">'[1]1.Liegenschaft'!#REF!</definedName>
    <definedName name="bis13Minute">'[1]1.Liegenschaft'!#REF!</definedName>
    <definedName name="bis13Stunde">'[1]1.Liegenschaft'!#REF!</definedName>
    <definedName name="bis14Minute">'[1]1.Liegenschaft'!#REF!</definedName>
    <definedName name="bis14Stunde">'[1]1.Liegenschaft'!#REF!</definedName>
    <definedName name="bis15Minute">'[1]1.Liegenschaft'!#REF!</definedName>
    <definedName name="bis15Stunde">'[1]1.Liegenschaft'!#REF!</definedName>
    <definedName name="bis16Minute">'[1]1.Liegenschaft'!#REF!</definedName>
    <definedName name="bis16Stunde">'[1]1.Liegenschaft'!#REF!</definedName>
    <definedName name="bis17Minute">'[1]1.Liegenschaft'!#REF!</definedName>
    <definedName name="bis17Stunde">'[1]1.Liegenschaft'!#REF!</definedName>
    <definedName name="bis18Minute">'[1]1.Liegenschaft'!#REF!</definedName>
    <definedName name="bis18Stunde">'[1]1.Liegenschaft'!#REF!</definedName>
    <definedName name="bis19Minute">'[1]1.Liegenschaft'!#REF!</definedName>
    <definedName name="bis19Stunde">'[1]1.Liegenschaft'!#REF!</definedName>
    <definedName name="bis20Minute">'[1]1.Liegenschaft'!#REF!</definedName>
    <definedName name="bis20Stunde">'[1]1.Liegenschaft'!#REF!</definedName>
    <definedName name="bis21Minute">'[1]1.Liegenschaft'!#REF!</definedName>
    <definedName name="bis21Stunde">'[1]1.Liegenschaft'!#REF!</definedName>
    <definedName name="bis22Minute">'[1]1.Liegenschaft'!#REF!</definedName>
    <definedName name="bis22Stunde">'[1]1.Liegenschaft'!#REF!</definedName>
    <definedName name="bis23Minute">'[1]1.Liegenschaft'!#REF!</definedName>
    <definedName name="bis23Stunde">'[1]1.Liegenschaft'!#REF!</definedName>
    <definedName name="bis24Minute">'[1]1.Liegenschaft'!#REF!</definedName>
    <definedName name="bis24Stunde">'[1]1.Liegenschaft'!#REF!</definedName>
    <definedName name="bis25Minute">'[1]1.Liegenschaft'!#REF!</definedName>
    <definedName name="bis25Stunde">'[1]1.Liegenschaft'!#REF!</definedName>
    <definedName name="bis26Minute">'[1]1.Liegenschaft'!#REF!</definedName>
    <definedName name="bis26Stunde">'[1]1.Liegenschaft'!#REF!</definedName>
    <definedName name="bis27Minute">'[1]1.Liegenschaft'!#REF!</definedName>
    <definedName name="bis27Stunde">'[1]1.Liegenschaft'!#REF!</definedName>
    <definedName name="bis28Minute">'[1]1.Liegenschaft'!#REF!</definedName>
    <definedName name="bis28Stunde">'[1]1.Liegenschaft'!#REF!</definedName>
    <definedName name="bis29Minute">'[1]1.Liegenschaft'!#REF!</definedName>
    <definedName name="bis29Stunde">'[1]1.Liegenschaft'!#REF!</definedName>
    <definedName name="bis30Minute">'[1]1.Liegenschaft'!#REF!</definedName>
    <definedName name="bis30Stunde">'[1]1.Liegenschaft'!#REF!</definedName>
    <definedName name="_xlnm.Print_Area" localSheetId="1">'Preisblatt WE 3875 sonntags'!$A$1:$K$46</definedName>
    <definedName name="_xlnm.Print_Area" localSheetId="0">'Preisblatt WE 3875 werktags '!$A$1:$K$48</definedName>
    <definedName name="_xlnm.Print_Area" localSheetId="2">'Preisblatt WE 3876 werktags '!$A$1:$K$48</definedName>
    <definedName name="_xlnm.Print_Titles" localSheetId="7">'3.11 Kosten Objektleitung'!$17:$18</definedName>
    <definedName name="_xlnm.Print_Titles" localSheetId="8">'3.12 Kosten Vorarbeiter unprodu'!$17:$18</definedName>
    <definedName name="_xlnm.Print_Titles" localSheetId="5">'SVS Feiertags'!$18:$19</definedName>
    <definedName name="_xlnm.Print_Titles" localSheetId="6">'SVS Sonderreinigung'!$18:$19</definedName>
    <definedName name="_xlnm.Print_Titles" localSheetId="4">'SVS Sonntags'!$18:$19</definedName>
    <definedName name="_xlnm.Print_Titles" localSheetId="3">'SVS Werktags'!$18:$19</definedName>
    <definedName name="RheinlandPfalz11Jahr" localSheetId="1">'[2]Resultat 2.Bodenreinigung'!$BB$17+'[2]Resultat 2.Bodenreinigung'!$AS$36</definedName>
    <definedName name="RheinlandPfalz11Jahr" localSheetId="0">'[2]Resultat 2.Bodenreinigung'!$BB$17+'[2]Resultat 2.Bodenreinigung'!$AS$36</definedName>
    <definedName name="RheinlandPfalz11Jahr" localSheetId="2">'[2]Resultat 2.Bodenreinigung'!$BB$17+'[2]Resultat 2.Bodenreinigung'!$AS$36</definedName>
    <definedName name="RheinlandPfalz11Jahr">'[1]Resultat 2.Bodenreinigung'!$BB$17+'[1]Resultat 2.Bodenreinigung'!$AS$36</definedName>
    <definedName name="Sachsen1Monat" localSheetId="1">'[2]Resultat 2.Bodenreinigung'!$BP$38+'[2]Resultat 2.Bodenreinigung'!$BP$38</definedName>
    <definedName name="Sachsen1Monat" localSheetId="0">'[2]Resultat 2.Bodenreinigung'!$BP$38+'[2]Resultat 2.Bodenreinigung'!$BP$38</definedName>
    <definedName name="Sachsen1Monat" localSheetId="2">'[2]Resultat 2.Bodenreinigung'!$BP$38+'[2]Resultat 2.Bodenreinigung'!$BP$38</definedName>
    <definedName name="Sachsen1Monat">'[1]Resultat 2.Bodenreinigung'!$BQ$38+'[1]Resultat 2.Bodenreinigung'!$BQ$38</definedName>
    <definedName name="von11Minute">'[1]1.Liegenschaft'!#REF!</definedName>
    <definedName name="von11Stunde">'[1]1.Liegenschaft'!#REF!</definedName>
    <definedName name="von12Minute">'[1]1.Liegenschaft'!#REF!</definedName>
    <definedName name="von12Stunde">'[1]1.Liegenschaft'!#REF!</definedName>
    <definedName name="von13Minute">'[1]1.Liegenschaft'!#REF!</definedName>
    <definedName name="von13Stunde">'[1]1.Liegenschaft'!#REF!</definedName>
    <definedName name="von14Minute">'[1]1.Liegenschaft'!#REF!</definedName>
    <definedName name="von14Stunde">'[1]1.Liegenschaft'!#REF!</definedName>
    <definedName name="von15Minute">'[1]1.Liegenschaft'!#REF!</definedName>
    <definedName name="von15Stunde">'[1]1.Liegenschaft'!#REF!</definedName>
    <definedName name="von16Minute">'[1]1.Liegenschaft'!#REF!</definedName>
    <definedName name="von16Stunde">'[1]1.Liegenschaft'!#REF!</definedName>
    <definedName name="von17Minute">'[1]1.Liegenschaft'!#REF!</definedName>
    <definedName name="von17Stunde">'[1]1.Liegenschaft'!#REF!</definedName>
    <definedName name="von18Minute">'[1]1.Liegenschaft'!#REF!</definedName>
    <definedName name="von18Stunde">'[1]1.Liegenschaft'!#REF!</definedName>
    <definedName name="von19Minute">'[1]1.Liegenschaft'!#REF!</definedName>
    <definedName name="von19Stunde">'[1]1.Liegenschaft'!#REF!</definedName>
    <definedName name="von20Minute">'[1]1.Liegenschaft'!#REF!</definedName>
    <definedName name="von20Stunde">'[1]1.Liegenschaft'!#REF!</definedName>
    <definedName name="von21Minute">'[1]1.Liegenschaft'!#REF!</definedName>
    <definedName name="von21Stunde">'[1]1.Liegenschaft'!#REF!</definedName>
    <definedName name="von22Minute">'[1]1.Liegenschaft'!#REF!</definedName>
    <definedName name="von22Stunde">'[1]1.Liegenschaft'!#REF!</definedName>
    <definedName name="von23Minute">'[1]1.Liegenschaft'!#REF!</definedName>
    <definedName name="von23Stunde">'[1]1.Liegenschaft'!#REF!</definedName>
    <definedName name="von24Minute">'[1]1.Liegenschaft'!#REF!</definedName>
    <definedName name="von24Stunde">'[1]1.Liegenschaft'!#REF!</definedName>
    <definedName name="von25Minute">'[1]1.Liegenschaft'!#REF!</definedName>
    <definedName name="von25Stunde">'[1]1.Liegenschaft'!#REF!</definedName>
    <definedName name="von26Minute">'[1]1.Liegenschaft'!#REF!</definedName>
    <definedName name="von26Stunde">'[1]1.Liegenschaft'!#REF!</definedName>
    <definedName name="von27Minute">'[1]1.Liegenschaft'!#REF!</definedName>
    <definedName name="von27Stunde">'[1]1.Liegenschaft'!#REF!</definedName>
    <definedName name="von28Minute">'[1]1.Liegenschaft'!#REF!</definedName>
    <definedName name="von28Stunde">'[1]1.Liegenschaft'!#REF!</definedName>
    <definedName name="von29Minute">'[1]1.Liegenschaft'!#REF!</definedName>
    <definedName name="von29Stunde">'[1]1.Liegenschaft'!#REF!</definedName>
    <definedName name="von30Minute">'[1]1.Liegenschaft'!#REF!</definedName>
    <definedName name="von30Stunde">'[1]1.Liegenschaft'!#REF!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38" i="23" l="1"/>
  <c r="K38" i="21"/>
  <c r="O30" i="25"/>
  <c r="J30" i="25"/>
  <c r="K30" i="25" s="1"/>
  <c r="E30" i="25"/>
  <c r="O76" i="25"/>
  <c r="P76" i="25" s="1"/>
  <c r="J76" i="25"/>
  <c r="K76" i="25" s="1"/>
  <c r="E76" i="25"/>
  <c r="F76" i="25" s="1"/>
  <c r="O75" i="25"/>
  <c r="P75" i="25" s="1"/>
  <c r="J75" i="25"/>
  <c r="K75" i="25" s="1"/>
  <c r="E75" i="25"/>
  <c r="F75" i="25" s="1"/>
  <c r="N73" i="25"/>
  <c r="I73" i="25"/>
  <c r="D73" i="25"/>
  <c r="O72" i="25"/>
  <c r="P72" i="25" s="1"/>
  <c r="J72" i="25"/>
  <c r="K72" i="25" s="1"/>
  <c r="E72" i="25"/>
  <c r="F72" i="25" s="1"/>
  <c r="O71" i="25"/>
  <c r="P71" i="25" s="1"/>
  <c r="K71" i="25"/>
  <c r="J71" i="25"/>
  <c r="E71" i="25"/>
  <c r="F71" i="25" s="1"/>
  <c r="O70" i="25"/>
  <c r="P70" i="25" s="1"/>
  <c r="J70" i="25"/>
  <c r="K70" i="25" s="1"/>
  <c r="E70" i="25"/>
  <c r="F70" i="25" s="1"/>
  <c r="O69" i="25"/>
  <c r="P69" i="25" s="1"/>
  <c r="J69" i="25"/>
  <c r="K69" i="25" s="1"/>
  <c r="E69" i="25"/>
  <c r="F69" i="25" s="1"/>
  <c r="O67" i="25"/>
  <c r="P67" i="25" s="1"/>
  <c r="J67" i="25"/>
  <c r="K67" i="25" s="1"/>
  <c r="E67" i="25"/>
  <c r="F67" i="25" s="1"/>
  <c r="O66" i="25"/>
  <c r="P66" i="25" s="1"/>
  <c r="J66" i="25"/>
  <c r="K66" i="25" s="1"/>
  <c r="E66" i="25"/>
  <c r="O65" i="25"/>
  <c r="P65" i="25" s="1"/>
  <c r="J65" i="25"/>
  <c r="K65" i="25" s="1"/>
  <c r="E65" i="25"/>
  <c r="F65" i="25" s="1"/>
  <c r="O63" i="25"/>
  <c r="P63" i="25" s="1"/>
  <c r="J63" i="25"/>
  <c r="K63" i="25" s="1"/>
  <c r="E63" i="25"/>
  <c r="F63" i="25" s="1"/>
  <c r="O62" i="25"/>
  <c r="J62" i="25"/>
  <c r="K62" i="25" s="1"/>
  <c r="E62" i="25"/>
  <c r="F62" i="25" s="1"/>
  <c r="O61" i="25"/>
  <c r="P61" i="25" s="1"/>
  <c r="J61" i="25"/>
  <c r="K61" i="25" s="1"/>
  <c r="E61" i="25"/>
  <c r="F61" i="25" s="1"/>
  <c r="N58" i="25"/>
  <c r="I58" i="25"/>
  <c r="D58" i="25"/>
  <c r="O57" i="25"/>
  <c r="P57" i="25" s="1"/>
  <c r="J57" i="25"/>
  <c r="K57" i="25" s="1"/>
  <c r="E57" i="25"/>
  <c r="F57" i="25" s="1"/>
  <c r="O56" i="25"/>
  <c r="P56" i="25" s="1"/>
  <c r="J56" i="25"/>
  <c r="K56" i="25" s="1"/>
  <c r="E56" i="25"/>
  <c r="F56" i="25" s="1"/>
  <c r="O55" i="25"/>
  <c r="P55" i="25" s="1"/>
  <c r="J55" i="25"/>
  <c r="K55" i="25" s="1"/>
  <c r="E55" i="25"/>
  <c r="F55" i="25" s="1"/>
  <c r="O53" i="25"/>
  <c r="P53" i="25" s="1"/>
  <c r="J53" i="25"/>
  <c r="K53" i="25" s="1"/>
  <c r="E53" i="25"/>
  <c r="F53" i="25" s="1"/>
  <c r="P52" i="25"/>
  <c r="O52" i="25"/>
  <c r="J52" i="25"/>
  <c r="K52" i="25" s="1"/>
  <c r="E52" i="25"/>
  <c r="F52" i="25" s="1"/>
  <c r="O51" i="25"/>
  <c r="P51" i="25" s="1"/>
  <c r="J51" i="25"/>
  <c r="E51" i="25"/>
  <c r="O47" i="25"/>
  <c r="P47" i="25" s="1"/>
  <c r="J47" i="25"/>
  <c r="E47" i="25"/>
  <c r="O46" i="25"/>
  <c r="J46" i="25"/>
  <c r="K46" i="25" s="1"/>
  <c r="E46" i="25"/>
  <c r="F46" i="25" s="1"/>
  <c r="C42" i="25"/>
  <c r="C40" i="25"/>
  <c r="N39" i="25"/>
  <c r="O39" i="25" s="1"/>
  <c r="I39" i="25"/>
  <c r="J39" i="25" s="1"/>
  <c r="D39" i="25"/>
  <c r="E39" i="25" s="1"/>
  <c r="F39" i="25" s="1"/>
  <c r="C38" i="25"/>
  <c r="N37" i="25"/>
  <c r="O37" i="25" s="1"/>
  <c r="P37" i="25" s="1"/>
  <c r="I37" i="25"/>
  <c r="J37" i="25" s="1"/>
  <c r="K37" i="25" s="1"/>
  <c r="D37" i="25"/>
  <c r="E37" i="25" s="1"/>
  <c r="C36" i="25"/>
  <c r="N35" i="25"/>
  <c r="O35" i="25" s="1"/>
  <c r="P35" i="25" s="1"/>
  <c r="I35" i="25"/>
  <c r="J35" i="25" s="1"/>
  <c r="D35" i="25"/>
  <c r="E35" i="25" s="1"/>
  <c r="E36" i="25" s="1"/>
  <c r="M34" i="25"/>
  <c r="M36" i="25" s="1"/>
  <c r="M38" i="25" s="1"/>
  <c r="H34" i="25"/>
  <c r="H36" i="25" s="1"/>
  <c r="C34" i="25"/>
  <c r="N33" i="25"/>
  <c r="O33" i="25" s="1"/>
  <c r="I33" i="25"/>
  <c r="I43" i="25" s="1"/>
  <c r="E33" i="25"/>
  <c r="F33" i="25" s="1"/>
  <c r="F43" i="25" s="1"/>
  <c r="D33" i="25"/>
  <c r="D43" i="25" s="1"/>
  <c r="P30" i="25"/>
  <c r="F30" i="25"/>
  <c r="O29" i="25"/>
  <c r="P29" i="25" s="1"/>
  <c r="J29" i="25"/>
  <c r="K29" i="25" s="1"/>
  <c r="E29" i="25"/>
  <c r="F29" i="25" s="1"/>
  <c r="O28" i="25"/>
  <c r="P28" i="25" s="1"/>
  <c r="J28" i="25"/>
  <c r="K28" i="25" s="1"/>
  <c r="E28" i="25"/>
  <c r="F28" i="25" s="1"/>
  <c r="O27" i="25"/>
  <c r="P27" i="25" s="1"/>
  <c r="E27" i="25"/>
  <c r="F27" i="25" s="1"/>
  <c r="O26" i="25"/>
  <c r="P26" i="25" s="1"/>
  <c r="E26" i="25"/>
  <c r="F26" i="25" s="1"/>
  <c r="O25" i="25"/>
  <c r="P25" i="25" s="1"/>
  <c r="J25" i="25"/>
  <c r="K25" i="25" s="1"/>
  <c r="E25" i="25"/>
  <c r="F25" i="25" s="1"/>
  <c r="O24" i="25"/>
  <c r="P24" i="25" s="1"/>
  <c r="E24" i="25"/>
  <c r="F24" i="25" s="1"/>
  <c r="O23" i="25"/>
  <c r="P23" i="25" s="1"/>
  <c r="J23" i="25"/>
  <c r="E23" i="25"/>
  <c r="F23" i="25" s="1"/>
  <c r="P20" i="25"/>
  <c r="K20" i="25"/>
  <c r="F20" i="25"/>
  <c r="J6" i="25"/>
  <c r="G5" i="25"/>
  <c r="G4" i="25"/>
  <c r="G3" i="25"/>
  <c r="I52" i="24"/>
  <c r="N52" i="24"/>
  <c r="N43" i="24"/>
  <c r="O43" i="24" s="1"/>
  <c r="N43" i="14"/>
  <c r="I43" i="14"/>
  <c r="N45" i="14"/>
  <c r="N51" i="14" s="1"/>
  <c r="N47" i="14"/>
  <c r="N49" i="14"/>
  <c r="I49" i="14"/>
  <c r="I47" i="14"/>
  <c r="I45" i="14"/>
  <c r="I51" i="14" s="1"/>
  <c r="I51" i="24"/>
  <c r="J51" i="24" s="1"/>
  <c r="N49" i="24"/>
  <c r="O49" i="24" s="1"/>
  <c r="N47" i="24"/>
  <c r="O47" i="24" s="1"/>
  <c r="N45" i="24"/>
  <c r="O45" i="24" s="1"/>
  <c r="I49" i="24"/>
  <c r="J49" i="24" s="1"/>
  <c r="I47" i="24"/>
  <c r="J47" i="24" s="1"/>
  <c r="D47" i="24"/>
  <c r="I45" i="24"/>
  <c r="J45" i="24" s="1"/>
  <c r="I43" i="24"/>
  <c r="J43" i="24" s="1"/>
  <c r="I46" i="24"/>
  <c r="O86" i="24"/>
  <c r="J86" i="24"/>
  <c r="E86" i="24"/>
  <c r="O85" i="24"/>
  <c r="J85" i="24"/>
  <c r="E85" i="24"/>
  <c r="N83" i="24"/>
  <c r="I83" i="24"/>
  <c r="D83" i="24"/>
  <c r="O82" i="24"/>
  <c r="J82" i="24"/>
  <c r="E82" i="24"/>
  <c r="O81" i="24"/>
  <c r="J81" i="24"/>
  <c r="E81" i="24"/>
  <c r="O80" i="24"/>
  <c r="J80" i="24"/>
  <c r="E80" i="24"/>
  <c r="O79" i="24"/>
  <c r="J79" i="24"/>
  <c r="E79" i="24"/>
  <c r="O77" i="24"/>
  <c r="J77" i="24"/>
  <c r="E77" i="24"/>
  <c r="O76" i="24"/>
  <c r="J76" i="24"/>
  <c r="E76" i="24"/>
  <c r="O75" i="24"/>
  <c r="J75" i="24"/>
  <c r="E75" i="24"/>
  <c r="O73" i="24"/>
  <c r="J73" i="24"/>
  <c r="E73" i="24"/>
  <c r="O72" i="24"/>
  <c r="J72" i="24"/>
  <c r="E72" i="24"/>
  <c r="O71" i="24"/>
  <c r="J71" i="24"/>
  <c r="E71" i="24"/>
  <c r="N68" i="24"/>
  <c r="I68" i="24"/>
  <c r="D68" i="24"/>
  <c r="O67" i="24"/>
  <c r="J67" i="24"/>
  <c r="E67" i="24"/>
  <c r="O66" i="24"/>
  <c r="J66" i="24"/>
  <c r="E66" i="24"/>
  <c r="O65" i="24"/>
  <c r="J65" i="24"/>
  <c r="E65" i="24"/>
  <c r="O63" i="24"/>
  <c r="J63" i="24"/>
  <c r="E63" i="24"/>
  <c r="O62" i="24"/>
  <c r="J62" i="24"/>
  <c r="E62" i="24"/>
  <c r="O61" i="24"/>
  <c r="J61" i="24"/>
  <c r="E61" i="24"/>
  <c r="O57" i="24"/>
  <c r="J57" i="24"/>
  <c r="E57" i="24"/>
  <c r="O56" i="24"/>
  <c r="J56" i="24"/>
  <c r="E56" i="24"/>
  <c r="C52" i="24"/>
  <c r="C50" i="24"/>
  <c r="D49" i="24"/>
  <c r="E49" i="24" s="1"/>
  <c r="C48" i="24"/>
  <c r="E47" i="24"/>
  <c r="C46" i="24"/>
  <c r="D45" i="24"/>
  <c r="D51" i="24" s="1"/>
  <c r="E51" i="24" s="1"/>
  <c r="M44" i="24"/>
  <c r="M46" i="24" s="1"/>
  <c r="M48" i="24" s="1"/>
  <c r="H44" i="24"/>
  <c r="C44" i="24"/>
  <c r="D43" i="24"/>
  <c r="E43" i="24" s="1"/>
  <c r="O40" i="24"/>
  <c r="J40" i="24"/>
  <c r="E40" i="24"/>
  <c r="O38" i="24"/>
  <c r="J38" i="24"/>
  <c r="E38" i="24"/>
  <c r="O36" i="24"/>
  <c r="J36" i="24"/>
  <c r="E36" i="24"/>
  <c r="O34" i="24"/>
  <c r="E34" i="24"/>
  <c r="O32" i="24"/>
  <c r="E32" i="24"/>
  <c r="O30" i="24"/>
  <c r="J30" i="24"/>
  <c r="E30" i="24"/>
  <c r="O27" i="24"/>
  <c r="E27" i="24"/>
  <c r="O26" i="24"/>
  <c r="J26" i="24"/>
  <c r="E26" i="24"/>
  <c r="O22" i="24"/>
  <c r="O23" i="24" s="1"/>
  <c r="J22" i="24"/>
  <c r="J23" i="24" s="1"/>
  <c r="E22" i="24"/>
  <c r="E23" i="24" s="1"/>
  <c r="E31" i="24" s="1"/>
  <c r="J6" i="24"/>
  <c r="G5" i="24"/>
  <c r="G4" i="24"/>
  <c r="G3" i="24"/>
  <c r="J58" i="25" l="1"/>
  <c r="P58" i="25"/>
  <c r="E58" i="25"/>
  <c r="J73" i="25"/>
  <c r="D41" i="25"/>
  <c r="E41" i="25" s="1"/>
  <c r="E42" i="25" s="1"/>
  <c r="F42" i="25" s="1"/>
  <c r="K51" i="25"/>
  <c r="K58" i="25" s="1"/>
  <c r="E73" i="25"/>
  <c r="K73" i="25"/>
  <c r="N31" i="25"/>
  <c r="N43" i="25"/>
  <c r="E38" i="25"/>
  <c r="F38" i="25"/>
  <c r="D38" i="25"/>
  <c r="F37" i="25"/>
  <c r="P46" i="25"/>
  <c r="F41" i="25"/>
  <c r="P73" i="25"/>
  <c r="M40" i="25"/>
  <c r="M42" i="25" s="1"/>
  <c r="O38" i="25"/>
  <c r="F35" i="25"/>
  <c r="K23" i="25"/>
  <c r="K35" i="25"/>
  <c r="J36" i="25"/>
  <c r="O73" i="25"/>
  <c r="P39" i="25"/>
  <c r="O43" i="25"/>
  <c r="P33" i="25"/>
  <c r="P43" i="25" s="1"/>
  <c r="O34" i="25"/>
  <c r="H42" i="25"/>
  <c r="H38" i="25"/>
  <c r="J38" i="25" s="1"/>
  <c r="H40" i="25"/>
  <c r="J40" i="25" s="1"/>
  <c r="F36" i="25"/>
  <c r="D36" i="25"/>
  <c r="O36" i="25"/>
  <c r="E40" i="25"/>
  <c r="O31" i="25"/>
  <c r="E34" i="25"/>
  <c r="E43" i="25"/>
  <c r="K39" i="25"/>
  <c r="I41" i="25"/>
  <c r="J41" i="25" s="1"/>
  <c r="J33" i="25"/>
  <c r="F66" i="25"/>
  <c r="F73" i="25" s="1"/>
  <c r="N41" i="25"/>
  <c r="O41" i="25" s="1"/>
  <c r="K47" i="25"/>
  <c r="F47" i="25"/>
  <c r="P62" i="25"/>
  <c r="F51" i="25"/>
  <c r="F58" i="25" s="1"/>
  <c r="O58" i="25"/>
  <c r="N51" i="24"/>
  <c r="O51" i="24" s="1"/>
  <c r="J44" i="24"/>
  <c r="I44" i="24" s="1"/>
  <c r="E52" i="24"/>
  <c r="O33" i="24"/>
  <c r="O39" i="24"/>
  <c r="N39" i="24" s="1"/>
  <c r="O28" i="24"/>
  <c r="O35" i="24"/>
  <c r="O29" i="24"/>
  <c r="O31" i="24"/>
  <c r="N31" i="24" s="1"/>
  <c r="O37" i="24"/>
  <c r="O83" i="24"/>
  <c r="O46" i="24"/>
  <c r="N46" i="24" s="1"/>
  <c r="J31" i="24"/>
  <c r="J37" i="24"/>
  <c r="I37" i="24" s="1"/>
  <c r="J28" i="24"/>
  <c r="I28" i="24" s="1"/>
  <c r="J39" i="24"/>
  <c r="D31" i="24"/>
  <c r="E33" i="24"/>
  <c r="E35" i="24"/>
  <c r="D35" i="24" s="1"/>
  <c r="E29" i="24"/>
  <c r="D33" i="24"/>
  <c r="E83" i="24"/>
  <c r="E44" i="24"/>
  <c r="M50" i="24"/>
  <c r="O48" i="24"/>
  <c r="E68" i="24"/>
  <c r="E48" i="24"/>
  <c r="J83" i="24"/>
  <c r="J68" i="24"/>
  <c r="E50" i="24"/>
  <c r="O68" i="24"/>
  <c r="H46" i="24"/>
  <c r="O44" i="24"/>
  <c r="E39" i="24"/>
  <c r="E28" i="24"/>
  <c r="E37" i="24"/>
  <c r="E45" i="24"/>
  <c r="H12" i="23"/>
  <c r="J12" i="23" s="1"/>
  <c r="H13" i="23"/>
  <c r="J13" i="23" s="1"/>
  <c r="H14" i="23"/>
  <c r="J14" i="23" s="1"/>
  <c r="E15" i="23"/>
  <c r="H15" i="23"/>
  <c r="J15" i="23"/>
  <c r="E16" i="23"/>
  <c r="H16" i="23"/>
  <c r="J16" i="23" s="1"/>
  <c r="H17" i="23"/>
  <c r="J17" i="23"/>
  <c r="H18" i="23"/>
  <c r="J18" i="23"/>
  <c r="H19" i="23"/>
  <c r="J19" i="23"/>
  <c r="E20" i="23"/>
  <c r="H20" i="23"/>
  <c r="J20" i="23" s="1"/>
  <c r="E21" i="23"/>
  <c r="H21" i="23"/>
  <c r="J21" i="23" s="1"/>
  <c r="H22" i="23"/>
  <c r="J22" i="23"/>
  <c r="H23" i="23"/>
  <c r="J23" i="23"/>
  <c r="E24" i="23"/>
  <c r="H24" i="23"/>
  <c r="J24" i="23" s="1"/>
  <c r="H25" i="23"/>
  <c r="J25" i="23"/>
  <c r="E26" i="23"/>
  <c r="H26" i="23"/>
  <c r="J26" i="23" s="1"/>
  <c r="H27" i="23"/>
  <c r="J27" i="23"/>
  <c r="H28" i="23"/>
  <c r="J28" i="23"/>
  <c r="E29" i="23"/>
  <c r="H29" i="23"/>
  <c r="J29" i="23"/>
  <c r="E30" i="23"/>
  <c r="H30" i="23"/>
  <c r="J30" i="23"/>
  <c r="H31" i="23"/>
  <c r="J31" i="23" s="1"/>
  <c r="C37" i="23"/>
  <c r="D37" i="23"/>
  <c r="E12" i="23" s="1"/>
  <c r="K41" i="23"/>
  <c r="H12" i="22"/>
  <c r="J12" i="22" s="1"/>
  <c r="H13" i="22"/>
  <c r="J13" i="22"/>
  <c r="H14" i="22"/>
  <c r="J14" i="22" s="1"/>
  <c r="H15" i="22"/>
  <c r="J15" i="22" s="1"/>
  <c r="H16" i="22"/>
  <c r="J16" i="22" s="1"/>
  <c r="H17" i="22"/>
  <c r="J17" i="22" s="1"/>
  <c r="H18" i="22"/>
  <c r="J18" i="22" s="1"/>
  <c r="D37" i="22"/>
  <c r="H19" i="22"/>
  <c r="J19" i="22" s="1"/>
  <c r="H20" i="22"/>
  <c r="J20" i="22" s="1"/>
  <c r="H21" i="22"/>
  <c r="J21" i="22" s="1"/>
  <c r="H22" i="22"/>
  <c r="J22" i="22" s="1"/>
  <c r="H23" i="22"/>
  <c r="J23" i="22" s="1"/>
  <c r="H24" i="22"/>
  <c r="J24" i="22" s="1"/>
  <c r="H25" i="22"/>
  <c r="J25" i="22" s="1"/>
  <c r="H26" i="22"/>
  <c r="J26" i="22"/>
  <c r="H27" i="22"/>
  <c r="J27" i="22" s="1"/>
  <c r="H28" i="22"/>
  <c r="J28" i="22"/>
  <c r="H29" i="22"/>
  <c r="J29" i="22" s="1"/>
  <c r="H30" i="22"/>
  <c r="J30" i="22"/>
  <c r="H31" i="22"/>
  <c r="J31" i="22"/>
  <c r="C37" i="22"/>
  <c r="K40" i="22"/>
  <c r="K41" i="22"/>
  <c r="E12" i="21"/>
  <c r="H12" i="21"/>
  <c r="J12" i="21"/>
  <c r="E13" i="21"/>
  <c r="H13" i="21"/>
  <c r="J13" i="21"/>
  <c r="E14" i="21"/>
  <c r="H14" i="21"/>
  <c r="J14" i="21" s="1"/>
  <c r="H15" i="21"/>
  <c r="J15" i="21"/>
  <c r="E16" i="21"/>
  <c r="H16" i="21"/>
  <c r="J16" i="21"/>
  <c r="E17" i="21"/>
  <c r="H17" i="21"/>
  <c r="J17" i="21"/>
  <c r="E18" i="21"/>
  <c r="H18" i="21"/>
  <c r="J18" i="21"/>
  <c r="H19" i="21"/>
  <c r="J19" i="21" s="1"/>
  <c r="E20" i="21"/>
  <c r="H20" i="21"/>
  <c r="J20" i="21"/>
  <c r="E21" i="21"/>
  <c r="H21" i="21"/>
  <c r="J21" i="21"/>
  <c r="E22" i="21"/>
  <c r="H22" i="21"/>
  <c r="J22" i="21"/>
  <c r="E23" i="21"/>
  <c r="H23" i="21"/>
  <c r="J23" i="21" s="1"/>
  <c r="H24" i="21"/>
  <c r="J24" i="21"/>
  <c r="E25" i="21"/>
  <c r="H25" i="21"/>
  <c r="J25" i="21"/>
  <c r="E26" i="21"/>
  <c r="H26" i="21"/>
  <c r="J26" i="21"/>
  <c r="E27" i="21"/>
  <c r="H27" i="21"/>
  <c r="J27" i="21"/>
  <c r="E28" i="21"/>
  <c r="H28" i="21"/>
  <c r="J28" i="21" s="1"/>
  <c r="H29" i="21"/>
  <c r="J29" i="21"/>
  <c r="E30" i="21"/>
  <c r="H30" i="21"/>
  <c r="J30" i="21"/>
  <c r="E31" i="21"/>
  <c r="H31" i="21"/>
  <c r="J31" i="21"/>
  <c r="E32" i="21"/>
  <c r="E33" i="21"/>
  <c r="E34" i="21"/>
  <c r="C37" i="21"/>
  <c r="D37" i="21"/>
  <c r="E19" i="21" s="1"/>
  <c r="H37" i="21" l="1"/>
  <c r="N44" i="25"/>
  <c r="N48" i="25" s="1"/>
  <c r="N74" i="25" s="1"/>
  <c r="N77" i="25" s="1"/>
  <c r="D42" i="25"/>
  <c r="I40" i="25"/>
  <c r="K40" i="25"/>
  <c r="I38" i="25"/>
  <c r="K38" i="25"/>
  <c r="N38" i="25"/>
  <c r="P38" i="25"/>
  <c r="P36" i="25"/>
  <c r="N36" i="25"/>
  <c r="J43" i="25"/>
  <c r="K33" i="25"/>
  <c r="K43" i="25" s="1"/>
  <c r="J34" i="25"/>
  <c r="O40" i="25"/>
  <c r="I36" i="25"/>
  <c r="K36" i="25"/>
  <c r="K41" i="25"/>
  <c r="J42" i="25"/>
  <c r="D31" i="25"/>
  <c r="D44" i="25" s="1"/>
  <c r="D48" i="25" s="1"/>
  <c r="D74" i="25" s="1"/>
  <c r="D77" i="25" s="1"/>
  <c r="I31" i="25"/>
  <c r="I44" i="25" s="1"/>
  <c r="I48" i="25" s="1"/>
  <c r="I74" i="25" s="1"/>
  <c r="I77" i="25" s="1"/>
  <c r="P41" i="25"/>
  <c r="O42" i="25"/>
  <c r="E31" i="25"/>
  <c r="E44" i="25" s="1"/>
  <c r="E48" i="25" s="1"/>
  <c r="N34" i="25"/>
  <c r="P34" i="25"/>
  <c r="O44" i="25"/>
  <c r="O48" i="25" s="1"/>
  <c r="O78" i="25" s="1"/>
  <c r="D34" i="25"/>
  <c r="F34" i="25"/>
  <c r="K31" i="25"/>
  <c r="F40" i="25"/>
  <c r="D40" i="25"/>
  <c r="J31" i="25"/>
  <c r="I39" i="24"/>
  <c r="D52" i="24"/>
  <c r="D44" i="24"/>
  <c r="N37" i="24"/>
  <c r="N33" i="24"/>
  <c r="N29" i="24"/>
  <c r="N28" i="24"/>
  <c r="O41" i="24"/>
  <c r="N35" i="24"/>
  <c r="I31" i="24"/>
  <c r="J41" i="24"/>
  <c r="E41" i="24"/>
  <c r="D29" i="24"/>
  <c r="N48" i="24"/>
  <c r="O50" i="24"/>
  <c r="M52" i="24"/>
  <c r="O52" i="24" s="1"/>
  <c r="D48" i="24"/>
  <c r="E46" i="24"/>
  <c r="E53" i="24" s="1"/>
  <c r="N44" i="24"/>
  <c r="H52" i="24"/>
  <c r="J52" i="24" s="1"/>
  <c r="H50" i="24"/>
  <c r="J50" i="24" s="1"/>
  <c r="H48" i="24"/>
  <c r="J48" i="24" s="1"/>
  <c r="J46" i="24"/>
  <c r="D50" i="24"/>
  <c r="D37" i="24"/>
  <c r="D28" i="24"/>
  <c r="D39" i="24"/>
  <c r="H37" i="23"/>
  <c r="E16" i="22"/>
  <c r="E20" i="22"/>
  <c r="E29" i="22"/>
  <c r="J37" i="21"/>
  <c r="K41" i="21" s="1"/>
  <c r="J37" i="22"/>
  <c r="K38" i="22" s="1"/>
  <c r="J37" i="23"/>
  <c r="K43" i="23" s="1"/>
  <c r="H37" i="22"/>
  <c r="E15" i="22"/>
  <c r="E28" i="22"/>
  <c r="E23" i="22"/>
  <c r="E14" i="22"/>
  <c r="E32" i="22"/>
  <c r="E22" i="22"/>
  <c r="E13" i="22"/>
  <c r="E34" i="23"/>
  <c r="E23" i="23"/>
  <c r="E33" i="23"/>
  <c r="E26" i="22"/>
  <c r="E17" i="22"/>
  <c r="E32" i="23"/>
  <c r="E13" i="23"/>
  <c r="E37" i="23" s="1"/>
  <c r="E19" i="22"/>
  <c r="E33" i="22"/>
  <c r="E29" i="21"/>
  <c r="E15" i="21"/>
  <c r="E37" i="21" s="1"/>
  <c r="E21" i="22"/>
  <c r="E12" i="22"/>
  <c r="E27" i="23"/>
  <c r="E22" i="23"/>
  <c r="E27" i="22"/>
  <c r="E24" i="21"/>
  <c r="E30" i="22"/>
  <c r="E17" i="23"/>
  <c r="E24" i="22"/>
  <c r="E34" i="22"/>
  <c r="E19" i="23"/>
  <c r="E18" i="22"/>
  <c r="E14" i="23"/>
  <c r="E28" i="23"/>
  <c r="E31" i="22"/>
  <c r="E18" i="23"/>
  <c r="E25" i="22"/>
  <c r="E31" i="23"/>
  <c r="O48" i="16"/>
  <c r="J48" i="16"/>
  <c r="E48" i="16"/>
  <c r="F48" i="16" s="1"/>
  <c r="O45" i="16"/>
  <c r="P45" i="16" s="1"/>
  <c r="J45" i="16"/>
  <c r="E45" i="16"/>
  <c r="F45" i="16" s="1"/>
  <c r="D40" i="16"/>
  <c r="E40" i="16" s="1"/>
  <c r="N38" i="16"/>
  <c r="O38" i="16" s="1"/>
  <c r="I38" i="16"/>
  <c r="J38" i="16" s="1"/>
  <c r="D38" i="16"/>
  <c r="E38" i="16" s="1"/>
  <c r="N36" i="16"/>
  <c r="O36" i="16" s="1"/>
  <c r="P36" i="16" s="1"/>
  <c r="I36" i="16"/>
  <c r="J36" i="16" s="1"/>
  <c r="D36" i="16"/>
  <c r="E36" i="16" s="1"/>
  <c r="N34" i="16"/>
  <c r="N40" i="16" s="1"/>
  <c r="O40" i="16" s="1"/>
  <c r="I34" i="16"/>
  <c r="I40" i="16" s="1"/>
  <c r="J40" i="16" s="1"/>
  <c r="D34" i="16"/>
  <c r="E34" i="16" s="1"/>
  <c r="N32" i="16"/>
  <c r="O32" i="16" s="1"/>
  <c r="P32" i="16" s="1"/>
  <c r="I32" i="16"/>
  <c r="J32" i="16" s="1"/>
  <c r="D32" i="16"/>
  <c r="N30" i="16"/>
  <c r="M41" i="16" s="1"/>
  <c r="I30" i="16"/>
  <c r="H39" i="16" s="1"/>
  <c r="D30" i="16"/>
  <c r="C41" i="16" s="1"/>
  <c r="O29" i="16"/>
  <c r="P29" i="16" s="1"/>
  <c r="J29" i="16"/>
  <c r="K29" i="16" s="1"/>
  <c r="E29" i="16"/>
  <c r="F29" i="16" s="1"/>
  <c r="O28" i="16"/>
  <c r="P28" i="16" s="1"/>
  <c r="J28" i="16"/>
  <c r="K28" i="16" s="1"/>
  <c r="E28" i="16"/>
  <c r="F28" i="16" s="1"/>
  <c r="O27" i="16"/>
  <c r="P27" i="16" s="1"/>
  <c r="J27" i="16"/>
  <c r="K27" i="16" s="1"/>
  <c r="E27" i="16"/>
  <c r="F27" i="16" s="1"/>
  <c r="O26" i="16"/>
  <c r="P26" i="16" s="1"/>
  <c r="E26" i="16"/>
  <c r="F26" i="16" s="1"/>
  <c r="O25" i="16"/>
  <c r="E25" i="16"/>
  <c r="F25" i="16" s="1"/>
  <c r="O24" i="16"/>
  <c r="P24" i="16" s="1"/>
  <c r="J24" i="16"/>
  <c r="K24" i="16" s="1"/>
  <c r="E24" i="16"/>
  <c r="F24" i="16" s="1"/>
  <c r="O23" i="16"/>
  <c r="P23" i="16" s="1"/>
  <c r="J23" i="16"/>
  <c r="K23" i="16" s="1"/>
  <c r="E23" i="16"/>
  <c r="F23" i="16" s="1"/>
  <c r="O22" i="16"/>
  <c r="P22" i="16" s="1"/>
  <c r="J22" i="16"/>
  <c r="K22" i="16" s="1"/>
  <c r="E22" i="16"/>
  <c r="P19" i="16"/>
  <c r="K19" i="16"/>
  <c r="F19" i="16"/>
  <c r="J6" i="16"/>
  <c r="G5" i="16"/>
  <c r="G4" i="16"/>
  <c r="G3" i="16"/>
  <c r="G3" i="15"/>
  <c r="G4" i="15"/>
  <c r="G5" i="15"/>
  <c r="J6" i="15"/>
  <c r="O48" i="15"/>
  <c r="P48" i="15" s="1"/>
  <c r="J48" i="15"/>
  <c r="K48" i="15" s="1"/>
  <c r="E48" i="15"/>
  <c r="F48" i="15" s="1"/>
  <c r="O45" i="15"/>
  <c r="J45" i="15"/>
  <c r="K45" i="15" s="1"/>
  <c r="E45" i="15"/>
  <c r="F45" i="15" s="1"/>
  <c r="N38" i="15"/>
  <c r="O38" i="15" s="1"/>
  <c r="I38" i="15"/>
  <c r="J38" i="15" s="1"/>
  <c r="D38" i="15"/>
  <c r="E38" i="15" s="1"/>
  <c r="N36" i="15"/>
  <c r="O36" i="15" s="1"/>
  <c r="I36" i="15"/>
  <c r="J36" i="15" s="1"/>
  <c r="D36" i="15"/>
  <c r="E36" i="15" s="1"/>
  <c r="N34" i="15"/>
  <c r="N40" i="15" s="1"/>
  <c r="O40" i="15" s="1"/>
  <c r="I34" i="15"/>
  <c r="J34" i="15" s="1"/>
  <c r="D34" i="15"/>
  <c r="E34" i="15" s="1"/>
  <c r="N32" i="15"/>
  <c r="O32" i="15" s="1"/>
  <c r="I32" i="15"/>
  <c r="D32" i="15"/>
  <c r="N30" i="15"/>
  <c r="M37" i="15" s="1"/>
  <c r="I30" i="15"/>
  <c r="H37" i="15" s="1"/>
  <c r="D30" i="15"/>
  <c r="C41" i="15" s="1"/>
  <c r="O29" i="15"/>
  <c r="P29" i="15" s="1"/>
  <c r="J29" i="15"/>
  <c r="K29" i="15" s="1"/>
  <c r="E29" i="15"/>
  <c r="F29" i="15" s="1"/>
  <c r="O28" i="15"/>
  <c r="P28" i="15" s="1"/>
  <c r="J28" i="15"/>
  <c r="K28" i="15" s="1"/>
  <c r="E28" i="15"/>
  <c r="F28" i="15" s="1"/>
  <c r="O27" i="15"/>
  <c r="P27" i="15" s="1"/>
  <c r="J27" i="15"/>
  <c r="K27" i="15" s="1"/>
  <c r="E27" i="15"/>
  <c r="F27" i="15" s="1"/>
  <c r="O26" i="15"/>
  <c r="P26" i="15" s="1"/>
  <c r="E26" i="15"/>
  <c r="F26" i="15" s="1"/>
  <c r="O25" i="15"/>
  <c r="P25" i="15" s="1"/>
  <c r="E25" i="15"/>
  <c r="F25" i="15" s="1"/>
  <c r="O24" i="15"/>
  <c r="P24" i="15" s="1"/>
  <c r="J24" i="15"/>
  <c r="K24" i="15" s="1"/>
  <c r="E24" i="15"/>
  <c r="F24" i="15" s="1"/>
  <c r="O23" i="15"/>
  <c r="P23" i="15" s="1"/>
  <c r="J23" i="15"/>
  <c r="K23" i="15" s="1"/>
  <c r="E23" i="15"/>
  <c r="F23" i="15" s="1"/>
  <c r="O22" i="15"/>
  <c r="P22" i="15" s="1"/>
  <c r="J22" i="15"/>
  <c r="E22" i="15"/>
  <c r="P19" i="15"/>
  <c r="K19" i="15"/>
  <c r="F19" i="15"/>
  <c r="N41" i="8"/>
  <c r="N39" i="8"/>
  <c r="N37" i="8"/>
  <c r="N35" i="8"/>
  <c r="N33" i="8"/>
  <c r="I39" i="8"/>
  <c r="I37" i="8"/>
  <c r="I35" i="8"/>
  <c r="I41" i="8" s="1"/>
  <c r="I33" i="8"/>
  <c r="H39" i="22" l="1"/>
  <c r="H38" i="22" s="1"/>
  <c r="H39" i="21"/>
  <c r="H38" i="21" s="1"/>
  <c r="H39" i="23"/>
  <c r="H38" i="23" s="1"/>
  <c r="K43" i="22"/>
  <c r="J44" i="25"/>
  <c r="J48" i="25" s="1"/>
  <c r="J74" i="25" s="1"/>
  <c r="J77" i="25" s="1"/>
  <c r="K4" i="25" s="1"/>
  <c r="J78" i="25"/>
  <c r="E78" i="25"/>
  <c r="E74" i="25"/>
  <c r="E77" i="25" s="1"/>
  <c r="K3" i="25" s="1"/>
  <c r="P78" i="25"/>
  <c r="P31" i="25"/>
  <c r="P44" i="25" s="1"/>
  <c r="P48" i="25" s="1"/>
  <c r="P74" i="25" s="1"/>
  <c r="P77" i="25" s="1"/>
  <c r="P40" i="25"/>
  <c r="N40" i="25"/>
  <c r="F31" i="25"/>
  <c r="F44" i="25" s="1"/>
  <c r="F48" i="25" s="1"/>
  <c r="F74" i="25" s="1"/>
  <c r="F77" i="25" s="1"/>
  <c r="I34" i="25"/>
  <c r="K34" i="25"/>
  <c r="I42" i="25"/>
  <c r="K42" i="25"/>
  <c r="K44" i="25"/>
  <c r="K48" i="25" s="1"/>
  <c r="K74" i="25" s="1"/>
  <c r="K77" i="25" s="1"/>
  <c r="N42" i="25"/>
  <c r="P42" i="25"/>
  <c r="O74" i="25"/>
  <c r="O77" i="25" s="1"/>
  <c r="K5" i="25" s="1"/>
  <c r="I41" i="24"/>
  <c r="E54" i="24"/>
  <c r="E58" i="24" s="1"/>
  <c r="E88" i="24" s="1"/>
  <c r="N41" i="24"/>
  <c r="D41" i="24"/>
  <c r="D46" i="24"/>
  <c r="D53" i="24" s="1"/>
  <c r="J53" i="24"/>
  <c r="J54" i="24" s="1"/>
  <c r="J58" i="24" s="1"/>
  <c r="J84" i="24" s="1"/>
  <c r="J87" i="24" s="1"/>
  <c r="K4" i="24" s="1"/>
  <c r="N50" i="24"/>
  <c r="I48" i="24"/>
  <c r="I50" i="24"/>
  <c r="O53" i="24"/>
  <c r="O54" i="24" s="1"/>
  <c r="O58" i="24" s="1"/>
  <c r="E37" i="22"/>
  <c r="C37" i="16"/>
  <c r="E37" i="16" s="1"/>
  <c r="C39" i="16"/>
  <c r="E39" i="16" s="1"/>
  <c r="C35" i="16"/>
  <c r="M35" i="16"/>
  <c r="C33" i="16"/>
  <c r="M39" i="16"/>
  <c r="E35" i="16"/>
  <c r="D35" i="16" s="1"/>
  <c r="O30" i="16"/>
  <c r="E30" i="16"/>
  <c r="K30" i="16"/>
  <c r="F36" i="16"/>
  <c r="K36" i="16"/>
  <c r="K32" i="16"/>
  <c r="K38" i="16"/>
  <c r="J39" i="16"/>
  <c r="K40" i="16"/>
  <c r="O41" i="16"/>
  <c r="P40" i="16"/>
  <c r="P38" i="16"/>
  <c r="O39" i="16"/>
  <c r="F40" i="16"/>
  <c r="E41" i="16"/>
  <c r="J30" i="16"/>
  <c r="F34" i="16"/>
  <c r="F38" i="16"/>
  <c r="P25" i="16"/>
  <c r="P30" i="16" s="1"/>
  <c r="K48" i="16"/>
  <c r="J34" i="16"/>
  <c r="P48" i="16"/>
  <c r="H33" i="16"/>
  <c r="J33" i="16" s="1"/>
  <c r="H37" i="16"/>
  <c r="J37" i="16" s="1"/>
  <c r="H41" i="16"/>
  <c r="J41" i="16" s="1"/>
  <c r="O34" i="16"/>
  <c r="K45" i="16"/>
  <c r="E32" i="16"/>
  <c r="F22" i="16"/>
  <c r="F30" i="16" s="1"/>
  <c r="M33" i="16"/>
  <c r="O33" i="16" s="1"/>
  <c r="H35" i="16"/>
  <c r="M37" i="16"/>
  <c r="O37" i="16" s="1"/>
  <c r="M39" i="15"/>
  <c r="O39" i="15" s="1"/>
  <c r="M33" i="15"/>
  <c r="O33" i="15" s="1"/>
  <c r="C39" i="15"/>
  <c r="E39" i="15" s="1"/>
  <c r="H33" i="15"/>
  <c r="H39" i="15"/>
  <c r="J39" i="15" s="1"/>
  <c r="M41" i="15"/>
  <c r="O41" i="15" s="1"/>
  <c r="H35" i="15"/>
  <c r="J35" i="15" s="1"/>
  <c r="K35" i="15" s="1"/>
  <c r="M35" i="15"/>
  <c r="C35" i="15"/>
  <c r="E35" i="15" s="1"/>
  <c r="D40" i="15"/>
  <c r="E40" i="15" s="1"/>
  <c r="E41" i="15" s="1"/>
  <c r="I40" i="15"/>
  <c r="J40" i="15" s="1"/>
  <c r="K40" i="15" s="1"/>
  <c r="E30" i="15"/>
  <c r="H41" i="15"/>
  <c r="J30" i="15"/>
  <c r="P38" i="15"/>
  <c r="P30" i="15"/>
  <c r="O30" i="15"/>
  <c r="K38" i="15"/>
  <c r="F38" i="15"/>
  <c r="E32" i="15"/>
  <c r="P32" i="15"/>
  <c r="F36" i="15"/>
  <c r="O34" i="15"/>
  <c r="K36" i="15"/>
  <c r="J37" i="15"/>
  <c r="F34" i="15"/>
  <c r="K34" i="15"/>
  <c r="P40" i="15"/>
  <c r="P36" i="15"/>
  <c r="O37" i="15"/>
  <c r="P45" i="15"/>
  <c r="F22" i="15"/>
  <c r="F30" i="15" s="1"/>
  <c r="J32" i="15"/>
  <c r="K22" i="15"/>
  <c r="K30" i="15" s="1"/>
  <c r="C33" i="15"/>
  <c r="C37" i="15"/>
  <c r="E37" i="15" s="1"/>
  <c r="N78" i="25" l="1"/>
  <c r="L5" i="25" s="1"/>
  <c r="K7" i="25"/>
  <c r="F78" i="25"/>
  <c r="D78" i="25"/>
  <c r="L3" i="25" s="1"/>
  <c r="K78" i="25"/>
  <c r="I78" i="25"/>
  <c r="L4" i="25" s="1"/>
  <c r="N53" i="24"/>
  <c r="N54" i="24" s="1"/>
  <c r="N58" i="24" s="1"/>
  <c r="N84" i="24" s="1"/>
  <c r="N87" i="24" s="1"/>
  <c r="E84" i="24"/>
  <c r="E87" i="24" s="1"/>
  <c r="K3" i="24" s="1"/>
  <c r="D54" i="24"/>
  <c r="D58" i="24" s="1"/>
  <c r="D84" i="24" s="1"/>
  <c r="D87" i="24" s="1"/>
  <c r="J88" i="24"/>
  <c r="I53" i="24"/>
  <c r="I54" i="24" s="1"/>
  <c r="I58" i="24" s="1"/>
  <c r="I84" i="24" s="1"/>
  <c r="I87" i="24" s="1"/>
  <c r="O88" i="24"/>
  <c r="O84" i="24"/>
  <c r="O87" i="24" s="1"/>
  <c r="K5" i="24" s="1"/>
  <c r="D39" i="16"/>
  <c r="F39" i="16"/>
  <c r="F35" i="16"/>
  <c r="K41" i="16"/>
  <c r="I41" i="16"/>
  <c r="K33" i="16"/>
  <c r="I33" i="16"/>
  <c r="K37" i="16"/>
  <c r="I37" i="16"/>
  <c r="K34" i="16"/>
  <c r="J35" i="16"/>
  <c r="P33" i="16"/>
  <c r="N33" i="16"/>
  <c r="O42" i="16"/>
  <c r="O43" i="16" s="1"/>
  <c r="F37" i="16"/>
  <c r="D37" i="16"/>
  <c r="P41" i="16"/>
  <c r="N41" i="16"/>
  <c r="F32" i="16"/>
  <c r="E33" i="16"/>
  <c r="E42" i="16"/>
  <c r="E43" i="16" s="1"/>
  <c r="F41" i="16"/>
  <c r="D41" i="16"/>
  <c r="I39" i="16"/>
  <c r="K39" i="16"/>
  <c r="P37" i="16"/>
  <c r="N37" i="16"/>
  <c r="P34" i="16"/>
  <c r="O35" i="16"/>
  <c r="P39" i="16"/>
  <c r="N39" i="16"/>
  <c r="I35" i="15"/>
  <c r="J41" i="15"/>
  <c r="K41" i="15" s="1"/>
  <c r="I39" i="15"/>
  <c r="K39" i="15"/>
  <c r="F40" i="15"/>
  <c r="K32" i="15"/>
  <c r="J33" i="15"/>
  <c r="K37" i="15"/>
  <c r="I37" i="15"/>
  <c r="F39" i="15"/>
  <c r="D39" i="15"/>
  <c r="P41" i="15"/>
  <c r="N41" i="15"/>
  <c r="D37" i="15"/>
  <c r="F37" i="15"/>
  <c r="P33" i="15"/>
  <c r="N33" i="15"/>
  <c r="F35" i="15"/>
  <c r="D35" i="15"/>
  <c r="D41" i="15"/>
  <c r="F41" i="15"/>
  <c r="P34" i="15"/>
  <c r="O35" i="15"/>
  <c r="O42" i="15" s="1"/>
  <c r="O43" i="15" s="1"/>
  <c r="E33" i="15"/>
  <c r="E42" i="15" s="1"/>
  <c r="E43" i="15" s="1"/>
  <c r="F32" i="15"/>
  <c r="N39" i="15"/>
  <c r="P39" i="15"/>
  <c r="P37" i="15"/>
  <c r="N37" i="15"/>
  <c r="L7" i="25" l="1"/>
  <c r="I88" i="24"/>
  <c r="L4" i="24" s="1"/>
  <c r="K7" i="24"/>
  <c r="D88" i="24"/>
  <c r="L3" i="24" s="1"/>
  <c r="N88" i="24"/>
  <c r="L5" i="24" s="1"/>
  <c r="I35" i="16"/>
  <c r="I42" i="16" s="1"/>
  <c r="I43" i="16" s="1"/>
  <c r="K35" i="16"/>
  <c r="K42" i="16" s="1"/>
  <c r="K43" i="16" s="1"/>
  <c r="F33" i="16"/>
  <c r="F42" i="16" s="1"/>
  <c r="F43" i="16" s="1"/>
  <c r="D33" i="16"/>
  <c r="D42" i="16" s="1"/>
  <c r="D43" i="16" s="1"/>
  <c r="J42" i="16"/>
  <c r="J43" i="16" s="1"/>
  <c r="P35" i="16"/>
  <c r="P42" i="16" s="1"/>
  <c r="P43" i="16" s="1"/>
  <c r="N35" i="16"/>
  <c r="N42" i="16" s="1"/>
  <c r="N43" i="16" s="1"/>
  <c r="I41" i="15"/>
  <c r="J42" i="15"/>
  <c r="J43" i="15" s="1"/>
  <c r="D33" i="15"/>
  <c r="D42" i="15" s="1"/>
  <c r="D43" i="15" s="1"/>
  <c r="F33" i="15"/>
  <c r="F42" i="15" s="1"/>
  <c r="F43" i="15" s="1"/>
  <c r="K33" i="15"/>
  <c r="K42" i="15" s="1"/>
  <c r="K43" i="15" s="1"/>
  <c r="I33" i="15"/>
  <c r="I42" i="15" s="1"/>
  <c r="I43" i="15" s="1"/>
  <c r="N35" i="15"/>
  <c r="N42" i="15" s="1"/>
  <c r="N43" i="15" s="1"/>
  <c r="P35" i="15"/>
  <c r="P42" i="15" s="1"/>
  <c r="P43" i="15" s="1"/>
  <c r="L7" i="24" l="1"/>
  <c r="G3" i="14"/>
  <c r="G4" i="14"/>
  <c r="G5" i="14"/>
  <c r="J6" i="14"/>
  <c r="F20" i="14"/>
  <c r="K20" i="14"/>
  <c r="P20" i="14"/>
  <c r="E40" i="14"/>
  <c r="F40" i="14" s="1"/>
  <c r="K21" i="14"/>
  <c r="E22" i="14"/>
  <c r="E23" i="14" s="1"/>
  <c r="E28" i="14" s="1"/>
  <c r="J22" i="14"/>
  <c r="J23" i="14" s="1"/>
  <c r="J28" i="14" s="1"/>
  <c r="O22" i="14"/>
  <c r="O23" i="14" s="1"/>
  <c r="O39" i="14" s="1"/>
  <c r="E26" i="14"/>
  <c r="F26" i="14" s="1"/>
  <c r="J26" i="14"/>
  <c r="K26" i="14" s="1"/>
  <c r="O26" i="14"/>
  <c r="P26" i="14" s="1"/>
  <c r="E27" i="14"/>
  <c r="F27" i="14" s="1"/>
  <c r="O27" i="14"/>
  <c r="P27" i="14" s="1"/>
  <c r="E30" i="14"/>
  <c r="F30" i="14" s="1"/>
  <c r="J30" i="14"/>
  <c r="K30" i="14" s="1"/>
  <c r="O30" i="14"/>
  <c r="P30" i="14" s="1"/>
  <c r="E32" i="14"/>
  <c r="F32" i="14" s="1"/>
  <c r="O32" i="14"/>
  <c r="P32" i="14" s="1"/>
  <c r="E34" i="14"/>
  <c r="F34" i="14" s="1"/>
  <c r="O34" i="14"/>
  <c r="P34" i="14" s="1"/>
  <c r="E36" i="14"/>
  <c r="F36" i="14" s="1"/>
  <c r="J36" i="14"/>
  <c r="K36" i="14" s="1"/>
  <c r="O36" i="14"/>
  <c r="P36" i="14" s="1"/>
  <c r="E38" i="14"/>
  <c r="F38" i="14" s="1"/>
  <c r="J38" i="14"/>
  <c r="K38" i="14" s="1"/>
  <c r="O38" i="14"/>
  <c r="P38" i="14" s="1"/>
  <c r="J40" i="14"/>
  <c r="K40" i="14" s="1"/>
  <c r="D43" i="14"/>
  <c r="E43" i="14" s="1"/>
  <c r="F43" i="14" s="1"/>
  <c r="J43" i="14"/>
  <c r="O43" i="14"/>
  <c r="C44" i="14"/>
  <c r="H44" i="14"/>
  <c r="H46" i="14" s="1"/>
  <c r="M44" i="14"/>
  <c r="M46" i="14" s="1"/>
  <c r="M48" i="14" s="1"/>
  <c r="M50" i="14" s="1"/>
  <c r="M52" i="14" s="1"/>
  <c r="D45" i="14"/>
  <c r="D51" i="14" s="1"/>
  <c r="E51" i="14" s="1"/>
  <c r="J45" i="14"/>
  <c r="K45" i="14" s="1"/>
  <c r="O45" i="14"/>
  <c r="P45" i="14" s="1"/>
  <c r="C46" i="14"/>
  <c r="D47" i="14"/>
  <c r="E47" i="14" s="1"/>
  <c r="J47" i="14"/>
  <c r="K47" i="14" s="1"/>
  <c r="O47" i="14"/>
  <c r="P47" i="14" s="1"/>
  <c r="C48" i="14"/>
  <c r="D49" i="14"/>
  <c r="E49" i="14" s="1"/>
  <c r="F49" i="14" s="1"/>
  <c r="J49" i="14"/>
  <c r="K49" i="14" s="1"/>
  <c r="O49" i="14"/>
  <c r="P49" i="14" s="1"/>
  <c r="C50" i="14"/>
  <c r="J51" i="14"/>
  <c r="K51" i="14" s="1"/>
  <c r="O51" i="14"/>
  <c r="P51" i="14" s="1"/>
  <c r="C52" i="14"/>
  <c r="E56" i="14"/>
  <c r="F56" i="14" s="1"/>
  <c r="J56" i="14"/>
  <c r="K56" i="14" s="1"/>
  <c r="O56" i="14"/>
  <c r="P56" i="14" s="1"/>
  <c r="E57" i="14"/>
  <c r="F57" i="14" s="1"/>
  <c r="J57" i="14"/>
  <c r="K57" i="14" s="1"/>
  <c r="O57" i="14"/>
  <c r="P57" i="14" s="1"/>
  <c r="E61" i="14"/>
  <c r="J61" i="14"/>
  <c r="K61" i="14" s="1"/>
  <c r="O61" i="14"/>
  <c r="P61" i="14" s="1"/>
  <c r="E62" i="14"/>
  <c r="F62" i="14" s="1"/>
  <c r="J62" i="14"/>
  <c r="K62" i="14" s="1"/>
  <c r="O62" i="14"/>
  <c r="P62" i="14" s="1"/>
  <c r="E63" i="14"/>
  <c r="J63" i="14"/>
  <c r="K63" i="14" s="1"/>
  <c r="O63" i="14"/>
  <c r="P63" i="14" s="1"/>
  <c r="E65" i="14"/>
  <c r="F65" i="14" s="1"/>
  <c r="J65" i="14"/>
  <c r="K65" i="14" s="1"/>
  <c r="O65" i="14"/>
  <c r="P65" i="14" s="1"/>
  <c r="E66" i="14"/>
  <c r="F66" i="14" s="1"/>
  <c r="J66" i="14"/>
  <c r="K66" i="14" s="1"/>
  <c r="O66" i="14"/>
  <c r="P66" i="14" s="1"/>
  <c r="E67" i="14"/>
  <c r="F67" i="14" s="1"/>
  <c r="J67" i="14"/>
  <c r="K67" i="14" s="1"/>
  <c r="O67" i="14"/>
  <c r="P67" i="14" s="1"/>
  <c r="D68" i="14"/>
  <c r="I68" i="14"/>
  <c r="N68" i="14"/>
  <c r="E71" i="14"/>
  <c r="F71" i="14" s="1"/>
  <c r="J71" i="14"/>
  <c r="K71" i="14" s="1"/>
  <c r="O71" i="14"/>
  <c r="P71" i="14" s="1"/>
  <c r="E72" i="14"/>
  <c r="F72" i="14" s="1"/>
  <c r="J72" i="14"/>
  <c r="K72" i="14" s="1"/>
  <c r="O72" i="14"/>
  <c r="P72" i="14" s="1"/>
  <c r="E73" i="14"/>
  <c r="F73" i="14" s="1"/>
  <c r="J73" i="14"/>
  <c r="K73" i="14" s="1"/>
  <c r="O73" i="14"/>
  <c r="P73" i="14" s="1"/>
  <c r="E75" i="14"/>
  <c r="F75" i="14" s="1"/>
  <c r="J75" i="14"/>
  <c r="K75" i="14" s="1"/>
  <c r="O75" i="14"/>
  <c r="P75" i="14" s="1"/>
  <c r="E76" i="14"/>
  <c r="F76" i="14" s="1"/>
  <c r="J76" i="14"/>
  <c r="K76" i="14" s="1"/>
  <c r="O76" i="14"/>
  <c r="P76" i="14" s="1"/>
  <c r="E77" i="14"/>
  <c r="F77" i="14" s="1"/>
  <c r="J77" i="14"/>
  <c r="K77" i="14" s="1"/>
  <c r="O77" i="14"/>
  <c r="P77" i="14" s="1"/>
  <c r="E79" i="14"/>
  <c r="F79" i="14" s="1"/>
  <c r="J79" i="14"/>
  <c r="K79" i="14" s="1"/>
  <c r="O79" i="14"/>
  <c r="P79" i="14" s="1"/>
  <c r="E80" i="14"/>
  <c r="F80" i="14" s="1"/>
  <c r="J80" i="14"/>
  <c r="K80" i="14" s="1"/>
  <c r="O80" i="14"/>
  <c r="P80" i="14" s="1"/>
  <c r="E81" i="14"/>
  <c r="F81" i="14" s="1"/>
  <c r="J81" i="14"/>
  <c r="K81" i="14" s="1"/>
  <c r="O81" i="14"/>
  <c r="P81" i="14" s="1"/>
  <c r="E82" i="14"/>
  <c r="F82" i="14" s="1"/>
  <c r="J82" i="14"/>
  <c r="K82" i="14" s="1"/>
  <c r="O82" i="14"/>
  <c r="P82" i="14" s="1"/>
  <c r="D83" i="14"/>
  <c r="I83" i="14"/>
  <c r="N83" i="14"/>
  <c r="E85" i="14"/>
  <c r="F85" i="14" s="1"/>
  <c r="J85" i="14"/>
  <c r="K85" i="14" s="1"/>
  <c r="O85" i="14"/>
  <c r="P85" i="14" s="1"/>
  <c r="E86" i="14"/>
  <c r="F86" i="14" s="1"/>
  <c r="J86" i="14"/>
  <c r="K86" i="14" s="1"/>
  <c r="O86" i="14"/>
  <c r="P86" i="14" s="1"/>
  <c r="O40" i="14" l="1"/>
  <c r="P40" i="14" s="1"/>
  <c r="P21" i="14"/>
  <c r="F21" i="14"/>
  <c r="F61" i="14"/>
  <c r="E68" i="14"/>
  <c r="E45" i="14"/>
  <c r="F45" i="14" s="1"/>
  <c r="E37" i="14"/>
  <c r="D37" i="14" s="1"/>
  <c r="P68" i="14"/>
  <c r="O44" i="14"/>
  <c r="N44" i="14" s="1"/>
  <c r="J44" i="14"/>
  <c r="J83" i="14"/>
  <c r="K83" i="14"/>
  <c r="J68" i="14"/>
  <c r="O46" i="14"/>
  <c r="H48" i="14"/>
  <c r="J48" i="14" s="1"/>
  <c r="I48" i="14" s="1"/>
  <c r="H52" i="14"/>
  <c r="J52" i="14" s="1"/>
  <c r="I52" i="14" s="1"/>
  <c r="E48" i="14"/>
  <c r="F47" i="14"/>
  <c r="O83" i="14"/>
  <c r="P83" i="14"/>
  <c r="E39" i="14"/>
  <c r="E35" i="14"/>
  <c r="F35" i="14" s="1"/>
  <c r="F83" i="14"/>
  <c r="O68" i="14"/>
  <c r="K68" i="14"/>
  <c r="E50" i="14"/>
  <c r="F50" i="14" s="1"/>
  <c r="J46" i="14"/>
  <c r="I46" i="14" s="1"/>
  <c r="E83" i="14"/>
  <c r="K43" i="14"/>
  <c r="P43" i="14"/>
  <c r="O48" i="14"/>
  <c r="N48" i="14" s="1"/>
  <c r="F51" i="14"/>
  <c r="E52" i="14"/>
  <c r="O52" i="14"/>
  <c r="N52" i="14" s="1"/>
  <c r="N39" i="14"/>
  <c r="P39" i="14"/>
  <c r="I28" i="14"/>
  <c r="K28" i="14"/>
  <c r="F28" i="14"/>
  <c r="D28" i="14"/>
  <c r="O50" i="14"/>
  <c r="N50" i="14" s="1"/>
  <c r="O33" i="14"/>
  <c r="E29" i="14"/>
  <c r="E31" i="14"/>
  <c r="O37" i="14"/>
  <c r="E33" i="14"/>
  <c r="D33" i="14" s="1"/>
  <c r="O28" i="14"/>
  <c r="E44" i="14"/>
  <c r="O35" i="14"/>
  <c r="O31" i="14"/>
  <c r="O29" i="14"/>
  <c r="J31" i="14"/>
  <c r="J39" i="14"/>
  <c r="H50" i="14"/>
  <c r="J50" i="14" s="1"/>
  <c r="I50" i="14" s="1"/>
  <c r="F63" i="14"/>
  <c r="J37" i="14"/>
  <c r="O56" i="8"/>
  <c r="P56" i="8" s="1"/>
  <c r="O55" i="8"/>
  <c r="P55" i="8" s="1"/>
  <c r="J56" i="8"/>
  <c r="J55" i="8"/>
  <c r="E56" i="8"/>
  <c r="F56" i="8" s="1"/>
  <c r="E55" i="8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7" i="12"/>
  <c r="G18" i="10"/>
  <c r="G19" i="10"/>
  <c r="C3" i="13"/>
  <c r="F7" i="10"/>
  <c r="G7" i="10" s="1"/>
  <c r="F8" i="10"/>
  <c r="G8" i="10" s="1"/>
  <c r="F9" i="10"/>
  <c r="G9" i="10" s="1"/>
  <c r="F10" i="10"/>
  <c r="G10" i="10" s="1"/>
  <c r="F11" i="10"/>
  <c r="G11" i="10" s="1"/>
  <c r="F12" i="10"/>
  <c r="G12" i="10" s="1"/>
  <c r="F13" i="10"/>
  <c r="G13" i="10" s="1"/>
  <c r="F14" i="10"/>
  <c r="G14" i="10" s="1"/>
  <c r="F15" i="10"/>
  <c r="G15" i="10" s="1"/>
  <c r="F16" i="10"/>
  <c r="G16" i="10" s="1"/>
  <c r="F17" i="10"/>
  <c r="G17" i="10" s="1"/>
  <c r="F18" i="10"/>
  <c r="F19" i="10"/>
  <c r="F6" i="10"/>
  <c r="G6" i="10" s="1"/>
  <c r="O76" i="8"/>
  <c r="P76" i="8" s="1"/>
  <c r="J76" i="8"/>
  <c r="K76" i="8" s="1"/>
  <c r="E76" i="8"/>
  <c r="F76" i="8" s="1"/>
  <c r="O75" i="8"/>
  <c r="P75" i="8" s="1"/>
  <c r="J75" i="8"/>
  <c r="K75" i="8" s="1"/>
  <c r="E75" i="8"/>
  <c r="F75" i="8" s="1"/>
  <c r="N73" i="8"/>
  <c r="I73" i="8"/>
  <c r="D73" i="8"/>
  <c r="O72" i="8"/>
  <c r="P72" i="8" s="1"/>
  <c r="J72" i="8"/>
  <c r="K72" i="8" s="1"/>
  <c r="E72" i="8"/>
  <c r="F72" i="8" s="1"/>
  <c r="O71" i="8"/>
  <c r="P71" i="8" s="1"/>
  <c r="J71" i="8"/>
  <c r="K71" i="8" s="1"/>
  <c r="E71" i="8"/>
  <c r="F71" i="8" s="1"/>
  <c r="O70" i="8"/>
  <c r="P70" i="8" s="1"/>
  <c r="J70" i="8"/>
  <c r="K70" i="8" s="1"/>
  <c r="E70" i="8"/>
  <c r="F70" i="8" s="1"/>
  <c r="O69" i="8"/>
  <c r="P69" i="8" s="1"/>
  <c r="J69" i="8"/>
  <c r="K69" i="8" s="1"/>
  <c r="E69" i="8"/>
  <c r="F69" i="8" s="1"/>
  <c r="O67" i="8"/>
  <c r="P67" i="8" s="1"/>
  <c r="J67" i="8"/>
  <c r="K67" i="8" s="1"/>
  <c r="E67" i="8"/>
  <c r="F67" i="8" s="1"/>
  <c r="O66" i="8"/>
  <c r="P66" i="8" s="1"/>
  <c r="J66" i="8"/>
  <c r="K66" i="8" s="1"/>
  <c r="E66" i="8"/>
  <c r="F66" i="8" s="1"/>
  <c r="O65" i="8"/>
  <c r="P65" i="8" s="1"/>
  <c r="J65" i="8"/>
  <c r="K65" i="8" s="1"/>
  <c r="E65" i="8"/>
  <c r="F65" i="8" s="1"/>
  <c r="O63" i="8"/>
  <c r="P63" i="8" s="1"/>
  <c r="J63" i="8"/>
  <c r="K63" i="8" s="1"/>
  <c r="E63" i="8"/>
  <c r="F63" i="8" s="1"/>
  <c r="O62" i="8"/>
  <c r="P62" i="8" s="1"/>
  <c r="J62" i="8"/>
  <c r="K62" i="8" s="1"/>
  <c r="E62" i="8"/>
  <c r="F62" i="8" s="1"/>
  <c r="O61" i="8"/>
  <c r="P61" i="8" s="1"/>
  <c r="J61" i="8"/>
  <c r="E61" i="8"/>
  <c r="F61" i="8" s="1"/>
  <c r="O57" i="8"/>
  <c r="P57" i="8" s="1"/>
  <c r="J57" i="8"/>
  <c r="K57" i="8" s="1"/>
  <c r="E57" i="8"/>
  <c r="F57" i="8" s="1"/>
  <c r="O53" i="8"/>
  <c r="P53" i="8" s="1"/>
  <c r="J53" i="8"/>
  <c r="K53" i="8" s="1"/>
  <c r="O46" i="8"/>
  <c r="J46" i="8"/>
  <c r="E46" i="8"/>
  <c r="F46" i="8" s="1"/>
  <c r="O41" i="8"/>
  <c r="P41" i="8" s="1"/>
  <c r="J41" i="8"/>
  <c r="K41" i="8" s="1"/>
  <c r="O39" i="8"/>
  <c r="P39" i="8" s="1"/>
  <c r="J39" i="8"/>
  <c r="K39" i="8" s="1"/>
  <c r="D39" i="8"/>
  <c r="E39" i="8" s="1"/>
  <c r="O37" i="8"/>
  <c r="P37" i="8" s="1"/>
  <c r="J37" i="8"/>
  <c r="D37" i="8"/>
  <c r="E37" i="8" s="1"/>
  <c r="O35" i="8"/>
  <c r="P35" i="8" s="1"/>
  <c r="J35" i="8"/>
  <c r="K35" i="8" s="1"/>
  <c r="D35" i="8"/>
  <c r="E35" i="8" s="1"/>
  <c r="O33" i="8"/>
  <c r="P33" i="8" s="1"/>
  <c r="J33" i="8"/>
  <c r="K33" i="8" s="1"/>
  <c r="D33" i="8"/>
  <c r="E33" i="8" s="1"/>
  <c r="N31" i="8"/>
  <c r="M36" i="8" s="1"/>
  <c r="I31" i="8"/>
  <c r="H40" i="8" s="1"/>
  <c r="D31" i="8"/>
  <c r="C36" i="8" s="1"/>
  <c r="O30" i="8"/>
  <c r="P30" i="8" s="1"/>
  <c r="J30" i="8"/>
  <c r="K30" i="8" s="1"/>
  <c r="E30" i="8"/>
  <c r="F30" i="8" s="1"/>
  <c r="O29" i="8"/>
  <c r="P29" i="8" s="1"/>
  <c r="J29" i="8"/>
  <c r="K29" i="8" s="1"/>
  <c r="E29" i="8"/>
  <c r="F29" i="8" s="1"/>
  <c r="O28" i="8"/>
  <c r="P28" i="8" s="1"/>
  <c r="J28" i="8"/>
  <c r="K28" i="8" s="1"/>
  <c r="E28" i="8"/>
  <c r="F28" i="8" s="1"/>
  <c r="O27" i="8"/>
  <c r="P27" i="8" s="1"/>
  <c r="E27" i="8"/>
  <c r="F27" i="8" s="1"/>
  <c r="O26" i="8"/>
  <c r="P26" i="8" s="1"/>
  <c r="E26" i="8"/>
  <c r="F26" i="8" s="1"/>
  <c r="O25" i="8"/>
  <c r="P25" i="8" s="1"/>
  <c r="J25" i="8"/>
  <c r="K25" i="8" s="1"/>
  <c r="E25" i="8"/>
  <c r="F25" i="8" s="1"/>
  <c r="O24" i="8"/>
  <c r="P24" i="8" s="1"/>
  <c r="J24" i="8"/>
  <c r="K24" i="8" s="1"/>
  <c r="E24" i="8"/>
  <c r="F24" i="8" s="1"/>
  <c r="O23" i="8"/>
  <c r="J23" i="8"/>
  <c r="K23" i="8" s="1"/>
  <c r="E23" i="8"/>
  <c r="F23" i="8" s="1"/>
  <c r="P20" i="8"/>
  <c r="K20" i="8"/>
  <c r="F20" i="8"/>
  <c r="J6" i="8"/>
  <c r="G5" i="8"/>
  <c r="G4" i="8"/>
  <c r="G3" i="8"/>
  <c r="D47" i="8" l="1"/>
  <c r="E47" i="8" s="1"/>
  <c r="F47" i="8" s="1"/>
  <c r="N46" i="16"/>
  <c r="I46" i="16"/>
  <c r="D46" i="16"/>
  <c r="N46" i="15"/>
  <c r="I46" i="15"/>
  <c r="D46" i="15"/>
  <c r="E46" i="14"/>
  <c r="E53" i="14" s="1"/>
  <c r="F37" i="14"/>
  <c r="P46" i="14"/>
  <c r="N46" i="14"/>
  <c r="P44" i="14"/>
  <c r="K44" i="14"/>
  <c r="I44" i="14"/>
  <c r="F68" i="14"/>
  <c r="D50" i="14"/>
  <c r="J41" i="14"/>
  <c r="E41" i="14"/>
  <c r="K48" i="14"/>
  <c r="D35" i="14"/>
  <c r="D39" i="14"/>
  <c r="F39" i="14"/>
  <c r="K46" i="14"/>
  <c r="D48" i="14"/>
  <c r="F48" i="14"/>
  <c r="K52" i="14"/>
  <c r="K50" i="14"/>
  <c r="J53" i="14"/>
  <c r="F33" i="14"/>
  <c r="P37" i="14"/>
  <c r="N37" i="14"/>
  <c r="K37" i="14"/>
  <c r="I37" i="14"/>
  <c r="F31" i="14"/>
  <c r="D31" i="14"/>
  <c r="P52" i="14"/>
  <c r="F29" i="14"/>
  <c r="D29" i="14"/>
  <c r="N35" i="14"/>
  <c r="P35" i="14"/>
  <c r="D44" i="14"/>
  <c r="F44" i="14"/>
  <c r="P28" i="14"/>
  <c r="N28" i="14"/>
  <c r="P33" i="14"/>
  <c r="N33" i="14"/>
  <c r="I39" i="14"/>
  <c r="K39" i="14"/>
  <c r="O41" i="14"/>
  <c r="I31" i="14"/>
  <c r="K31" i="14"/>
  <c r="P50" i="14"/>
  <c r="O53" i="14"/>
  <c r="F52" i="14"/>
  <c r="D52" i="14"/>
  <c r="P29" i="14"/>
  <c r="N29" i="14"/>
  <c r="N31" i="14"/>
  <c r="P31" i="14"/>
  <c r="P48" i="14"/>
  <c r="J40" i="8"/>
  <c r="H38" i="8"/>
  <c r="J38" i="8" s="1"/>
  <c r="C38" i="8"/>
  <c r="E38" i="8" s="1"/>
  <c r="H34" i="8"/>
  <c r="J34" i="8" s="1"/>
  <c r="I34" i="8" s="1"/>
  <c r="M34" i="8"/>
  <c r="O34" i="8" s="1"/>
  <c r="N34" i="8" s="1"/>
  <c r="M40" i="8"/>
  <c r="O40" i="8" s="1"/>
  <c r="N40" i="8" s="1"/>
  <c r="M42" i="8"/>
  <c r="O42" i="8" s="1"/>
  <c r="N42" i="8" s="1"/>
  <c r="H42" i="8"/>
  <c r="J42" i="8" s="1"/>
  <c r="I42" i="8" s="1"/>
  <c r="H36" i="8"/>
  <c r="J36" i="8" s="1"/>
  <c r="I36" i="8" s="1"/>
  <c r="G5" i="10"/>
  <c r="I47" i="8"/>
  <c r="N47" i="8"/>
  <c r="O31" i="8"/>
  <c r="J73" i="8"/>
  <c r="E5" i="12"/>
  <c r="F5" i="10"/>
  <c r="C42" i="8"/>
  <c r="P73" i="8"/>
  <c r="F35" i="8"/>
  <c r="E36" i="8"/>
  <c r="F33" i="8"/>
  <c r="F37" i="8"/>
  <c r="F31" i="8"/>
  <c r="F39" i="8"/>
  <c r="F73" i="8"/>
  <c r="K31" i="8"/>
  <c r="K46" i="8"/>
  <c r="E31" i="8"/>
  <c r="D41" i="8"/>
  <c r="E41" i="8" s="1"/>
  <c r="K61" i="8"/>
  <c r="K73" i="8" s="1"/>
  <c r="C34" i="8"/>
  <c r="E34" i="8" s="1"/>
  <c r="P23" i="8"/>
  <c r="P31" i="8" s="1"/>
  <c r="O36" i="8"/>
  <c r="C40" i="8"/>
  <c r="E40" i="8" s="1"/>
  <c r="E73" i="8"/>
  <c r="K37" i="8"/>
  <c r="P46" i="8"/>
  <c r="J31" i="8"/>
  <c r="O73" i="8"/>
  <c r="M38" i="8"/>
  <c r="O38" i="8" s="1"/>
  <c r="N38" i="8" s="1"/>
  <c r="F46" i="14" l="1"/>
  <c r="F53" i="14" s="1"/>
  <c r="D46" i="14"/>
  <c r="K38" i="8"/>
  <c r="I38" i="8"/>
  <c r="K40" i="8"/>
  <c r="I40" i="8"/>
  <c r="E46" i="15"/>
  <c r="D47" i="15"/>
  <c r="D49" i="15" s="1"/>
  <c r="O47" i="8"/>
  <c r="P47" i="8" s="1"/>
  <c r="J46" i="15"/>
  <c r="I47" i="15"/>
  <c r="I49" i="15" s="1"/>
  <c r="E46" i="16"/>
  <c r="D47" i="16"/>
  <c r="D49" i="16" s="1"/>
  <c r="J46" i="16"/>
  <c r="I47" i="16"/>
  <c r="I49" i="16" s="1"/>
  <c r="O46" i="16"/>
  <c r="N47" i="16"/>
  <c r="N49" i="16" s="1"/>
  <c r="O46" i="15"/>
  <c r="N47" i="15"/>
  <c r="N49" i="15" s="1"/>
  <c r="J54" i="14"/>
  <c r="J58" i="14" s="1"/>
  <c r="J84" i="14" s="1"/>
  <c r="J87" i="14" s="1"/>
  <c r="K4" i="14" s="1"/>
  <c r="E54" i="14"/>
  <c r="E58" i="14" s="1"/>
  <c r="E88" i="14" s="1"/>
  <c r="I53" i="14"/>
  <c r="K53" i="14"/>
  <c r="K41" i="14"/>
  <c r="N41" i="14"/>
  <c r="I41" i="14"/>
  <c r="F41" i="14"/>
  <c r="N53" i="14"/>
  <c r="P41" i="14"/>
  <c r="O54" i="14"/>
  <c r="O58" i="14" s="1"/>
  <c r="P53" i="14"/>
  <c r="D41" i="14"/>
  <c r="J47" i="8"/>
  <c r="K47" i="8" s="1"/>
  <c r="K36" i="8"/>
  <c r="P34" i="8"/>
  <c r="D53" i="14"/>
  <c r="K42" i="8"/>
  <c r="J43" i="8"/>
  <c r="J44" i="8" s="1"/>
  <c r="J48" i="8" s="1"/>
  <c r="O43" i="8"/>
  <c r="O44" i="8" s="1"/>
  <c r="O48" i="8" s="1"/>
  <c r="P42" i="8"/>
  <c r="P40" i="8"/>
  <c r="K34" i="8"/>
  <c r="F34" i="8"/>
  <c r="D34" i="8"/>
  <c r="F40" i="8"/>
  <c r="D40" i="8"/>
  <c r="F36" i="8"/>
  <c r="D36" i="8"/>
  <c r="F41" i="8"/>
  <c r="E42" i="8"/>
  <c r="E43" i="8" s="1"/>
  <c r="E44" i="8" s="1"/>
  <c r="E48" i="8" s="1"/>
  <c r="P36" i="8"/>
  <c r="N36" i="8"/>
  <c r="F38" i="8"/>
  <c r="D38" i="8"/>
  <c r="P38" i="8"/>
  <c r="E84" i="14" l="1"/>
  <c r="E87" i="14" s="1"/>
  <c r="K3" i="14" s="1"/>
  <c r="J88" i="14"/>
  <c r="K88" i="14" s="1"/>
  <c r="N54" i="14"/>
  <c r="N58" i="14" s="1"/>
  <c r="N84" i="14" s="1"/>
  <c r="N87" i="14" s="1"/>
  <c r="P46" i="15"/>
  <c r="P47" i="15" s="1"/>
  <c r="O47" i="15"/>
  <c r="O49" i="15" s="1"/>
  <c r="P49" i="15" s="1"/>
  <c r="P46" i="16"/>
  <c r="P47" i="16" s="1"/>
  <c r="O47" i="16"/>
  <c r="O49" i="16" s="1"/>
  <c r="P49" i="16" s="1"/>
  <c r="K5" i="16" s="1"/>
  <c r="K46" i="16"/>
  <c r="K47" i="16" s="1"/>
  <c r="J47" i="16"/>
  <c r="J49" i="16" s="1"/>
  <c r="K49" i="16" s="1"/>
  <c r="K4" i="16" s="1"/>
  <c r="F46" i="16"/>
  <c r="F47" i="16" s="1"/>
  <c r="E47" i="16"/>
  <c r="E49" i="16" s="1"/>
  <c r="F49" i="16" s="1"/>
  <c r="K3" i="16" s="1"/>
  <c r="K46" i="15"/>
  <c r="K47" i="15" s="1"/>
  <c r="J47" i="15"/>
  <c r="J49" i="15" s="1"/>
  <c r="K49" i="15" s="1"/>
  <c r="F46" i="15"/>
  <c r="F47" i="15" s="1"/>
  <c r="E47" i="15"/>
  <c r="E49" i="15" s="1"/>
  <c r="F49" i="15" s="1"/>
  <c r="K3" i="15" s="1"/>
  <c r="I54" i="14"/>
  <c r="I58" i="14" s="1"/>
  <c r="I84" i="14" s="1"/>
  <c r="I87" i="14" s="1"/>
  <c r="O88" i="14"/>
  <c r="O84" i="14"/>
  <c r="O87" i="14" s="1"/>
  <c r="K5" i="14" s="1"/>
  <c r="K54" i="14"/>
  <c r="K58" i="14" s="1"/>
  <c r="K84" i="14" s="1"/>
  <c r="P54" i="14"/>
  <c r="P58" i="14" s="1"/>
  <c r="P84" i="14" s="1"/>
  <c r="P87" i="14" s="1"/>
  <c r="D54" i="14"/>
  <c r="D58" i="14" s="1"/>
  <c r="F54" i="14"/>
  <c r="F58" i="14" s="1"/>
  <c r="I43" i="8"/>
  <c r="I44" i="8" s="1"/>
  <c r="I48" i="8" s="1"/>
  <c r="F88" i="14"/>
  <c r="K43" i="8"/>
  <c r="K44" i="8" s="1"/>
  <c r="K48" i="8" s="1"/>
  <c r="P43" i="8"/>
  <c r="P44" i="8" s="1"/>
  <c r="P48" i="8" s="1"/>
  <c r="N43" i="8"/>
  <c r="N44" i="8" s="1"/>
  <c r="N48" i="8" s="1"/>
  <c r="F42" i="8"/>
  <c r="F43" i="8" s="1"/>
  <c r="F44" i="8" s="1"/>
  <c r="F48" i="8" s="1"/>
  <c r="D42" i="8"/>
  <c r="D43" i="8" s="1"/>
  <c r="D44" i="8" s="1"/>
  <c r="D48" i="8" s="1"/>
  <c r="D88" i="14" l="1"/>
  <c r="L3" i="14" s="1"/>
  <c r="I88" i="14"/>
  <c r="L4" i="14" s="1"/>
  <c r="K7" i="14"/>
  <c r="K7" i="16"/>
  <c r="F52" i="8" s="1"/>
  <c r="P52" i="8" s="1"/>
  <c r="K7" i="15"/>
  <c r="P88" i="14"/>
  <c r="N88" i="14"/>
  <c r="L5" i="14" s="1"/>
  <c r="K87" i="14"/>
  <c r="F84" i="14"/>
  <c r="F87" i="14" s="1"/>
  <c r="D84" i="14"/>
  <c r="D87" i="14" s="1"/>
  <c r="L7" i="14" l="1"/>
  <c r="K52" i="8"/>
  <c r="F51" i="8" a="1"/>
  <c r="F51" i="8" s="1"/>
  <c r="P51" i="8"/>
  <c r="K51" i="8"/>
  <c r="D52" i="8"/>
  <c r="E52" i="8" s="1"/>
  <c r="D51" i="8" l="1"/>
  <c r="E51" i="8" s="1"/>
  <c r="I52" i="8"/>
  <c r="N52" i="8"/>
  <c r="I51" i="8" l="1"/>
  <c r="J51" i="8" s="1"/>
  <c r="N51" i="8"/>
  <c r="O51" i="8" s="1"/>
  <c r="O52" i="8"/>
  <c r="J52" i="8"/>
  <c r="E78" i="8"/>
  <c r="P58" i="8" l="1"/>
  <c r="P74" i="8" s="1"/>
  <c r="P77" i="8" s="1"/>
  <c r="N58" i="8"/>
  <c r="N74" i="8" s="1"/>
  <c r="N77" i="8" s="1"/>
  <c r="J78" i="8"/>
  <c r="O58" i="8"/>
  <c r="O74" i="8" s="1"/>
  <c r="O77" i="8" s="1"/>
  <c r="K5" i="8" s="1"/>
  <c r="O78" i="8"/>
  <c r="F78" i="8"/>
  <c r="E53" i="8"/>
  <c r="F53" i="8" s="1"/>
  <c r="P78" i="8" l="1"/>
  <c r="N78" i="8"/>
  <c r="L5" i="8" s="1"/>
  <c r="K78" i="8"/>
  <c r="E58" i="8"/>
  <c r="E74" i="8" s="1"/>
  <c r="E77" i="8" s="1"/>
  <c r="F55" i="8"/>
  <c r="D58" i="8" s="1"/>
  <c r="D74" i="8" s="1"/>
  <c r="D77" i="8" s="1"/>
  <c r="D78" i="8" l="1"/>
  <c r="L3" i="8" s="1"/>
  <c r="K3" i="8"/>
  <c r="F58" i="8"/>
  <c r="F74" i="8" s="1"/>
  <c r="F77" i="8" s="1"/>
  <c r="K55" i="8"/>
  <c r="I58" i="8"/>
  <c r="I74" i="8" s="1"/>
  <c r="I77" i="8" s="1"/>
  <c r="J58" i="8"/>
  <c r="J74" i="8" s="1"/>
  <c r="J77" i="8" s="1"/>
  <c r="K4" i="8" s="1"/>
  <c r="I78" i="8" l="1"/>
  <c r="K7" i="8"/>
  <c r="K56" i="8"/>
  <c r="K58" i="8" s="1"/>
  <c r="K74" i="8" s="1"/>
  <c r="K77" i="8" s="1"/>
  <c r="L4" i="8" l="1"/>
  <c r="L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<sst xmlns="http://schemas.openxmlformats.org/spreadsheetml/2006/main" count="1024" uniqueCount="266">
  <si>
    <t>%</t>
  </si>
  <si>
    <t>3.00</t>
  </si>
  <si>
    <t>Sonstige auftragsbezogene Kosten</t>
  </si>
  <si>
    <t>Fahrtkostenzuschuss</t>
  </si>
  <si>
    <t>Fertigungsmaterial, Maschinen und Geräte, Afa, etc.</t>
  </si>
  <si>
    <t>Sondereinzelkosten</t>
  </si>
  <si>
    <t>4.00</t>
  </si>
  <si>
    <t>Unternehmensbezogene Kosten</t>
  </si>
  <si>
    <t xml:space="preserve">Gehälter </t>
  </si>
  <si>
    <t>Gehälter Technische Angestellte, inkl. Lohnfolge­kosten</t>
  </si>
  <si>
    <t>Gehälter Kaufmännische Angestellte, inkl. Lohnfolge­kosten</t>
  </si>
  <si>
    <t xml:space="preserve">Fuhrparkkosten </t>
  </si>
  <si>
    <t>Fertigungshilfskosten</t>
  </si>
  <si>
    <t>Löhne Hilfsdienste, inkl. Lohnfolgekosten</t>
  </si>
  <si>
    <t>Sonstige Betriebskosten</t>
  </si>
  <si>
    <t>Schwerbehindertenabgabe</t>
  </si>
  <si>
    <t>Sonstige Verwaltungskosten</t>
  </si>
  <si>
    <t>Betriebsratskosten</t>
  </si>
  <si>
    <t>Sonstige Kosten (Verbandsbeiträge, Zertifizierung, etc.)</t>
  </si>
  <si>
    <t>Vorfinanzierung Sozialversicherungsbeiträge</t>
  </si>
  <si>
    <t>5.00</t>
  </si>
  <si>
    <t>6.00</t>
  </si>
  <si>
    <t>Gewerbesteuer auf Selbstkosten</t>
  </si>
  <si>
    <t>7.00</t>
  </si>
  <si>
    <t xml:space="preserve">Wagnis- /Gewinnzuschlag </t>
  </si>
  <si>
    <t>Voll Sozial­verspflicht. Personal</t>
  </si>
  <si>
    <t>1.00</t>
  </si>
  <si>
    <t xml:space="preserve">Produktiver Stundenlohn </t>
  </si>
  <si>
    <t>2.00</t>
  </si>
  <si>
    <t>Lohngebundene Kosten</t>
  </si>
  <si>
    <t>Sozialversicherungsbeiträge (Arbeitgeberanteil)</t>
  </si>
  <si>
    <t>Krankenversicherung</t>
  </si>
  <si>
    <t>Rentenversicherung</t>
  </si>
  <si>
    <t>Arbeitslosenversicherung</t>
  </si>
  <si>
    <t>Pflegeversicherung</t>
  </si>
  <si>
    <t>U2 Mutterschaftsaufwendungen</t>
  </si>
  <si>
    <t xml:space="preserve">U3 Insolvenzgeldumlage </t>
  </si>
  <si>
    <t>Gesetzliche Unfallversicherung</t>
  </si>
  <si>
    <t>Zwischensumme der Positionen unter 2.10</t>
  </si>
  <si>
    <t>Soziallöhne</t>
  </si>
  <si>
    <t>Gesetzliche Feiertage</t>
  </si>
  <si>
    <t>Sozialversicherung auf Pos. 2.21</t>
  </si>
  <si>
    <t>Urlaubsentgelt</t>
  </si>
  <si>
    <t>Sozialversicherung auf Pos. 2.22</t>
  </si>
  <si>
    <t>Arbeitsfreistellung</t>
  </si>
  <si>
    <t>Sozialversicherung auf Pos. 2.23</t>
  </si>
  <si>
    <t>Lohnfortzahlung im Krankheitsfall</t>
  </si>
  <si>
    <t>Sozialversicherung auf Pos. 2.24</t>
  </si>
  <si>
    <t>Zusätzliches Urlaubsgeld</t>
  </si>
  <si>
    <t>Sozialversicherung auf Pos. 2.25</t>
  </si>
  <si>
    <t>Zwischensumme Soziallöhne inkl. SV-Beiträge auf Soziallöhne</t>
  </si>
  <si>
    <t>Summe Sozialversicherungsbeiträge + Soziallöhne</t>
  </si>
  <si>
    <t>Zusätzliche lohngebundene Kosten</t>
  </si>
  <si>
    <t>Haftpflichtversicherung</t>
  </si>
  <si>
    <t>Sonstige Personalkosten</t>
  </si>
  <si>
    <t>2.10</t>
  </si>
  <si>
    <t>2.11</t>
  </si>
  <si>
    <t>2.12</t>
  </si>
  <si>
    <t>2.13</t>
  </si>
  <si>
    <t>2.14</t>
  </si>
  <si>
    <t>2.15</t>
  </si>
  <si>
    <t>2.16</t>
  </si>
  <si>
    <t>2.17</t>
  </si>
  <si>
    <t>2.21</t>
  </si>
  <si>
    <t>2.22</t>
  </si>
  <si>
    <t>2.23</t>
  </si>
  <si>
    <t>2.24</t>
  </si>
  <si>
    <t>2.25</t>
  </si>
  <si>
    <t>2.20</t>
  </si>
  <si>
    <t>2.30</t>
  </si>
  <si>
    <t>2.31</t>
  </si>
  <si>
    <t>2.32</t>
  </si>
  <si>
    <t>3.10</t>
  </si>
  <si>
    <t>3.20</t>
  </si>
  <si>
    <t>3.30</t>
  </si>
  <si>
    <t>3.40</t>
  </si>
  <si>
    <t>4.10</t>
  </si>
  <si>
    <t>4.11</t>
  </si>
  <si>
    <t>4.12</t>
  </si>
  <si>
    <t>4.20</t>
  </si>
  <si>
    <t>4.30</t>
  </si>
  <si>
    <t>4.31</t>
  </si>
  <si>
    <t>4.32</t>
  </si>
  <si>
    <t>4.40</t>
  </si>
  <si>
    <t>4.50</t>
  </si>
  <si>
    <t>4.51</t>
  </si>
  <si>
    <t>4.60</t>
  </si>
  <si>
    <t>4.70</t>
  </si>
  <si>
    <t>4.80</t>
  </si>
  <si>
    <t>IT/IT-Sicherheit</t>
  </si>
  <si>
    <t>2.11.1</t>
  </si>
  <si>
    <t>Zusatzbeitrag zur gesetzlichen Krankenversicherung</t>
  </si>
  <si>
    <t>Euro/h</t>
  </si>
  <si>
    <t>Euro/Jahr</t>
  </si>
  <si>
    <t>3.11</t>
  </si>
  <si>
    <t>3.12</t>
  </si>
  <si>
    <t>3.31</t>
  </si>
  <si>
    <t>Reinigungsmittel und Kleinmaterial</t>
  </si>
  <si>
    <t>3.32</t>
  </si>
  <si>
    <t>Maschinen und Geräte</t>
  </si>
  <si>
    <t>Lohnkostenanteil = {[Lohn + lohngebundene Kosten in € (inkl. Ziffer 3.11, 3.12, 4.11, 4.12, 4.31)] x 100} / Stundenverrechnungssatz in €</t>
  </si>
  <si>
    <t>Minijob (bis 556,00€)</t>
  </si>
  <si>
    <t xml:space="preserve">Lohnkostenanteil am Preis </t>
  </si>
  <si>
    <r>
      <t>Stundenverrechnungssatz in € = Summe (</t>
    </r>
    <r>
      <rPr>
        <b/>
        <sz val="12"/>
        <color theme="0"/>
        <rFont val="Symbol"/>
        <family val="1"/>
        <charset val="2"/>
      </rPr>
      <t>å</t>
    </r>
    <r>
      <rPr>
        <b/>
        <sz val="12"/>
        <color theme="0"/>
        <rFont val="Calibri"/>
        <family val="2"/>
      </rPr>
      <t xml:space="preserve"> 5.00 - 7.00)</t>
    </r>
  </si>
  <si>
    <r>
      <t xml:space="preserve">Selbstkosten </t>
    </r>
    <r>
      <rPr>
        <sz val="11"/>
        <color theme="1"/>
        <rFont val="Calibri"/>
        <family val="2"/>
      </rPr>
      <t>(</t>
    </r>
    <r>
      <rPr>
        <sz val="11"/>
        <color theme="1"/>
        <rFont val="Symbol"/>
        <family val="1"/>
        <charset val="2"/>
      </rPr>
      <t>å</t>
    </r>
    <r>
      <rPr>
        <sz val="11"/>
        <color theme="1"/>
        <rFont val="Calibri"/>
        <family val="2"/>
      </rPr>
      <t xml:space="preserve"> 1.00 bis 4.80)</t>
    </r>
  </si>
  <si>
    <r>
      <t>Zwischensumme unternehmensbezogene Kosten (</t>
    </r>
    <r>
      <rPr>
        <b/>
        <sz val="11"/>
        <color rgb="FF000000"/>
        <rFont val="Symbol"/>
        <family val="1"/>
        <charset val="2"/>
      </rPr>
      <t>å</t>
    </r>
    <r>
      <rPr>
        <b/>
        <sz val="11"/>
        <color rgb="FF000000"/>
        <rFont val="Calibri"/>
        <family val="2"/>
      </rPr>
      <t xml:space="preserve"> 4.10 - 4.80)</t>
    </r>
  </si>
  <si>
    <r>
      <t>Zwischensumme auftragsbezogene Kosten (</t>
    </r>
    <r>
      <rPr>
        <b/>
        <sz val="10"/>
        <color rgb="FF000000"/>
        <rFont val="Symbol"/>
        <family val="1"/>
        <charset val="2"/>
      </rPr>
      <t>å</t>
    </r>
    <r>
      <rPr>
        <b/>
        <sz val="10"/>
        <color rgb="FF000000"/>
        <rFont val="Calibri"/>
        <family val="2"/>
      </rPr>
      <t xml:space="preserve"> 3.10 – 3.40)</t>
    </r>
  </si>
  <si>
    <t xml:space="preserve">Löhne für Aufsichten/Vorarbeiter inkl. sozialer Folgekosten </t>
  </si>
  <si>
    <r>
      <t>Summe lohngebundene Kosten (</t>
    </r>
    <r>
      <rPr>
        <b/>
        <sz val="11"/>
        <color rgb="FF000000"/>
        <rFont val="Symbol"/>
        <family val="1"/>
        <charset val="2"/>
      </rPr>
      <t>å</t>
    </r>
    <r>
      <rPr>
        <b/>
        <sz val="11"/>
        <color rgb="FF000000"/>
        <rFont val="Calibri"/>
        <family val="2"/>
      </rPr>
      <t xml:space="preserve"> 2.10 - 2.32)</t>
    </r>
  </si>
  <si>
    <t>Durchschnittliche Urlaubtage je Mitarbeiter jährlich</t>
  </si>
  <si>
    <t>Tage tarifliche Arbeitfreistellung je Mitarbeiter jährlich</t>
  </si>
  <si>
    <t>Durchschnittliche Krankheitstage je Mitarbeiter jährlich</t>
  </si>
  <si>
    <t>Midijob (556,01€ -2.000,-€)</t>
  </si>
  <si>
    <t>Aufteilung nach Beschäftigungsverhältnis</t>
  </si>
  <si>
    <t>Summe (=100%)</t>
  </si>
  <si>
    <t>SVS</t>
  </si>
  <si>
    <t>angebotenener durchschnittlicher SVS für Reinigungsarbeiten an Werktagen</t>
  </si>
  <si>
    <t>Zu leistende Stunden im Jahr</t>
  </si>
  <si>
    <t>Produktive Arbeitstag</t>
  </si>
  <si>
    <t>Arbeitsstunden pro Tag</t>
  </si>
  <si>
    <t>Berechnung  der Kosten für die Vorarbeiterfunktion</t>
  </si>
  <si>
    <t>Zu leistende Stunden im Jahr als unproduktive Vorarbeiterfunktion in diesem Vertrag</t>
  </si>
  <si>
    <t xml:space="preserve">Pos. </t>
  </si>
  <si>
    <t>kalkulatorische Abschreibung 
Zeit in Monaten</t>
  </si>
  <si>
    <t>kalkulatorischer Abschreibungs-wert 
p.a. in €</t>
  </si>
  <si>
    <t>Anzahl der Mitarbeitenden gem. Kalkulation Unterhaltsreinigung ca.</t>
  </si>
  <si>
    <t>Wieder-
beschaffungs-
wert</t>
  </si>
  <si>
    <t>Insgesamt 
 in €</t>
  </si>
  <si>
    <t>Kosten für Objektleitung (Löhne + soziale Folgekosten)</t>
  </si>
  <si>
    <t>Kosten für Vorarbeiter (Löhne + soziale Folgekosten)</t>
  </si>
  <si>
    <t xml:space="preserve">2.3.2 </t>
  </si>
  <si>
    <t>A</t>
  </si>
  <si>
    <t>Arbeitsbekleidung</t>
  </si>
  <si>
    <t xml:space="preserve">B </t>
  </si>
  <si>
    <t>Sanitätsmittel</t>
  </si>
  <si>
    <t>C</t>
  </si>
  <si>
    <t>Freiwilliger Sozialer Aufwand</t>
  </si>
  <si>
    <t>D</t>
  </si>
  <si>
    <t>Personalwerbung</t>
  </si>
  <si>
    <t>E</t>
  </si>
  <si>
    <t>Einarbeitung und Schulung</t>
  </si>
  <si>
    <t>Hier ist die durchschnittliche Stückzahl pro Beschäftigtem (MA) und Jahr, multipliziert mit den voraussichtlichen Kosten pro Stück Arbeitskleidung anzusetzen. Des Weiteren sind die Waschkosten zu berücksichtigen.</t>
  </si>
  <si>
    <t>Hier sind Schutzkleidung, Mund-Nasen-Bedeckungen, FFP2-Masken, Händedesinfektionsmittel, Handschuhe uvm. U berücksichtigen.</t>
  </si>
  <si>
    <t>Hierunter fallen Aufwendungen, die über die im Rahmentarifvertrag vereinbarten Leistungen hinausgehen, insbesondere Altersversorgung, vermögenswirksame Leistungen, freiwillige Jahressondervergütungen, Verpflegungsaufwendungen, Jubiläumszuwendungen, Betriebsausflüge etc.</t>
  </si>
  <si>
    <t>Hier sind die Kosten für die Personalgewinnung zu berücksichtigen.</t>
  </si>
  <si>
    <t>Hier sind die Kosten für den Aufwanf der objekt- bzw. auftragsspezifische Einarbeitung/Schulung der Mitarbeitenden zu berücksichtigen.</t>
  </si>
  <si>
    <t>Kalkulationskostenzuschlag</t>
  </si>
  <si>
    <t>in %</t>
  </si>
  <si>
    <t>3.32  -  Maschinen und Geräte</t>
  </si>
  <si>
    <t>Artikelbezeichnung *</t>
  </si>
  <si>
    <t xml:space="preserve">* z.B. Reinigungswagen, Sauger, Scheuersaug-Automat, Waschmaschine, Trockner etc. </t>
  </si>
  <si>
    <t>3.31 Reinigungsmittel und Kleinmaterial</t>
  </si>
  <si>
    <t>kalkulierte Kosten</t>
  </si>
  <si>
    <t>kalkulierte Kosten
p.a. in €</t>
  </si>
  <si>
    <t>Anzahl p.a.</t>
  </si>
  <si>
    <t>Anzahl (Bedarf in 4 Jahren)</t>
  </si>
  <si>
    <t>* z.B. Bodenreiniger, Sanitärreiniger, Universalreiniger, Kalklöser, Besen, Wischbezüge etc.</t>
  </si>
  <si>
    <t>Jahreskosten für den zu ermittelnden Kalkulationszuschlag</t>
  </si>
  <si>
    <t>Kosten für Vorarbeiter (Löhne+ soziale Folgekosten)</t>
  </si>
  <si>
    <t>Gesetzliche Unfallversicherung auf 1.00 und 1.10</t>
  </si>
  <si>
    <t>U3 Insolvenzgeldumlage auf 1.12</t>
  </si>
  <si>
    <t>U2 Mutterschaftsaufwendungen auf 1.12</t>
  </si>
  <si>
    <t>Pflegeversicherung auf 1.12</t>
  </si>
  <si>
    <t>Arbeitslosenversicherung auf 1.12</t>
  </si>
  <si>
    <t>Rentenversicherung auf 1.12</t>
  </si>
  <si>
    <t>2.11  Zusatzbeitrag Krankenversicherung auf 1.12</t>
  </si>
  <si>
    <t>2.11  Krankenversicherung auf 1.12</t>
  </si>
  <si>
    <t>1.12 Steuer- und sozialversicherungspflichtiger Anteil</t>
  </si>
  <si>
    <t>1.11 Steuer- und sozialversicherungsfreier Anteil</t>
  </si>
  <si>
    <t>1.10</t>
  </si>
  <si>
    <t>Berechnung des Stundenverrechnungssatzes für die Unterhaltsreinigung an Sonntagen</t>
  </si>
  <si>
    <t xml:space="preserve">Berechnung des Stundenverrechnungssatzes für die Unterhaltsreinigung an Werktagen </t>
  </si>
  <si>
    <t>Löhne für Aufsicht - Objektleitung</t>
  </si>
  <si>
    <t>Löhne für Aufsicht - Vorarbeiterfunktion unproduktiv</t>
  </si>
  <si>
    <t>LKA in %</t>
  </si>
  <si>
    <t>Formeln in K5, K6, L5 und L6 dürfen bei Nicht benötigung gelöscht werden.</t>
  </si>
  <si>
    <t>Durchnittliche Feiertage/Jahr auf einem Mo - Fr  im Zeitraum 
01.11.2026 - 31.10.2030</t>
  </si>
  <si>
    <t>LKA
 in %</t>
  </si>
  <si>
    <t>Aufteilung nach Beschäftigungs-
verhältnis</t>
  </si>
  <si>
    <t>3.11 Kosten für Objektleitung</t>
  </si>
  <si>
    <t>Kosten pro Jahr</t>
  </si>
  <si>
    <t>3.12 Kosten für Vorarbeiterfunktion</t>
  </si>
  <si>
    <t>Berechnung  der Kosten für die Objektleitung</t>
  </si>
  <si>
    <t>Anlage 2 zum Angebot</t>
  </si>
  <si>
    <t xml:space="preserve">Preisblatt Unterhaltsreinigung in Liegenschaft: </t>
  </si>
  <si>
    <t>in Los:</t>
  </si>
  <si>
    <t>Name des Bieters:</t>
  </si>
  <si>
    <t>Raumgruppen - Kurzbezeichnung
(Ausführliche Erläuterung siehe Leistungsbeschreibung)</t>
  </si>
  <si>
    <t>Anteil der Raumgrup-       pe an der Gesamt-Monatsreini-      gungsfläche (nur Boden)         in %</t>
  </si>
  <si>
    <t>Jahres-
arbeits
stunden der Reinigungs
kräfte **</t>
  </si>
  <si>
    <t>Stunden-
verrech-nungs-
satz in €</t>
  </si>
  <si>
    <t>Jahreskosten (netto) in €    (Sp. 8 x Sp. 9)</t>
  </si>
  <si>
    <t xml:space="preserve">Jahreswert Unterhaltsreinigung für die Liegenschaft
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</si>
  <si>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</si>
  <si>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</si>
  <si>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</si>
  <si>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</si>
  <si>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</si>
  <si>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</si>
  <si>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</si>
  <si>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</si>
  <si>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</si>
  <si>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</si>
  <si>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1.0 Wohnen</t>
  </si>
  <si>
    <t/>
  </si>
  <si>
    <t>2.0 Büro</t>
  </si>
  <si>
    <t>3.0 Produktion</t>
  </si>
  <si>
    <t>3.8 Küche</t>
  </si>
  <si>
    <t>4.0 Lager</t>
  </si>
  <si>
    <t>5.0 Ausbildung</t>
  </si>
  <si>
    <t>6.0 Heilen Pflegen</t>
  </si>
  <si>
    <t>7.1 Sanitärräume</t>
  </si>
  <si>
    <t>7.2 Umkleiden</t>
  </si>
  <si>
    <t>7.9 Sonstige</t>
  </si>
  <si>
    <t>8.0 Technik</t>
  </si>
  <si>
    <t>9.0 Flur</t>
  </si>
  <si>
    <t>9.0 Treppen</t>
  </si>
  <si>
    <t>Putzmittel-/Aufenthaltsraum ***</t>
  </si>
  <si>
    <t>Anmerkung ***</t>
  </si>
  <si>
    <t>Gesamt</t>
  </si>
  <si>
    <t>Preis EUR/m² = SVS/durchschnittlichen Leistungsansatz</t>
  </si>
  <si>
    <t>Sonderreinigung</t>
  </si>
  <si>
    <t>(geschätzte) Zahl an Stunden für Sonderreinigungen im Jahr</t>
  </si>
  <si>
    <t>** Unterhaltsreinigung laut Vertrag und Leistungsbeschreibung; 
d.h. Reinigung aller Boden- und anderen Flächen und Zusammenhangtätigkeiten</t>
  </si>
  <si>
    <t>*** Putzmittel- und Aufenthaltsräume sind von der Auftragnehmerin ohne gesonderte Vergütung zu reinigen.</t>
  </si>
  <si>
    <t>Anteil der Raumgrup-       pe an der Gesamt-Jahressreini-      gungsfläche (nur Boden)         in %</t>
  </si>
  <si>
    <t>Jahreswert Unterhaltsreinigung für die Liegenschaft</t>
  </si>
  <si>
    <t>In nicht benötigten Zeilen bitte die Formel in Spalte G löschen.</t>
  </si>
  <si>
    <t xml:space="preserve">Referenz-Leistungs
wert  Reinigungs- kraft /Stunde </t>
  </si>
  <si>
    <t>Reinigung von Wischbezügen Truppenküche</t>
  </si>
  <si>
    <t>angebotenener durchschnittlicher SVS für Reinigungsarbeiten an Feiertagen</t>
  </si>
  <si>
    <t>angebotenener durchschnittlicher SVS für Reinigungsarbeiten an Sonntagen</t>
  </si>
  <si>
    <t>Feiertagszuschlag gem. § 3.4.7.b RTV</t>
  </si>
  <si>
    <t>Sonntagszuschlag gem. § 3.4.7.b RTV</t>
  </si>
  <si>
    <t>Midijob 
(556,01€ -2.000,-€)</t>
  </si>
  <si>
    <t>Minijob 
(bis 556,00€)</t>
  </si>
  <si>
    <t xml:space="preserve">Zu leistende Stunden im Jahr (Preisblatt WE 3875 werktags Zelle H37 + Preisblatt WE 3876 werktags Zelle H37 </t>
  </si>
  <si>
    <t>Durchnittliche Feiertage/Jahr auf einem Mo - Fr  im Zeitraum 
01.10.2026 - 30.09.2030</t>
  </si>
  <si>
    <t>Zu leistende Stunden im Jahr Preisblatt WE 3875 sonntags Zelle H37</t>
  </si>
  <si>
    <t>angebotenener durchschnittlicher SVS für Sonderreinigungen</t>
  </si>
  <si>
    <t>Berechnung des Stundenverrechnungssatzes für Sonderreinigungen</t>
  </si>
  <si>
    <t>Jahresreinigungs-fläche in m²</t>
  </si>
  <si>
    <t>Gesamtkosten für 4 Jahre</t>
  </si>
  <si>
    <t>Gesamtkosten</t>
  </si>
  <si>
    <t>(geschätzte) Zahl an Stunden für Sonderreinigungen während der Vertragslaufzeit von 4 Jahren</t>
  </si>
  <si>
    <t>Reinigungskosten für Objekt WE 3876 - Dienstgebäude BwDLZ</t>
  </si>
  <si>
    <t>WE 3876 - Dienstgebäude BwDLZ</t>
  </si>
  <si>
    <t>WE 3875 - Sachsen-Anhalt-Kaserne (sonntags)</t>
  </si>
  <si>
    <t>WE 3875 - Sachsen-Anhalt-Kaserne (werktags)</t>
  </si>
  <si>
    <t>Reinigungskosten für Objekt WE 3875 - Sachsen-Anhalt-Kaserne werktags</t>
  </si>
  <si>
    <t>Reinigungskosten für Objekt WE 3875 - Sachsen-Anhalt-Kaserne sonntags</t>
  </si>
  <si>
    <t>angebotener
Leistungs-
wert /Reinigungs
kraft/Stunde</t>
  </si>
  <si>
    <t xml:space="preserve">angebotener
Leistungs-
wert /Reinigungs
kraft/Stunde </t>
  </si>
  <si>
    <t>Grundfläche in m²</t>
  </si>
  <si>
    <t>* Der durchschnittliche Leistungsansatz wird für die Bewertung der Qualitätskriterien herangezogen.</t>
  </si>
  <si>
    <t>Durchschnittlicher Leistungsansatz in m²/h *</t>
  </si>
  <si>
    <t>Bitte alle orangen Felder ausfüllen!</t>
  </si>
  <si>
    <t>Stundenverrechnungssatz für Sonderreinigungen LV Zeile 00010/00030</t>
  </si>
  <si>
    <t>Monatspauschale LV Zeile 00010/00040</t>
  </si>
  <si>
    <t>LV Zeile 00010/00010</t>
  </si>
  <si>
    <t>LV Zeile 00010/00020</t>
  </si>
  <si>
    <t>LV Zeile 00020/00010</t>
  </si>
  <si>
    <t>Stundenverrechnungssatz für Sonderreinigungen LV Zeile 00020/00020</t>
  </si>
  <si>
    <t>Berechnung des Stundenverrechnungssatzes für die Unterhaltsreinigung an Feiertagen</t>
  </si>
  <si>
    <t>Jahreskosten (netto) in €    
(Sp. 8 x Sp. 9)</t>
  </si>
  <si>
    <t>Formeln in K4, K5, L4 und L5 dürfen bei Nichtbenötigung gelöscht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</si>
</sst>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\ &quot;%&quot;"/>
    <numFmt numFmtId="165" formatCode="#,##0.00\ &quot;€&quot;"/>
    <numFmt numFmtId="166" formatCode="[$€-2]\ #,##0.00"/>
    <numFmt numFmtId="167" formatCode="[$€-2]\ #,##0.00000"/>
    <numFmt numFmtId="168" formatCode="0.00\ &quot;h&quot;"/>
  </numFmts>
  <fonts count="4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9"/>
      <color theme="1"/>
      <name val="Calibri"/>
      <family val="2"/>
    </font>
    <font>
      <b/>
      <sz val="8"/>
      <color theme="1"/>
      <name val="Calibri"/>
      <family val="2"/>
    </font>
    <font>
      <b/>
      <sz val="8"/>
      <color rgb="FF000000"/>
      <name val="Calibri"/>
      <family val="2"/>
    </font>
    <font>
      <sz val="9"/>
      <color theme="1"/>
      <name val="Calibri"/>
      <family val="2"/>
    </font>
    <font>
      <sz val="12"/>
      <color theme="1"/>
      <name val="Calibri"/>
      <family val="2"/>
      <scheme val="minor"/>
    </font>
    <font>
      <b/>
      <sz val="9"/>
      <color rgb="FF0070C0"/>
      <name val="Calibri"/>
      <family val="2"/>
    </font>
    <font>
      <sz val="7"/>
      <color theme="1"/>
      <name val="Calibri"/>
      <family val="2"/>
    </font>
    <font>
      <b/>
      <sz val="9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</font>
    <font>
      <sz val="11"/>
      <color rgb="FF3F3F3F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</font>
    <font>
      <b/>
      <sz val="12"/>
      <color theme="0"/>
      <name val="Calibri"/>
      <family val="2"/>
    </font>
    <font>
      <b/>
      <sz val="12"/>
      <color rgb="FF3F3F3F"/>
      <name val="Calibri"/>
      <family val="2"/>
      <scheme val="minor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Symbol"/>
      <family val="1"/>
      <charset val="2"/>
    </font>
    <font>
      <sz val="11"/>
      <color theme="1"/>
      <name val="Symbol"/>
      <family val="1"/>
      <charset val="2"/>
    </font>
    <font>
      <b/>
      <sz val="10"/>
      <color rgb="FF000000"/>
      <name val="Symbol"/>
      <family val="1"/>
      <charset val="2"/>
    </font>
    <font>
      <b/>
      <sz val="11"/>
      <color rgb="FF000000"/>
      <name val="Symbol"/>
      <family val="1"/>
      <charset val="2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22"/>
      <name val="Arial"/>
      <family val="2"/>
    </font>
    <font>
      <sz val="10"/>
      <name val="Verdana"/>
      <family val="2"/>
    </font>
    <font>
      <b/>
      <sz val="12"/>
      <color indexed="23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10"/>
      <name val="Verdana"/>
      <family val="2"/>
    </font>
    <font>
      <sz val="10"/>
      <color indexed="10"/>
      <name val="Verdana"/>
      <family val="2"/>
    </font>
    <font>
      <b/>
      <sz val="8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</fills>
  <borders count="65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7F7F7F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3F3F3F"/>
      </right>
      <top/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1" fillId="6" borderId="16" applyNumberFormat="0" applyAlignment="0" applyProtection="0"/>
    <xf numFmtId="0" fontId="12" fillId="7" borderId="17" applyNumberFormat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8" fillId="0" borderId="0"/>
    <xf numFmtId="44" fontId="38" fillId="0" borderId="0" applyFont="0" applyFill="0" applyBorder="0" applyAlignment="0" applyProtection="0"/>
    <xf numFmtId="43" fontId="38" fillId="0" borderId="0" applyFont="0" applyFill="0" applyBorder="0" applyAlignment="0" applyProtection="0"/>
  </cellStyleXfs>
  <cellXfs count="457">
    <xf numFmtId="0" fontId="0" fillId="0" borderId="0" xfId="0"/>
    <xf numFmtId="0" fontId="0" fillId="2" borderId="0" xfId="0" applyFill="1"/>
    <xf numFmtId="0" fontId="5" fillId="3" borderId="12" xfId="0" applyFont="1" applyFill="1" applyBorder="1" applyAlignment="1">
      <alignment vertical="center" wrapText="1"/>
    </xf>
    <xf numFmtId="0" fontId="0" fillId="2" borderId="0" xfId="0" applyFill="1" applyAlignment="1">
      <alignment vertical="center"/>
    </xf>
    <xf numFmtId="0" fontId="3" fillId="4" borderId="12" xfId="0" applyFont="1" applyFill="1" applyBorder="1" applyAlignment="1">
      <alignment vertical="center"/>
    </xf>
    <xf numFmtId="0" fontId="3" fillId="3" borderId="12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 wrapText="1"/>
    </xf>
    <xf numFmtId="0" fontId="4" fillId="4" borderId="12" xfId="0" applyFont="1" applyFill="1" applyBorder="1" applyAlignment="1">
      <alignment vertical="center"/>
    </xf>
    <xf numFmtId="0" fontId="8" fillId="2" borderId="13" xfId="0" applyFont="1" applyFill="1" applyBorder="1" applyAlignment="1">
      <alignment horizontal="right" vertical="center" wrapText="1"/>
    </xf>
    <xf numFmtId="0" fontId="5" fillId="0" borderId="0" xfId="0" applyFont="1" applyAlignment="1">
      <alignment vertical="center"/>
    </xf>
    <xf numFmtId="0" fontId="5" fillId="3" borderId="12" xfId="0" applyFont="1" applyFill="1" applyBorder="1" applyAlignment="1">
      <alignment horizontal="center" vertical="center" wrapText="1"/>
    </xf>
    <xf numFmtId="44" fontId="5" fillId="3" borderId="2" xfId="2" applyFont="1" applyFill="1" applyBorder="1" applyAlignment="1">
      <alignment vertical="center" wrapText="1"/>
    </xf>
    <xf numFmtId="44" fontId="2" fillId="3" borderId="2" xfId="2" applyFont="1" applyFill="1" applyBorder="1" applyAlignment="1">
      <alignment vertical="center" wrapText="1"/>
    </xf>
    <xf numFmtId="44" fontId="0" fillId="0" borderId="0" xfId="2" applyFont="1" applyAlignment="1"/>
    <xf numFmtId="0" fontId="16" fillId="2" borderId="1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44" fontId="0" fillId="2" borderId="0" xfId="0" applyNumberFormat="1" applyFill="1"/>
    <xf numFmtId="44" fontId="16" fillId="2" borderId="11" xfId="2" applyFont="1" applyFill="1" applyBorder="1" applyAlignment="1">
      <alignment horizontal="center" vertical="center" wrapText="1"/>
    </xf>
    <xf numFmtId="44" fontId="5" fillId="3" borderId="12" xfId="2" applyFont="1" applyFill="1" applyBorder="1" applyAlignment="1">
      <alignment vertical="center" wrapText="1"/>
    </xf>
    <xf numFmtId="44" fontId="2" fillId="3" borderId="12" xfId="2" applyFont="1" applyFill="1" applyBorder="1" applyAlignment="1">
      <alignment vertical="center" wrapText="1"/>
    </xf>
    <xf numFmtId="0" fontId="0" fillId="0" borderId="21" xfId="0" applyBorder="1"/>
    <xf numFmtId="44" fontId="5" fillId="3" borderId="11" xfId="2" applyFont="1" applyFill="1" applyBorder="1" applyAlignment="1">
      <alignment vertical="center" wrapText="1"/>
    </xf>
    <xf numFmtId="164" fontId="22" fillId="5" borderId="6" xfId="0" applyNumberFormat="1" applyFont="1" applyFill="1" applyBorder="1" applyAlignment="1">
      <alignment horizontal="center" vertical="center" wrapText="1"/>
    </xf>
    <xf numFmtId="0" fontId="20" fillId="3" borderId="14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164" fontId="23" fillId="7" borderId="18" xfId="4" applyNumberFormat="1" applyFont="1" applyBorder="1" applyAlignment="1">
      <alignment horizontal="center" vertical="center" wrapText="1"/>
    </xf>
    <xf numFmtId="0" fontId="25" fillId="8" borderId="13" xfId="0" applyFont="1" applyFill="1" applyBorder="1" applyAlignment="1">
      <alignment vertical="center"/>
    </xf>
    <xf numFmtId="0" fontId="25" fillId="8" borderId="12" xfId="0" applyFont="1" applyFill="1" applyBorder="1" applyAlignment="1">
      <alignment vertical="center"/>
    </xf>
    <xf numFmtId="0" fontId="25" fillId="8" borderId="2" xfId="0" applyFont="1" applyFill="1" applyBorder="1" applyAlignment="1">
      <alignment vertical="center"/>
    </xf>
    <xf numFmtId="44" fontId="19" fillId="4" borderId="14" xfId="2" applyFont="1" applyFill="1" applyBorder="1" applyAlignment="1">
      <alignment vertical="center" wrapText="1"/>
    </xf>
    <xf numFmtId="0" fontId="0" fillId="2" borderId="23" xfId="0" applyFill="1" applyBorder="1"/>
    <xf numFmtId="44" fontId="0" fillId="2" borderId="24" xfId="0" applyNumberFormat="1" applyFill="1" applyBorder="1"/>
    <xf numFmtId="0" fontId="9" fillId="9" borderId="0" xfId="0" applyFont="1" applyFill="1" applyBorder="1" applyAlignment="1">
      <alignment horizontal="center" vertical="center"/>
    </xf>
    <xf numFmtId="0" fontId="0" fillId="2" borderId="0" xfId="0" applyFill="1" applyBorder="1"/>
    <xf numFmtId="44" fontId="0" fillId="2" borderId="0" xfId="2" applyFont="1" applyFill="1" applyBorder="1" applyAlignment="1"/>
    <xf numFmtId="0" fontId="0" fillId="2" borderId="8" xfId="0" applyFill="1" applyBorder="1"/>
    <xf numFmtId="0" fontId="1" fillId="2" borderId="8" xfId="0" applyFont="1" applyFill="1" applyBorder="1" applyAlignment="1">
      <alignment horizontal="right" vertical="center" wrapText="1"/>
    </xf>
    <xf numFmtId="44" fontId="22" fillId="5" borderId="3" xfId="2" applyFont="1" applyFill="1" applyBorder="1" applyAlignment="1">
      <alignment vertical="center" wrapText="1"/>
    </xf>
    <xf numFmtId="164" fontId="20" fillId="2" borderId="13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vertical="center" wrapText="1"/>
    </xf>
    <xf numFmtId="0" fontId="5" fillId="3" borderId="13" xfId="0" applyFont="1" applyFill="1" applyBorder="1" applyAlignment="1">
      <alignment horizontal="center" vertical="center" wrapText="1"/>
    </xf>
    <xf numFmtId="44" fontId="21" fillId="4" borderId="5" xfId="2" applyFont="1" applyFill="1" applyBorder="1" applyAlignment="1">
      <alignment vertical="center" wrapText="1"/>
    </xf>
    <xf numFmtId="0" fontId="0" fillId="0" borderId="0" xfId="0" applyFont="1"/>
    <xf numFmtId="44" fontId="26" fillId="8" borderId="5" xfId="2" applyFont="1" applyFill="1" applyBorder="1" applyAlignment="1">
      <alignment vertical="center" wrapText="1"/>
    </xf>
    <xf numFmtId="44" fontId="0" fillId="8" borderId="28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164" fontId="26" fillId="8" borderId="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44" fontId="2" fillId="3" borderId="11" xfId="2" applyFont="1" applyFill="1" applyBorder="1" applyAlignment="1">
      <alignment vertical="center" wrapText="1"/>
    </xf>
    <xf numFmtId="44" fontId="5" fillId="3" borderId="7" xfId="2" applyFont="1" applyFill="1" applyBorder="1" applyAlignment="1">
      <alignment vertical="center" wrapText="1"/>
    </xf>
    <xf numFmtId="164" fontId="19" fillId="4" borderId="6" xfId="0" applyNumberFormat="1" applyFont="1" applyFill="1" applyBorder="1" applyAlignment="1">
      <alignment horizontal="center" vertical="center" wrapText="1"/>
    </xf>
    <xf numFmtId="44" fontId="19" fillId="4" borderId="6" xfId="2" applyFont="1" applyFill="1" applyBorder="1" applyAlignment="1">
      <alignment vertical="center" wrapText="1"/>
    </xf>
    <xf numFmtId="44" fontId="19" fillId="4" borderId="3" xfId="2" applyFont="1" applyFill="1" applyBorder="1" applyAlignment="1">
      <alignment vertical="center" wrapText="1"/>
    </xf>
    <xf numFmtId="44" fontId="20" fillId="2" borderId="30" xfId="2" applyFont="1" applyFill="1" applyBorder="1" applyAlignment="1">
      <alignment vertical="center" wrapText="1"/>
    </xf>
    <xf numFmtId="44" fontId="0" fillId="2" borderId="25" xfId="0" applyNumberFormat="1" applyFill="1" applyBorder="1"/>
    <xf numFmtId="44" fontId="20" fillId="2" borderId="33" xfId="2" applyFont="1" applyFill="1" applyBorder="1" applyAlignment="1">
      <alignment vertical="center" wrapText="1"/>
    </xf>
    <xf numFmtId="44" fontId="0" fillId="2" borderId="27" xfId="0" applyNumberFormat="1" applyFill="1" applyBorder="1"/>
    <xf numFmtId="164" fontId="2" fillId="3" borderId="9" xfId="0" applyNumberFormat="1" applyFont="1" applyFill="1" applyBorder="1" applyAlignment="1">
      <alignment vertical="center" wrapText="1"/>
    </xf>
    <xf numFmtId="44" fontId="2" fillId="3" borderId="9" xfId="2" applyFont="1" applyFill="1" applyBorder="1" applyAlignment="1">
      <alignment vertical="center" wrapText="1"/>
    </xf>
    <xf numFmtId="44" fontId="2" fillId="3" borderId="10" xfId="2" applyFont="1" applyFill="1" applyBorder="1" applyAlignment="1">
      <alignment vertical="center" wrapText="1"/>
    </xf>
    <xf numFmtId="164" fontId="17" fillId="7" borderId="31" xfId="4" applyNumberFormat="1" applyFont="1" applyBorder="1" applyAlignment="1">
      <alignment horizontal="center" vertical="center" wrapText="1"/>
    </xf>
    <xf numFmtId="164" fontId="17" fillId="7" borderId="32" xfId="4" applyNumberFormat="1" applyFont="1" applyBorder="1" applyAlignment="1">
      <alignment horizontal="center" vertical="center" wrapText="1"/>
    </xf>
    <xf numFmtId="0" fontId="0" fillId="0" borderId="14" xfId="0" applyBorder="1"/>
    <xf numFmtId="44" fontId="22" fillId="5" borderId="6" xfId="2" applyFont="1" applyFill="1" applyBorder="1" applyAlignment="1">
      <alignment vertical="center" wrapText="1"/>
    </xf>
    <xf numFmtId="44" fontId="2" fillId="3" borderId="7" xfId="2" applyFont="1" applyFill="1" applyBorder="1" applyAlignment="1">
      <alignment vertical="center" wrapText="1"/>
    </xf>
    <xf numFmtId="0" fontId="2" fillId="3" borderId="9" xfId="0" applyFont="1" applyFill="1" applyBorder="1" applyAlignment="1">
      <alignment vertical="center" wrapText="1"/>
    </xf>
    <xf numFmtId="164" fontId="23" fillId="7" borderId="14" xfId="4" applyNumberFormat="1" applyFont="1" applyBorder="1" applyAlignment="1">
      <alignment horizontal="center" vertical="center" wrapText="1"/>
    </xf>
    <xf numFmtId="44" fontId="21" fillId="4" borderId="6" xfId="2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44" fontId="20" fillId="3" borderId="9" xfId="2" applyFont="1" applyFill="1" applyBorder="1" applyAlignment="1">
      <alignment vertical="center" wrapText="1"/>
    </xf>
    <xf numFmtId="0" fontId="5" fillId="3" borderId="15" xfId="0" applyFont="1" applyFill="1" applyBorder="1" applyAlignment="1">
      <alignment horizontal="center" vertical="center" wrapText="1"/>
    </xf>
    <xf numFmtId="44" fontId="20" fillId="3" borderId="8" xfId="2" applyFont="1" applyFill="1" applyBorder="1" applyAlignment="1">
      <alignment vertical="center" wrapText="1"/>
    </xf>
    <xf numFmtId="44" fontId="5" fillId="3" borderId="1" xfId="2" applyFont="1" applyFill="1" applyBorder="1" applyAlignment="1">
      <alignment vertical="center" wrapText="1"/>
    </xf>
    <xf numFmtId="43" fontId="5" fillId="3" borderId="15" xfId="1" applyFont="1" applyFill="1" applyBorder="1" applyAlignment="1">
      <alignment horizontal="center" vertical="center" wrapText="1"/>
    </xf>
    <xf numFmtId="164" fontId="20" fillId="3" borderId="10" xfId="0" applyNumberFormat="1" applyFont="1" applyFill="1" applyBorder="1" applyAlignment="1">
      <alignment horizontal="center" vertical="center" wrapText="1"/>
    </xf>
    <xf numFmtId="44" fontId="20" fillId="3" borderId="10" xfId="2" applyFont="1" applyFill="1" applyBorder="1" applyAlignment="1">
      <alignment vertical="center" wrapText="1"/>
    </xf>
    <xf numFmtId="164" fontId="20" fillId="9" borderId="6" xfId="0" applyNumberFormat="1" applyFont="1" applyFill="1" applyBorder="1" applyAlignment="1">
      <alignment horizontal="center" vertical="center" wrapText="1"/>
    </xf>
    <xf numFmtId="44" fontId="20" fillId="9" borderId="5" xfId="2" applyFont="1" applyFill="1" applyBorder="1" applyAlignment="1">
      <alignment vertical="center" wrapText="1"/>
    </xf>
    <xf numFmtId="44" fontId="20" fillId="9" borderId="6" xfId="2" applyFont="1" applyFill="1" applyBorder="1" applyAlignment="1">
      <alignment vertical="center" wrapText="1"/>
    </xf>
    <xf numFmtId="49" fontId="22" fillId="9" borderId="8" xfId="0" applyNumberFormat="1" applyFont="1" applyFill="1" applyBorder="1" applyAlignment="1">
      <alignment horizontal="left" vertical="center"/>
    </xf>
    <xf numFmtId="49" fontId="18" fillId="3" borderId="4" xfId="0" applyNumberFormat="1" applyFont="1" applyFill="1" applyBorder="1" applyAlignment="1">
      <alignment vertical="center" wrapText="1"/>
    </xf>
    <xf numFmtId="49" fontId="18" fillId="3" borderId="8" xfId="0" applyNumberFormat="1" applyFont="1" applyFill="1" applyBorder="1" applyAlignment="1">
      <alignment vertical="center" wrapText="1"/>
    </xf>
    <xf numFmtId="49" fontId="18" fillId="3" borderId="13" xfId="0" applyNumberFormat="1" applyFont="1" applyFill="1" applyBorder="1" applyAlignment="1">
      <alignment vertical="center" wrapText="1"/>
    </xf>
    <xf numFmtId="0" fontId="24" fillId="4" borderId="13" xfId="0" applyFont="1" applyFill="1" applyBorder="1" applyAlignment="1">
      <alignment vertical="center"/>
    </xf>
    <xf numFmtId="49" fontId="20" fillId="2" borderId="4" xfId="0" applyNumberFormat="1" applyFont="1" applyFill="1" applyBorder="1" applyAlignment="1">
      <alignment horizontal="right" vertical="center" wrapText="1"/>
    </xf>
    <xf numFmtId="0" fontId="20" fillId="2" borderId="12" xfId="0" applyFont="1" applyFill="1" applyBorder="1" applyAlignment="1">
      <alignment vertical="center" wrapText="1"/>
    </xf>
    <xf numFmtId="49" fontId="18" fillId="3" borderId="4" xfId="0" applyNumberFormat="1" applyFont="1" applyFill="1" applyBorder="1" applyAlignment="1">
      <alignment horizontal="center" vertical="center" wrapText="1"/>
    </xf>
    <xf numFmtId="49" fontId="18" fillId="3" borderId="13" xfId="0" applyNumberFormat="1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vertical="center"/>
    </xf>
    <xf numFmtId="0" fontId="25" fillId="4" borderId="12" xfId="0" applyFont="1" applyFill="1" applyBorder="1" applyAlignment="1">
      <alignment vertical="center"/>
    </xf>
    <xf numFmtId="0" fontId="24" fillId="4" borderId="12" xfId="0" applyFont="1" applyFill="1" applyBorder="1" applyAlignment="1">
      <alignment vertical="center" wrapText="1"/>
    </xf>
    <xf numFmtId="0" fontId="18" fillId="3" borderId="12" xfId="0" applyFont="1" applyFill="1" applyBorder="1" applyAlignment="1">
      <alignment vertical="center"/>
    </xf>
    <xf numFmtId="0" fontId="18" fillId="3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/>
    </xf>
    <xf numFmtId="0" fontId="25" fillId="2" borderId="13" xfId="0" applyFont="1" applyFill="1" applyBorder="1" applyAlignment="1">
      <alignment vertical="center"/>
    </xf>
    <xf numFmtId="0" fontId="25" fillId="2" borderId="12" xfId="0" applyFont="1" applyFill="1" applyBorder="1" applyAlignment="1">
      <alignment vertical="center" wrapText="1"/>
    </xf>
    <xf numFmtId="0" fontId="25" fillId="2" borderId="0" xfId="0" applyFont="1" applyFill="1" applyBorder="1" applyAlignment="1">
      <alignment vertical="center" wrapText="1"/>
    </xf>
    <xf numFmtId="164" fontId="12" fillId="7" borderId="14" xfId="4" applyNumberFormat="1" applyFont="1" applyBorder="1" applyAlignment="1">
      <alignment horizontal="center" vertical="center" wrapText="1"/>
    </xf>
    <xf numFmtId="0" fontId="18" fillId="3" borderId="13" xfId="0" applyFont="1" applyFill="1" applyBorder="1" applyAlignment="1">
      <alignment vertical="center" wrapText="1"/>
    </xf>
    <xf numFmtId="0" fontId="20" fillId="3" borderId="11" xfId="0" applyFont="1" applyFill="1" applyBorder="1" applyAlignment="1">
      <alignment vertical="center" wrapText="1"/>
    </xf>
    <xf numFmtId="49" fontId="20" fillId="0" borderId="9" xfId="0" applyNumberFormat="1" applyFont="1" applyFill="1" applyBorder="1" applyAlignment="1">
      <alignment horizontal="right" vertical="center" wrapText="1"/>
    </xf>
    <xf numFmtId="49" fontId="20" fillId="0" borderId="4" xfId="0" applyNumberFormat="1" applyFont="1" applyFill="1" applyBorder="1" applyAlignment="1">
      <alignment horizontal="right" vertical="center" wrapText="1"/>
    </xf>
    <xf numFmtId="0" fontId="20" fillId="2" borderId="13" xfId="0" applyFont="1" applyFill="1" applyBorder="1" applyAlignment="1">
      <alignment vertical="center"/>
    </xf>
    <xf numFmtId="49" fontId="20" fillId="0" borderId="8" xfId="0" applyNumberFormat="1" applyFont="1" applyFill="1" applyBorder="1" applyAlignment="1">
      <alignment horizontal="right" vertical="center" wrapText="1"/>
    </xf>
    <xf numFmtId="0" fontId="18" fillId="4" borderId="12" xfId="0" applyFont="1" applyFill="1" applyBorder="1" applyAlignment="1">
      <alignment vertical="center"/>
    </xf>
    <xf numFmtId="0" fontId="16" fillId="4" borderId="13" xfId="0" applyFont="1" applyFill="1" applyBorder="1" applyAlignment="1">
      <alignment vertical="center"/>
    </xf>
    <xf numFmtId="49" fontId="20" fillId="2" borderId="13" xfId="0" applyNumberFormat="1" applyFont="1" applyFill="1" applyBorder="1" applyAlignment="1">
      <alignment horizontal="right" vertical="center" wrapText="1"/>
    </xf>
    <xf numFmtId="0" fontId="6" fillId="2" borderId="8" xfId="0" applyFont="1" applyFill="1" applyBorder="1"/>
    <xf numFmtId="0" fontId="0" fillId="0" borderId="0" xfId="0" applyBorder="1"/>
    <xf numFmtId="44" fontId="18" fillId="3" borderId="2" xfId="2" applyFont="1" applyFill="1" applyBorder="1" applyAlignment="1">
      <alignment horizontal="center" vertical="center" wrapText="1"/>
    </xf>
    <xf numFmtId="165" fontId="0" fillId="0" borderId="1" xfId="2" applyNumberFormat="1" applyFont="1" applyBorder="1" applyAlignment="1">
      <alignment horizontal="center"/>
    </xf>
    <xf numFmtId="44" fontId="18" fillId="3" borderId="14" xfId="2" applyFont="1" applyFill="1" applyBorder="1" applyAlignment="1">
      <alignment horizontal="center" vertical="center" wrapText="1"/>
    </xf>
    <xf numFmtId="0" fontId="0" fillId="0" borderId="15" xfId="0" applyBorder="1"/>
    <xf numFmtId="4" fontId="14" fillId="0" borderId="22" xfId="1" applyNumberFormat="1" applyFont="1" applyFill="1" applyBorder="1" applyAlignment="1">
      <alignment horizontal="center" vertical="center"/>
    </xf>
    <xf numFmtId="0" fontId="12" fillId="7" borderId="37" xfId="4" applyBorder="1" applyAlignment="1">
      <alignment horizontal="center"/>
    </xf>
    <xf numFmtId="0" fontId="2" fillId="3" borderId="9" xfId="0" applyFont="1" applyFill="1" applyBorder="1" applyAlignment="1">
      <alignment horizontal="center" vertical="center" wrapText="1"/>
    </xf>
    <xf numFmtId="44" fontId="34" fillId="10" borderId="30" xfId="2" applyFont="1" applyFill="1" applyBorder="1" applyAlignment="1">
      <alignment vertical="center" wrapText="1"/>
    </xf>
    <xf numFmtId="44" fontId="15" fillId="10" borderId="25" xfId="0" applyNumberFormat="1" applyFont="1" applyFill="1" applyBorder="1"/>
    <xf numFmtId="44" fontId="34" fillId="10" borderId="21" xfId="2" applyFont="1" applyFill="1" applyBorder="1" applyAlignment="1">
      <alignment vertical="center" wrapText="1"/>
    </xf>
    <xf numFmtId="44" fontId="15" fillId="10" borderId="26" xfId="0" applyNumberFormat="1" applyFont="1" applyFill="1" applyBorder="1"/>
    <xf numFmtId="44" fontId="34" fillId="10" borderId="33" xfId="2" applyFont="1" applyFill="1" applyBorder="1" applyAlignment="1">
      <alignment vertical="center" wrapText="1"/>
    </xf>
    <xf numFmtId="44" fontId="15" fillId="10" borderId="27" xfId="0" applyNumberFormat="1" applyFont="1" applyFill="1" applyBorder="1"/>
    <xf numFmtId="44" fontId="20" fillId="10" borderId="30" xfId="2" applyFont="1" applyFill="1" applyBorder="1" applyAlignment="1">
      <alignment vertical="center" wrapText="1"/>
    </xf>
    <xf numFmtId="44" fontId="0" fillId="10" borderId="25" xfId="0" applyNumberFormat="1" applyFill="1" applyBorder="1"/>
    <xf numFmtId="44" fontId="20" fillId="10" borderId="21" xfId="2" applyFont="1" applyFill="1" applyBorder="1" applyAlignment="1">
      <alignment vertical="center" wrapText="1"/>
    </xf>
    <xf numFmtId="44" fontId="0" fillId="10" borderId="26" xfId="0" applyNumberFormat="1" applyFill="1" applyBorder="1"/>
    <xf numFmtId="44" fontId="20" fillId="10" borderId="33" xfId="2" applyFont="1" applyFill="1" applyBorder="1" applyAlignment="1">
      <alignment vertical="center" wrapText="1"/>
    </xf>
    <xf numFmtId="44" fontId="0" fillId="10" borderId="27" xfId="0" applyNumberFormat="1" applyFill="1" applyBorder="1"/>
    <xf numFmtId="44" fontId="0" fillId="10" borderId="25" xfId="0" applyNumberFormat="1" applyFont="1" applyFill="1" applyBorder="1"/>
    <xf numFmtId="44" fontId="0" fillId="10" borderId="26" xfId="0" applyNumberFormat="1" applyFont="1" applyFill="1" applyBorder="1"/>
    <xf numFmtId="44" fontId="0" fillId="10" borderId="27" xfId="0" applyNumberFormat="1" applyFont="1" applyFill="1" applyBorder="1"/>
    <xf numFmtId="164" fontId="20" fillId="10" borderId="13" xfId="0" applyNumberFormat="1" applyFont="1" applyFill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20" fillId="10" borderId="13" xfId="0" applyNumberFormat="1" applyFont="1" applyFill="1" applyBorder="1" applyAlignment="1">
      <alignment horizontal="center" vertical="center"/>
    </xf>
    <xf numFmtId="44" fontId="21" fillId="10" borderId="14" xfId="2" applyFont="1" applyFill="1" applyBorder="1" applyAlignment="1">
      <alignment vertical="center" wrapText="1"/>
    </xf>
    <xf numFmtId="44" fontId="6" fillId="10" borderId="14" xfId="0" applyNumberFormat="1" applyFont="1" applyFill="1" applyBorder="1"/>
    <xf numFmtId="44" fontId="20" fillId="10" borderId="29" xfId="2" applyFont="1" applyFill="1" applyBorder="1" applyAlignment="1">
      <alignment vertical="center" wrapText="1"/>
    </xf>
    <xf numFmtId="44" fontId="20" fillId="10" borderId="31" xfId="2" applyFont="1" applyFill="1" applyBorder="1" applyAlignment="1">
      <alignment vertical="center" wrapText="1"/>
    </xf>
    <xf numFmtId="44" fontId="20" fillId="10" borderId="32" xfId="2" applyFont="1" applyFill="1" applyBorder="1" applyAlignment="1">
      <alignment vertical="center" wrapText="1"/>
    </xf>
    <xf numFmtId="0" fontId="0" fillId="2" borderId="0" xfId="0" applyFont="1" applyFill="1"/>
    <xf numFmtId="0" fontId="18" fillId="3" borderId="5" xfId="0" applyFont="1" applyFill="1" applyBorder="1" applyAlignment="1">
      <alignment vertical="center" wrapText="1"/>
    </xf>
    <xf numFmtId="164" fontId="15" fillId="10" borderId="31" xfId="1" applyNumberFormat="1" applyFont="1" applyFill="1" applyBorder="1" applyAlignment="1">
      <alignment horizontal="center" vertical="center" wrapText="1"/>
    </xf>
    <xf numFmtId="164" fontId="15" fillId="10" borderId="29" xfId="1" applyNumberFormat="1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0" fillId="0" borderId="0" xfId="0"/>
    <xf numFmtId="164" fontId="15" fillId="10" borderId="29" xfId="3" applyNumberFormat="1" applyFont="1" applyFill="1" applyBorder="1" applyAlignment="1">
      <alignment horizontal="center" vertical="center" wrapText="1"/>
    </xf>
    <xf numFmtId="164" fontId="15" fillId="10" borderId="31" xfId="3" applyNumberFormat="1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left" vertical="center"/>
    </xf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1" fillId="6" borderId="16" xfId="3"/>
    <xf numFmtId="44" fontId="0" fillId="0" borderId="0" xfId="2" applyFont="1"/>
    <xf numFmtId="44" fontId="12" fillId="7" borderId="17" xfId="4" applyNumberFormat="1"/>
    <xf numFmtId="0" fontId="0" fillId="0" borderId="0" xfId="0" applyAlignment="1">
      <alignment horizontal="center" wrapText="1"/>
    </xf>
    <xf numFmtId="49" fontId="18" fillId="3" borderId="34" xfId="0" applyNumberFormat="1" applyFont="1" applyFill="1" applyBorder="1" applyAlignment="1">
      <alignment horizontal="center" vertical="center" wrapText="1"/>
    </xf>
    <xf numFmtId="44" fontId="21" fillId="12" borderId="5" xfId="2" applyFont="1" applyFill="1" applyBorder="1" applyAlignment="1">
      <alignment vertical="center" wrapText="1"/>
    </xf>
    <xf numFmtId="44" fontId="21" fillId="12" borderId="6" xfId="2" applyFont="1" applyFill="1" applyBorder="1" applyAlignment="1">
      <alignment horizontal="center" vertical="center" wrapText="1"/>
    </xf>
    <xf numFmtId="44" fontId="21" fillId="12" borderId="14" xfId="2" applyFont="1" applyFill="1" applyBorder="1" applyAlignment="1">
      <alignment vertical="center" wrapText="1"/>
    </xf>
    <xf numFmtId="44" fontId="6" fillId="12" borderId="14" xfId="0" applyNumberFormat="1" applyFont="1" applyFill="1" applyBorder="1"/>
    <xf numFmtId="0" fontId="0" fillId="0" borderId="0" xfId="0" applyAlignment="1">
      <alignment horizontal="right"/>
    </xf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35" fillId="0" borderId="0" xfId="0" applyFont="1"/>
    <xf numFmtId="14" fontId="6" fillId="0" borderId="0" xfId="0" quotePrefix="1" applyNumberFormat="1" applyFont="1"/>
    <xf numFmtId="0" fontId="6" fillId="0" borderId="0" xfId="0" applyFont="1"/>
    <xf numFmtId="0" fontId="12" fillId="7" borderId="17" xfId="5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11" fillId="6" borderId="16" xfId="3" applyAlignment="1">
      <alignment horizontal="center" vertical="center"/>
    </xf>
    <xf numFmtId="0" fontId="0" fillId="0" borderId="0" xfId="0" applyBorder="1" applyAlignment="1">
      <alignment horizontal="right"/>
    </xf>
    <xf numFmtId="44" fontId="12" fillId="10" borderId="21" xfId="4" applyNumberFormat="1" applyFill="1" applyBorder="1" applyAlignment="1">
      <alignment vertical="center" wrapText="1"/>
    </xf>
    <xf numFmtId="44" fontId="12" fillId="10" borderId="48" xfId="4" applyNumberFormat="1" applyFill="1" applyBorder="1"/>
    <xf numFmtId="44" fontId="12" fillId="7" borderId="48" xfId="4" applyNumberFormat="1" applyBorder="1"/>
    <xf numFmtId="44" fontId="0" fillId="8" borderId="28" xfId="0" applyNumberFormat="1" applyFill="1" applyBorder="1" applyAlignment="1">
      <alignment vertical="center"/>
    </xf>
    <xf numFmtId="0" fontId="9" fillId="9" borderId="0" xfId="0" applyFont="1" applyFill="1" applyAlignment="1">
      <alignment horizontal="center" vertical="center"/>
    </xf>
    <xf numFmtId="164" fontId="12" fillId="7" borderId="14" xfId="4" applyNumberFormat="1" applyBorder="1" applyAlignment="1">
      <alignment horizontal="center" vertical="center" wrapText="1"/>
    </xf>
    <xf numFmtId="0" fontId="25" fillId="2" borderId="0" xfId="0" applyFont="1" applyFill="1" applyAlignment="1">
      <alignment vertical="center" wrapText="1"/>
    </xf>
    <xf numFmtId="2" fontId="20" fillId="10" borderId="13" xfId="0" applyNumberFormat="1" applyFont="1" applyFill="1" applyBorder="1" applyAlignment="1">
      <alignment horizontal="center" vertical="center"/>
    </xf>
    <xf numFmtId="49" fontId="20" fillId="0" borderId="4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20" fillId="0" borderId="11" xfId="0" applyFont="1" applyBorder="1" applyAlignment="1">
      <alignment vertical="center"/>
    </xf>
    <xf numFmtId="49" fontId="20" fillId="0" borderId="9" xfId="0" applyNumberFormat="1" applyFont="1" applyBorder="1" applyAlignment="1">
      <alignment horizontal="right" vertical="center" wrapText="1"/>
    </xf>
    <xf numFmtId="49" fontId="20" fillId="0" borderId="8" xfId="0" applyNumberFormat="1" applyFont="1" applyBorder="1" applyAlignment="1">
      <alignment horizontal="right" vertical="center" wrapText="1"/>
    </xf>
    <xf numFmtId="44" fontId="20" fillId="10" borderId="52" xfId="2" applyFont="1" applyFill="1" applyBorder="1" applyAlignment="1">
      <alignment vertical="center" wrapText="1"/>
    </xf>
    <xf numFmtId="164" fontId="15" fillId="10" borderId="47" xfId="1" applyNumberFormat="1" applyFont="1" applyFill="1" applyBorder="1" applyAlignment="1">
      <alignment horizontal="center" vertical="center" wrapText="1"/>
    </xf>
    <xf numFmtId="164" fontId="13" fillId="10" borderId="31" xfId="1" applyNumberFormat="1" applyFont="1" applyFill="1" applyBorder="1" applyAlignment="1">
      <alignment horizontal="center" vertical="center" wrapText="1"/>
    </xf>
    <xf numFmtId="44" fontId="0" fillId="2" borderId="3" xfId="0" applyNumberFormat="1" applyFill="1" applyBorder="1"/>
    <xf numFmtId="44" fontId="20" fillId="10" borderId="14" xfId="2" applyFont="1" applyFill="1" applyBorder="1" applyAlignment="1">
      <alignment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37" fillId="2" borderId="0" xfId="0" applyFont="1" applyFill="1" applyBorder="1"/>
    <xf numFmtId="0" fontId="36" fillId="2" borderId="0" xfId="0" applyFont="1" applyFill="1" applyBorder="1"/>
    <xf numFmtId="0" fontId="18" fillId="3" borderId="2" xfId="0" applyFont="1" applyFill="1" applyBorder="1" applyAlignment="1">
      <alignment vertical="center"/>
    </xf>
    <xf numFmtId="164" fontId="23" fillId="7" borderId="53" xfId="4" applyNumberFormat="1" applyFont="1" applyBorder="1" applyAlignment="1">
      <alignment horizontal="center" vertical="center" wrapText="1"/>
    </xf>
    <xf numFmtId="0" fontId="25" fillId="2" borderId="2" xfId="0" applyFont="1" applyFill="1" applyBorder="1" applyAlignment="1">
      <alignment vertical="center" wrapText="1"/>
    </xf>
    <xf numFmtId="164" fontId="15" fillId="10" borderId="31" xfId="4" applyNumberFormat="1" applyFont="1" applyFill="1" applyBorder="1" applyAlignment="1">
      <alignment horizontal="center" vertical="center" wrapText="1"/>
    </xf>
    <xf numFmtId="164" fontId="15" fillId="10" borderId="32" xfId="4" applyNumberFormat="1" applyFont="1" applyFill="1" applyBorder="1" applyAlignment="1">
      <alignment horizontal="center" vertical="center" wrapText="1"/>
    </xf>
    <xf numFmtId="49" fontId="34" fillId="0" borderId="9" xfId="0" applyNumberFormat="1" applyFont="1" applyFill="1" applyBorder="1" applyAlignment="1">
      <alignment horizontal="right" vertical="center" wrapText="1"/>
    </xf>
    <xf numFmtId="0" fontId="15" fillId="0" borderId="0" xfId="0" applyFont="1"/>
    <xf numFmtId="164" fontId="15" fillId="11" borderId="31" xfId="1" applyNumberFormat="1" applyFont="1" applyFill="1" applyBorder="1" applyAlignment="1">
      <alignment horizontal="center" vertical="center" wrapText="1"/>
    </xf>
    <xf numFmtId="44" fontId="19" fillId="4" borderId="6" xfId="2" applyFont="1" applyFill="1" applyBorder="1" applyAlignment="1">
      <alignment horizontal="center" vertical="center" wrapText="1"/>
    </xf>
    <xf numFmtId="165" fontId="33" fillId="12" borderId="14" xfId="2" applyNumberFormat="1" applyFont="1" applyFill="1" applyBorder="1" applyAlignment="1">
      <alignment vertical="center" wrapText="1"/>
    </xf>
    <xf numFmtId="164" fontId="15" fillId="6" borderId="32" xfId="3" applyNumberFormat="1" applyFont="1" applyBorder="1" applyAlignment="1" applyProtection="1">
      <alignment horizontal="center" vertical="center" wrapText="1"/>
      <protection locked="0"/>
    </xf>
    <xf numFmtId="164" fontId="15" fillId="6" borderId="29" xfId="3" applyNumberFormat="1" applyFont="1" applyBorder="1" applyAlignment="1" applyProtection="1">
      <alignment horizontal="center" vertical="center" wrapText="1"/>
      <protection locked="0"/>
    </xf>
    <xf numFmtId="164" fontId="15" fillId="6" borderId="44" xfId="3" applyNumberFormat="1" applyFont="1" applyBorder="1" applyAlignment="1" applyProtection="1">
      <alignment horizontal="center" vertical="center" wrapText="1"/>
      <protection locked="0"/>
    </xf>
    <xf numFmtId="164" fontId="15" fillId="6" borderId="31" xfId="3" applyNumberFormat="1" applyFont="1" applyBorder="1" applyAlignment="1" applyProtection="1">
      <alignment horizontal="center" vertical="center" wrapText="1"/>
      <protection locked="0"/>
    </xf>
    <xf numFmtId="164" fontId="15" fillId="6" borderId="43" xfId="3" applyNumberFormat="1" applyFont="1" applyBorder="1" applyAlignment="1" applyProtection="1">
      <alignment horizontal="center" vertical="center" wrapText="1"/>
      <protection locked="0"/>
    </xf>
    <xf numFmtId="164" fontId="15" fillId="6" borderId="42" xfId="3" applyNumberFormat="1" applyFont="1" applyBorder="1" applyAlignment="1" applyProtection="1">
      <alignment horizontal="center" vertical="center" wrapText="1"/>
      <protection locked="0"/>
    </xf>
    <xf numFmtId="0" fontId="15" fillId="6" borderId="16" xfId="3" applyFont="1" applyAlignment="1" applyProtection="1">
      <alignment horizontal="center" vertical="center"/>
      <protection locked="0"/>
    </xf>
    <xf numFmtId="0" fontId="15" fillId="6" borderId="21" xfId="3" applyNumberFormat="1" applyFont="1" applyBorder="1" applyAlignment="1" applyProtection="1">
      <alignment horizontal="center"/>
      <protection locked="0"/>
    </xf>
    <xf numFmtId="0" fontId="11" fillId="6" borderId="40" xfId="3" applyBorder="1" applyAlignment="1" applyProtection="1">
      <alignment horizontal="center"/>
      <protection locked="0"/>
    </xf>
    <xf numFmtId="0" fontId="11" fillId="6" borderId="39" xfId="3" applyBorder="1" applyAlignment="1" applyProtection="1">
      <alignment horizontal="center"/>
      <protection locked="0"/>
    </xf>
    <xf numFmtId="0" fontId="11" fillId="6" borderId="38" xfId="3" applyBorder="1" applyAlignment="1" applyProtection="1">
      <alignment horizontal="center"/>
      <protection locked="0"/>
    </xf>
    <xf numFmtId="0" fontId="41" fillId="0" borderId="0" xfId="9" applyFont="1"/>
    <xf numFmtId="0" fontId="40" fillId="0" borderId="0" xfId="9" applyFont="1"/>
    <xf numFmtId="1" fontId="39" fillId="13" borderId="21" xfId="9" applyNumberFormat="1" applyFont="1" applyFill="1" applyBorder="1" applyAlignment="1" applyProtection="1">
      <alignment horizontal="center" vertical="center"/>
      <protection locked="0"/>
    </xf>
    <xf numFmtId="0" fontId="41" fillId="0" borderId="0" xfId="9" applyFont="1" applyAlignment="1">
      <alignment horizontal="center"/>
    </xf>
    <xf numFmtId="0" fontId="43" fillId="0" borderId="0" xfId="9" applyFont="1" applyAlignment="1">
      <alignment horizontal="center" vertical="center"/>
    </xf>
    <xf numFmtId="1" fontId="39" fillId="14" borderId="52" xfId="9" applyNumberFormat="1" applyFont="1" applyFill="1" applyBorder="1" applyAlignment="1" applyProtection="1">
      <alignment horizontal="center" vertical="center"/>
      <protection locked="0"/>
    </xf>
    <xf numFmtId="49" fontId="42" fillId="0" borderId="21" xfId="9" applyNumberFormat="1" applyFont="1" applyBorder="1" applyAlignment="1">
      <alignment horizontal="center" vertical="center"/>
    </xf>
    <xf numFmtId="49" fontId="42" fillId="0" borderId="21" xfId="9" applyNumberFormat="1" applyFont="1" applyBorder="1" applyAlignment="1">
      <alignment horizontal="center" vertical="center" wrapText="1"/>
    </xf>
    <xf numFmtId="0" fontId="42" fillId="13" borderId="21" xfId="9" applyFont="1" applyFill="1" applyBorder="1" applyAlignment="1">
      <alignment horizontal="center" vertical="center"/>
    </xf>
    <xf numFmtId="4" fontId="42" fillId="13" borderId="21" xfId="9" applyNumberFormat="1" applyFont="1" applyFill="1" applyBorder="1" applyAlignment="1">
      <alignment horizontal="center" vertical="center"/>
    </xf>
    <xf numFmtId="2" fontId="42" fillId="13" borderId="21" xfId="9" applyNumberFormat="1" applyFont="1" applyFill="1" applyBorder="1" applyAlignment="1">
      <alignment horizontal="center" vertical="center"/>
    </xf>
    <xf numFmtId="2" fontId="42" fillId="15" borderId="21" xfId="9" applyNumberFormat="1" applyFont="1" applyFill="1" applyBorder="1" applyAlignment="1">
      <alignment horizontal="center" vertical="center"/>
    </xf>
    <xf numFmtId="166" fontId="42" fillId="13" borderId="21" xfId="9" applyNumberFormat="1" applyFont="1" applyFill="1" applyBorder="1" applyAlignment="1">
      <alignment horizontal="center" vertical="center"/>
    </xf>
    <xf numFmtId="0" fontId="45" fillId="0" borderId="0" xfId="9" applyFont="1"/>
    <xf numFmtId="0" fontId="38" fillId="0" borderId="0" xfId="9"/>
    <xf numFmtId="165" fontId="44" fillId="0" borderId="0" xfId="9" applyNumberFormat="1" applyFont="1" applyAlignment="1">
      <alignment horizontal="center"/>
    </xf>
    <xf numFmtId="4" fontId="42" fillId="14" borderId="21" xfId="9" applyNumberFormat="1" applyFont="1" applyFill="1" applyBorder="1" applyAlignment="1">
      <alignment horizontal="center" vertical="center"/>
    </xf>
    <xf numFmtId="0" fontId="46" fillId="16" borderId="21" xfId="9" applyFont="1" applyFill="1" applyBorder="1" applyAlignment="1">
      <alignment horizontal="center" vertical="center"/>
    </xf>
    <xf numFmtId="0" fontId="46" fillId="14" borderId="21" xfId="9" applyFont="1" applyFill="1" applyBorder="1" applyAlignment="1">
      <alignment horizontal="center" vertical="center"/>
    </xf>
    <xf numFmtId="4" fontId="46" fillId="16" borderId="21" xfId="9" applyNumberFormat="1" applyFont="1" applyFill="1" applyBorder="1" applyAlignment="1">
      <alignment horizontal="center" vertical="center"/>
    </xf>
    <xf numFmtId="4" fontId="46" fillId="16" borderId="21" xfId="9" applyNumberFormat="1" applyFont="1" applyFill="1" applyBorder="1" applyAlignment="1">
      <alignment horizontal="center" vertical="center" wrapText="1"/>
    </xf>
    <xf numFmtId="4" fontId="46" fillId="14" borderId="49" xfId="9" applyNumberFormat="1" applyFont="1" applyFill="1" applyBorder="1" applyAlignment="1">
      <alignment vertical="center" wrapText="1"/>
    </xf>
    <xf numFmtId="166" fontId="46" fillId="16" borderId="21" xfId="9" applyNumberFormat="1" applyFont="1" applyFill="1" applyBorder="1" applyAlignment="1">
      <alignment horizontal="center" vertical="center"/>
    </xf>
    <xf numFmtId="0" fontId="44" fillId="0" borderId="0" xfId="9" applyFont="1" applyAlignment="1">
      <alignment vertical="center"/>
    </xf>
    <xf numFmtId="165" fontId="44" fillId="0" borderId="0" xfId="9" applyNumberFormat="1" applyFont="1" applyAlignment="1">
      <alignment horizontal="center" vertical="center"/>
    </xf>
    <xf numFmtId="0" fontId="46" fillId="16" borderId="58" xfId="9" applyFont="1" applyFill="1" applyBorder="1" applyAlignment="1">
      <alignment horizontal="center" vertical="center"/>
    </xf>
    <xf numFmtId="4" fontId="46" fillId="14" borderId="59" xfId="9" applyNumberFormat="1" applyFont="1" applyFill="1" applyBorder="1" applyAlignment="1">
      <alignment horizontal="center" vertical="center" wrapText="1"/>
    </xf>
    <xf numFmtId="167" fontId="46" fillId="16" borderId="59" xfId="9" applyNumberFormat="1" applyFont="1" applyFill="1" applyBorder="1" applyAlignment="1">
      <alignment horizontal="center" vertical="center"/>
    </xf>
    <xf numFmtId="166" fontId="42" fillId="14" borderId="0" xfId="9" applyNumberFormat="1" applyFont="1" applyFill="1" applyAlignment="1">
      <alignment horizontal="center" vertical="center"/>
    </xf>
    <xf numFmtId="0" fontId="46" fillId="13" borderId="21" xfId="9" applyFont="1" applyFill="1" applyBorder="1" applyAlignment="1">
      <alignment horizontal="center" vertical="center" wrapText="1"/>
    </xf>
    <xf numFmtId="166" fontId="46" fillId="16" borderId="46" xfId="9" applyNumberFormat="1" applyFont="1" applyFill="1" applyBorder="1" applyAlignment="1">
      <alignment horizontal="center" vertical="center"/>
    </xf>
    <xf numFmtId="4" fontId="42" fillId="0" borderId="0" xfId="9" applyNumberFormat="1" applyFont="1" applyAlignment="1">
      <alignment horizontal="center" vertical="center"/>
    </xf>
    <xf numFmtId="0" fontId="46" fillId="0" borderId="0" xfId="9" applyFont="1" applyAlignment="1">
      <alignment horizontal="center" vertical="center"/>
    </xf>
    <xf numFmtId="4" fontId="42" fillId="0" borderId="0" xfId="9" applyNumberFormat="1" applyFont="1" applyAlignment="1">
      <alignment horizontal="center" vertical="center" wrapText="1"/>
    </xf>
    <xf numFmtId="3" fontId="42" fillId="0" borderId="0" xfId="9" applyNumberFormat="1" applyFont="1" applyAlignment="1">
      <alignment horizontal="center" vertical="center"/>
    </xf>
    <xf numFmtId="165" fontId="39" fillId="0" borderId="0" xfId="9" applyNumberFormat="1" applyFont="1" applyAlignment="1">
      <alignment horizontal="center"/>
    </xf>
    <xf numFmtId="0" fontId="40" fillId="0" borderId="0" xfId="9" applyFont="1" applyAlignment="1">
      <alignment horizontal="center"/>
    </xf>
    <xf numFmtId="0" fontId="40" fillId="0" borderId="0" xfId="9" applyFont="1" applyAlignment="1">
      <alignment horizontal="center" vertical="center"/>
    </xf>
    <xf numFmtId="44" fontId="11" fillId="6" borderId="13" xfId="2" applyFont="1" applyFill="1" applyBorder="1" applyAlignment="1" applyProtection="1">
      <alignment vertical="center" wrapText="1"/>
      <protection locked="0"/>
    </xf>
    <xf numFmtId="164" fontId="15" fillId="6" borderId="29" xfId="1" applyNumberFormat="1" applyFont="1" applyFill="1" applyBorder="1" applyAlignment="1" applyProtection="1">
      <alignment horizontal="center" vertical="center" wrapText="1"/>
      <protection locked="0"/>
    </xf>
    <xf numFmtId="164" fontId="15" fillId="6" borderId="31" xfId="1" applyNumberFormat="1" applyFont="1" applyFill="1" applyBorder="1" applyAlignment="1" applyProtection="1">
      <alignment horizontal="center" vertical="center" wrapText="1"/>
      <protection locked="0"/>
    </xf>
    <xf numFmtId="164" fontId="15" fillId="6" borderId="32" xfId="1" applyNumberFormat="1" applyFont="1" applyFill="1" applyBorder="1" applyAlignment="1" applyProtection="1">
      <alignment horizontal="center" vertical="center" wrapText="1"/>
      <protection locked="0"/>
    </xf>
    <xf numFmtId="164" fontId="15" fillId="10" borderId="31" xfId="1" applyNumberFormat="1" applyFont="1" applyFill="1" applyBorder="1" applyAlignment="1" applyProtection="1">
      <alignment horizontal="center" vertical="center" wrapText="1"/>
      <protection locked="0"/>
    </xf>
    <xf numFmtId="0" fontId="15" fillId="6" borderId="14" xfId="3" applyFont="1" applyBorder="1" applyAlignment="1" applyProtection="1">
      <alignment horizontal="center" vertical="center" wrapText="1"/>
      <protection locked="0"/>
    </xf>
    <xf numFmtId="44" fontId="11" fillId="6" borderId="14" xfId="2" applyFont="1" applyFill="1" applyBorder="1" applyAlignment="1" applyProtection="1">
      <alignment vertical="center" wrapText="1"/>
      <protection locked="0"/>
    </xf>
    <xf numFmtId="0" fontId="11" fillId="6" borderId="16" xfId="3" applyNumberFormat="1" applyAlignment="1" applyProtection="1">
      <alignment horizontal="center"/>
      <protection locked="0"/>
    </xf>
    <xf numFmtId="164" fontId="15" fillId="11" borderId="31" xfId="1" applyNumberFormat="1" applyFont="1" applyFill="1" applyBorder="1" applyAlignment="1" applyProtection="1">
      <alignment horizontal="center" vertical="center" wrapText="1"/>
      <protection locked="0"/>
    </xf>
    <xf numFmtId="0" fontId="11" fillId="6" borderId="16" xfId="5" applyNumberFormat="1" applyFont="1" applyFill="1" applyBorder="1" applyAlignment="1" applyProtection="1">
      <alignment horizontal="center"/>
      <protection locked="0"/>
    </xf>
    <xf numFmtId="0" fontId="11" fillId="6" borderId="16" xfId="3" applyProtection="1">
      <protection locked="0"/>
    </xf>
    <xf numFmtId="0" fontId="11" fillId="6" borderId="16" xfId="3" applyAlignment="1" applyProtection="1">
      <alignment horizontal="center"/>
      <protection locked="0"/>
    </xf>
    <xf numFmtId="44" fontId="11" fillId="6" borderId="16" xfId="2" applyFont="1" applyFill="1" applyBorder="1" applyProtection="1">
      <protection locked="0"/>
    </xf>
    <xf numFmtId="0" fontId="15" fillId="6" borderId="51" xfId="3" applyFont="1" applyBorder="1" applyProtection="1">
      <protection locked="0"/>
    </xf>
    <xf numFmtId="0" fontId="15" fillId="6" borderId="51" xfId="3" applyFont="1" applyBorder="1" applyAlignment="1" applyProtection="1">
      <alignment horizontal="center"/>
      <protection locked="0"/>
    </xf>
    <xf numFmtId="44" fontId="15" fillId="6" borderId="51" xfId="2" applyFont="1" applyFill="1" applyBorder="1" applyProtection="1">
      <protection locked="0"/>
    </xf>
    <xf numFmtId="0" fontId="15" fillId="6" borderId="16" xfId="3" applyFont="1" applyProtection="1">
      <protection locked="0"/>
    </xf>
    <xf numFmtId="0" fontId="15" fillId="6" borderId="16" xfId="3" applyFont="1" applyAlignment="1" applyProtection="1">
      <alignment horizontal="center"/>
      <protection locked="0"/>
    </xf>
    <xf numFmtId="44" fontId="15" fillId="6" borderId="16" xfId="2" applyFont="1" applyFill="1" applyBorder="1" applyProtection="1">
      <protection locked="0"/>
    </xf>
    <xf numFmtId="44" fontId="0" fillId="0" borderId="0" xfId="2" applyFont="1" applyProtection="1">
      <protection locked="0"/>
    </xf>
    <xf numFmtId="0" fontId="42" fillId="14" borderId="59" xfId="9" applyFont="1" applyFill="1" applyBorder="1" applyAlignment="1">
      <alignment horizontal="center" vertical="center" wrapText="1"/>
    </xf>
    <xf numFmtId="0" fontId="42" fillId="14" borderId="0" xfId="9" applyFont="1" applyFill="1" applyAlignment="1">
      <alignment horizontal="center" vertical="center" wrapText="1"/>
    </xf>
    <xf numFmtId="0" fontId="39" fillId="13" borderId="21" xfId="9" applyFont="1" applyFill="1" applyBorder="1" applyAlignment="1">
      <alignment horizontal="center" vertical="center"/>
    </xf>
    <xf numFmtId="0" fontId="42" fillId="13" borderId="21" xfId="9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left" vertical="center"/>
    </xf>
    <xf numFmtId="0" fontId="18" fillId="3" borderId="12" xfId="0" applyFont="1" applyFill="1" applyBorder="1" applyAlignment="1">
      <alignment vertical="center" wrapText="1"/>
    </xf>
    <xf numFmtId="0" fontId="18" fillId="3" borderId="12" xfId="0" applyFont="1" applyFill="1" applyBorder="1" applyAlignment="1">
      <alignment vertical="center" wrapText="1"/>
    </xf>
    <xf numFmtId="43" fontId="46" fillId="16" borderId="59" xfId="11" applyFont="1" applyFill="1" applyBorder="1" applyAlignment="1">
      <alignment horizontal="center" vertical="center"/>
    </xf>
    <xf numFmtId="2" fontId="46" fillId="17" borderId="21" xfId="9" applyNumberFormat="1" applyFont="1" applyFill="1" applyBorder="1" applyAlignment="1">
      <alignment horizontal="center" vertical="center"/>
    </xf>
    <xf numFmtId="166" fontId="46" fillId="17" borderId="46" xfId="9" applyNumberFormat="1" applyFont="1" applyFill="1" applyBorder="1" applyAlignment="1">
      <alignment horizontal="center" vertical="center"/>
    </xf>
    <xf numFmtId="0" fontId="46" fillId="17" borderId="21" xfId="9" applyFont="1" applyFill="1" applyBorder="1" applyAlignment="1">
      <alignment horizontal="center" vertical="center" wrapText="1"/>
    </xf>
    <xf numFmtId="166" fontId="42" fillId="17" borderId="21" xfId="9" applyNumberFormat="1" applyFont="1" applyFill="1" applyBorder="1" applyAlignment="1" applyProtection="1">
      <alignment horizontal="center" vertical="center"/>
      <protection locked="0"/>
    </xf>
    <xf numFmtId="4" fontId="42" fillId="17" borderId="46" xfId="9" applyNumberFormat="1" applyFont="1" applyFill="1" applyBorder="1" applyAlignment="1">
      <alignment horizontal="center" vertical="center"/>
    </xf>
    <xf numFmtId="4" fontId="42" fillId="17" borderId="50" xfId="9" applyNumberFormat="1" applyFont="1" applyFill="1" applyBorder="1" applyAlignment="1">
      <alignment horizontal="center" vertical="center"/>
    </xf>
    <xf numFmtId="4" fontId="42" fillId="17" borderId="49" xfId="9" applyNumberFormat="1" applyFont="1" applyFill="1" applyBorder="1" applyAlignment="1">
      <alignment horizontal="center" vertical="center"/>
    </xf>
    <xf numFmtId="3" fontId="47" fillId="17" borderId="0" xfId="9" applyNumberFormat="1" applyFont="1" applyFill="1" applyAlignment="1">
      <alignment horizontal="center" vertical="center"/>
    </xf>
    <xf numFmtId="4" fontId="42" fillId="17" borderId="0" xfId="9" applyNumberFormat="1" applyFont="1" applyFill="1" applyAlignment="1">
      <alignment horizontal="center" vertical="center" wrapText="1"/>
    </xf>
    <xf numFmtId="0" fontId="42" fillId="17" borderId="0" xfId="9" applyFont="1" applyFill="1" applyAlignment="1">
      <alignment horizontal="center" vertical="center" wrapText="1"/>
    </xf>
    <xf numFmtId="4" fontId="42" fillId="13" borderId="0" xfId="9" applyNumberFormat="1" applyFont="1" applyFill="1" applyAlignment="1">
      <alignment horizontal="center" vertical="center" wrapText="1"/>
    </xf>
    <xf numFmtId="4" fontId="42" fillId="17" borderId="21" xfId="9" applyNumberFormat="1" applyFont="1" applyFill="1" applyBorder="1" applyAlignment="1">
      <alignment horizontal="center" vertical="center" wrapText="1"/>
    </xf>
    <xf numFmtId="4" fontId="42" fillId="17" borderId="0" xfId="9" applyNumberFormat="1" applyFont="1" applyFill="1" applyAlignment="1">
      <alignment horizontal="center" vertical="center"/>
    </xf>
    <xf numFmtId="2" fontId="11" fillId="6" borderId="16" xfId="3" applyNumberFormat="1" applyAlignment="1" applyProtection="1">
      <alignment horizontal="center" vertical="center"/>
      <protection locked="0"/>
    </xf>
    <xf numFmtId="2" fontId="15" fillId="6" borderId="16" xfId="3" applyNumberFormat="1" applyFont="1" applyAlignment="1" applyProtection="1">
      <alignment horizontal="center" vertical="center"/>
      <protection locked="0"/>
    </xf>
    <xf numFmtId="44" fontId="16" fillId="2" borderId="7" xfId="2" applyFont="1" applyFill="1" applyBorder="1" applyAlignment="1">
      <alignment horizontal="center" vertical="center" wrapText="1"/>
    </xf>
    <xf numFmtId="44" fontId="20" fillId="10" borderId="25" xfId="2" applyFont="1" applyFill="1" applyBorder="1" applyAlignment="1">
      <alignment vertical="center" wrapText="1"/>
    </xf>
    <xf numFmtId="44" fontId="20" fillId="10" borderId="26" xfId="2" applyFont="1" applyFill="1" applyBorder="1" applyAlignment="1">
      <alignment vertical="center" wrapText="1"/>
    </xf>
    <xf numFmtId="44" fontId="20" fillId="10" borderId="64" xfId="2" applyFont="1" applyFill="1" applyBorder="1" applyAlignment="1">
      <alignment vertical="center" wrapText="1"/>
    </xf>
    <xf numFmtId="44" fontId="20" fillId="10" borderId="27" xfId="2" applyFont="1" applyFill="1" applyBorder="1" applyAlignment="1">
      <alignment vertical="center" wrapText="1"/>
    </xf>
    <xf numFmtId="44" fontId="34" fillId="10" borderId="25" xfId="2" applyFont="1" applyFill="1" applyBorder="1" applyAlignment="1">
      <alignment vertical="center" wrapText="1"/>
    </xf>
    <xf numFmtId="44" fontId="34" fillId="10" borderId="26" xfId="2" applyFont="1" applyFill="1" applyBorder="1" applyAlignment="1">
      <alignment vertical="center" wrapText="1"/>
    </xf>
    <xf numFmtId="0" fontId="20" fillId="0" borderId="0" xfId="0" applyFont="1" applyBorder="1" applyAlignment="1">
      <alignment vertical="center"/>
    </xf>
    <xf numFmtId="44" fontId="34" fillId="10" borderId="27" xfId="2" applyFont="1" applyFill="1" applyBorder="1" applyAlignment="1">
      <alignment vertical="center" wrapText="1"/>
    </xf>
    <xf numFmtId="44" fontId="21" fillId="4" borderId="3" xfId="2" applyFont="1" applyFill="1" applyBorder="1" applyAlignment="1">
      <alignment vertical="center" wrapText="1"/>
    </xf>
    <xf numFmtId="44" fontId="20" fillId="3" borderId="15" xfId="2" applyFont="1" applyFill="1" applyBorder="1" applyAlignment="1">
      <alignment vertical="center" wrapText="1"/>
    </xf>
    <xf numFmtId="44" fontId="20" fillId="10" borderId="22" xfId="2" applyFont="1" applyFill="1" applyBorder="1" applyAlignment="1">
      <alignment vertical="center" wrapText="1"/>
    </xf>
    <xf numFmtId="44" fontId="20" fillId="10" borderId="23" xfId="2" applyFont="1" applyFill="1" applyBorder="1" applyAlignment="1">
      <alignment vertical="center" wrapText="1"/>
    </xf>
    <xf numFmtId="44" fontId="20" fillId="10" borderId="24" xfId="2" applyFont="1" applyFill="1" applyBorder="1" applyAlignment="1">
      <alignment vertical="center" wrapText="1"/>
    </xf>
    <xf numFmtId="44" fontId="20" fillId="9" borderId="3" xfId="2" applyFont="1" applyFill="1" applyBorder="1" applyAlignment="1">
      <alignment vertical="center" wrapText="1"/>
    </xf>
    <xf numFmtId="44" fontId="26" fillId="8" borderId="3" xfId="2" applyFont="1" applyFill="1" applyBorder="1" applyAlignment="1">
      <alignment vertical="center" wrapText="1"/>
    </xf>
    <xf numFmtId="164" fontId="15" fillId="10" borderId="29" xfId="1" applyNumberFormat="1" applyFont="1" applyFill="1" applyBorder="1" applyAlignment="1" applyProtection="1">
      <alignment horizontal="center" vertical="center" wrapText="1"/>
    </xf>
    <xf numFmtId="164" fontId="15" fillId="10" borderId="31" xfId="1" applyNumberFormat="1" applyFont="1" applyFill="1" applyBorder="1" applyAlignment="1" applyProtection="1">
      <alignment horizontal="center" vertical="center" wrapText="1"/>
    </xf>
    <xf numFmtId="164" fontId="15" fillId="10" borderId="29" xfId="1" applyNumberFormat="1" applyFont="1" applyFill="1" applyBorder="1" applyAlignment="1" applyProtection="1">
      <alignment horizontal="center" vertical="center" wrapText="1"/>
      <protection locked="0"/>
    </xf>
    <xf numFmtId="3" fontId="42" fillId="10" borderId="21" xfId="9" applyNumberFormat="1" applyFont="1" applyFill="1" applyBorder="1" applyAlignment="1">
      <alignment horizontal="center" vertical="center"/>
    </xf>
    <xf numFmtId="0" fontId="46" fillId="13" borderId="21" xfId="0" applyFont="1" applyFill="1" applyBorder="1" applyAlignment="1">
      <alignment horizontal="center" vertical="center" wrapText="1"/>
    </xf>
    <xf numFmtId="166" fontId="46" fillId="16" borderId="46" xfId="0" applyNumberFormat="1" applyFont="1" applyFill="1" applyBorder="1" applyAlignment="1">
      <alignment horizontal="center" vertical="center"/>
    </xf>
    <xf numFmtId="168" fontId="46" fillId="16" borderId="21" xfId="9" applyNumberFormat="1" applyFont="1" applyFill="1" applyBorder="1" applyAlignment="1">
      <alignment horizontal="center" vertical="center"/>
    </xf>
    <xf numFmtId="166" fontId="48" fillId="16" borderId="21" xfId="9" applyNumberFormat="1" applyFont="1" applyFill="1" applyBorder="1" applyAlignment="1">
      <alignment horizontal="center" vertical="center"/>
    </xf>
    <xf numFmtId="166" fontId="11" fillId="6" borderId="16" xfId="3" applyNumberFormat="1" applyAlignment="1" applyProtection="1">
      <alignment horizontal="center" vertical="center"/>
      <protection locked="0"/>
    </xf>
    <xf numFmtId="166" fontId="15" fillId="6" borderId="16" xfId="3" applyNumberFormat="1" applyFont="1" applyAlignment="1" applyProtection="1">
      <alignment horizontal="center" vertical="center"/>
      <protection locked="0"/>
    </xf>
    <xf numFmtId="0" fontId="11" fillId="6" borderId="21" xfId="3" applyNumberFormat="1" applyBorder="1" applyAlignment="1" applyProtection="1">
      <alignment horizontal="center"/>
      <protection locked="0"/>
    </xf>
    <xf numFmtId="0" fontId="15" fillId="6" borderId="21" xfId="3" applyFont="1" applyBorder="1" applyAlignment="1" applyProtection="1">
      <alignment horizontal="center" vertical="center"/>
      <protection locked="0"/>
    </xf>
    <xf numFmtId="165" fontId="12" fillId="7" borderId="41" xfId="2" applyNumberFormat="1" applyFont="1" applyFill="1" applyBorder="1" applyAlignment="1" applyProtection="1">
      <alignment horizontal="center"/>
      <protection locked="0"/>
    </xf>
    <xf numFmtId="0" fontId="0" fillId="10" borderId="10" xfId="0" applyFill="1" applyBorder="1" applyProtection="1">
      <protection locked="0"/>
    </xf>
    <xf numFmtId="165" fontId="12" fillId="7" borderId="19" xfId="2" applyNumberFormat="1" applyFont="1" applyFill="1" applyBorder="1" applyAlignment="1" applyProtection="1">
      <alignment horizontal="center"/>
      <protection locked="0"/>
    </xf>
    <xf numFmtId="0" fontId="0" fillId="10" borderId="15" xfId="0" applyFill="1" applyBorder="1" applyProtection="1">
      <protection locked="0"/>
    </xf>
    <xf numFmtId="165" fontId="12" fillId="7" borderId="20" xfId="2" applyNumberFormat="1" applyFont="1" applyFill="1" applyBorder="1" applyAlignment="1" applyProtection="1">
      <alignment horizontal="center"/>
      <protection locked="0"/>
    </xf>
    <xf numFmtId="0" fontId="0" fillId="10" borderId="6" xfId="0" applyFill="1" applyBorder="1" applyProtection="1">
      <protection locked="0"/>
    </xf>
    <xf numFmtId="43" fontId="12" fillId="7" borderId="41" xfId="1" applyFont="1" applyFill="1" applyBorder="1" applyAlignment="1" applyProtection="1">
      <alignment horizontal="center"/>
      <protection locked="0"/>
    </xf>
    <xf numFmtId="43" fontId="12" fillId="7" borderId="19" xfId="1" applyFont="1" applyFill="1" applyBorder="1" applyAlignment="1" applyProtection="1">
      <alignment horizontal="center"/>
      <protection locked="0"/>
    </xf>
    <xf numFmtId="43" fontId="12" fillId="7" borderId="20" xfId="1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4" fillId="0" borderId="52" xfId="9" applyFont="1" applyBorder="1" applyAlignment="1" applyProtection="1">
      <alignment horizontal="center" vertical="center" wrapText="1"/>
      <protection locked="0"/>
    </xf>
    <xf numFmtId="0" fontId="44" fillId="0" borderId="55" xfId="9" applyFont="1" applyBorder="1" applyAlignment="1" applyProtection="1">
      <alignment horizontal="center" vertical="center" wrapText="1"/>
      <protection locked="0"/>
    </xf>
    <xf numFmtId="0" fontId="44" fillId="0" borderId="54" xfId="9" applyFont="1" applyBorder="1" applyAlignment="1" applyProtection="1">
      <alignment horizontal="center" vertical="center" wrapText="1"/>
      <protection locked="0"/>
    </xf>
    <xf numFmtId="0" fontId="44" fillId="0" borderId="21" xfId="9" applyFont="1" applyBorder="1" applyAlignment="1" applyProtection="1">
      <alignment horizontal="center" vertical="center" wrapText="1"/>
      <protection locked="0"/>
    </xf>
    <xf numFmtId="0" fontId="38" fillId="0" borderId="21" xfId="9" applyBorder="1" applyAlignment="1">
      <alignment vertical="center" wrapText="1"/>
    </xf>
    <xf numFmtId="0" fontId="39" fillId="2" borderId="49" xfId="9" applyFont="1" applyFill="1" applyBorder="1" applyAlignment="1">
      <alignment horizontal="center" vertical="center" wrapText="1"/>
    </xf>
    <xf numFmtId="0" fontId="39" fillId="2" borderId="50" xfId="9" applyFont="1" applyFill="1" applyBorder="1" applyAlignment="1">
      <alignment horizontal="center" vertical="center" wrapText="1"/>
    </xf>
    <xf numFmtId="0" fontId="39" fillId="2" borderId="46" xfId="9" applyFont="1" applyFill="1" applyBorder="1" applyAlignment="1">
      <alignment horizontal="center" vertical="center" wrapText="1"/>
    </xf>
    <xf numFmtId="4" fontId="46" fillId="16" borderId="49" xfId="9" applyNumberFormat="1" applyFont="1" applyFill="1" applyBorder="1" applyAlignment="1">
      <alignment horizontal="right" vertical="center" wrapText="1"/>
    </xf>
    <xf numFmtId="4" fontId="46" fillId="16" borderId="50" xfId="9" applyNumberFormat="1" applyFont="1" applyFill="1" applyBorder="1" applyAlignment="1">
      <alignment horizontal="right" vertical="center" wrapText="1"/>
    </xf>
    <xf numFmtId="0" fontId="46" fillId="16" borderId="49" xfId="9" applyFont="1" applyFill="1" applyBorder="1" applyAlignment="1">
      <alignment horizontal="right" vertical="center"/>
    </xf>
    <xf numFmtId="0" fontId="46" fillId="16" borderId="50" xfId="9" applyFont="1" applyFill="1" applyBorder="1" applyAlignment="1">
      <alignment horizontal="right" vertical="center"/>
    </xf>
    <xf numFmtId="166" fontId="42" fillId="14" borderId="55" xfId="9" applyNumberFormat="1" applyFont="1" applyFill="1" applyBorder="1" applyAlignment="1">
      <alignment horizontal="center" vertical="center"/>
    </xf>
    <xf numFmtId="166" fontId="42" fillId="14" borderId="54" xfId="9" applyNumberFormat="1" applyFont="1" applyFill="1" applyBorder="1" applyAlignment="1">
      <alignment horizontal="center" vertical="center"/>
    </xf>
    <xf numFmtId="0" fontId="38" fillId="0" borderId="21" xfId="9" applyBorder="1" applyAlignment="1">
      <alignment horizontal="center" vertical="center"/>
    </xf>
    <xf numFmtId="0" fontId="39" fillId="0" borderId="58" xfId="9" applyFont="1" applyBorder="1" applyAlignment="1">
      <alignment horizontal="center" vertical="center" wrapText="1"/>
    </xf>
    <xf numFmtId="0" fontId="39" fillId="0" borderId="59" xfId="9" applyFont="1" applyBorder="1" applyAlignment="1">
      <alignment horizontal="center" vertical="center" wrapText="1"/>
    </xf>
    <xf numFmtId="0" fontId="39" fillId="0" borderId="60" xfId="9" applyFont="1" applyBorder="1" applyAlignment="1">
      <alignment horizontal="center" vertical="center" wrapText="1"/>
    </xf>
    <xf numFmtId="0" fontId="39" fillId="0" borderId="61" xfId="9" applyFont="1" applyBorder="1" applyAlignment="1">
      <alignment horizontal="center" vertical="center" wrapText="1"/>
    </xf>
    <xf numFmtId="0" fontId="39" fillId="0" borderId="62" xfId="9" applyFont="1" applyBorder="1" applyAlignment="1">
      <alignment horizontal="center" vertical="center" wrapText="1"/>
    </xf>
    <xf numFmtId="0" fontId="39" fillId="0" borderId="63" xfId="9" applyFont="1" applyBorder="1" applyAlignment="1">
      <alignment horizontal="center" vertical="center" wrapText="1"/>
    </xf>
    <xf numFmtId="0" fontId="39" fillId="0" borderId="49" xfId="9" applyFont="1" applyBorder="1" applyAlignment="1">
      <alignment horizontal="center" vertical="center" wrapText="1"/>
    </xf>
    <xf numFmtId="0" fontId="39" fillId="0" borderId="50" xfId="9" applyFont="1" applyBorder="1" applyAlignment="1">
      <alignment horizontal="center" vertical="center" wrapText="1"/>
    </xf>
    <xf numFmtId="0" fontId="39" fillId="0" borderId="46" xfId="9" applyFont="1" applyBorder="1" applyAlignment="1">
      <alignment horizontal="center" vertical="center" wrapText="1"/>
    </xf>
    <xf numFmtId="4" fontId="42" fillId="13" borderId="21" xfId="9" applyNumberFormat="1" applyFont="1" applyFill="1" applyBorder="1" applyAlignment="1">
      <alignment horizontal="center" vertical="center" wrapText="1"/>
    </xf>
    <xf numFmtId="4" fontId="42" fillId="13" borderId="59" xfId="9" applyNumberFormat="1" applyFont="1" applyFill="1" applyBorder="1" applyAlignment="1">
      <alignment horizontal="center" vertical="center" wrapText="1"/>
    </xf>
    <xf numFmtId="4" fontId="42" fillId="13" borderId="60" xfId="9" applyNumberFormat="1" applyFont="1" applyFill="1" applyBorder="1" applyAlignment="1">
      <alignment horizontal="center" vertical="center" wrapText="1"/>
    </xf>
    <xf numFmtId="4" fontId="42" fillId="13" borderId="49" xfId="9" applyNumberFormat="1" applyFont="1" applyFill="1" applyBorder="1" applyAlignment="1">
      <alignment horizontal="center" vertical="center"/>
    </xf>
    <xf numFmtId="4" fontId="42" fillId="13" borderId="50" xfId="9" applyNumberFormat="1" applyFont="1" applyFill="1" applyBorder="1" applyAlignment="1">
      <alignment horizontal="center" vertical="center"/>
    </xf>
    <xf numFmtId="4" fontId="42" fillId="13" borderId="46" xfId="9" applyNumberFormat="1" applyFont="1" applyFill="1" applyBorder="1" applyAlignment="1">
      <alignment horizontal="center" vertical="center"/>
    </xf>
    <xf numFmtId="166" fontId="46" fillId="16" borderId="49" xfId="9" applyNumberFormat="1" applyFont="1" applyFill="1" applyBorder="1" applyAlignment="1">
      <alignment horizontal="center" vertical="center" wrapText="1"/>
    </xf>
    <xf numFmtId="166" fontId="46" fillId="16" borderId="50" xfId="9" applyNumberFormat="1" applyFont="1" applyFill="1" applyBorder="1" applyAlignment="1">
      <alignment horizontal="center" vertical="center" wrapText="1"/>
    </xf>
    <xf numFmtId="166" fontId="46" fillId="16" borderId="46" xfId="9" applyNumberFormat="1" applyFont="1" applyFill="1" applyBorder="1" applyAlignment="1">
      <alignment horizontal="center" vertical="center" wrapText="1"/>
    </xf>
    <xf numFmtId="0" fontId="40" fillId="13" borderId="21" xfId="9" applyFont="1" applyFill="1" applyBorder="1" applyAlignment="1">
      <alignment horizontal="center" vertical="center"/>
    </xf>
    <xf numFmtId="0" fontId="42" fillId="13" borderId="21" xfId="9" applyFont="1" applyFill="1" applyBorder="1" applyAlignment="1">
      <alignment horizontal="center" vertical="center" wrapText="1"/>
    </xf>
    <xf numFmtId="0" fontId="42" fillId="13" borderId="54" xfId="9" applyFont="1" applyFill="1" applyBorder="1" applyAlignment="1">
      <alignment horizontal="center" vertical="center" wrapText="1"/>
    </xf>
    <xf numFmtId="0" fontId="39" fillId="13" borderId="21" xfId="9" applyFont="1" applyFill="1" applyBorder="1" applyAlignment="1">
      <alignment horizontal="center" vertical="center"/>
    </xf>
    <xf numFmtId="44" fontId="40" fillId="13" borderId="21" xfId="10" applyFont="1" applyFill="1" applyBorder="1" applyAlignment="1" applyProtection="1">
      <alignment horizontal="center" vertical="center"/>
      <protection locked="0"/>
    </xf>
    <xf numFmtId="0" fontId="44" fillId="0" borderId="21" xfId="9" applyFont="1" applyBorder="1" applyAlignment="1">
      <alignment vertical="center" wrapText="1"/>
    </xf>
    <xf numFmtId="0" fontId="44" fillId="13" borderId="52" xfId="9" applyFont="1" applyFill="1" applyBorder="1" applyAlignment="1">
      <alignment horizontal="center" vertical="center" textRotation="90" wrapText="1"/>
    </xf>
    <xf numFmtId="0" fontId="44" fillId="13" borderId="55" xfId="9" applyFont="1" applyFill="1" applyBorder="1" applyAlignment="1">
      <alignment horizontal="center" vertical="center" textRotation="90" wrapText="1"/>
    </xf>
    <xf numFmtId="0" fontId="44" fillId="13" borderId="54" xfId="9" applyFont="1" applyFill="1" applyBorder="1" applyAlignment="1">
      <alignment horizontal="center" vertical="center" textRotation="90" wrapText="1"/>
    </xf>
    <xf numFmtId="166" fontId="11" fillId="6" borderId="16" xfId="3" applyNumberFormat="1" applyAlignment="1" applyProtection="1">
      <alignment horizontal="center" vertical="center"/>
      <protection locked="0"/>
    </xf>
    <xf numFmtId="0" fontId="39" fillId="13" borderId="49" xfId="9" applyFont="1" applyFill="1" applyBorder="1" applyAlignment="1">
      <alignment horizontal="left" vertical="center" indent="2"/>
    </xf>
    <xf numFmtId="0" fontId="39" fillId="13" borderId="50" xfId="9" applyFont="1" applyFill="1" applyBorder="1" applyAlignment="1">
      <alignment horizontal="left" vertical="center" indent="2"/>
    </xf>
    <xf numFmtId="0" fontId="39" fillId="13" borderId="46" xfId="9" applyFont="1" applyFill="1" applyBorder="1" applyAlignment="1">
      <alignment horizontal="left" vertical="center" indent="2"/>
    </xf>
    <xf numFmtId="44" fontId="11" fillId="6" borderId="16" xfId="3" applyNumberFormat="1" applyAlignment="1" applyProtection="1">
      <alignment horizontal="center" vertical="center"/>
      <protection locked="0"/>
    </xf>
    <xf numFmtId="0" fontId="42" fillId="14" borderId="56" xfId="9" applyFont="1" applyFill="1" applyBorder="1" applyAlignment="1">
      <alignment horizontal="center" vertical="center" wrapText="1"/>
    </xf>
    <xf numFmtId="0" fontId="42" fillId="14" borderId="0" xfId="9" applyFont="1" applyFill="1" applyAlignment="1">
      <alignment horizontal="center" vertical="center" wrapText="1"/>
    </xf>
    <xf numFmtId="0" fontId="42" fillId="14" borderId="57" xfId="9" applyFont="1" applyFill="1" applyBorder="1" applyAlignment="1">
      <alignment horizontal="center" vertical="center" wrapText="1"/>
    </xf>
    <xf numFmtId="0" fontId="42" fillId="14" borderId="58" xfId="9" applyFont="1" applyFill="1" applyBorder="1" applyAlignment="1">
      <alignment horizontal="center" vertical="center" wrapText="1"/>
    </xf>
    <xf numFmtId="0" fontId="42" fillId="14" borderId="59" xfId="9" applyFont="1" applyFill="1" applyBorder="1" applyAlignment="1">
      <alignment horizontal="center" vertical="center" wrapText="1"/>
    </xf>
    <xf numFmtId="4" fontId="46" fillId="16" borderId="49" xfId="9" applyNumberFormat="1" applyFont="1" applyFill="1" applyBorder="1" applyAlignment="1">
      <alignment horizontal="right" vertical="center"/>
    </xf>
    <xf numFmtId="4" fontId="46" fillId="16" borderId="50" xfId="9" applyNumberFormat="1" applyFont="1" applyFill="1" applyBorder="1" applyAlignment="1">
      <alignment horizontal="right" vertical="center"/>
    </xf>
    <xf numFmtId="2" fontId="42" fillId="14" borderId="49" xfId="9" applyNumberFormat="1" applyFont="1" applyFill="1" applyBorder="1" applyAlignment="1">
      <alignment horizontal="center" vertical="center" wrapText="1"/>
    </xf>
    <xf numFmtId="2" fontId="42" fillId="14" borderId="50" xfId="9" applyNumberFormat="1" applyFont="1" applyFill="1" applyBorder="1" applyAlignment="1">
      <alignment horizontal="center" vertical="center" wrapText="1"/>
    </xf>
    <xf numFmtId="2" fontId="42" fillId="14" borderId="46" xfId="9" applyNumberFormat="1" applyFont="1" applyFill="1" applyBorder="1" applyAlignment="1">
      <alignment horizontal="center" vertical="center" wrapText="1"/>
    </xf>
    <xf numFmtId="0" fontId="12" fillId="18" borderId="17" xfId="4" applyFill="1" applyAlignment="1">
      <alignment horizontal="center" vertical="center" textRotation="90" wrapText="1"/>
    </xf>
    <xf numFmtId="166" fontId="15" fillId="6" borderId="16" xfId="3" applyNumberFormat="1" applyFont="1" applyAlignment="1" applyProtection="1">
      <alignment horizontal="center" vertical="center"/>
      <protection locked="0"/>
    </xf>
    <xf numFmtId="44" fontId="15" fillId="6" borderId="16" xfId="3" applyNumberFormat="1" applyFont="1" applyAlignment="1" applyProtection="1">
      <alignment horizontal="center" vertical="center"/>
      <protection locked="0"/>
    </xf>
    <xf numFmtId="166" fontId="46" fillId="16" borderId="49" xfId="9" applyNumberFormat="1" applyFont="1" applyFill="1" applyBorder="1" applyAlignment="1">
      <alignment horizontal="center" vertical="center"/>
    </xf>
    <xf numFmtId="166" fontId="46" fillId="16" borderId="50" xfId="9" applyNumberFormat="1" applyFont="1" applyFill="1" applyBorder="1" applyAlignment="1">
      <alignment horizontal="center" vertical="center"/>
    </xf>
    <xf numFmtId="166" fontId="46" fillId="16" borderId="46" xfId="9" applyNumberFormat="1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left" vertical="center" wrapText="1"/>
    </xf>
    <xf numFmtId="0" fontId="18" fillId="3" borderId="2" xfId="0" applyFont="1" applyFill="1" applyBorder="1" applyAlignment="1">
      <alignment horizontal="left" vertical="center" wrapText="1"/>
    </xf>
    <xf numFmtId="0" fontId="18" fillId="3" borderId="12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left" vertical="center" wrapText="1"/>
    </xf>
    <xf numFmtId="16" fontId="20" fillId="2" borderId="12" xfId="0" applyNumberFormat="1" applyFont="1" applyFill="1" applyBorder="1" applyAlignment="1">
      <alignment horizontal="left" vertical="center" wrapText="1"/>
    </xf>
    <xf numFmtId="49" fontId="18" fillId="3" borderId="12" xfId="0" applyNumberFormat="1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165" fontId="33" fillId="12" borderId="10" xfId="2" applyNumberFormat="1" applyFont="1" applyFill="1" applyBorder="1" applyAlignment="1">
      <alignment horizontal="center" vertical="center" wrapText="1"/>
    </xf>
    <xf numFmtId="165" fontId="33" fillId="12" borderId="6" xfId="2" applyNumberFormat="1" applyFont="1" applyFill="1" applyBorder="1" applyAlignment="1">
      <alignment horizontal="center" vertical="center" wrapText="1"/>
    </xf>
    <xf numFmtId="164" fontId="33" fillId="12" borderId="10" xfId="2" applyNumberFormat="1" applyFont="1" applyFill="1" applyBorder="1" applyAlignment="1">
      <alignment horizontal="center" vertical="center" wrapText="1"/>
    </xf>
    <xf numFmtId="164" fontId="33" fillId="12" borderId="6" xfId="2" applyNumberFormat="1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left" vertical="center"/>
    </xf>
    <xf numFmtId="0" fontId="18" fillId="3" borderId="49" xfId="0" applyFont="1" applyFill="1" applyBorder="1" applyAlignment="1">
      <alignment horizontal="left" vertical="center"/>
    </xf>
    <xf numFmtId="0" fontId="16" fillId="4" borderId="13" xfId="0" applyFont="1" applyFill="1" applyBorder="1" applyAlignment="1">
      <alignment horizontal="left" vertical="center"/>
    </xf>
    <xf numFmtId="0" fontId="16" fillId="4" borderId="12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27" fillId="5" borderId="13" xfId="0" applyFont="1" applyFill="1" applyBorder="1" applyAlignment="1">
      <alignment horizontal="left" vertical="center"/>
    </xf>
    <xf numFmtId="0" fontId="27" fillId="5" borderId="12" xfId="0" applyFont="1" applyFill="1" applyBorder="1" applyAlignment="1">
      <alignment horizontal="left" vertical="center"/>
    </xf>
    <xf numFmtId="0" fontId="27" fillId="5" borderId="2" xfId="0" applyFont="1" applyFill="1" applyBorder="1" applyAlignment="1">
      <alignment horizontal="left"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8" fillId="3" borderId="34" xfId="0" applyFont="1" applyFill="1" applyBorder="1" applyAlignment="1">
      <alignment horizontal="left" vertical="center"/>
    </xf>
    <xf numFmtId="0" fontId="18" fillId="3" borderId="35" xfId="0" applyFont="1" applyFill="1" applyBorder="1" applyAlignment="1">
      <alignment horizontal="left" vertical="center"/>
    </xf>
    <xf numFmtId="0" fontId="18" fillId="3" borderId="36" xfId="0" applyFont="1" applyFill="1" applyBorder="1" applyAlignment="1">
      <alignment horizontal="left" vertical="center"/>
    </xf>
    <xf numFmtId="0" fontId="18" fillId="3" borderId="21" xfId="0" applyFont="1" applyFill="1" applyBorder="1" applyAlignment="1">
      <alignment horizontal="left" vertical="center" wrapText="1"/>
    </xf>
    <xf numFmtId="0" fontId="18" fillId="3" borderId="49" xfId="0" applyFont="1" applyFill="1" applyBorder="1" applyAlignment="1">
      <alignment horizontal="left" vertical="center" wrapText="1"/>
    </xf>
    <xf numFmtId="0" fontId="32" fillId="12" borderId="9" xfId="0" applyFont="1" applyFill="1" applyBorder="1" applyAlignment="1">
      <alignment horizontal="center" vertical="center" wrapText="1"/>
    </xf>
    <xf numFmtId="0" fontId="32" fillId="12" borderId="11" xfId="0" applyFont="1" applyFill="1" applyBorder="1" applyAlignment="1">
      <alignment horizontal="center" vertical="center" wrapText="1"/>
    </xf>
    <xf numFmtId="0" fontId="32" fillId="12" borderId="4" xfId="0" applyFont="1" applyFill="1" applyBorder="1" applyAlignment="1">
      <alignment horizontal="center" vertical="center" wrapText="1"/>
    </xf>
    <xf numFmtId="0" fontId="32" fillId="12" borderId="5" xfId="0" applyFont="1" applyFill="1" applyBorder="1" applyAlignment="1">
      <alignment horizontal="center" vertical="center" wrapText="1"/>
    </xf>
    <xf numFmtId="165" fontId="33" fillId="0" borderId="10" xfId="2" applyNumberFormat="1" applyFont="1" applyBorder="1" applyAlignment="1">
      <alignment horizontal="center" vertical="center" wrapText="1"/>
    </xf>
    <xf numFmtId="165" fontId="33" fillId="0" borderId="6" xfId="2" applyNumberFormat="1" applyFont="1" applyBorder="1" applyAlignment="1">
      <alignment horizontal="center" vertical="center" wrapText="1"/>
    </xf>
    <xf numFmtId="164" fontId="33" fillId="0" borderId="10" xfId="2" applyNumberFormat="1" applyFont="1" applyBorder="1" applyAlignment="1">
      <alignment horizontal="center" vertical="center" wrapText="1"/>
    </xf>
    <xf numFmtId="164" fontId="33" fillId="0" borderId="6" xfId="2" applyNumberFormat="1" applyFont="1" applyBorder="1" applyAlignment="1">
      <alignment horizontal="center" vertical="center" wrapText="1"/>
    </xf>
    <xf numFmtId="0" fontId="18" fillId="3" borderId="34" xfId="0" applyFont="1" applyFill="1" applyBorder="1" applyAlignment="1">
      <alignment horizontal="left" vertical="center" wrapText="1"/>
    </xf>
    <xf numFmtId="49" fontId="20" fillId="2" borderId="13" xfId="0" applyNumberFormat="1" applyFont="1" applyFill="1" applyBorder="1" applyAlignment="1">
      <alignment horizontal="left" vertical="center" wrapText="1" indent="2"/>
    </xf>
    <xf numFmtId="49" fontId="20" fillId="2" borderId="12" xfId="0" applyNumberFormat="1" applyFont="1" applyFill="1" applyBorder="1" applyAlignment="1">
      <alignment horizontal="left" vertical="center" wrapText="1" indent="2"/>
    </xf>
    <xf numFmtId="49" fontId="20" fillId="2" borderId="2" xfId="0" applyNumberFormat="1" applyFont="1" applyFill="1" applyBorder="1" applyAlignment="1">
      <alignment horizontal="left" vertical="center" wrapText="1" indent="2"/>
    </xf>
    <xf numFmtId="0" fontId="7" fillId="2" borderId="2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left" vertical="center"/>
    </xf>
    <xf numFmtId="0" fontId="18" fillId="3" borderId="12" xfId="0" applyFont="1" applyFill="1" applyBorder="1" applyAlignment="1">
      <alignment horizontal="left" vertical="center"/>
    </xf>
    <xf numFmtId="0" fontId="18" fillId="3" borderId="2" xfId="0" applyFont="1" applyFill="1" applyBorder="1" applyAlignment="1">
      <alignment horizontal="left" vertical="center"/>
    </xf>
    <xf numFmtId="0" fontId="32" fillId="12" borderId="13" xfId="0" applyFont="1" applyFill="1" applyBorder="1" applyAlignment="1">
      <alignment horizontal="center" vertical="center" wrapText="1"/>
    </xf>
    <xf numFmtId="0" fontId="32" fillId="12" borderId="12" xfId="0" applyFont="1" applyFill="1" applyBorder="1" applyAlignment="1">
      <alignment horizontal="center" vertical="center" wrapText="1"/>
    </xf>
    <xf numFmtId="0" fontId="32" fillId="12" borderId="2" xfId="0" applyFont="1" applyFill="1" applyBorder="1" applyAlignment="1">
      <alignment horizontal="center" vertical="center" wrapText="1"/>
    </xf>
    <xf numFmtId="0" fontId="0" fillId="10" borderId="49" xfId="0" applyFill="1" applyBorder="1" applyAlignment="1">
      <alignment horizontal="center"/>
    </xf>
    <xf numFmtId="0" fontId="0" fillId="10" borderId="50" xfId="0" applyFill="1" applyBorder="1" applyAlignment="1">
      <alignment horizontal="center"/>
    </xf>
    <xf numFmtId="0" fontId="0" fillId="10" borderId="46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45" xfId="0" applyBorder="1" applyAlignment="1">
      <alignment horizontal="right"/>
    </xf>
  </cellXfs>
  <cellStyles count="12">
    <cellStyle name="Ausgabe" xfId="4" builtinId="21"/>
    <cellStyle name="Eingabe" xfId="3" builtinId="20"/>
    <cellStyle name="Komma" xfId="1" builtinId="3"/>
    <cellStyle name="Komma 2" xfId="8" xr:uid="{EA7F14B3-D9D4-461B-AD14-A374A2C6A4CF}"/>
    <cellStyle name="Komma 3" xfId="11" xr:uid="{9165B705-2F3F-4327-917B-FE91EA418C28}"/>
    <cellStyle name="Prozent" xfId="5" builtinId="5"/>
    <cellStyle name="Standard" xfId="0" builtinId="0"/>
    <cellStyle name="Standard 2" xfId="6" xr:uid="{9680B17D-3F79-4001-8560-887A8720D550}"/>
    <cellStyle name="Standard 3" xfId="9" xr:uid="{6A9B7014-10B8-4C4D-B107-63CF0496F841}"/>
    <cellStyle name="Währung" xfId="2" builtinId="4"/>
    <cellStyle name="Währung 2" xfId="7" xr:uid="{357CAECA-264D-41E0-B4C7-EFDBC8E761E4}"/>
    <cellStyle name="Währung 3" xfId="10" xr:uid="{CF79F9AE-3C3B-4A45-9524-81468F40AB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ustauschablage_DL\B24.14%20Schmidhofer\Laufende_BA\24_0049_BAMF%20Bielefeld%20Unterhalts-%20und%20Glasreinigung\02_Verfahrensvorbereitung\250826_NE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Projekt%20Liegenschaftsbezogene%20Standardienstleistungen%20LSD%20ab%2001.10.2009\2_Abfragetool_wird%20nicht%20mehr%20aktualisiert_bitte%20ordner%20nummer%201%20benutzen\1_BPol\Bedarfskonfigurator_Komplett_Neuerung1_bpoltest%20mit%20barc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nweise für Beschaffer"/>
      <sheetName val="Einführung"/>
      <sheetName val="1.Liegenschaft"/>
      <sheetName val="2.Bodenreinigung"/>
      <sheetName val="3.Inventarreinigung"/>
      <sheetName val="4.Glas-bzw. Fensterreinigung"/>
      <sheetName val="5.Besonderheiten"/>
      <sheetName val="Trennblatt B7"/>
      <sheetName val="Resultat 2.Bodenreinigung"/>
      <sheetName val="Resultat 3.Inventarreinigung"/>
      <sheetName val="Resultat 4.Glas-und Fensterrein"/>
      <sheetName val="Tabelle1"/>
      <sheetName val="Trennblatt Bieter"/>
      <sheetName val="Definitionen und Hinweise"/>
      <sheetName val="Bieter LeistBeschr_Basis_Los1"/>
      <sheetName val="Liegenschaft1_Preisblatt UR"/>
      <sheetName val="Liegenschaft1_Preisblatt UR Son"/>
      <sheetName val="Liegenschaft1_Preisblatt bes FT"/>
      <sheetName val="Liegenschaft1_Preisblatt GF"/>
      <sheetName val="Liegenschaft2_Preisblatt UR"/>
      <sheetName val="Liegenschaft2_Preisblatt UR Son"/>
      <sheetName val="Liegenschaft2_Preisblatt bes FT"/>
      <sheetName val="Liegenschaft2_Preisblatt GF"/>
      <sheetName val="Liegenschaft3_Preisblatt UR"/>
      <sheetName val="Liegenschaft3_Preisblatt UR Son"/>
      <sheetName val="Liegenschaft3_Preisblatt bes FT"/>
      <sheetName val="Liegenschaft3_Preisblatt GF"/>
      <sheetName val="Liegenschaft4_Preisblatt UR"/>
      <sheetName val="Liegenschaft4_Preisblatt UR Son"/>
      <sheetName val="Liegenschaft4_Preisblatt bes FT"/>
      <sheetName val="Liegenschaft4_Preisblatt GF"/>
      <sheetName val="Liegenschaft5_Preisblatt UR"/>
      <sheetName val="Liegenschaft5_Preisblatt UR Son"/>
      <sheetName val="Liegenschaft5_Preisblatt bes FT"/>
      <sheetName val="Liegenschaft5_Preisblatt GF"/>
      <sheetName val="Liegenschaft6_Preisblatt UR"/>
      <sheetName val="Liegenschaft6_Preisblatt UR Son"/>
      <sheetName val="Liegenschaft6_Preisblatt bes FT"/>
      <sheetName val="Liegenschaft6_Preisblatt GF"/>
      <sheetName val="Liegenschaft7_Preisblatt UR"/>
      <sheetName val="Liegenschaft7_Preisblatt UR Son"/>
      <sheetName val="Liegenschaft7_Preisblatt bes FT"/>
      <sheetName val="Liegenschaft7_Preisblatt GF"/>
      <sheetName val="Liegenschaft8_Preisblatt UR"/>
      <sheetName val="Liegenschaft8_Preisblatt UR Son"/>
      <sheetName val="Liegenschaft8_Preisblatt bes FT"/>
      <sheetName val="Liegenschaft8_Preisblatt GF"/>
      <sheetName val="Liegenschaft9_Preisblatt UR"/>
      <sheetName val="Liegenschaft9_Preisblatt UR Son"/>
      <sheetName val="Liegenschaft9_Preisblatt bes FT"/>
      <sheetName val="Liegenschaft9_Preisblatt GF"/>
      <sheetName val="Liegenschaft10_Preisblatt UR"/>
      <sheetName val="Liegenschaft10_Preisblatt U Son"/>
      <sheetName val="Liegenschaft10_Preisblatt besFT"/>
      <sheetName val="Liegenschaft10_Preisblatt GF"/>
    </sheetNames>
    <sheetDataSet>
      <sheetData sheetId="0" refreshError="1"/>
      <sheetData sheetId="1" refreshError="1"/>
      <sheetData sheetId="2">
        <row r="11">
          <cell r="C11">
            <v>1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>
        <row r="9">
          <cell r="C9">
            <v>1</v>
          </cell>
        </row>
        <row r="36">
          <cell r="AS36">
            <v>0.91666666666666663</v>
          </cell>
        </row>
        <row r="38">
          <cell r="BQ38">
            <v>1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inweise für Beschaffer"/>
      <sheetName val="Einführung"/>
      <sheetName val="1.Liegenschaft"/>
      <sheetName val="2.Bodenreinigung"/>
      <sheetName val="3.Inventarreinigung"/>
      <sheetName val="4.Glas-bzw. Fensterreinigung"/>
      <sheetName val="5.Besonderheiten"/>
      <sheetName val="5.Besonderheiten Barch"/>
      <sheetName val="Bedarfsträger_Resultatsblatt "/>
      <sheetName val="Trennblatt B7"/>
      <sheetName val="Resultat 2.Bodenreinigung"/>
      <sheetName val="Resultat 3.Inventarreinigung"/>
      <sheetName val="Resultat 4.Glas-und Fensterrein"/>
      <sheetName val="Trennblatt Bieter"/>
      <sheetName val="Definitionen"/>
      <sheetName val="Bieter LeistBeschr_Basis_Los1"/>
      <sheetName val="Bieter LeistBeschr_Los2"/>
      <sheetName val="Bieter LeistBeschr_Los3"/>
      <sheetName val="Liegenschaft1_Preisblatt UR"/>
      <sheetName val="Liegenschaft1_Preisblatt GF"/>
      <sheetName val="Liegenschaft2_Preisblatt UR"/>
      <sheetName val="Liegenschaft2_Preisblatt GF"/>
      <sheetName val="Liegenschaft3_Preisblatt UR"/>
      <sheetName val="Liegenschaft3_Preisblatt GF"/>
      <sheetName val="Liegenschaft4_Preisblatt UR"/>
      <sheetName val="Liegenschaft4_Preisblatt GF"/>
      <sheetName val="Liegenschaft5_Preisblatt UR"/>
      <sheetName val="Liegenschaft5_Preisblatt GF"/>
      <sheetName val="Liegenschaft6_Preisblatt UR"/>
      <sheetName val="Liegenschaft6_Preisblatt GF"/>
      <sheetName val="Liegenschaft7_Preisblatt UR"/>
      <sheetName val="Liegenschaft7_Preisblatt GF"/>
      <sheetName val="Liegenschaft8_Preisblatt UR"/>
      <sheetName val="Liegenschaft8_Preisblatt GF"/>
      <sheetName val="Liegenschaft9_Preisblatt UR"/>
      <sheetName val="Liegenschaft9_Preisblatt GF"/>
      <sheetName val="Liegenschaft10_Preisblatt UR"/>
      <sheetName val="Liegenschaft10_Preisblatt GF"/>
      <sheetName val="Liegenschaft11_Preisblatt UR"/>
      <sheetName val="Liegenschaft11_Preisblatt GF"/>
      <sheetName val="Qualitätsmanag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36">
          <cell r="AS36">
            <v>0.91666666666666663</v>
          </cell>
        </row>
        <row r="38">
          <cell r="BP38">
            <v>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B6436-D692-4784-9C3E-E74A7DF93B72}">
  <sheetPr>
    <pageSetUpPr fitToPage="1"/>
  </sheetPr>
  <dimension ref="A1:O49"/>
  <sheetViews>
    <sheetView tabSelected="1" view="pageBreakPreview" zoomScale="110" zoomScaleNormal="70" zoomScaleSheetLayoutView="110" workbookViewId="0">
      <selection activeCell="I40" activeCellId="4" sqref="D4:I4 G12:G24 G25:G34 I12:I34 I40:I41"/>
    </sheetView>
  </sheetViews>
  <sheetFormatPr baseColWidth="10" defaultRowHeight="15.75" x14ac:dyDescent="0.25"/>
  <cols>
    <col min="1" max="1" width="32.140625" style="220" customWidth="1"/>
    <col min="2" max="2" width="10.5703125" style="220" customWidth="1"/>
    <col min="3" max="3" width="15" style="220" customWidth="1"/>
    <col min="4" max="4" width="18.7109375" style="220" customWidth="1"/>
    <col min="5" max="5" width="13.140625" style="220" customWidth="1"/>
    <col min="6" max="6" width="13.7109375" style="220" customWidth="1"/>
    <col min="7" max="7" width="13.28515625" style="220" customWidth="1"/>
    <col min="8" max="8" width="13.5703125" style="220" customWidth="1"/>
    <col min="9" max="9" width="10.5703125" style="220" customWidth="1"/>
    <col min="10" max="10" width="16.85546875" style="220" customWidth="1"/>
    <col min="11" max="11" width="22.140625" style="220" customWidth="1"/>
    <col min="12" max="12" width="34.7109375" style="219" customWidth="1"/>
    <col min="13" max="14" width="11.42578125" style="220"/>
    <col min="15" max="15" width="26.85546875" style="254" customWidth="1"/>
    <col min="16" max="16" width="48.5703125" style="220" customWidth="1"/>
    <col min="17" max="16384" width="11.42578125" style="220"/>
  </cols>
  <sheetData>
    <row r="1" spans="1:15" ht="59.25" customHeight="1" x14ac:dyDescent="0.25">
      <c r="A1" s="374" t="s">
        <v>256</v>
      </c>
      <c r="B1" s="374"/>
      <c r="C1" s="374"/>
      <c r="D1" s="374"/>
      <c r="E1" s="374"/>
      <c r="F1" s="374"/>
      <c r="G1" s="374"/>
      <c r="H1" s="374"/>
      <c r="I1" s="374"/>
      <c r="J1" s="371" t="s">
        <v>183</v>
      </c>
      <c r="K1" s="371"/>
    </row>
    <row r="2" spans="1:15" ht="15" customHeight="1" x14ac:dyDescent="0.25">
      <c r="A2" s="372"/>
      <c r="B2" s="372"/>
      <c r="C2" s="372"/>
      <c r="D2" s="372"/>
      <c r="E2" s="372"/>
      <c r="F2" s="372"/>
      <c r="G2" s="372"/>
      <c r="H2" s="372"/>
      <c r="I2" s="372"/>
      <c r="J2" s="373"/>
      <c r="K2" s="373"/>
    </row>
    <row r="3" spans="1:15" ht="26.25" customHeight="1" x14ac:dyDescent="0.2">
      <c r="A3" s="374" t="s">
        <v>184</v>
      </c>
      <c r="B3" s="374"/>
      <c r="C3" s="374"/>
      <c r="D3" s="375" t="s">
        <v>248</v>
      </c>
      <c r="E3" s="375"/>
      <c r="F3" s="375"/>
      <c r="G3" s="375"/>
      <c r="H3" s="375"/>
      <c r="I3" s="375"/>
      <c r="J3" s="279" t="s">
        <v>185</v>
      </c>
      <c r="K3" s="221">
        <v>1</v>
      </c>
      <c r="L3" s="222">
        <v>1</v>
      </c>
      <c r="M3" s="223"/>
      <c r="O3" s="220"/>
    </row>
    <row r="4" spans="1:15" ht="26.25" customHeight="1" x14ac:dyDescent="0.2">
      <c r="A4" s="381" t="s">
        <v>186</v>
      </c>
      <c r="B4" s="382"/>
      <c r="C4" s="383"/>
      <c r="D4" s="384"/>
      <c r="E4" s="384"/>
      <c r="F4" s="384"/>
      <c r="G4" s="384"/>
      <c r="H4" s="384"/>
      <c r="I4" s="384"/>
      <c r="J4" s="279"/>
      <c r="K4" s="224"/>
      <c r="O4" s="220"/>
    </row>
    <row r="5" spans="1:15" ht="15" customHeight="1" x14ac:dyDescent="0.25">
      <c r="A5" s="341" t="s">
        <v>187</v>
      </c>
      <c r="B5" s="338"/>
      <c r="C5" s="341" t="s">
        <v>253</v>
      </c>
      <c r="D5" s="341" t="s">
        <v>241</v>
      </c>
      <c r="E5" s="338" t="s">
        <v>225</v>
      </c>
      <c r="F5" s="338" t="s">
        <v>228</v>
      </c>
      <c r="G5" s="341" t="s">
        <v>252</v>
      </c>
      <c r="H5" s="341" t="s">
        <v>189</v>
      </c>
      <c r="I5" s="341" t="s">
        <v>190</v>
      </c>
      <c r="J5" s="341" t="s">
        <v>191</v>
      </c>
      <c r="K5" s="377" t="s">
        <v>226</v>
      </c>
    </row>
    <row r="6" spans="1:15" ht="21" customHeight="1" x14ac:dyDescent="0.25">
      <c r="A6" s="352"/>
      <c r="B6" s="339"/>
      <c r="C6" s="342"/>
      <c r="D6" s="342"/>
      <c r="E6" s="339"/>
      <c r="F6" s="339"/>
      <c r="G6" s="376"/>
      <c r="H6" s="342"/>
      <c r="I6" s="342"/>
      <c r="J6" s="342"/>
      <c r="K6" s="378"/>
    </row>
    <row r="7" spans="1:15" x14ac:dyDescent="0.25">
      <c r="A7" s="352"/>
      <c r="B7" s="339"/>
      <c r="C7" s="342"/>
      <c r="D7" s="342"/>
      <c r="E7" s="339"/>
      <c r="F7" s="339"/>
      <c r="G7" s="376"/>
      <c r="H7" s="342"/>
      <c r="I7" s="342"/>
      <c r="J7" s="342"/>
      <c r="K7" s="378"/>
    </row>
    <row r="8" spans="1:15" ht="15.75" customHeight="1" x14ac:dyDescent="0.25">
      <c r="A8" s="352"/>
      <c r="B8" s="339"/>
      <c r="C8" s="342"/>
      <c r="D8" s="342"/>
      <c r="E8" s="339"/>
      <c r="F8" s="339"/>
      <c r="G8" s="376"/>
      <c r="H8" s="342"/>
      <c r="I8" s="342"/>
      <c r="J8" s="342"/>
      <c r="K8" s="378"/>
    </row>
    <row r="9" spans="1:15" ht="15.75" customHeight="1" x14ac:dyDescent="0.25">
      <c r="A9" s="352"/>
      <c r="B9" s="339"/>
      <c r="C9" s="342"/>
      <c r="D9" s="342"/>
      <c r="E9" s="339"/>
      <c r="F9" s="339"/>
      <c r="G9" s="376"/>
      <c r="H9" s="342"/>
      <c r="I9" s="342"/>
      <c r="J9" s="342"/>
      <c r="K9" s="378"/>
    </row>
    <row r="10" spans="1:15" x14ac:dyDescent="0.25">
      <c r="A10" s="352"/>
      <c r="B10" s="340"/>
      <c r="C10" s="342"/>
      <c r="D10" s="342"/>
      <c r="E10" s="340"/>
      <c r="F10" s="340"/>
      <c r="G10" s="376"/>
      <c r="H10" s="342"/>
      <c r="I10" s="342"/>
      <c r="J10" s="342"/>
      <c r="K10" s="378"/>
    </row>
    <row r="11" spans="1:15" ht="15.75" customHeight="1" x14ac:dyDescent="0.25">
      <c r="A11" s="225" t="s">
        <v>193</v>
      </c>
      <c r="B11" s="226" t="s">
        <v>194</v>
      </c>
      <c r="C11" s="226" t="s">
        <v>195</v>
      </c>
      <c r="D11" s="226" t="s">
        <v>196</v>
      </c>
      <c r="E11" s="226" t="s">
        <v>197</v>
      </c>
      <c r="F11" s="226" t="s">
        <v>198</v>
      </c>
      <c r="G11" s="226" t="s">
        <v>199</v>
      </c>
      <c r="H11" s="226" t="s">
        <v>200</v>
      </c>
      <c r="I11" s="226" t="s">
        <v>201</v>
      </c>
      <c r="J11" s="226" t="s">
        <v>202</v>
      </c>
      <c r="K11" s="378"/>
    </row>
    <row r="12" spans="1:15" s="233" customFormat="1" ht="23.1" customHeight="1" x14ac:dyDescent="0.2">
      <c r="A12" s="227" t="s">
        <v>203</v>
      </c>
      <c r="B12" s="227"/>
      <c r="C12" s="228">
        <v>4426.66</v>
      </c>
      <c r="D12" s="228">
        <v>498663.18210000003</v>
      </c>
      <c r="E12" s="229">
        <f t="shared" ref="E12:E34" si="0">IFERROR(100*D12/$D$37,"")</f>
        <v>14.582830425778313</v>
      </c>
      <c r="F12" s="230">
        <v>140</v>
      </c>
      <c r="G12" s="298"/>
      <c r="H12" s="229">
        <f t="shared" ref="H12:H31" si="1">IF(ISERROR(D12/G12),0,D12/G12)</f>
        <v>0</v>
      </c>
      <c r="I12" s="380"/>
      <c r="J12" s="231">
        <f t="shared" ref="J12:J31" si="2">H12*$I$12</f>
        <v>0</v>
      </c>
      <c r="K12" s="378"/>
      <c r="L12" s="232"/>
    </row>
    <row r="13" spans="1:15" s="233" customFormat="1" ht="23.1" customHeight="1" x14ac:dyDescent="0.2">
      <c r="A13" s="227" t="s">
        <v>205</v>
      </c>
      <c r="B13" s="227"/>
      <c r="C13" s="228">
        <v>11018.4</v>
      </c>
      <c r="D13" s="228">
        <v>640077.46</v>
      </c>
      <c r="E13" s="229">
        <f t="shared" si="0"/>
        <v>18.7183281092348</v>
      </c>
      <c r="F13" s="230">
        <v>180</v>
      </c>
      <c r="G13" s="298"/>
      <c r="H13" s="229">
        <f t="shared" si="1"/>
        <v>0</v>
      </c>
      <c r="I13" s="380"/>
      <c r="J13" s="231">
        <f t="shared" si="2"/>
        <v>0</v>
      </c>
      <c r="K13" s="378"/>
      <c r="L13" s="232"/>
    </row>
    <row r="14" spans="1:15" s="233" customFormat="1" ht="23.1" customHeight="1" x14ac:dyDescent="0.2">
      <c r="A14" s="227" t="s">
        <v>206</v>
      </c>
      <c r="B14" s="227"/>
      <c r="C14" s="228">
        <v>32.229999999999997</v>
      </c>
      <c r="D14" s="228">
        <v>3369.9687999999996</v>
      </c>
      <c r="E14" s="229">
        <f t="shared" si="0"/>
        <v>9.8550856198379888E-2</v>
      </c>
      <c r="F14" s="230">
        <v>200</v>
      </c>
      <c r="G14" s="298"/>
      <c r="H14" s="229">
        <f t="shared" si="1"/>
        <v>0</v>
      </c>
      <c r="I14" s="380"/>
      <c r="J14" s="231">
        <f t="shared" si="2"/>
        <v>0</v>
      </c>
      <c r="K14" s="378"/>
      <c r="L14" s="232"/>
    </row>
    <row r="15" spans="1:15" s="233" customFormat="1" ht="23.1" customHeight="1" x14ac:dyDescent="0.2">
      <c r="A15" s="227" t="s">
        <v>207</v>
      </c>
      <c r="B15" s="227"/>
      <c r="C15" s="228">
        <v>460.67999999999995</v>
      </c>
      <c r="D15" s="228">
        <v>51889.943100000004</v>
      </c>
      <c r="E15" s="229">
        <f t="shared" si="0"/>
        <v>1.5174616217782835</v>
      </c>
      <c r="F15" s="230">
        <v>140</v>
      </c>
      <c r="G15" s="298"/>
      <c r="H15" s="229">
        <f t="shared" si="1"/>
        <v>0</v>
      </c>
      <c r="I15" s="380"/>
      <c r="J15" s="231">
        <f t="shared" si="2"/>
        <v>0</v>
      </c>
      <c r="K15" s="378"/>
      <c r="L15" s="232"/>
    </row>
    <row r="16" spans="1:15" s="233" customFormat="1" ht="23.1" customHeight="1" x14ac:dyDescent="0.2">
      <c r="A16" s="227" t="s">
        <v>208</v>
      </c>
      <c r="B16" s="227"/>
      <c r="C16" s="228">
        <v>613.55999999999995</v>
      </c>
      <c r="D16" s="228">
        <v>62525.970400000006</v>
      </c>
      <c r="E16" s="229">
        <f t="shared" si="0"/>
        <v>1.8284999901347927</v>
      </c>
      <c r="F16" s="230">
        <v>200</v>
      </c>
      <c r="G16" s="298"/>
      <c r="H16" s="229">
        <f t="shared" si="1"/>
        <v>0</v>
      </c>
      <c r="I16" s="380"/>
      <c r="J16" s="231">
        <f t="shared" si="2"/>
        <v>0</v>
      </c>
      <c r="K16" s="378"/>
      <c r="L16" s="232"/>
    </row>
    <row r="17" spans="1:12" s="233" customFormat="1" ht="23.1" customHeight="1" x14ac:dyDescent="0.2">
      <c r="A17" s="227" t="s">
        <v>209</v>
      </c>
      <c r="B17" s="227"/>
      <c r="C17" s="228">
        <v>2417.83</v>
      </c>
      <c r="D17" s="228">
        <v>230009.27420000001</v>
      </c>
      <c r="E17" s="229">
        <f t="shared" si="0"/>
        <v>6.7263563110667182</v>
      </c>
      <c r="F17" s="230">
        <v>180</v>
      </c>
      <c r="G17" s="298"/>
      <c r="H17" s="229">
        <f t="shared" si="1"/>
        <v>0</v>
      </c>
      <c r="I17" s="380"/>
      <c r="J17" s="231">
        <f t="shared" si="2"/>
        <v>0</v>
      </c>
      <c r="K17" s="378"/>
      <c r="L17" s="232"/>
    </row>
    <row r="18" spans="1:12" s="233" customFormat="1" ht="25.5" customHeight="1" x14ac:dyDescent="0.2">
      <c r="A18" s="280" t="s">
        <v>210</v>
      </c>
      <c r="B18" s="227"/>
      <c r="C18" s="228">
        <v>398.11</v>
      </c>
      <c r="D18" s="228">
        <v>87703.906699999992</v>
      </c>
      <c r="E18" s="229">
        <f t="shared" si="0"/>
        <v>2.5647997385696355</v>
      </c>
      <c r="F18" s="230">
        <v>80</v>
      </c>
      <c r="G18" s="298"/>
      <c r="H18" s="229">
        <f t="shared" si="1"/>
        <v>0</v>
      </c>
      <c r="I18" s="380"/>
      <c r="J18" s="231">
        <f t="shared" si="2"/>
        <v>0</v>
      </c>
      <c r="K18" s="378"/>
      <c r="L18" s="232"/>
    </row>
    <row r="19" spans="1:12" s="233" customFormat="1" ht="27" customHeight="1" x14ac:dyDescent="0.2">
      <c r="A19" s="280" t="s">
        <v>211</v>
      </c>
      <c r="B19" s="227"/>
      <c r="C19" s="228">
        <v>3601.7200000000003</v>
      </c>
      <c r="D19" s="228">
        <v>865559.66</v>
      </c>
      <c r="E19" s="229">
        <f t="shared" si="0"/>
        <v>25.312295349374928</v>
      </c>
      <c r="F19" s="230">
        <v>60</v>
      </c>
      <c r="G19" s="298"/>
      <c r="H19" s="229">
        <f t="shared" si="1"/>
        <v>0</v>
      </c>
      <c r="I19" s="380"/>
      <c r="J19" s="231">
        <f t="shared" si="2"/>
        <v>0</v>
      </c>
      <c r="K19" s="378"/>
      <c r="L19" s="232"/>
    </row>
    <row r="20" spans="1:12" s="233" customFormat="1" ht="23.25" customHeight="1" x14ac:dyDescent="0.2">
      <c r="A20" s="227" t="s">
        <v>212</v>
      </c>
      <c r="B20" s="227"/>
      <c r="C20" s="228">
        <v>3630.02</v>
      </c>
      <c r="D20" s="228">
        <v>362109.03650000005</v>
      </c>
      <c r="E20" s="229">
        <f t="shared" si="0"/>
        <v>10.589461713783644</v>
      </c>
      <c r="F20" s="230">
        <v>100</v>
      </c>
      <c r="G20" s="298"/>
      <c r="H20" s="229">
        <f t="shared" si="1"/>
        <v>0</v>
      </c>
      <c r="I20" s="380"/>
      <c r="J20" s="231">
        <f t="shared" si="2"/>
        <v>0</v>
      </c>
      <c r="K20" s="378"/>
      <c r="L20" s="232"/>
    </row>
    <row r="21" spans="1:12" s="233" customFormat="1" ht="23.25" customHeight="1" x14ac:dyDescent="0.2">
      <c r="A21" s="227" t="s">
        <v>213</v>
      </c>
      <c r="B21" s="227"/>
      <c r="C21" s="228">
        <v>199.55</v>
      </c>
      <c r="D21" s="228">
        <v>25966.676800000001</v>
      </c>
      <c r="E21" s="229">
        <f t="shared" si="0"/>
        <v>0.75936555592639554</v>
      </c>
      <c r="F21" s="230">
        <v>200</v>
      </c>
      <c r="G21" s="298"/>
      <c r="H21" s="229">
        <f t="shared" si="1"/>
        <v>0</v>
      </c>
      <c r="I21" s="380"/>
      <c r="J21" s="231">
        <f t="shared" si="2"/>
        <v>0</v>
      </c>
      <c r="K21" s="378"/>
      <c r="L21" s="232"/>
    </row>
    <row r="22" spans="1:12" s="233" customFormat="1" ht="23.25" customHeight="1" x14ac:dyDescent="0.2">
      <c r="A22" s="227" t="s">
        <v>214</v>
      </c>
      <c r="B22" s="227"/>
      <c r="C22" s="228">
        <v>20.77</v>
      </c>
      <c r="D22" s="228">
        <v>2171.7112000000002</v>
      </c>
      <c r="E22" s="229">
        <f t="shared" si="0"/>
        <v>6.3509192778167883E-2</v>
      </c>
      <c r="F22" s="230">
        <v>200</v>
      </c>
      <c r="G22" s="298"/>
      <c r="H22" s="229">
        <f t="shared" si="1"/>
        <v>0</v>
      </c>
      <c r="I22" s="380"/>
      <c r="J22" s="231">
        <f t="shared" si="2"/>
        <v>0</v>
      </c>
      <c r="K22" s="378"/>
      <c r="L22" s="232"/>
    </row>
    <row r="23" spans="1:12" s="233" customFormat="1" ht="23.25" customHeight="1" x14ac:dyDescent="0.2">
      <c r="A23" s="227" t="s">
        <v>215</v>
      </c>
      <c r="B23" s="227"/>
      <c r="C23" s="228">
        <v>7811.09</v>
      </c>
      <c r="D23" s="228">
        <v>486386.92</v>
      </c>
      <c r="E23" s="229">
        <f t="shared" si="0"/>
        <v>14.223825279834315</v>
      </c>
      <c r="F23" s="230">
        <v>250</v>
      </c>
      <c r="G23" s="298"/>
      <c r="H23" s="229">
        <f t="shared" si="1"/>
        <v>0</v>
      </c>
      <c r="I23" s="380"/>
      <c r="J23" s="231">
        <f t="shared" si="2"/>
        <v>0</v>
      </c>
      <c r="K23" s="378"/>
      <c r="L23" s="232"/>
    </row>
    <row r="24" spans="1:12" s="233" customFormat="1" ht="23.25" customHeight="1" x14ac:dyDescent="0.2">
      <c r="A24" s="227" t="s">
        <v>216</v>
      </c>
      <c r="B24" s="227"/>
      <c r="C24" s="228">
        <v>1852.96</v>
      </c>
      <c r="D24" s="228">
        <v>103088.89</v>
      </c>
      <c r="E24" s="229">
        <f t="shared" si="0"/>
        <v>3.0147158555416311</v>
      </c>
      <c r="F24" s="230">
        <v>150</v>
      </c>
      <c r="G24" s="298"/>
      <c r="H24" s="229">
        <f t="shared" si="1"/>
        <v>0</v>
      </c>
      <c r="I24" s="380"/>
      <c r="J24" s="231">
        <f t="shared" si="2"/>
        <v>0</v>
      </c>
      <c r="K24" s="378"/>
      <c r="L24" s="232"/>
    </row>
    <row r="25" spans="1:12" s="233" customFormat="1" ht="23.25" customHeight="1" x14ac:dyDescent="0.2">
      <c r="A25" s="227"/>
      <c r="B25" s="227"/>
      <c r="C25" s="228" t="s">
        <v>204</v>
      </c>
      <c r="D25" s="228"/>
      <c r="E25" s="229">
        <f t="shared" si="0"/>
        <v>0</v>
      </c>
      <c r="F25" s="230" t="s">
        <v>204</v>
      </c>
      <c r="G25" s="298"/>
      <c r="H25" s="229">
        <f t="shared" si="1"/>
        <v>0</v>
      </c>
      <c r="I25" s="380"/>
      <c r="J25" s="231">
        <f t="shared" si="2"/>
        <v>0</v>
      </c>
      <c r="K25" s="378"/>
      <c r="L25" s="232"/>
    </row>
    <row r="26" spans="1:12" s="233" customFormat="1" ht="23.25" customHeight="1" x14ac:dyDescent="0.2">
      <c r="A26" s="227"/>
      <c r="B26" s="227"/>
      <c r="C26" s="228" t="s">
        <v>204</v>
      </c>
      <c r="D26" s="228" t="s">
        <v>204</v>
      </c>
      <c r="E26" s="229" t="str">
        <f t="shared" si="0"/>
        <v/>
      </c>
      <c r="F26" s="230" t="s">
        <v>204</v>
      </c>
      <c r="G26" s="298"/>
      <c r="H26" s="229">
        <f t="shared" si="1"/>
        <v>0</v>
      </c>
      <c r="I26" s="380"/>
      <c r="J26" s="231">
        <f t="shared" si="2"/>
        <v>0</v>
      </c>
      <c r="K26" s="378"/>
      <c r="L26" s="232"/>
    </row>
    <row r="27" spans="1:12" s="233" customFormat="1" ht="29.25" customHeight="1" x14ac:dyDescent="0.2">
      <c r="A27" s="280"/>
      <c r="B27" s="227"/>
      <c r="C27" s="228" t="s">
        <v>204</v>
      </c>
      <c r="D27" s="228" t="s">
        <v>204</v>
      </c>
      <c r="E27" s="229" t="str">
        <f t="shared" si="0"/>
        <v/>
      </c>
      <c r="F27" s="230" t="s">
        <v>204</v>
      </c>
      <c r="G27" s="298"/>
      <c r="H27" s="229">
        <f t="shared" si="1"/>
        <v>0</v>
      </c>
      <c r="I27" s="380"/>
      <c r="J27" s="231">
        <f t="shared" si="2"/>
        <v>0</v>
      </c>
      <c r="K27" s="378"/>
      <c r="L27" s="232"/>
    </row>
    <row r="28" spans="1:12" s="233" customFormat="1" ht="23.25" customHeight="1" x14ac:dyDescent="0.2">
      <c r="A28" s="227"/>
      <c r="B28" s="227"/>
      <c r="C28" s="228" t="s">
        <v>204</v>
      </c>
      <c r="D28" s="228" t="s">
        <v>204</v>
      </c>
      <c r="E28" s="229" t="str">
        <f t="shared" si="0"/>
        <v/>
      </c>
      <c r="F28" s="230" t="s">
        <v>204</v>
      </c>
      <c r="G28" s="298"/>
      <c r="H28" s="229">
        <f t="shared" si="1"/>
        <v>0</v>
      </c>
      <c r="I28" s="380"/>
      <c r="J28" s="231">
        <f t="shared" si="2"/>
        <v>0</v>
      </c>
      <c r="K28" s="378"/>
      <c r="L28" s="232"/>
    </row>
    <row r="29" spans="1:12" s="233" customFormat="1" ht="23.25" customHeight="1" x14ac:dyDescent="0.2">
      <c r="A29" s="227" t="s">
        <v>204</v>
      </c>
      <c r="B29" s="227"/>
      <c r="C29" s="228" t="s">
        <v>204</v>
      </c>
      <c r="D29" s="228" t="s">
        <v>204</v>
      </c>
      <c r="E29" s="229" t="str">
        <f t="shared" si="0"/>
        <v/>
      </c>
      <c r="F29" s="230" t="s">
        <v>204</v>
      </c>
      <c r="G29" s="298"/>
      <c r="H29" s="229">
        <f t="shared" si="1"/>
        <v>0</v>
      </c>
      <c r="I29" s="380"/>
      <c r="J29" s="231">
        <f t="shared" si="2"/>
        <v>0</v>
      </c>
      <c r="K29" s="378"/>
      <c r="L29" s="232"/>
    </row>
    <row r="30" spans="1:12" s="233" customFormat="1" ht="23.25" customHeight="1" x14ac:dyDescent="0.2">
      <c r="A30" s="227" t="s">
        <v>204</v>
      </c>
      <c r="B30" s="227"/>
      <c r="C30" s="228" t="s">
        <v>204</v>
      </c>
      <c r="D30" s="228" t="s">
        <v>204</v>
      </c>
      <c r="E30" s="229" t="str">
        <f t="shared" si="0"/>
        <v/>
      </c>
      <c r="F30" s="230" t="s">
        <v>204</v>
      </c>
      <c r="G30" s="298"/>
      <c r="H30" s="229">
        <f t="shared" si="1"/>
        <v>0</v>
      </c>
      <c r="I30" s="380"/>
      <c r="J30" s="231">
        <f t="shared" si="2"/>
        <v>0</v>
      </c>
      <c r="K30" s="378"/>
      <c r="L30" s="232"/>
    </row>
    <row r="31" spans="1:12" s="233" customFormat="1" ht="23.25" customHeight="1" x14ac:dyDescent="0.2">
      <c r="A31" s="227" t="s">
        <v>204</v>
      </c>
      <c r="B31" s="227"/>
      <c r="C31" s="228" t="s">
        <v>204</v>
      </c>
      <c r="D31" s="228" t="s">
        <v>204</v>
      </c>
      <c r="E31" s="229" t="str">
        <f t="shared" si="0"/>
        <v/>
      </c>
      <c r="F31" s="230" t="s">
        <v>204</v>
      </c>
      <c r="G31" s="298"/>
      <c r="H31" s="229">
        <f t="shared" si="1"/>
        <v>0</v>
      </c>
      <c r="I31" s="380"/>
      <c r="J31" s="231">
        <f t="shared" si="2"/>
        <v>0</v>
      </c>
      <c r="K31" s="378"/>
      <c r="L31" s="232"/>
    </row>
    <row r="32" spans="1:12" s="233" customFormat="1" ht="23.25" customHeight="1" x14ac:dyDescent="0.2">
      <c r="A32" s="280"/>
      <c r="B32" s="280"/>
      <c r="C32" s="228" t="s">
        <v>204</v>
      </c>
      <c r="D32" s="228" t="s">
        <v>204</v>
      </c>
      <c r="E32" s="229" t="str">
        <f t="shared" si="0"/>
        <v/>
      </c>
      <c r="F32" s="230" t="s">
        <v>204</v>
      </c>
      <c r="G32" s="298"/>
      <c r="H32" s="229"/>
      <c r="I32" s="380"/>
      <c r="J32" s="231"/>
      <c r="K32" s="378"/>
      <c r="L32" s="232"/>
    </row>
    <row r="33" spans="1:15" s="233" customFormat="1" ht="23.25" customHeight="1" x14ac:dyDescent="0.2">
      <c r="A33" s="280"/>
      <c r="B33" s="280"/>
      <c r="C33" s="228" t="s">
        <v>204</v>
      </c>
      <c r="D33" s="228" t="s">
        <v>204</v>
      </c>
      <c r="E33" s="229" t="str">
        <f t="shared" si="0"/>
        <v/>
      </c>
      <c r="F33" s="230" t="s">
        <v>204</v>
      </c>
      <c r="G33" s="298"/>
      <c r="H33" s="229"/>
      <c r="I33" s="380"/>
      <c r="J33" s="231"/>
      <c r="K33" s="378"/>
      <c r="L33" s="232"/>
    </row>
    <row r="34" spans="1:15" s="233" customFormat="1" ht="23.25" customHeight="1" x14ac:dyDescent="0.2">
      <c r="A34" s="280"/>
      <c r="B34" s="280"/>
      <c r="C34" s="228" t="s">
        <v>204</v>
      </c>
      <c r="D34" s="228" t="s">
        <v>204</v>
      </c>
      <c r="E34" s="229" t="str">
        <f t="shared" si="0"/>
        <v/>
      </c>
      <c r="F34" s="230" t="s">
        <v>204</v>
      </c>
      <c r="G34" s="298"/>
      <c r="H34" s="229"/>
      <c r="I34" s="380"/>
      <c r="J34" s="231"/>
      <c r="K34" s="378"/>
      <c r="L34" s="232"/>
    </row>
    <row r="35" spans="1:15" s="233" customFormat="1" ht="6" customHeight="1" x14ac:dyDescent="0.2">
      <c r="A35" s="385"/>
      <c r="B35" s="386"/>
      <c r="C35" s="386"/>
      <c r="D35" s="386"/>
      <c r="E35" s="386"/>
      <c r="F35" s="386"/>
      <c r="G35" s="386"/>
      <c r="H35" s="386"/>
      <c r="I35" s="386"/>
      <c r="J35" s="387"/>
      <c r="K35" s="378"/>
      <c r="L35" s="232"/>
      <c r="O35" s="234"/>
    </row>
    <row r="36" spans="1:15" s="233" customFormat="1" ht="23.1" customHeight="1" x14ac:dyDescent="0.2">
      <c r="A36" s="280" t="s">
        <v>217</v>
      </c>
      <c r="B36" s="227"/>
      <c r="C36" s="228" t="s">
        <v>204</v>
      </c>
      <c r="D36" s="235"/>
      <c r="E36" s="245"/>
      <c r="F36" s="245"/>
      <c r="G36" s="245"/>
      <c r="H36" s="245"/>
      <c r="I36" s="350"/>
      <c r="J36" s="231" t="s">
        <v>218</v>
      </c>
      <c r="K36" s="379"/>
      <c r="L36" s="232"/>
      <c r="O36" s="234"/>
    </row>
    <row r="37" spans="1:15" s="242" customFormat="1" ht="23.1" customHeight="1" x14ac:dyDescent="0.2">
      <c r="A37" s="236" t="s">
        <v>219</v>
      </c>
      <c r="B37" s="237"/>
      <c r="C37" s="238">
        <f>SUM(C12:C36)</f>
        <v>36483.58</v>
      </c>
      <c r="D37" s="238">
        <f>SUM(D12:D34)</f>
        <v>3419522.5998</v>
      </c>
      <c r="E37" s="239">
        <f>SUM(E12:E34)</f>
        <v>100</v>
      </c>
      <c r="F37" s="240"/>
      <c r="G37" s="240"/>
      <c r="H37" s="322">
        <f>SUM(H12:H34)</f>
        <v>0</v>
      </c>
      <c r="I37" s="351"/>
      <c r="J37" s="241">
        <f>SUM(J12:J34)</f>
        <v>0</v>
      </c>
      <c r="K37" s="323" t="s">
        <v>259</v>
      </c>
      <c r="L37" s="232"/>
      <c r="O37" s="243"/>
    </row>
    <row r="38" spans="1:15" s="242" customFormat="1" ht="36.75" customHeight="1" x14ac:dyDescent="0.2">
      <c r="A38" s="346" t="s">
        <v>220</v>
      </c>
      <c r="B38" s="347"/>
      <c r="C38" s="347"/>
      <c r="D38" s="347"/>
      <c r="E38" s="347"/>
      <c r="F38" s="245"/>
      <c r="G38" s="240"/>
      <c r="H38" s="246" t="e">
        <f>ROUND(I12/H39,5)</f>
        <v>#DIV/0!</v>
      </c>
      <c r="I38" s="247"/>
      <c r="J38" s="248" t="s">
        <v>242</v>
      </c>
      <c r="K38" s="241">
        <f>J37*4</f>
        <v>0</v>
      </c>
      <c r="L38" s="232"/>
      <c r="O38" s="243"/>
    </row>
    <row r="39" spans="1:15" s="233" customFormat="1" ht="27" customHeight="1" x14ac:dyDescent="0.2">
      <c r="A39" s="348" t="s">
        <v>255</v>
      </c>
      <c r="B39" s="349"/>
      <c r="C39" s="349"/>
      <c r="D39" s="349"/>
      <c r="E39" s="349"/>
      <c r="F39" s="245"/>
      <c r="G39" s="240"/>
      <c r="H39" s="244" t="e">
        <f>ROUND($D$37/$H$37,2)</f>
        <v>#DIV/0!</v>
      </c>
      <c r="I39" s="247"/>
      <c r="J39" s="247"/>
      <c r="K39" s="247"/>
      <c r="L39" s="232"/>
      <c r="O39" s="234"/>
    </row>
    <row r="40" spans="1:15" s="233" customFormat="1" ht="37.5" customHeight="1" x14ac:dyDescent="0.2">
      <c r="A40" s="228" t="s">
        <v>221</v>
      </c>
      <c r="B40" s="277"/>
      <c r="C40" s="362" t="s">
        <v>222</v>
      </c>
      <c r="D40" s="362"/>
      <c r="E40" s="319">
        <v>20000</v>
      </c>
      <c r="F40" s="362" t="s">
        <v>257</v>
      </c>
      <c r="G40" s="362"/>
      <c r="H40" s="362"/>
      <c r="I40" s="324"/>
      <c r="J40" s="248" t="s">
        <v>243</v>
      </c>
      <c r="K40" s="249">
        <f>I40*E40</f>
        <v>0</v>
      </c>
      <c r="L40" s="232"/>
      <c r="O40" s="234"/>
    </row>
    <row r="41" spans="1:15" s="233" customFormat="1" ht="37.5" customHeight="1" x14ac:dyDescent="0.2">
      <c r="A41" s="295" t="s">
        <v>221</v>
      </c>
      <c r="B41" s="278"/>
      <c r="C41" s="363" t="s">
        <v>229</v>
      </c>
      <c r="D41" s="364"/>
      <c r="E41" s="319">
        <v>48</v>
      </c>
      <c r="F41" s="365" t="s">
        <v>258</v>
      </c>
      <c r="G41" s="366"/>
      <c r="H41" s="367"/>
      <c r="I41" s="324"/>
      <c r="J41" s="248" t="s">
        <v>243</v>
      </c>
      <c r="K41" s="249">
        <f>I41*E41</f>
        <v>0</v>
      </c>
      <c r="L41" s="232"/>
      <c r="O41" s="234"/>
    </row>
    <row r="42" spans="1:15" s="233" customFormat="1" ht="8.25" customHeight="1" x14ac:dyDescent="0.2">
      <c r="A42" s="293"/>
      <c r="B42" s="294"/>
      <c r="C42" s="293"/>
      <c r="D42" s="293"/>
      <c r="E42" s="292"/>
      <c r="F42" s="291"/>
      <c r="G42" s="290"/>
      <c r="H42" s="289"/>
      <c r="I42" s="288"/>
      <c r="J42" s="287"/>
      <c r="K42" s="286"/>
      <c r="L42" s="232"/>
      <c r="O42" s="234"/>
    </row>
    <row r="43" spans="1:15" s="242" customFormat="1" ht="50.25" customHeight="1" x14ac:dyDescent="0.2">
      <c r="A43" s="250"/>
      <c r="B43" s="251"/>
      <c r="C43" s="252"/>
      <c r="D43" s="252"/>
      <c r="E43" s="253"/>
      <c r="F43" s="368" t="s">
        <v>249</v>
      </c>
      <c r="G43" s="369"/>
      <c r="H43" s="369"/>
      <c r="I43" s="369"/>
      <c r="J43" s="370"/>
      <c r="K43" s="249">
        <f>K38+K40+K41</f>
        <v>0</v>
      </c>
      <c r="L43" s="232"/>
      <c r="O43" s="243"/>
    </row>
    <row r="44" spans="1:15" ht="6.75" customHeight="1" x14ac:dyDescent="0.25">
      <c r="L44" s="232"/>
    </row>
    <row r="45" spans="1:15" ht="32.25" customHeight="1" x14ac:dyDescent="0.25">
      <c r="A45" s="343" t="s">
        <v>254</v>
      </c>
      <c r="B45" s="344"/>
      <c r="C45" s="344"/>
      <c r="D45" s="344"/>
      <c r="E45" s="344"/>
      <c r="F45" s="344"/>
      <c r="G45" s="344"/>
      <c r="H45" s="344"/>
      <c r="I45" s="344"/>
      <c r="J45" s="344"/>
      <c r="K45" s="345"/>
      <c r="L45" s="232"/>
    </row>
    <row r="46" spans="1:15" x14ac:dyDescent="0.25">
      <c r="A46" s="353" t="s">
        <v>223</v>
      </c>
      <c r="B46" s="354"/>
      <c r="C46" s="354"/>
      <c r="D46" s="354"/>
      <c r="E46" s="354"/>
      <c r="F46" s="354"/>
      <c r="G46" s="354"/>
      <c r="H46" s="354"/>
      <c r="I46" s="354"/>
      <c r="J46" s="354"/>
      <c r="K46" s="355"/>
      <c r="L46" s="232"/>
    </row>
    <row r="47" spans="1:15" ht="21.75" customHeight="1" x14ac:dyDescent="0.25">
      <c r="A47" s="356"/>
      <c r="B47" s="357"/>
      <c r="C47" s="357"/>
      <c r="D47" s="357"/>
      <c r="E47" s="357"/>
      <c r="F47" s="357"/>
      <c r="G47" s="357"/>
      <c r="H47" s="357"/>
      <c r="I47" s="357"/>
      <c r="J47" s="357"/>
      <c r="K47" s="358"/>
      <c r="L47" s="232"/>
    </row>
    <row r="48" spans="1:15" ht="27.75" customHeight="1" x14ac:dyDescent="0.25">
      <c r="A48" s="359" t="s">
        <v>224</v>
      </c>
      <c r="B48" s="360"/>
      <c r="C48" s="360"/>
      <c r="D48" s="360"/>
      <c r="E48" s="360"/>
      <c r="F48" s="360"/>
      <c r="G48" s="360"/>
      <c r="H48" s="360"/>
      <c r="I48" s="360"/>
      <c r="J48" s="360"/>
      <c r="K48" s="361"/>
      <c r="L48" s="232"/>
    </row>
    <row r="49" spans="3:7" x14ac:dyDescent="0.25">
      <c r="C49" s="255"/>
      <c r="D49" s="255"/>
      <c r="E49" s="255"/>
      <c r="F49" s="255"/>
      <c r="G49" s="256"/>
    </row>
  </sheetData>
  <sheetProtection algorithmName="SHA-512" hashValue="hb4Yd6jX8VHTDiNEMP4kprHh+Fta7qDKdOqoQlkZ0ewBNtEgirQsll/5UKXdq488Wx8tAj8LYfCEpkLr7XQnvw==" saltValue="oHy84rsA3JQ5Mt/uBOCu/Q==" spinCount="100000" sheet="1" objects="1" scenarios="1"/>
  <mergeCells count="31">
    <mergeCell ref="J1:K1"/>
    <mergeCell ref="A2:K2"/>
    <mergeCell ref="A3:C3"/>
    <mergeCell ref="D3:I3"/>
    <mergeCell ref="G5:G10"/>
    <mergeCell ref="H5:H10"/>
    <mergeCell ref="I5:I10"/>
    <mergeCell ref="J5:J10"/>
    <mergeCell ref="K5:K36"/>
    <mergeCell ref="I12:I34"/>
    <mergeCell ref="A4:C4"/>
    <mergeCell ref="D4:I4"/>
    <mergeCell ref="A1:I1"/>
    <mergeCell ref="E5:E10"/>
    <mergeCell ref="F5:F10"/>
    <mergeCell ref="A35:J35"/>
    <mergeCell ref="A46:K47"/>
    <mergeCell ref="A48:K48"/>
    <mergeCell ref="C40:D40"/>
    <mergeCell ref="F40:H40"/>
    <mergeCell ref="C41:D41"/>
    <mergeCell ref="F41:H41"/>
    <mergeCell ref="F43:J43"/>
    <mergeCell ref="B5:B10"/>
    <mergeCell ref="C5:C10"/>
    <mergeCell ref="D5:D10"/>
    <mergeCell ref="A45:K45"/>
    <mergeCell ref="A38:E38"/>
    <mergeCell ref="A39:E39"/>
    <mergeCell ref="I36:I37"/>
    <mergeCell ref="A5:A10"/>
  </mergeCells>
  <pageMargins left="0.78740157480314965" right="0.78740157480314965" top="0.98425196850393704" bottom="0.98425196850393704" header="0.51181102362204722" footer="0.51181102362204722"/>
  <pageSetup paperSize="9" scale="47" orientation="portrait"/>
  <headerFooter alignWithMargins="0">
    <oddFooter>&amp;L&amp;F -- &amp;A&amp;R&amp;P von &amp;N</oddFooter>
  </headerFooter>
  <colBreaks count="1" manualBreakCount="1">
    <brk id="11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3BCF2-27B4-41F2-966F-4CC10C1D23E9}">
  <sheetPr>
    <pageSetUpPr fitToPage="1"/>
  </sheetPr>
  <dimension ref="A1:G18"/>
  <sheetViews>
    <sheetView workbookViewId="0">
      <selection activeCell="C16" activeCellId="4" sqref="C4 C7 C10 C13 C16"/>
    </sheetView>
  </sheetViews>
  <sheetFormatPr baseColWidth="10" defaultColWidth="0" defaultRowHeight="15" zeroHeight="1" x14ac:dyDescent="0.25"/>
  <cols>
    <col min="1" max="1" width="11.42578125" style="149" customWidth="1"/>
    <col min="2" max="2" width="108.7109375" style="149" customWidth="1"/>
    <col min="3" max="3" width="7" style="156" bestFit="1" customWidth="1"/>
    <col min="4" max="4" width="13.42578125" style="149" customWidth="1"/>
    <col min="5" max="5" width="15.28515625" style="149" hidden="1" customWidth="1"/>
    <col min="6" max="6" width="11.42578125" style="149" hidden="1" customWidth="1"/>
    <col min="7" max="7" width="15.85546875" style="149" hidden="1" customWidth="1"/>
    <col min="8" max="16384" width="11.42578125" style="149" hidden="1"/>
  </cols>
  <sheetData>
    <row r="1" spans="1:3" x14ac:dyDescent="0.25">
      <c r="C1" s="156" t="s">
        <v>146</v>
      </c>
    </row>
    <row r="2" spans="1:3" x14ac:dyDescent="0.25">
      <c r="C2" s="156" t="s">
        <v>147</v>
      </c>
    </row>
    <row r="3" spans="1:3" ht="15.75" x14ac:dyDescent="0.25">
      <c r="A3" s="170" t="s">
        <v>130</v>
      </c>
      <c r="B3" s="171" t="s">
        <v>54</v>
      </c>
      <c r="C3" s="172">
        <f>$C$4+$C$7+$C$10+$C$13+$C$16</f>
        <v>0</v>
      </c>
    </row>
    <row r="4" spans="1:3" x14ac:dyDescent="0.25">
      <c r="A4" s="169" t="s">
        <v>131</v>
      </c>
      <c r="B4" s="169" t="s">
        <v>132</v>
      </c>
      <c r="C4" s="266"/>
    </row>
    <row r="5" spans="1:3" ht="30" x14ac:dyDescent="0.25">
      <c r="B5" s="155" t="s">
        <v>141</v>
      </c>
      <c r="C5" s="173"/>
    </row>
    <row r="6" spans="1:3" x14ac:dyDescent="0.25">
      <c r="B6" s="155"/>
      <c r="C6" s="173"/>
    </row>
    <row r="7" spans="1:3" x14ac:dyDescent="0.25">
      <c r="A7" s="169" t="s">
        <v>133</v>
      </c>
      <c r="B7" s="169" t="s">
        <v>134</v>
      </c>
      <c r="C7" s="266"/>
    </row>
    <row r="8" spans="1:3" ht="30" x14ac:dyDescent="0.25">
      <c r="B8" s="168" t="s">
        <v>142</v>
      </c>
      <c r="C8" s="173"/>
    </row>
    <row r="9" spans="1:3" x14ac:dyDescent="0.25">
      <c r="B9" s="167"/>
      <c r="C9" s="173"/>
    </row>
    <row r="10" spans="1:3" x14ac:dyDescent="0.25">
      <c r="A10" s="169" t="s">
        <v>135</v>
      </c>
      <c r="B10" s="169" t="s">
        <v>136</v>
      </c>
      <c r="C10" s="266"/>
    </row>
    <row r="11" spans="1:3" ht="45" x14ac:dyDescent="0.25">
      <c r="B11" s="155" t="s">
        <v>143</v>
      </c>
      <c r="C11" s="173"/>
    </row>
    <row r="12" spans="1:3" x14ac:dyDescent="0.25">
      <c r="B12" s="155"/>
      <c r="C12" s="173"/>
    </row>
    <row r="13" spans="1:3" x14ac:dyDescent="0.25">
      <c r="A13" s="169" t="s">
        <v>137</v>
      </c>
      <c r="B13" s="169" t="s">
        <v>138</v>
      </c>
      <c r="C13" s="266"/>
    </row>
    <row r="14" spans="1:3" x14ac:dyDescent="0.25">
      <c r="B14" s="149" t="s">
        <v>144</v>
      </c>
      <c r="C14" s="173"/>
    </row>
    <row r="15" spans="1:3" x14ac:dyDescent="0.25">
      <c r="C15" s="173"/>
    </row>
    <row r="16" spans="1:3" x14ac:dyDescent="0.25">
      <c r="A16" s="169" t="s">
        <v>139</v>
      </c>
      <c r="B16" s="169" t="s">
        <v>140</v>
      </c>
      <c r="C16" s="266"/>
    </row>
    <row r="17" spans="2:3" ht="30" x14ac:dyDescent="0.25">
      <c r="B17" s="168" t="s">
        <v>145</v>
      </c>
      <c r="C17" s="173"/>
    </row>
    <row r="18" spans="2:3" x14ac:dyDescent="0.25"/>
  </sheetData>
  <sheetProtection algorithmName="SHA-512" hashValue="OOMhF7i4CD7Uf6x2bpJMfDNRNtvsb/DeTKeoAQjpvyxaiUcPgUjb+LYqHUpjvn3qp0lYx1Jo/JtsbdHccMlqhQ==" saltValue="f/y2XQjtwqxe49EF3mX6ew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93" orientation="landscape"/>
  <headerFooter>
    <oddFooter>&amp;L&amp;F&amp;A&amp;R&amp;P von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F84F6-E72A-447C-9D80-215E8157F221}">
  <sheetPr>
    <pageSetUpPr fitToPage="1"/>
  </sheetPr>
  <dimension ref="A1:E23"/>
  <sheetViews>
    <sheetView workbookViewId="0">
      <selection activeCell="D37" sqref="D37"/>
    </sheetView>
  </sheetViews>
  <sheetFormatPr baseColWidth="10" defaultColWidth="0" defaultRowHeight="15" zeroHeight="1" x14ac:dyDescent="0.25"/>
  <cols>
    <col min="1" max="1" width="11.42578125" style="149" customWidth="1"/>
    <col min="2" max="2" width="34.28515625" style="149" customWidth="1"/>
    <col min="3" max="3" width="7" style="149" bestFit="1" customWidth="1"/>
    <col min="4" max="4" width="15.7109375" style="149" customWidth="1"/>
    <col min="5" max="5" width="15.85546875" style="149" customWidth="1"/>
    <col min="6" max="16384" width="11.42578125" style="149" hidden="1"/>
  </cols>
  <sheetData>
    <row r="1" spans="1:5" x14ac:dyDescent="0.25">
      <c r="A1" s="169" t="s">
        <v>151</v>
      </c>
    </row>
    <row r="2" spans="1:5" x14ac:dyDescent="0.25">
      <c r="A2" s="455" t="s">
        <v>125</v>
      </c>
      <c r="B2" s="455"/>
      <c r="C2" s="455"/>
      <c r="D2" s="456"/>
      <c r="E2" s="157"/>
    </row>
    <row r="3" spans="1:5" ht="9" customHeight="1" x14ac:dyDescent="0.25">
      <c r="A3" s="166"/>
      <c r="B3" s="166"/>
      <c r="C3" s="166"/>
      <c r="D3" s="175"/>
    </row>
    <row r="4" spans="1:5" ht="45" x14ac:dyDescent="0.25">
      <c r="A4" s="156" t="s">
        <v>122</v>
      </c>
      <c r="B4" s="149" t="s">
        <v>149</v>
      </c>
      <c r="C4" s="160" t="s">
        <v>154</v>
      </c>
      <c r="D4" s="160" t="s">
        <v>152</v>
      </c>
      <c r="E4" s="160" t="s">
        <v>153</v>
      </c>
    </row>
    <row r="5" spans="1:5" x14ac:dyDescent="0.25">
      <c r="A5" s="452" t="s">
        <v>157</v>
      </c>
      <c r="B5" s="453"/>
      <c r="C5" s="453"/>
      <c r="D5" s="454"/>
      <c r="E5" s="177">
        <f>E7+E8+E9</f>
        <v>0</v>
      </c>
    </row>
    <row r="6" spans="1:5" s="154" customFormat="1" x14ac:dyDescent="0.25"/>
    <row r="7" spans="1:5" x14ac:dyDescent="0.25">
      <c r="A7" s="156">
        <v>1</v>
      </c>
      <c r="B7" s="267"/>
      <c r="C7" s="268"/>
      <c r="D7" s="269"/>
      <c r="E7" s="158">
        <f>D7*C7</f>
        <v>0</v>
      </c>
    </row>
    <row r="8" spans="1:5" x14ac:dyDescent="0.25">
      <c r="A8" s="156">
        <v>2</v>
      </c>
      <c r="B8" s="267"/>
      <c r="C8" s="268"/>
      <c r="D8" s="269"/>
      <c r="E8" s="158">
        <f t="shared" ref="E8:E20" si="0">D8*C8</f>
        <v>0</v>
      </c>
    </row>
    <row r="9" spans="1:5" x14ac:dyDescent="0.25">
      <c r="A9" s="156">
        <v>3</v>
      </c>
      <c r="B9" s="267"/>
      <c r="C9" s="268"/>
      <c r="D9" s="267"/>
      <c r="E9" s="158">
        <f t="shared" si="0"/>
        <v>0</v>
      </c>
    </row>
    <row r="10" spans="1:5" x14ac:dyDescent="0.25">
      <c r="A10" s="156">
        <v>4</v>
      </c>
      <c r="B10" s="267"/>
      <c r="C10" s="268"/>
      <c r="D10" s="267"/>
      <c r="E10" s="158">
        <f t="shared" si="0"/>
        <v>0</v>
      </c>
    </row>
    <row r="11" spans="1:5" x14ac:dyDescent="0.25">
      <c r="A11" s="156">
        <v>5</v>
      </c>
      <c r="B11" s="267"/>
      <c r="C11" s="268"/>
      <c r="D11" s="267"/>
      <c r="E11" s="158">
        <f t="shared" si="0"/>
        <v>0</v>
      </c>
    </row>
    <row r="12" spans="1:5" x14ac:dyDescent="0.25">
      <c r="A12" s="156">
        <v>6</v>
      </c>
      <c r="B12" s="267"/>
      <c r="C12" s="268"/>
      <c r="D12" s="267"/>
      <c r="E12" s="158">
        <f t="shared" si="0"/>
        <v>0</v>
      </c>
    </row>
    <row r="13" spans="1:5" x14ac:dyDescent="0.25">
      <c r="A13" s="156">
        <v>7</v>
      </c>
      <c r="B13" s="267"/>
      <c r="C13" s="268"/>
      <c r="D13" s="267"/>
      <c r="E13" s="158">
        <f t="shared" si="0"/>
        <v>0</v>
      </c>
    </row>
    <row r="14" spans="1:5" x14ac:dyDescent="0.25">
      <c r="A14" s="156">
        <v>8</v>
      </c>
      <c r="B14" s="267"/>
      <c r="C14" s="268"/>
      <c r="D14" s="267"/>
      <c r="E14" s="158">
        <f t="shared" si="0"/>
        <v>0</v>
      </c>
    </row>
    <row r="15" spans="1:5" x14ac:dyDescent="0.25">
      <c r="A15" s="156">
        <v>9</v>
      </c>
      <c r="B15" s="267"/>
      <c r="C15" s="268"/>
      <c r="D15" s="267"/>
      <c r="E15" s="158">
        <f t="shared" si="0"/>
        <v>0</v>
      </c>
    </row>
    <row r="16" spans="1:5" x14ac:dyDescent="0.25">
      <c r="A16" s="156">
        <v>10</v>
      </c>
      <c r="B16" s="267"/>
      <c r="C16" s="268"/>
      <c r="D16" s="267"/>
      <c r="E16" s="158">
        <f t="shared" si="0"/>
        <v>0</v>
      </c>
    </row>
    <row r="17" spans="1:5" x14ac:dyDescent="0.25">
      <c r="A17" s="156">
        <v>11</v>
      </c>
      <c r="B17" s="267"/>
      <c r="C17" s="268"/>
      <c r="D17" s="267"/>
      <c r="E17" s="158">
        <f t="shared" si="0"/>
        <v>0</v>
      </c>
    </row>
    <row r="18" spans="1:5" x14ac:dyDescent="0.25">
      <c r="A18" s="156">
        <v>12</v>
      </c>
      <c r="B18" s="267"/>
      <c r="C18" s="268"/>
      <c r="D18" s="267"/>
      <c r="E18" s="158">
        <f t="shared" si="0"/>
        <v>0</v>
      </c>
    </row>
    <row r="19" spans="1:5" x14ac:dyDescent="0.25">
      <c r="A19" s="156">
        <v>13</v>
      </c>
      <c r="B19" s="267"/>
      <c r="C19" s="268"/>
      <c r="D19" s="267"/>
      <c r="E19" s="158">
        <f t="shared" si="0"/>
        <v>0</v>
      </c>
    </row>
    <row r="20" spans="1:5" x14ac:dyDescent="0.25">
      <c r="A20" s="156">
        <v>14</v>
      </c>
      <c r="B20" s="267"/>
      <c r="C20" s="268"/>
      <c r="D20" s="267"/>
      <c r="E20" s="158">
        <f t="shared" si="0"/>
        <v>0</v>
      </c>
    </row>
    <row r="21" spans="1:5" x14ac:dyDescent="0.25"/>
    <row r="22" spans="1:5" x14ac:dyDescent="0.25">
      <c r="B22" s="149" t="s">
        <v>156</v>
      </c>
    </row>
    <row r="23" spans="1:5" x14ac:dyDescent="0.25"/>
  </sheetData>
  <sheetProtection algorithmName="SHA-512" hashValue="Shq+Uoi0/cKyr+UxxIoIbpG8TkIxpPI6XRELiSneLFqYO/LcquE3TgArmuc3vfJSjfcb53NbaQ1VYf3m4+7Bzg==" saltValue="euZFCHI2du0VqdbgUfSpJA==" spinCount="100000" sheet="1" objects="1" scenarios="1"/>
  <mergeCells count="2">
    <mergeCell ref="A5:D5"/>
    <mergeCell ref="A2:D2"/>
  </mergeCells>
  <pageMargins left="0.70866141732283472" right="0.70866141732283472" top="0.74803149606299213" bottom="0.74803149606299213" header="0.31496062992125984" footer="0.31496062992125984"/>
  <pageSetup paperSize="9" fitToWidth="0" orientation="landscape"/>
  <headerFooter>
    <oddFooter>&amp;L&amp;F&amp;A&amp;R&amp;P von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DC0BF-6165-45F6-A8F8-D7A013776FEF}">
  <sheetPr>
    <pageSetUpPr fitToPage="1"/>
  </sheetPr>
  <dimension ref="A1:H24"/>
  <sheetViews>
    <sheetView workbookViewId="0">
      <selection activeCell="D37" sqref="D37"/>
    </sheetView>
  </sheetViews>
  <sheetFormatPr baseColWidth="10" defaultColWidth="0" defaultRowHeight="15" zeroHeight="1" x14ac:dyDescent="0.25"/>
  <cols>
    <col min="1" max="1" width="11.42578125" customWidth="1"/>
    <col min="2" max="2" width="34.28515625" customWidth="1"/>
    <col min="3" max="3" width="12.28515625" customWidth="1"/>
    <col min="4" max="4" width="13.42578125" customWidth="1"/>
    <col min="5" max="5" width="15.28515625" customWidth="1"/>
    <col min="6" max="6" width="11.42578125" customWidth="1"/>
    <col min="7" max="7" width="15.85546875" customWidth="1"/>
    <col min="8" max="8" width="11.42578125" customWidth="1"/>
    <col min="9" max="16384" width="11.42578125" hidden="1"/>
  </cols>
  <sheetData>
    <row r="1" spans="1:7" s="149" customFormat="1" x14ac:dyDescent="0.25">
      <c r="A1" s="169" t="s">
        <v>148</v>
      </c>
    </row>
    <row r="2" spans="1:7" s="149" customFormat="1" x14ac:dyDescent="0.25">
      <c r="A2" s="455" t="s">
        <v>125</v>
      </c>
      <c r="B2" s="455"/>
      <c r="C2" s="455"/>
      <c r="D2" s="455"/>
      <c r="E2" s="455"/>
      <c r="F2" s="455"/>
      <c r="G2" s="174"/>
    </row>
    <row r="3" spans="1:7" s="149" customFormat="1" x14ac:dyDescent="0.25">
      <c r="A3" s="166"/>
      <c r="B3" s="166"/>
      <c r="C3" s="166"/>
      <c r="D3" s="166"/>
      <c r="E3" s="166"/>
      <c r="F3" s="166"/>
    </row>
    <row r="4" spans="1:7" ht="60" x14ac:dyDescent="0.25">
      <c r="A4" s="156" t="s">
        <v>122</v>
      </c>
      <c r="B4" t="s">
        <v>149</v>
      </c>
      <c r="C4" s="160" t="s">
        <v>155</v>
      </c>
      <c r="D4" s="160" t="s">
        <v>126</v>
      </c>
      <c r="E4" s="160" t="s">
        <v>123</v>
      </c>
      <c r="F4" s="160" t="s">
        <v>127</v>
      </c>
      <c r="G4" s="160" t="s">
        <v>124</v>
      </c>
    </row>
    <row r="5" spans="1:7" x14ac:dyDescent="0.25">
      <c r="A5" s="452" t="s">
        <v>157</v>
      </c>
      <c r="B5" s="453"/>
      <c r="C5" s="453"/>
      <c r="D5" s="453"/>
      <c r="E5" s="454"/>
      <c r="F5" s="178">
        <f>SUM(F6:F19)</f>
        <v>0</v>
      </c>
      <c r="G5" s="159" t="e">
        <f>G6+G7+G8</f>
        <v>#DIV/0!</v>
      </c>
    </row>
    <row r="6" spans="1:7" x14ac:dyDescent="0.25">
      <c r="A6" s="156">
        <v>1</v>
      </c>
      <c r="B6" s="270"/>
      <c r="C6" s="271"/>
      <c r="D6" s="272"/>
      <c r="E6" s="271"/>
      <c r="F6" s="158">
        <f>C6*D6</f>
        <v>0</v>
      </c>
      <c r="G6" s="276" t="e">
        <f>F6/(E6/12)</f>
        <v>#DIV/0!</v>
      </c>
    </row>
    <row r="7" spans="1:7" x14ac:dyDescent="0.25">
      <c r="A7" s="156">
        <v>2</v>
      </c>
      <c r="B7" s="273"/>
      <c r="C7" s="274"/>
      <c r="D7" s="275"/>
      <c r="E7" s="274"/>
      <c r="F7" s="158">
        <f t="shared" ref="F7:F19" si="0">C7*D7</f>
        <v>0</v>
      </c>
      <c r="G7" s="276" t="e">
        <f t="shared" ref="G7:G19" si="1">F7/(E7/12)</f>
        <v>#DIV/0!</v>
      </c>
    </row>
    <row r="8" spans="1:7" x14ac:dyDescent="0.25">
      <c r="A8" s="156">
        <v>3</v>
      </c>
      <c r="B8" s="273"/>
      <c r="C8" s="274"/>
      <c r="D8" s="273"/>
      <c r="E8" s="274"/>
      <c r="F8" s="158">
        <f t="shared" si="0"/>
        <v>0</v>
      </c>
      <c r="G8" s="276" t="e">
        <f t="shared" si="1"/>
        <v>#DIV/0!</v>
      </c>
    </row>
    <row r="9" spans="1:7" x14ac:dyDescent="0.25">
      <c r="A9" s="156">
        <v>4</v>
      </c>
      <c r="B9" s="273"/>
      <c r="C9" s="274"/>
      <c r="D9" s="273"/>
      <c r="E9" s="274"/>
      <c r="F9" s="158">
        <f t="shared" si="0"/>
        <v>0</v>
      </c>
      <c r="G9" s="276" t="e">
        <f t="shared" si="1"/>
        <v>#DIV/0!</v>
      </c>
    </row>
    <row r="10" spans="1:7" x14ac:dyDescent="0.25">
      <c r="A10" s="156">
        <v>5</v>
      </c>
      <c r="B10" s="273"/>
      <c r="C10" s="274"/>
      <c r="D10" s="273"/>
      <c r="E10" s="274"/>
      <c r="F10" s="158">
        <f t="shared" si="0"/>
        <v>0</v>
      </c>
      <c r="G10" s="276" t="e">
        <f t="shared" si="1"/>
        <v>#DIV/0!</v>
      </c>
    </row>
    <row r="11" spans="1:7" x14ac:dyDescent="0.25">
      <c r="A11" s="156">
        <v>6</v>
      </c>
      <c r="B11" s="273"/>
      <c r="C11" s="274"/>
      <c r="D11" s="273"/>
      <c r="E11" s="274"/>
      <c r="F11" s="158">
        <f t="shared" si="0"/>
        <v>0</v>
      </c>
      <c r="G11" s="276" t="e">
        <f t="shared" si="1"/>
        <v>#DIV/0!</v>
      </c>
    </row>
    <row r="12" spans="1:7" x14ac:dyDescent="0.25">
      <c r="A12" s="156">
        <v>7</v>
      </c>
      <c r="B12" s="273"/>
      <c r="C12" s="274"/>
      <c r="D12" s="273"/>
      <c r="E12" s="274"/>
      <c r="F12" s="158">
        <f t="shared" si="0"/>
        <v>0</v>
      </c>
      <c r="G12" s="276" t="e">
        <f t="shared" si="1"/>
        <v>#DIV/0!</v>
      </c>
    </row>
    <row r="13" spans="1:7" x14ac:dyDescent="0.25">
      <c r="A13" s="156">
        <v>8</v>
      </c>
      <c r="B13" s="273"/>
      <c r="C13" s="274"/>
      <c r="D13" s="273"/>
      <c r="E13" s="274"/>
      <c r="F13" s="158">
        <f t="shared" si="0"/>
        <v>0</v>
      </c>
      <c r="G13" s="276" t="e">
        <f t="shared" si="1"/>
        <v>#DIV/0!</v>
      </c>
    </row>
    <row r="14" spans="1:7" x14ac:dyDescent="0.25">
      <c r="A14" s="156">
        <v>9</v>
      </c>
      <c r="B14" s="273"/>
      <c r="C14" s="274"/>
      <c r="D14" s="273"/>
      <c r="E14" s="274"/>
      <c r="F14" s="158">
        <f t="shared" si="0"/>
        <v>0</v>
      </c>
      <c r="G14" s="276" t="e">
        <f t="shared" si="1"/>
        <v>#DIV/0!</v>
      </c>
    </row>
    <row r="15" spans="1:7" x14ac:dyDescent="0.25">
      <c r="A15" s="156">
        <v>10</v>
      </c>
      <c r="B15" s="273"/>
      <c r="C15" s="274"/>
      <c r="D15" s="273"/>
      <c r="E15" s="274"/>
      <c r="F15" s="158">
        <f t="shared" si="0"/>
        <v>0</v>
      </c>
      <c r="G15" s="276" t="e">
        <f t="shared" si="1"/>
        <v>#DIV/0!</v>
      </c>
    </row>
    <row r="16" spans="1:7" x14ac:dyDescent="0.25">
      <c r="A16" s="156">
        <v>11</v>
      </c>
      <c r="B16" s="273"/>
      <c r="C16" s="274"/>
      <c r="D16" s="273"/>
      <c r="E16" s="274"/>
      <c r="F16" s="158">
        <f t="shared" si="0"/>
        <v>0</v>
      </c>
      <c r="G16" s="276" t="e">
        <f t="shared" si="1"/>
        <v>#DIV/0!</v>
      </c>
    </row>
    <row r="17" spans="1:7" x14ac:dyDescent="0.25">
      <c r="A17" s="156">
        <v>12</v>
      </c>
      <c r="B17" s="273"/>
      <c r="C17" s="274"/>
      <c r="D17" s="273"/>
      <c r="E17" s="274"/>
      <c r="F17" s="158">
        <f t="shared" si="0"/>
        <v>0</v>
      </c>
      <c r="G17" s="276" t="e">
        <f t="shared" si="1"/>
        <v>#DIV/0!</v>
      </c>
    </row>
    <row r="18" spans="1:7" x14ac:dyDescent="0.25">
      <c r="A18" s="156">
        <v>13</v>
      </c>
      <c r="B18" s="273"/>
      <c r="C18" s="274"/>
      <c r="D18" s="273"/>
      <c r="E18" s="274"/>
      <c r="F18" s="158">
        <f t="shared" si="0"/>
        <v>0</v>
      </c>
      <c r="G18" s="276" t="e">
        <f t="shared" si="1"/>
        <v>#DIV/0!</v>
      </c>
    </row>
    <row r="19" spans="1:7" x14ac:dyDescent="0.25">
      <c r="A19" s="156">
        <v>14</v>
      </c>
      <c r="B19" s="273"/>
      <c r="C19" s="274"/>
      <c r="D19" s="273"/>
      <c r="E19" s="274"/>
      <c r="F19" s="158">
        <f t="shared" si="0"/>
        <v>0</v>
      </c>
      <c r="G19" s="276" t="e">
        <f t="shared" si="1"/>
        <v>#DIV/0!</v>
      </c>
    </row>
    <row r="20" spans="1:7" x14ac:dyDescent="0.25"/>
    <row r="21" spans="1:7" x14ac:dyDescent="0.25">
      <c r="B21" t="s">
        <v>150</v>
      </c>
    </row>
    <row r="22" spans="1:7" x14ac:dyDescent="0.25"/>
    <row r="23" spans="1:7" x14ac:dyDescent="0.25">
      <c r="A23" s="154" t="s">
        <v>227</v>
      </c>
    </row>
    <row r="24" spans="1:7" x14ac:dyDescent="0.25"/>
  </sheetData>
  <sheetProtection algorithmName="SHA-512" hashValue="+LDhMmJV5NhM0nZ9kozMZ91FCba9CHrS3SE26Yc6L7HT0klqq42ZONkDwAcXpR9ZI23NJg8i+sOycRLj4Uu7kw==" saltValue="7huwDeQTo1ninpuKMnr8Uw==" spinCount="100000" sheet="1" objects="1" scenarios="1"/>
  <mergeCells count="2">
    <mergeCell ref="A2:F2"/>
    <mergeCell ref="A5:E5"/>
  </mergeCells>
  <pageMargins left="0.70866141732283472" right="0.70866141732283472" top="0.74803149606299213" bottom="0.74803149606299213" header="0.31496062992125984" footer="0.31496062992125984"/>
  <pageSetup paperSize="9" fitToWidth="0" orientation="landscape"/>
  <headerFooter>
    <oddFooter>&amp;L&amp;F&amp;A&amp;R&amp;P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90CA5-60BE-4A1F-A1EE-91B183F60870}">
  <sheetPr>
    <pageSetUpPr fitToPage="1"/>
  </sheetPr>
  <dimension ref="A1:O47"/>
  <sheetViews>
    <sheetView view="pageBreakPreview" zoomScaleNormal="70" zoomScaleSheetLayoutView="100" workbookViewId="0">
      <selection activeCell="D4" activeCellId="2" sqref="G12:G34 I12:I34 D4:I4"/>
    </sheetView>
  </sheetViews>
  <sheetFormatPr baseColWidth="10" defaultRowHeight="15.75" x14ac:dyDescent="0.25"/>
  <cols>
    <col min="1" max="1" width="32.140625" style="220" customWidth="1"/>
    <col min="2" max="2" width="10.5703125" style="220" customWidth="1"/>
    <col min="3" max="3" width="15" style="220" customWidth="1"/>
    <col min="4" max="4" width="18.7109375" style="220" customWidth="1"/>
    <col min="5" max="5" width="13.140625" style="220" customWidth="1"/>
    <col min="6" max="6" width="13.7109375" style="220" customWidth="1"/>
    <col min="7" max="7" width="13.28515625" style="220" customWidth="1"/>
    <col min="8" max="8" width="13.5703125" style="220" customWidth="1"/>
    <col min="9" max="9" width="10.5703125" style="220" customWidth="1"/>
    <col min="10" max="10" width="16.85546875" style="220" customWidth="1"/>
    <col min="11" max="11" width="22.140625" style="220" customWidth="1"/>
    <col min="12" max="12" width="34.7109375" style="219" customWidth="1"/>
    <col min="13" max="14" width="11.42578125" style="220"/>
    <col min="15" max="15" width="26.85546875" style="254" customWidth="1"/>
    <col min="16" max="16" width="48.5703125" style="220" customWidth="1"/>
    <col min="17" max="16384" width="11.42578125" style="220"/>
  </cols>
  <sheetData>
    <row r="1" spans="1:15" ht="59.25" customHeight="1" x14ac:dyDescent="0.25">
      <c r="A1" s="374" t="s">
        <v>256</v>
      </c>
      <c r="B1" s="374"/>
      <c r="C1" s="374"/>
      <c r="D1" s="374"/>
      <c r="E1" s="374"/>
      <c r="F1" s="374"/>
      <c r="G1" s="374"/>
      <c r="H1" s="374"/>
      <c r="I1" s="374"/>
      <c r="J1" s="371" t="s">
        <v>183</v>
      </c>
      <c r="K1" s="371"/>
    </row>
    <row r="2" spans="1:15" ht="15" customHeight="1" x14ac:dyDescent="0.25">
      <c r="A2" s="372"/>
      <c r="B2" s="372"/>
      <c r="C2" s="372"/>
      <c r="D2" s="372"/>
      <c r="E2" s="372"/>
      <c r="F2" s="372"/>
      <c r="G2" s="372"/>
      <c r="H2" s="372"/>
      <c r="I2" s="372"/>
      <c r="J2" s="373"/>
      <c r="K2" s="373"/>
    </row>
    <row r="3" spans="1:15" ht="26.25" customHeight="1" x14ac:dyDescent="0.2">
      <c r="A3" s="374" t="s">
        <v>184</v>
      </c>
      <c r="B3" s="374"/>
      <c r="C3" s="374"/>
      <c r="D3" s="375" t="s">
        <v>247</v>
      </c>
      <c r="E3" s="375"/>
      <c r="F3" s="375"/>
      <c r="G3" s="375"/>
      <c r="H3" s="375"/>
      <c r="I3" s="375"/>
      <c r="J3" s="279" t="s">
        <v>185</v>
      </c>
      <c r="K3" s="221">
        <v>1</v>
      </c>
      <c r="L3" s="222">
        <v>1</v>
      </c>
      <c r="M3" s="223"/>
      <c r="O3" s="220"/>
    </row>
    <row r="4" spans="1:15" ht="26.25" customHeight="1" x14ac:dyDescent="0.2">
      <c r="A4" s="381" t="s">
        <v>186</v>
      </c>
      <c r="B4" s="382"/>
      <c r="C4" s="383"/>
      <c r="D4" s="397"/>
      <c r="E4" s="397"/>
      <c r="F4" s="397"/>
      <c r="G4" s="397"/>
      <c r="H4" s="397"/>
      <c r="I4" s="397"/>
      <c r="J4" s="279"/>
      <c r="K4" s="224"/>
      <c r="O4" s="220"/>
    </row>
    <row r="5" spans="1:15" ht="15" customHeight="1" x14ac:dyDescent="0.25">
      <c r="A5" s="341" t="s">
        <v>187</v>
      </c>
      <c r="B5" s="338"/>
      <c r="C5" s="341" t="s">
        <v>253</v>
      </c>
      <c r="D5" s="341" t="s">
        <v>241</v>
      </c>
      <c r="E5" s="338" t="s">
        <v>188</v>
      </c>
      <c r="F5" s="338" t="s">
        <v>228</v>
      </c>
      <c r="G5" s="341" t="s">
        <v>252</v>
      </c>
      <c r="H5" s="341" t="s">
        <v>189</v>
      </c>
      <c r="I5" s="341" t="s">
        <v>190</v>
      </c>
      <c r="J5" s="341" t="s">
        <v>264</v>
      </c>
      <c r="K5" s="395" t="s">
        <v>192</v>
      </c>
    </row>
    <row r="6" spans="1:15" ht="21" customHeight="1" x14ac:dyDescent="0.25">
      <c r="A6" s="352"/>
      <c r="B6" s="339"/>
      <c r="C6" s="342"/>
      <c r="D6" s="342"/>
      <c r="E6" s="339"/>
      <c r="F6" s="339"/>
      <c r="G6" s="376"/>
      <c r="H6" s="342"/>
      <c r="I6" s="342"/>
      <c r="J6" s="342"/>
      <c r="K6" s="395"/>
    </row>
    <row r="7" spans="1:15" x14ac:dyDescent="0.25">
      <c r="A7" s="352"/>
      <c r="B7" s="339"/>
      <c r="C7" s="342"/>
      <c r="D7" s="342"/>
      <c r="E7" s="339"/>
      <c r="F7" s="339"/>
      <c r="G7" s="376"/>
      <c r="H7" s="342"/>
      <c r="I7" s="342"/>
      <c r="J7" s="342"/>
      <c r="K7" s="395"/>
    </row>
    <row r="8" spans="1:15" ht="15.75" customHeight="1" x14ac:dyDescent="0.25">
      <c r="A8" s="352"/>
      <c r="B8" s="339"/>
      <c r="C8" s="342"/>
      <c r="D8" s="342"/>
      <c r="E8" s="339"/>
      <c r="F8" s="339"/>
      <c r="G8" s="376"/>
      <c r="H8" s="342"/>
      <c r="I8" s="342"/>
      <c r="J8" s="342"/>
      <c r="K8" s="395"/>
    </row>
    <row r="9" spans="1:15" ht="15.75" customHeight="1" x14ac:dyDescent="0.25">
      <c r="A9" s="352"/>
      <c r="B9" s="339"/>
      <c r="C9" s="342"/>
      <c r="D9" s="342"/>
      <c r="E9" s="339"/>
      <c r="F9" s="339"/>
      <c r="G9" s="376"/>
      <c r="H9" s="342"/>
      <c r="I9" s="342"/>
      <c r="J9" s="342"/>
      <c r="K9" s="395"/>
    </row>
    <row r="10" spans="1:15" x14ac:dyDescent="0.25">
      <c r="A10" s="352"/>
      <c r="B10" s="340"/>
      <c r="C10" s="342"/>
      <c r="D10" s="342"/>
      <c r="E10" s="340"/>
      <c r="F10" s="340"/>
      <c r="G10" s="376"/>
      <c r="H10" s="342"/>
      <c r="I10" s="342"/>
      <c r="J10" s="342"/>
      <c r="K10" s="395"/>
    </row>
    <row r="11" spans="1:15" ht="15.75" customHeight="1" x14ac:dyDescent="0.25">
      <c r="A11" s="225" t="s">
        <v>193</v>
      </c>
      <c r="B11" s="226" t="s">
        <v>194</v>
      </c>
      <c r="C11" s="226" t="s">
        <v>195</v>
      </c>
      <c r="D11" s="226" t="s">
        <v>196</v>
      </c>
      <c r="E11" s="226" t="s">
        <v>197</v>
      </c>
      <c r="F11" s="226" t="s">
        <v>198</v>
      </c>
      <c r="G11" s="226" t="s">
        <v>199</v>
      </c>
      <c r="H11" s="226" t="s">
        <v>200</v>
      </c>
      <c r="I11" s="226" t="s">
        <v>201</v>
      </c>
      <c r="J11" s="226" t="s">
        <v>202</v>
      </c>
      <c r="K11" s="395"/>
    </row>
    <row r="12" spans="1:15" s="233" customFormat="1" ht="23.1" customHeight="1" x14ac:dyDescent="0.2">
      <c r="A12" s="227" t="s">
        <v>203</v>
      </c>
      <c r="B12" s="227"/>
      <c r="C12" s="228" t="s">
        <v>204</v>
      </c>
      <c r="D12" s="228"/>
      <c r="E12" s="229">
        <f t="shared" ref="E12:E34" si="0">IFERROR(100*D12/$D$37,"")</f>
        <v>0</v>
      </c>
      <c r="F12" s="230">
        <v>140</v>
      </c>
      <c r="G12" s="299"/>
      <c r="H12" s="229">
        <f t="shared" ref="H12:H31" si="1">IF(ISERROR(D12/G12),0,D12/G12)</f>
        <v>0</v>
      </c>
      <c r="I12" s="396"/>
      <c r="J12" s="231">
        <f t="shared" ref="J12:J31" si="2">H12*$I$12</f>
        <v>0</v>
      </c>
      <c r="K12" s="395"/>
      <c r="L12" s="232"/>
    </row>
    <row r="13" spans="1:15" s="233" customFormat="1" ht="23.1" customHeight="1" x14ac:dyDescent="0.2">
      <c r="A13" s="227" t="s">
        <v>205</v>
      </c>
      <c r="B13" s="227"/>
      <c r="C13" s="228" t="s">
        <v>204</v>
      </c>
      <c r="D13" s="228"/>
      <c r="E13" s="229">
        <f t="shared" si="0"/>
        <v>0</v>
      </c>
      <c r="F13" s="230">
        <v>180</v>
      </c>
      <c r="G13" s="299"/>
      <c r="H13" s="229">
        <f t="shared" si="1"/>
        <v>0</v>
      </c>
      <c r="I13" s="396"/>
      <c r="J13" s="231">
        <f t="shared" si="2"/>
        <v>0</v>
      </c>
      <c r="K13" s="395"/>
      <c r="L13" s="232"/>
    </row>
    <row r="14" spans="1:15" s="233" customFormat="1" ht="23.1" customHeight="1" x14ac:dyDescent="0.2">
      <c r="A14" s="227" t="s">
        <v>206</v>
      </c>
      <c r="B14" s="227"/>
      <c r="C14" s="228" t="s">
        <v>204</v>
      </c>
      <c r="D14" s="228"/>
      <c r="E14" s="229">
        <f t="shared" si="0"/>
        <v>0</v>
      </c>
      <c r="F14" s="230">
        <v>200</v>
      </c>
      <c r="G14" s="299"/>
      <c r="H14" s="229">
        <f t="shared" si="1"/>
        <v>0</v>
      </c>
      <c r="I14" s="396"/>
      <c r="J14" s="231">
        <f t="shared" si="2"/>
        <v>0</v>
      </c>
      <c r="K14" s="395"/>
      <c r="L14" s="232"/>
    </row>
    <row r="15" spans="1:15" s="233" customFormat="1" ht="23.1" customHeight="1" x14ac:dyDescent="0.2">
      <c r="A15" s="227" t="s">
        <v>207</v>
      </c>
      <c r="B15" s="227"/>
      <c r="C15" s="228" t="s">
        <v>204</v>
      </c>
      <c r="D15" s="228"/>
      <c r="E15" s="229">
        <f t="shared" si="0"/>
        <v>0</v>
      </c>
      <c r="F15" s="230">
        <v>140</v>
      </c>
      <c r="G15" s="299"/>
      <c r="H15" s="229">
        <f t="shared" si="1"/>
        <v>0</v>
      </c>
      <c r="I15" s="396"/>
      <c r="J15" s="231">
        <f t="shared" si="2"/>
        <v>0</v>
      </c>
      <c r="K15" s="395"/>
      <c r="L15" s="232"/>
    </row>
    <row r="16" spans="1:15" s="233" customFormat="1" ht="23.1" customHeight="1" x14ac:dyDescent="0.2">
      <c r="A16" s="227" t="s">
        <v>208</v>
      </c>
      <c r="B16" s="227"/>
      <c r="C16" s="228" t="s">
        <v>204</v>
      </c>
      <c r="D16" s="228"/>
      <c r="E16" s="229">
        <f t="shared" si="0"/>
        <v>0</v>
      </c>
      <c r="F16" s="230">
        <v>200</v>
      </c>
      <c r="G16" s="299"/>
      <c r="H16" s="229">
        <f t="shared" si="1"/>
        <v>0</v>
      </c>
      <c r="I16" s="396"/>
      <c r="J16" s="231">
        <f t="shared" si="2"/>
        <v>0</v>
      </c>
      <c r="K16" s="395"/>
      <c r="L16" s="232"/>
    </row>
    <row r="17" spans="1:12" s="233" customFormat="1" ht="23.1" customHeight="1" x14ac:dyDescent="0.2">
      <c r="A17" s="227" t="s">
        <v>209</v>
      </c>
      <c r="B17" s="227"/>
      <c r="C17" s="228" t="s">
        <v>204</v>
      </c>
      <c r="D17" s="228"/>
      <c r="E17" s="229">
        <f t="shared" si="0"/>
        <v>0</v>
      </c>
      <c r="F17" s="230">
        <v>180</v>
      </c>
      <c r="G17" s="299"/>
      <c r="H17" s="229">
        <f t="shared" si="1"/>
        <v>0</v>
      </c>
      <c r="I17" s="396"/>
      <c r="J17" s="231">
        <f t="shared" si="2"/>
        <v>0</v>
      </c>
      <c r="K17" s="395"/>
      <c r="L17" s="232"/>
    </row>
    <row r="18" spans="1:12" s="233" customFormat="1" ht="25.5" customHeight="1" x14ac:dyDescent="0.2">
      <c r="A18" s="280" t="s">
        <v>210</v>
      </c>
      <c r="B18" s="227"/>
      <c r="C18" s="228" t="s">
        <v>204</v>
      </c>
      <c r="D18" s="228"/>
      <c r="E18" s="229">
        <f t="shared" si="0"/>
        <v>0</v>
      </c>
      <c r="F18" s="230">
        <v>80</v>
      </c>
      <c r="G18" s="299"/>
      <c r="H18" s="229">
        <f t="shared" si="1"/>
        <v>0</v>
      </c>
      <c r="I18" s="396"/>
      <c r="J18" s="231">
        <f t="shared" si="2"/>
        <v>0</v>
      </c>
      <c r="K18" s="395"/>
      <c r="L18" s="232"/>
    </row>
    <row r="19" spans="1:12" s="233" customFormat="1" ht="27" customHeight="1" x14ac:dyDescent="0.2">
      <c r="A19" s="280" t="s">
        <v>211</v>
      </c>
      <c r="B19" s="227"/>
      <c r="C19" s="228">
        <v>20.25</v>
      </c>
      <c r="D19" s="228">
        <v>1055.835</v>
      </c>
      <c r="E19" s="229">
        <f t="shared" si="0"/>
        <v>100</v>
      </c>
      <c r="F19" s="230">
        <v>60</v>
      </c>
      <c r="G19" s="299"/>
      <c r="H19" s="229">
        <f t="shared" si="1"/>
        <v>0</v>
      </c>
      <c r="I19" s="396"/>
      <c r="J19" s="231">
        <f t="shared" si="2"/>
        <v>0</v>
      </c>
      <c r="K19" s="395"/>
      <c r="L19" s="232"/>
    </row>
    <row r="20" spans="1:12" s="233" customFormat="1" ht="23.25" customHeight="1" x14ac:dyDescent="0.2">
      <c r="A20" s="227" t="s">
        <v>212</v>
      </c>
      <c r="B20" s="227"/>
      <c r="C20" s="228" t="s">
        <v>204</v>
      </c>
      <c r="D20" s="228"/>
      <c r="E20" s="229">
        <f t="shared" si="0"/>
        <v>0</v>
      </c>
      <c r="F20" s="230">
        <v>100</v>
      </c>
      <c r="G20" s="299"/>
      <c r="H20" s="229">
        <f t="shared" si="1"/>
        <v>0</v>
      </c>
      <c r="I20" s="396"/>
      <c r="J20" s="231">
        <f t="shared" si="2"/>
        <v>0</v>
      </c>
      <c r="K20" s="395"/>
      <c r="L20" s="232"/>
    </row>
    <row r="21" spans="1:12" s="233" customFormat="1" ht="23.25" customHeight="1" x14ac:dyDescent="0.2">
      <c r="A21" s="227" t="s">
        <v>213</v>
      </c>
      <c r="B21" s="227"/>
      <c r="C21" s="228" t="s">
        <v>204</v>
      </c>
      <c r="D21" s="228"/>
      <c r="E21" s="229">
        <f t="shared" si="0"/>
        <v>0</v>
      </c>
      <c r="F21" s="230">
        <v>200</v>
      </c>
      <c r="G21" s="299"/>
      <c r="H21" s="229">
        <f t="shared" si="1"/>
        <v>0</v>
      </c>
      <c r="I21" s="396"/>
      <c r="J21" s="231">
        <f t="shared" si="2"/>
        <v>0</v>
      </c>
      <c r="K21" s="395"/>
      <c r="L21" s="232"/>
    </row>
    <row r="22" spans="1:12" s="233" customFormat="1" ht="23.25" customHeight="1" x14ac:dyDescent="0.2">
      <c r="A22" s="227" t="s">
        <v>214</v>
      </c>
      <c r="B22" s="227"/>
      <c r="C22" s="228" t="s">
        <v>204</v>
      </c>
      <c r="D22" s="228"/>
      <c r="E22" s="229">
        <f t="shared" si="0"/>
        <v>0</v>
      </c>
      <c r="F22" s="230">
        <v>200</v>
      </c>
      <c r="G22" s="299"/>
      <c r="H22" s="229">
        <f t="shared" si="1"/>
        <v>0</v>
      </c>
      <c r="I22" s="396"/>
      <c r="J22" s="231">
        <f t="shared" si="2"/>
        <v>0</v>
      </c>
      <c r="K22" s="395"/>
      <c r="L22" s="232"/>
    </row>
    <row r="23" spans="1:12" s="233" customFormat="1" ht="23.25" customHeight="1" x14ac:dyDescent="0.2">
      <c r="A23" s="227" t="s">
        <v>215</v>
      </c>
      <c r="B23" s="227"/>
      <c r="C23" s="228" t="s">
        <v>204</v>
      </c>
      <c r="D23" s="228"/>
      <c r="E23" s="229">
        <f t="shared" si="0"/>
        <v>0</v>
      </c>
      <c r="F23" s="230">
        <v>250</v>
      </c>
      <c r="G23" s="299"/>
      <c r="H23" s="229">
        <f t="shared" si="1"/>
        <v>0</v>
      </c>
      <c r="I23" s="396"/>
      <c r="J23" s="231">
        <f t="shared" si="2"/>
        <v>0</v>
      </c>
      <c r="K23" s="395"/>
      <c r="L23" s="232"/>
    </row>
    <row r="24" spans="1:12" s="233" customFormat="1" ht="23.25" customHeight="1" x14ac:dyDescent="0.2">
      <c r="A24" s="227" t="s">
        <v>216</v>
      </c>
      <c r="B24" s="227"/>
      <c r="C24" s="228" t="s">
        <v>204</v>
      </c>
      <c r="D24" s="228"/>
      <c r="E24" s="229">
        <f t="shared" si="0"/>
        <v>0</v>
      </c>
      <c r="F24" s="230">
        <v>250</v>
      </c>
      <c r="G24" s="299"/>
      <c r="H24" s="229">
        <f t="shared" si="1"/>
        <v>0</v>
      </c>
      <c r="I24" s="396"/>
      <c r="J24" s="231">
        <f t="shared" si="2"/>
        <v>0</v>
      </c>
      <c r="K24" s="395"/>
      <c r="L24" s="232"/>
    </row>
    <row r="25" spans="1:12" s="233" customFormat="1" ht="23.25" customHeight="1" x14ac:dyDescent="0.2">
      <c r="A25" s="227"/>
      <c r="B25" s="227"/>
      <c r="C25" s="228" t="s">
        <v>204</v>
      </c>
      <c r="D25" s="228"/>
      <c r="E25" s="229">
        <f t="shared" si="0"/>
        <v>0</v>
      </c>
      <c r="F25" s="230" t="s">
        <v>204</v>
      </c>
      <c r="G25" s="299"/>
      <c r="H25" s="229">
        <f t="shared" si="1"/>
        <v>0</v>
      </c>
      <c r="I25" s="396"/>
      <c r="J25" s="231">
        <f t="shared" si="2"/>
        <v>0</v>
      </c>
      <c r="K25" s="395"/>
      <c r="L25" s="232"/>
    </row>
    <row r="26" spans="1:12" s="233" customFormat="1" ht="23.25" customHeight="1" x14ac:dyDescent="0.2">
      <c r="A26" s="227"/>
      <c r="B26" s="227"/>
      <c r="C26" s="228" t="s">
        <v>204</v>
      </c>
      <c r="D26" s="228" t="s">
        <v>204</v>
      </c>
      <c r="E26" s="229" t="str">
        <f t="shared" si="0"/>
        <v/>
      </c>
      <c r="F26" s="230" t="s">
        <v>204</v>
      </c>
      <c r="G26" s="299"/>
      <c r="H26" s="229">
        <f t="shared" si="1"/>
        <v>0</v>
      </c>
      <c r="I26" s="396"/>
      <c r="J26" s="231">
        <f t="shared" si="2"/>
        <v>0</v>
      </c>
      <c r="K26" s="395"/>
      <c r="L26" s="232"/>
    </row>
    <row r="27" spans="1:12" s="233" customFormat="1" ht="29.25" customHeight="1" x14ac:dyDescent="0.2">
      <c r="A27" s="280"/>
      <c r="B27" s="227"/>
      <c r="C27" s="228" t="s">
        <v>204</v>
      </c>
      <c r="D27" s="228" t="s">
        <v>204</v>
      </c>
      <c r="E27" s="229" t="str">
        <f t="shared" si="0"/>
        <v/>
      </c>
      <c r="F27" s="230" t="s">
        <v>204</v>
      </c>
      <c r="G27" s="299"/>
      <c r="H27" s="229">
        <f t="shared" si="1"/>
        <v>0</v>
      </c>
      <c r="I27" s="396"/>
      <c r="J27" s="231">
        <f t="shared" si="2"/>
        <v>0</v>
      </c>
      <c r="K27" s="395"/>
      <c r="L27" s="232"/>
    </row>
    <row r="28" spans="1:12" s="233" customFormat="1" ht="23.25" customHeight="1" x14ac:dyDescent="0.2">
      <c r="A28" s="227"/>
      <c r="B28" s="227"/>
      <c r="C28" s="228" t="s">
        <v>204</v>
      </c>
      <c r="D28" s="228" t="s">
        <v>204</v>
      </c>
      <c r="E28" s="229" t="str">
        <f t="shared" si="0"/>
        <v/>
      </c>
      <c r="F28" s="230" t="s">
        <v>204</v>
      </c>
      <c r="G28" s="299"/>
      <c r="H28" s="229">
        <f t="shared" si="1"/>
        <v>0</v>
      </c>
      <c r="I28" s="396"/>
      <c r="J28" s="231">
        <f t="shared" si="2"/>
        <v>0</v>
      </c>
      <c r="K28" s="395"/>
      <c r="L28" s="232"/>
    </row>
    <row r="29" spans="1:12" s="233" customFormat="1" ht="23.25" customHeight="1" x14ac:dyDescent="0.2">
      <c r="A29" s="227" t="s">
        <v>204</v>
      </c>
      <c r="B29" s="227"/>
      <c r="C29" s="228" t="s">
        <v>204</v>
      </c>
      <c r="D29" s="228" t="s">
        <v>204</v>
      </c>
      <c r="E29" s="229" t="str">
        <f t="shared" si="0"/>
        <v/>
      </c>
      <c r="F29" s="230" t="s">
        <v>204</v>
      </c>
      <c r="G29" s="299"/>
      <c r="H29" s="229">
        <f t="shared" si="1"/>
        <v>0</v>
      </c>
      <c r="I29" s="396"/>
      <c r="J29" s="231">
        <f t="shared" si="2"/>
        <v>0</v>
      </c>
      <c r="K29" s="395"/>
      <c r="L29" s="232"/>
    </row>
    <row r="30" spans="1:12" s="233" customFormat="1" ht="23.25" customHeight="1" x14ac:dyDescent="0.2">
      <c r="A30" s="227" t="s">
        <v>204</v>
      </c>
      <c r="B30" s="227"/>
      <c r="C30" s="228" t="s">
        <v>204</v>
      </c>
      <c r="D30" s="228" t="s">
        <v>204</v>
      </c>
      <c r="E30" s="229" t="str">
        <f t="shared" si="0"/>
        <v/>
      </c>
      <c r="F30" s="230" t="s">
        <v>204</v>
      </c>
      <c r="G30" s="299"/>
      <c r="H30" s="229">
        <f t="shared" si="1"/>
        <v>0</v>
      </c>
      <c r="I30" s="396"/>
      <c r="J30" s="231">
        <f t="shared" si="2"/>
        <v>0</v>
      </c>
      <c r="K30" s="395"/>
      <c r="L30" s="232"/>
    </row>
    <row r="31" spans="1:12" s="233" customFormat="1" ht="23.25" customHeight="1" x14ac:dyDescent="0.2">
      <c r="A31" s="227" t="s">
        <v>204</v>
      </c>
      <c r="B31" s="227"/>
      <c r="C31" s="228" t="s">
        <v>204</v>
      </c>
      <c r="D31" s="228" t="s">
        <v>204</v>
      </c>
      <c r="E31" s="229" t="str">
        <f t="shared" si="0"/>
        <v/>
      </c>
      <c r="F31" s="230" t="s">
        <v>204</v>
      </c>
      <c r="G31" s="299"/>
      <c r="H31" s="229">
        <f t="shared" si="1"/>
        <v>0</v>
      </c>
      <c r="I31" s="396"/>
      <c r="J31" s="231">
        <f t="shared" si="2"/>
        <v>0</v>
      </c>
      <c r="K31" s="395"/>
      <c r="L31" s="232"/>
    </row>
    <row r="32" spans="1:12" s="233" customFormat="1" ht="23.25" customHeight="1" x14ac:dyDescent="0.2">
      <c r="A32" s="280"/>
      <c r="B32" s="280"/>
      <c r="C32" s="228" t="s">
        <v>204</v>
      </c>
      <c r="D32" s="228" t="s">
        <v>204</v>
      </c>
      <c r="E32" s="229" t="str">
        <f t="shared" si="0"/>
        <v/>
      </c>
      <c r="F32" s="230" t="s">
        <v>204</v>
      </c>
      <c r="G32" s="299"/>
      <c r="H32" s="229"/>
      <c r="I32" s="396"/>
      <c r="J32" s="231"/>
      <c r="K32" s="395"/>
      <c r="L32" s="232"/>
    </row>
    <row r="33" spans="1:15" s="233" customFormat="1" ht="23.25" customHeight="1" x14ac:dyDescent="0.2">
      <c r="A33" s="280"/>
      <c r="B33" s="280"/>
      <c r="C33" s="228" t="s">
        <v>204</v>
      </c>
      <c r="D33" s="228" t="s">
        <v>204</v>
      </c>
      <c r="E33" s="229" t="str">
        <f t="shared" si="0"/>
        <v/>
      </c>
      <c r="F33" s="230" t="s">
        <v>204</v>
      </c>
      <c r="G33" s="299"/>
      <c r="H33" s="229"/>
      <c r="I33" s="396"/>
      <c r="J33" s="231"/>
      <c r="K33" s="395"/>
      <c r="L33" s="232"/>
    </row>
    <row r="34" spans="1:15" s="233" customFormat="1" ht="23.25" customHeight="1" x14ac:dyDescent="0.2">
      <c r="A34" s="280"/>
      <c r="B34" s="280"/>
      <c r="C34" s="228" t="s">
        <v>204</v>
      </c>
      <c r="D34" s="228" t="s">
        <v>204</v>
      </c>
      <c r="E34" s="229" t="str">
        <f t="shared" si="0"/>
        <v/>
      </c>
      <c r="F34" s="230" t="s">
        <v>204</v>
      </c>
      <c r="G34" s="299"/>
      <c r="H34" s="229"/>
      <c r="I34" s="396"/>
      <c r="J34" s="231"/>
      <c r="K34" s="395"/>
      <c r="L34" s="232"/>
    </row>
    <row r="35" spans="1:15" s="233" customFormat="1" ht="6" customHeight="1" x14ac:dyDescent="0.2">
      <c r="A35" s="385"/>
      <c r="B35" s="386"/>
      <c r="C35" s="386"/>
      <c r="D35" s="386"/>
      <c r="E35" s="386"/>
      <c r="F35" s="386"/>
      <c r="G35" s="386"/>
      <c r="H35" s="386"/>
      <c r="I35" s="386"/>
      <c r="J35" s="387"/>
      <c r="K35" s="395"/>
      <c r="L35" s="232"/>
      <c r="O35" s="234"/>
    </row>
    <row r="36" spans="1:15" s="233" customFormat="1" ht="23.1" customHeight="1" x14ac:dyDescent="0.2">
      <c r="A36" s="280" t="s">
        <v>217</v>
      </c>
      <c r="B36" s="227"/>
      <c r="C36" s="228" t="s">
        <v>204</v>
      </c>
      <c r="D36" s="235"/>
      <c r="E36" s="392"/>
      <c r="F36" s="393"/>
      <c r="G36" s="393"/>
      <c r="H36" s="394"/>
      <c r="I36" s="350"/>
      <c r="J36" s="231" t="s">
        <v>218</v>
      </c>
      <c r="K36" s="395"/>
      <c r="L36" s="232"/>
      <c r="O36" s="234"/>
    </row>
    <row r="37" spans="1:15" s="242" customFormat="1" ht="23.1" customHeight="1" x14ac:dyDescent="0.2">
      <c r="A37" s="236" t="s">
        <v>219</v>
      </c>
      <c r="B37" s="237"/>
      <c r="C37" s="238">
        <f>SUM(C12:C36)</f>
        <v>20.25</v>
      </c>
      <c r="D37" s="238">
        <f>SUM(D12:D34)</f>
        <v>1055.835</v>
      </c>
      <c r="E37" s="239">
        <f>SUM(E12:E34)</f>
        <v>100</v>
      </c>
      <c r="F37" s="240"/>
      <c r="G37" s="285"/>
      <c r="H37" s="322">
        <f>SUM(H12:H34)</f>
        <v>0</v>
      </c>
      <c r="I37" s="351"/>
      <c r="J37" s="241">
        <f>SUM(J12:J34)</f>
        <v>0</v>
      </c>
      <c r="K37" s="323" t="s">
        <v>260</v>
      </c>
      <c r="L37" s="232"/>
      <c r="O37" s="243"/>
    </row>
    <row r="38" spans="1:15" s="242" customFormat="1" ht="27" customHeight="1" x14ac:dyDescent="0.2">
      <c r="A38" s="390" t="s">
        <v>220</v>
      </c>
      <c r="B38" s="391"/>
      <c r="C38" s="391"/>
      <c r="D38" s="391"/>
      <c r="E38" s="391"/>
      <c r="F38" s="245"/>
      <c r="G38" s="245"/>
      <c r="H38" s="246" t="e">
        <f>ROUND(I12/H39,5)</f>
        <v>#DIV/0!</v>
      </c>
      <c r="I38" s="247"/>
      <c r="J38" s="320" t="s">
        <v>242</v>
      </c>
      <c r="K38" s="241">
        <f>J37*4</f>
        <v>0</v>
      </c>
      <c r="L38" s="232"/>
      <c r="O38" s="243"/>
    </row>
    <row r="39" spans="1:15" s="242" customFormat="1" ht="23.1" customHeight="1" x14ac:dyDescent="0.2">
      <c r="A39" s="348" t="s">
        <v>255</v>
      </c>
      <c r="B39" s="349"/>
      <c r="C39" s="349"/>
      <c r="D39" s="349"/>
      <c r="E39" s="349"/>
      <c r="F39" s="245"/>
      <c r="G39" s="245"/>
      <c r="H39" s="284" t="e">
        <f>ROUND(D37/H37,2)</f>
        <v>#DIV/0!</v>
      </c>
      <c r="I39" s="247"/>
      <c r="J39" s="247"/>
      <c r="K39" s="247"/>
      <c r="L39" s="232"/>
      <c r="O39" s="243"/>
    </row>
    <row r="40" spans="1:15" s="233" customFormat="1" ht="9" customHeight="1" x14ac:dyDescent="0.2">
      <c r="A40" s="388"/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232"/>
      <c r="O40" s="234"/>
    </row>
    <row r="41" spans="1:15" s="242" customFormat="1" ht="33" customHeight="1" x14ac:dyDescent="0.2">
      <c r="A41" s="250"/>
      <c r="B41" s="251"/>
      <c r="C41" s="252"/>
      <c r="D41" s="252"/>
      <c r="E41" s="253"/>
      <c r="F41" s="368" t="s">
        <v>250</v>
      </c>
      <c r="G41" s="369"/>
      <c r="H41" s="369"/>
      <c r="I41" s="369"/>
      <c r="J41" s="370"/>
      <c r="K41" s="241">
        <f>K38</f>
        <v>0</v>
      </c>
      <c r="L41" s="232"/>
      <c r="O41" s="243"/>
    </row>
    <row r="42" spans="1:15" ht="6.75" customHeight="1" x14ac:dyDescent="0.25">
      <c r="L42" s="232"/>
    </row>
    <row r="43" spans="1:15" ht="32.25" customHeight="1" x14ac:dyDescent="0.25">
      <c r="A43" s="343" t="s">
        <v>254</v>
      </c>
      <c r="B43" s="344"/>
      <c r="C43" s="344"/>
      <c r="D43" s="344"/>
      <c r="E43" s="344"/>
      <c r="F43" s="344"/>
      <c r="G43" s="344"/>
      <c r="H43" s="344"/>
      <c r="I43" s="344"/>
      <c r="J43" s="344"/>
      <c r="K43" s="345"/>
      <c r="L43" s="232"/>
    </row>
    <row r="44" spans="1:15" x14ac:dyDescent="0.25">
      <c r="A44" s="353" t="s">
        <v>223</v>
      </c>
      <c r="B44" s="354"/>
      <c r="C44" s="354"/>
      <c r="D44" s="354"/>
      <c r="E44" s="354"/>
      <c r="F44" s="354"/>
      <c r="G44" s="354"/>
      <c r="H44" s="354"/>
      <c r="I44" s="354"/>
      <c r="J44" s="354"/>
      <c r="K44" s="355"/>
      <c r="L44" s="232"/>
    </row>
    <row r="45" spans="1:15" ht="21.75" customHeight="1" x14ac:dyDescent="0.25">
      <c r="A45" s="356"/>
      <c r="B45" s="357"/>
      <c r="C45" s="357"/>
      <c r="D45" s="357"/>
      <c r="E45" s="357"/>
      <c r="F45" s="357"/>
      <c r="G45" s="357"/>
      <c r="H45" s="357"/>
      <c r="I45" s="357"/>
      <c r="J45" s="357"/>
      <c r="K45" s="358"/>
      <c r="L45" s="232"/>
    </row>
    <row r="46" spans="1:15" ht="27.75" customHeight="1" x14ac:dyDescent="0.25">
      <c r="A46" s="359" t="s">
        <v>224</v>
      </c>
      <c r="B46" s="360"/>
      <c r="C46" s="360"/>
      <c r="D46" s="360"/>
      <c r="E46" s="360"/>
      <c r="F46" s="360"/>
      <c r="G46" s="360"/>
      <c r="H46" s="360"/>
      <c r="I46" s="360"/>
      <c r="J46" s="360"/>
      <c r="K46" s="361"/>
      <c r="L46" s="232"/>
    </row>
    <row r="47" spans="1:15" x14ac:dyDescent="0.25">
      <c r="C47" s="255"/>
      <c r="D47" s="255"/>
      <c r="E47" s="255"/>
      <c r="F47" s="255"/>
      <c r="G47" s="256"/>
    </row>
  </sheetData>
  <sheetProtection algorithmName="SHA-512" hashValue="CIip5zCiy20bEOl6jrm8/l2JOetzFoJzlfzKd8Tv9QwWrt8hn19GPrYfnTidJQFESSbfK1QXuSg9ehlNybbu0Q==" saltValue="VVQW1JkLw6OyuhLyBO+w8w==" spinCount="100000" sheet="1" objects="1" scenarios="1"/>
  <mergeCells count="29">
    <mergeCell ref="J1:K1"/>
    <mergeCell ref="A2:K2"/>
    <mergeCell ref="A3:C3"/>
    <mergeCell ref="D3:I3"/>
    <mergeCell ref="G5:G10"/>
    <mergeCell ref="H5:H10"/>
    <mergeCell ref="I5:I10"/>
    <mergeCell ref="J5:J10"/>
    <mergeCell ref="K5:K36"/>
    <mergeCell ref="I12:I34"/>
    <mergeCell ref="A4:C4"/>
    <mergeCell ref="D4:I4"/>
    <mergeCell ref="A1:I1"/>
    <mergeCell ref="D5:D10"/>
    <mergeCell ref="E5:E10"/>
    <mergeCell ref="F5:F10"/>
    <mergeCell ref="A46:K46"/>
    <mergeCell ref="A40:K40"/>
    <mergeCell ref="F41:J41"/>
    <mergeCell ref="I36:I37"/>
    <mergeCell ref="A5:A10"/>
    <mergeCell ref="B5:B10"/>
    <mergeCell ref="C5:C10"/>
    <mergeCell ref="A43:K43"/>
    <mergeCell ref="A44:K45"/>
    <mergeCell ref="A39:E39"/>
    <mergeCell ref="A38:E38"/>
    <mergeCell ref="A35:J35"/>
    <mergeCell ref="E36:H36"/>
  </mergeCells>
  <pageMargins left="0.78740157480314965" right="0.78740157480314965" top="0.98425196850393704" bottom="0.98425196850393704" header="0.51181102362204722" footer="0.51181102362204722"/>
  <pageSetup paperSize="9" scale="47" orientation="portrait"/>
  <headerFooter alignWithMargins="0">
    <oddFooter>&amp;L&amp;F -- &amp;A&amp;R&amp;P von &amp;N</oddFooter>
  </headerFooter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A1D61-4B4A-4AFE-9091-75F232FAEFD0}">
  <sheetPr>
    <pageSetUpPr fitToPage="1"/>
  </sheetPr>
  <dimension ref="A1:O49"/>
  <sheetViews>
    <sheetView view="pageBreakPreview" topLeftCell="A25" zoomScaleNormal="70" zoomScaleSheetLayoutView="100" workbookViewId="0">
      <selection activeCell="I41" activeCellId="3" sqref="D4:I4 G12:G34 I12:I34 I41"/>
    </sheetView>
  </sheetViews>
  <sheetFormatPr baseColWidth="10" defaultRowHeight="15.75" x14ac:dyDescent="0.25"/>
  <cols>
    <col min="1" max="1" width="32.140625" style="220" customWidth="1"/>
    <col min="2" max="2" width="10.5703125" style="220" customWidth="1"/>
    <col min="3" max="3" width="15" style="220" customWidth="1"/>
    <col min="4" max="4" width="18.7109375" style="220" customWidth="1"/>
    <col min="5" max="5" width="13.140625" style="220" customWidth="1"/>
    <col min="6" max="6" width="13.7109375" style="220" customWidth="1"/>
    <col min="7" max="7" width="13.28515625" style="220" customWidth="1"/>
    <col min="8" max="8" width="13.5703125" style="220" customWidth="1"/>
    <col min="9" max="9" width="10.5703125" style="220" customWidth="1"/>
    <col min="10" max="10" width="16.85546875" style="220" customWidth="1"/>
    <col min="11" max="11" width="22.140625" style="220" customWidth="1"/>
    <col min="12" max="12" width="34.7109375" style="219" customWidth="1"/>
    <col min="13" max="14" width="11.42578125" style="220"/>
    <col min="15" max="15" width="26.85546875" style="254" customWidth="1"/>
    <col min="16" max="16" width="48.5703125" style="220" customWidth="1"/>
    <col min="17" max="16384" width="11.42578125" style="220"/>
  </cols>
  <sheetData>
    <row r="1" spans="1:15" ht="59.25" customHeight="1" x14ac:dyDescent="0.25">
      <c r="A1" s="374" t="s">
        <v>256</v>
      </c>
      <c r="B1" s="374"/>
      <c r="C1" s="374"/>
      <c r="D1" s="374"/>
      <c r="E1" s="374"/>
      <c r="F1" s="374"/>
      <c r="G1" s="374"/>
      <c r="H1" s="374"/>
      <c r="I1" s="374"/>
      <c r="J1" s="371" t="s">
        <v>183</v>
      </c>
      <c r="K1" s="371"/>
    </row>
    <row r="2" spans="1:15" ht="15" customHeight="1" x14ac:dyDescent="0.25">
      <c r="A2" s="372"/>
      <c r="B2" s="372"/>
      <c r="C2" s="372"/>
      <c r="D2" s="372"/>
      <c r="E2" s="372"/>
      <c r="F2" s="372"/>
      <c r="G2" s="372"/>
      <c r="H2" s="372"/>
      <c r="I2" s="372"/>
      <c r="J2" s="373"/>
      <c r="K2" s="373"/>
    </row>
    <row r="3" spans="1:15" ht="26.25" customHeight="1" x14ac:dyDescent="0.2">
      <c r="A3" s="374" t="s">
        <v>184</v>
      </c>
      <c r="B3" s="374"/>
      <c r="C3" s="374"/>
      <c r="D3" s="375" t="s">
        <v>246</v>
      </c>
      <c r="E3" s="375"/>
      <c r="F3" s="375"/>
      <c r="G3" s="375"/>
      <c r="H3" s="375"/>
      <c r="I3" s="375"/>
      <c r="J3" s="279" t="s">
        <v>185</v>
      </c>
      <c r="K3" s="221">
        <v>1</v>
      </c>
      <c r="L3" s="222">
        <v>1</v>
      </c>
      <c r="M3" s="223"/>
      <c r="O3" s="220"/>
    </row>
    <row r="4" spans="1:15" ht="26.25" customHeight="1" x14ac:dyDescent="0.2">
      <c r="A4" s="381" t="s">
        <v>186</v>
      </c>
      <c r="B4" s="382"/>
      <c r="C4" s="383"/>
      <c r="D4" s="397"/>
      <c r="E4" s="397"/>
      <c r="F4" s="397"/>
      <c r="G4" s="397"/>
      <c r="H4" s="397"/>
      <c r="I4" s="397"/>
      <c r="J4" s="279"/>
      <c r="K4" s="224"/>
      <c r="O4" s="220"/>
    </row>
    <row r="5" spans="1:15" ht="15" customHeight="1" x14ac:dyDescent="0.25">
      <c r="A5" s="341" t="s">
        <v>187</v>
      </c>
      <c r="B5" s="338"/>
      <c r="C5" s="341" t="s">
        <v>253</v>
      </c>
      <c r="D5" s="341" t="s">
        <v>241</v>
      </c>
      <c r="E5" s="338" t="s">
        <v>188</v>
      </c>
      <c r="F5" s="338" t="s">
        <v>228</v>
      </c>
      <c r="G5" s="341" t="s">
        <v>251</v>
      </c>
      <c r="H5" s="341" t="s">
        <v>189</v>
      </c>
      <c r="I5" s="341" t="s">
        <v>190</v>
      </c>
      <c r="J5" s="341" t="s">
        <v>191</v>
      </c>
      <c r="K5" s="377" t="s">
        <v>192</v>
      </c>
    </row>
    <row r="6" spans="1:15" ht="21" customHeight="1" x14ac:dyDescent="0.25">
      <c r="A6" s="352"/>
      <c r="B6" s="339"/>
      <c r="C6" s="342"/>
      <c r="D6" s="342"/>
      <c r="E6" s="339"/>
      <c r="F6" s="339"/>
      <c r="G6" s="376"/>
      <c r="H6" s="342"/>
      <c r="I6" s="342"/>
      <c r="J6" s="342"/>
      <c r="K6" s="378"/>
    </row>
    <row r="7" spans="1:15" x14ac:dyDescent="0.25">
      <c r="A7" s="352"/>
      <c r="B7" s="339"/>
      <c r="C7" s="342"/>
      <c r="D7" s="342"/>
      <c r="E7" s="339"/>
      <c r="F7" s="339"/>
      <c r="G7" s="376"/>
      <c r="H7" s="342"/>
      <c r="I7" s="342"/>
      <c r="J7" s="342"/>
      <c r="K7" s="378"/>
    </row>
    <row r="8" spans="1:15" ht="15.75" customHeight="1" x14ac:dyDescent="0.25">
      <c r="A8" s="352"/>
      <c r="B8" s="339"/>
      <c r="C8" s="342"/>
      <c r="D8" s="342"/>
      <c r="E8" s="339"/>
      <c r="F8" s="339"/>
      <c r="G8" s="376"/>
      <c r="H8" s="342"/>
      <c r="I8" s="342"/>
      <c r="J8" s="342"/>
      <c r="K8" s="378"/>
    </row>
    <row r="9" spans="1:15" ht="15.75" customHeight="1" x14ac:dyDescent="0.25">
      <c r="A9" s="352"/>
      <c r="B9" s="339"/>
      <c r="C9" s="342"/>
      <c r="D9" s="342"/>
      <c r="E9" s="339"/>
      <c r="F9" s="339"/>
      <c r="G9" s="376"/>
      <c r="H9" s="342"/>
      <c r="I9" s="342"/>
      <c r="J9" s="342"/>
      <c r="K9" s="378"/>
    </row>
    <row r="10" spans="1:15" x14ac:dyDescent="0.25">
      <c r="A10" s="352"/>
      <c r="B10" s="340"/>
      <c r="C10" s="342"/>
      <c r="D10" s="342"/>
      <c r="E10" s="340"/>
      <c r="F10" s="340"/>
      <c r="G10" s="376"/>
      <c r="H10" s="342"/>
      <c r="I10" s="342"/>
      <c r="J10" s="342"/>
      <c r="K10" s="378"/>
    </row>
    <row r="11" spans="1:15" ht="15.75" customHeight="1" x14ac:dyDescent="0.25">
      <c r="A11" s="225" t="s">
        <v>193</v>
      </c>
      <c r="B11" s="226" t="s">
        <v>194</v>
      </c>
      <c r="C11" s="226" t="s">
        <v>195</v>
      </c>
      <c r="D11" s="226" t="s">
        <v>196</v>
      </c>
      <c r="E11" s="226" t="s">
        <v>197</v>
      </c>
      <c r="F11" s="226" t="s">
        <v>198</v>
      </c>
      <c r="G11" s="226" t="s">
        <v>199</v>
      </c>
      <c r="H11" s="226" t="s">
        <v>200</v>
      </c>
      <c r="I11" s="226" t="s">
        <v>201</v>
      </c>
      <c r="J11" s="226" t="s">
        <v>202</v>
      </c>
      <c r="K11" s="378"/>
    </row>
    <row r="12" spans="1:15" s="233" customFormat="1" ht="23.1" customHeight="1" x14ac:dyDescent="0.2">
      <c r="A12" s="227" t="s">
        <v>203</v>
      </c>
      <c r="B12" s="227"/>
      <c r="C12" s="228">
        <v>25.87</v>
      </c>
      <c r="D12" s="228">
        <v>2704.9672</v>
      </c>
      <c r="E12" s="229">
        <f t="shared" ref="E12:E24" si="0">IFERROR(100*D12/$D$37,"")</f>
        <v>2.6077306003352838</v>
      </c>
      <c r="F12" s="230">
        <v>140</v>
      </c>
      <c r="G12" s="299"/>
      <c r="H12" s="229">
        <f t="shared" ref="H12:H31" si="1">IF(ISERROR(D12/G12),0,D12/G12)</f>
        <v>0</v>
      </c>
      <c r="I12" s="396"/>
      <c r="J12" s="231">
        <f t="shared" ref="J12:J31" si="2">H12*$I$12</f>
        <v>0</v>
      </c>
      <c r="K12" s="378"/>
      <c r="L12" s="232"/>
    </row>
    <row r="13" spans="1:15" s="233" customFormat="1" ht="23.1" customHeight="1" x14ac:dyDescent="0.2">
      <c r="A13" s="227" t="s">
        <v>205</v>
      </c>
      <c r="B13" s="227"/>
      <c r="C13" s="228">
        <v>1039.78</v>
      </c>
      <c r="D13" s="228">
        <v>56459.802000000003</v>
      </c>
      <c r="E13" s="229">
        <f t="shared" si="0"/>
        <v>54.430217624920282</v>
      </c>
      <c r="F13" s="230">
        <v>180</v>
      </c>
      <c r="G13" s="299"/>
      <c r="H13" s="229">
        <f t="shared" si="1"/>
        <v>0</v>
      </c>
      <c r="I13" s="396"/>
      <c r="J13" s="231">
        <f t="shared" si="2"/>
        <v>0</v>
      </c>
      <c r="K13" s="378"/>
      <c r="L13" s="232"/>
    </row>
    <row r="14" spans="1:15" s="233" customFormat="1" ht="23.1" customHeight="1" x14ac:dyDescent="0.2">
      <c r="A14" s="227" t="s">
        <v>206</v>
      </c>
      <c r="B14" s="227"/>
      <c r="C14" s="228">
        <v>22.84</v>
      </c>
      <c r="D14" s="228">
        <v>2388.1504</v>
      </c>
      <c r="E14" s="229">
        <f t="shared" si="0"/>
        <v>2.3023025478027788</v>
      </c>
      <c r="F14" s="230">
        <v>200</v>
      </c>
      <c r="G14" s="299"/>
      <c r="H14" s="229">
        <f t="shared" si="1"/>
        <v>0</v>
      </c>
      <c r="I14" s="396"/>
      <c r="J14" s="231">
        <f t="shared" si="2"/>
        <v>0</v>
      </c>
      <c r="K14" s="378"/>
      <c r="L14" s="232"/>
    </row>
    <row r="15" spans="1:15" s="233" customFormat="1" ht="23.1" customHeight="1" x14ac:dyDescent="0.2">
      <c r="A15" s="227" t="s">
        <v>207</v>
      </c>
      <c r="B15" s="227"/>
      <c r="C15" s="228">
        <v>34.11</v>
      </c>
      <c r="D15" s="228">
        <v>3566.5416</v>
      </c>
      <c r="E15" s="229">
        <f t="shared" si="0"/>
        <v>3.4383336210837463</v>
      </c>
      <c r="F15" s="230">
        <v>140</v>
      </c>
      <c r="G15" s="299"/>
      <c r="H15" s="229">
        <f t="shared" si="1"/>
        <v>0</v>
      </c>
      <c r="I15" s="396"/>
      <c r="J15" s="231">
        <f t="shared" si="2"/>
        <v>0</v>
      </c>
      <c r="K15" s="378"/>
      <c r="L15" s="232"/>
    </row>
    <row r="16" spans="1:15" s="233" customFormat="1" ht="23.1" customHeight="1" x14ac:dyDescent="0.2">
      <c r="A16" s="227" t="s">
        <v>208</v>
      </c>
      <c r="B16" s="227"/>
      <c r="C16" s="228">
        <v>10.35</v>
      </c>
      <c r="D16" s="228">
        <v>1082.1959999999999</v>
      </c>
      <c r="E16" s="229">
        <f t="shared" si="0"/>
        <v>1.0432938428090524</v>
      </c>
      <c r="F16" s="230">
        <v>200</v>
      </c>
      <c r="G16" s="299"/>
      <c r="H16" s="229">
        <f t="shared" si="1"/>
        <v>0</v>
      </c>
      <c r="I16" s="396"/>
      <c r="J16" s="231">
        <f t="shared" si="2"/>
        <v>0</v>
      </c>
      <c r="K16" s="378"/>
      <c r="L16" s="232"/>
    </row>
    <row r="17" spans="1:12" s="233" customFormat="1" ht="23.1" customHeight="1" x14ac:dyDescent="0.2">
      <c r="A17" s="227" t="s">
        <v>209</v>
      </c>
      <c r="B17" s="227"/>
      <c r="C17" s="228">
        <v>0</v>
      </c>
      <c r="D17" s="228">
        <v>0</v>
      </c>
      <c r="E17" s="229">
        <f t="shared" si="0"/>
        <v>0</v>
      </c>
      <c r="F17" s="230">
        <v>180</v>
      </c>
      <c r="G17" s="299"/>
      <c r="H17" s="229">
        <f t="shared" si="1"/>
        <v>0</v>
      </c>
      <c r="I17" s="396"/>
      <c r="J17" s="231">
        <f t="shared" si="2"/>
        <v>0</v>
      </c>
      <c r="K17" s="378"/>
      <c r="L17" s="232"/>
    </row>
    <row r="18" spans="1:12" s="233" customFormat="1" ht="25.5" customHeight="1" x14ac:dyDescent="0.2">
      <c r="A18" s="280" t="s">
        <v>210</v>
      </c>
      <c r="B18" s="227"/>
      <c r="C18" s="228">
        <v>0</v>
      </c>
      <c r="D18" s="228">
        <v>0</v>
      </c>
      <c r="E18" s="229">
        <f t="shared" si="0"/>
        <v>0</v>
      </c>
      <c r="F18" s="230">
        <v>80</v>
      </c>
      <c r="G18" s="299"/>
      <c r="H18" s="229">
        <f t="shared" si="1"/>
        <v>0</v>
      </c>
      <c r="I18" s="396"/>
      <c r="J18" s="231">
        <f t="shared" si="2"/>
        <v>0</v>
      </c>
      <c r="K18" s="378"/>
      <c r="L18" s="232"/>
    </row>
    <row r="19" spans="1:12" s="233" customFormat="1" ht="27" customHeight="1" x14ac:dyDescent="0.2">
      <c r="A19" s="280" t="s">
        <v>211</v>
      </c>
      <c r="B19" s="227"/>
      <c r="C19" s="228">
        <v>66.260000000000005</v>
      </c>
      <c r="D19" s="228">
        <v>16659.751800000002</v>
      </c>
      <c r="E19" s="229">
        <f t="shared" si="0"/>
        <v>16.060876657894717</v>
      </c>
      <c r="F19" s="230">
        <v>60</v>
      </c>
      <c r="G19" s="299"/>
      <c r="H19" s="229">
        <f t="shared" si="1"/>
        <v>0</v>
      </c>
      <c r="I19" s="396"/>
      <c r="J19" s="231">
        <f t="shared" si="2"/>
        <v>0</v>
      </c>
      <c r="K19" s="378"/>
      <c r="L19" s="232"/>
    </row>
    <row r="20" spans="1:12" s="233" customFormat="1" ht="23.25" customHeight="1" x14ac:dyDescent="0.2">
      <c r="A20" s="227" t="s">
        <v>212</v>
      </c>
      <c r="B20" s="227"/>
      <c r="C20" s="228">
        <v>0</v>
      </c>
      <c r="D20" s="228">
        <v>0</v>
      </c>
      <c r="E20" s="229">
        <f t="shared" si="0"/>
        <v>0</v>
      </c>
      <c r="F20" s="230">
        <v>100</v>
      </c>
      <c r="G20" s="299"/>
      <c r="H20" s="229">
        <f t="shared" si="1"/>
        <v>0</v>
      </c>
      <c r="I20" s="396"/>
      <c r="J20" s="231">
        <f t="shared" si="2"/>
        <v>0</v>
      </c>
      <c r="K20" s="378"/>
      <c r="L20" s="232"/>
    </row>
    <row r="21" spans="1:12" s="233" customFormat="1" ht="23.25" customHeight="1" x14ac:dyDescent="0.2">
      <c r="A21" s="227" t="s">
        <v>213</v>
      </c>
      <c r="B21" s="227"/>
      <c r="C21" s="228">
        <v>0</v>
      </c>
      <c r="D21" s="228">
        <v>0</v>
      </c>
      <c r="E21" s="229">
        <f t="shared" si="0"/>
        <v>0</v>
      </c>
      <c r="F21" s="230">
        <v>200</v>
      </c>
      <c r="G21" s="299"/>
      <c r="H21" s="229">
        <f t="shared" si="1"/>
        <v>0</v>
      </c>
      <c r="I21" s="396"/>
      <c r="J21" s="231">
        <f t="shared" si="2"/>
        <v>0</v>
      </c>
      <c r="K21" s="378"/>
      <c r="L21" s="232"/>
    </row>
    <row r="22" spans="1:12" s="233" customFormat="1" ht="23.25" customHeight="1" x14ac:dyDescent="0.2">
      <c r="A22" s="227" t="s">
        <v>214</v>
      </c>
      <c r="B22" s="227"/>
      <c r="C22" s="228">
        <v>12.67</v>
      </c>
      <c r="D22" s="228">
        <v>1324.78</v>
      </c>
      <c r="E22" s="229">
        <f t="shared" si="0"/>
        <v>1.2771575731906017</v>
      </c>
      <c r="F22" s="230">
        <v>200</v>
      </c>
      <c r="G22" s="299"/>
      <c r="H22" s="229">
        <f t="shared" si="1"/>
        <v>0</v>
      </c>
      <c r="I22" s="396"/>
      <c r="J22" s="231">
        <f t="shared" si="2"/>
        <v>0</v>
      </c>
      <c r="K22" s="378"/>
      <c r="L22" s="232"/>
    </row>
    <row r="23" spans="1:12" s="233" customFormat="1" ht="23.25" customHeight="1" x14ac:dyDescent="0.2">
      <c r="A23" s="227" t="s">
        <v>215</v>
      </c>
      <c r="B23" s="227"/>
      <c r="C23" s="228">
        <v>306.97000000000003</v>
      </c>
      <c r="D23" s="228">
        <v>16005.415800000002</v>
      </c>
      <c r="E23" s="229">
        <f t="shared" si="0"/>
        <v>15.430062350755987</v>
      </c>
      <c r="F23" s="230">
        <v>250</v>
      </c>
      <c r="G23" s="299"/>
      <c r="H23" s="229">
        <f t="shared" si="1"/>
        <v>0</v>
      </c>
      <c r="I23" s="396"/>
      <c r="J23" s="231">
        <f t="shared" si="2"/>
        <v>0</v>
      </c>
      <c r="K23" s="378"/>
      <c r="L23" s="232"/>
    </row>
    <row r="24" spans="1:12" s="233" customFormat="1" ht="23.25" customHeight="1" x14ac:dyDescent="0.2">
      <c r="A24" s="227" t="s">
        <v>216</v>
      </c>
      <c r="B24" s="227"/>
      <c r="C24" s="228">
        <v>67.84</v>
      </c>
      <c r="D24" s="228">
        <v>3537.1776000000004</v>
      </c>
      <c r="E24" s="229">
        <f t="shared" si="0"/>
        <v>3.410025181207565</v>
      </c>
      <c r="F24" s="230">
        <v>150</v>
      </c>
      <c r="G24" s="299"/>
      <c r="H24" s="229">
        <f t="shared" si="1"/>
        <v>0</v>
      </c>
      <c r="I24" s="396"/>
      <c r="J24" s="231">
        <f t="shared" si="2"/>
        <v>0</v>
      </c>
      <c r="K24" s="378"/>
      <c r="L24" s="232"/>
    </row>
    <row r="25" spans="1:12" s="233" customFormat="1" ht="23.25" customHeight="1" x14ac:dyDescent="0.2">
      <c r="A25" s="227"/>
      <c r="B25" s="227"/>
      <c r="C25" s="228" t="s">
        <v>204</v>
      </c>
      <c r="D25" s="228"/>
      <c r="E25" s="229"/>
      <c r="F25" s="230" t="s">
        <v>204</v>
      </c>
      <c r="G25" s="299"/>
      <c r="H25" s="229">
        <f t="shared" si="1"/>
        <v>0</v>
      </c>
      <c r="I25" s="396"/>
      <c r="J25" s="231">
        <f t="shared" si="2"/>
        <v>0</v>
      </c>
      <c r="K25" s="378"/>
      <c r="L25" s="232"/>
    </row>
    <row r="26" spans="1:12" s="233" customFormat="1" ht="23.25" customHeight="1" x14ac:dyDescent="0.2">
      <c r="A26" s="227"/>
      <c r="B26" s="227"/>
      <c r="C26" s="228" t="s">
        <v>204</v>
      </c>
      <c r="D26" s="228" t="s">
        <v>204</v>
      </c>
      <c r="E26" s="229" t="str">
        <f t="shared" ref="E26:E34" si="3">IFERROR(100*D26/$D$37,"")</f>
        <v/>
      </c>
      <c r="F26" s="230" t="s">
        <v>204</v>
      </c>
      <c r="G26" s="299"/>
      <c r="H26" s="229">
        <f t="shared" si="1"/>
        <v>0</v>
      </c>
      <c r="I26" s="396"/>
      <c r="J26" s="231">
        <f t="shared" si="2"/>
        <v>0</v>
      </c>
      <c r="K26" s="378"/>
      <c r="L26" s="232"/>
    </row>
    <row r="27" spans="1:12" s="233" customFormat="1" ht="29.25" customHeight="1" x14ac:dyDescent="0.2">
      <c r="A27" s="280"/>
      <c r="B27" s="227"/>
      <c r="C27" s="228" t="s">
        <v>204</v>
      </c>
      <c r="D27" s="228" t="s">
        <v>204</v>
      </c>
      <c r="E27" s="229" t="str">
        <f t="shared" si="3"/>
        <v/>
      </c>
      <c r="F27" s="230" t="s">
        <v>204</v>
      </c>
      <c r="G27" s="299"/>
      <c r="H27" s="229">
        <f t="shared" si="1"/>
        <v>0</v>
      </c>
      <c r="I27" s="396"/>
      <c r="J27" s="231">
        <f t="shared" si="2"/>
        <v>0</v>
      </c>
      <c r="K27" s="378"/>
      <c r="L27" s="232"/>
    </row>
    <row r="28" spans="1:12" s="233" customFormat="1" ht="23.25" customHeight="1" x14ac:dyDescent="0.2">
      <c r="A28" s="227"/>
      <c r="B28" s="227"/>
      <c r="C28" s="228" t="s">
        <v>204</v>
      </c>
      <c r="D28" s="228" t="s">
        <v>204</v>
      </c>
      <c r="E28" s="229" t="str">
        <f t="shared" si="3"/>
        <v/>
      </c>
      <c r="F28" s="230" t="s">
        <v>204</v>
      </c>
      <c r="G28" s="299"/>
      <c r="H28" s="229">
        <f t="shared" si="1"/>
        <v>0</v>
      </c>
      <c r="I28" s="396"/>
      <c r="J28" s="231">
        <f t="shared" si="2"/>
        <v>0</v>
      </c>
      <c r="K28" s="378"/>
      <c r="L28" s="232"/>
    </row>
    <row r="29" spans="1:12" s="233" customFormat="1" ht="23.25" customHeight="1" x14ac:dyDescent="0.2">
      <c r="A29" s="227" t="s">
        <v>204</v>
      </c>
      <c r="B29" s="227"/>
      <c r="C29" s="228" t="s">
        <v>204</v>
      </c>
      <c r="D29" s="228" t="s">
        <v>204</v>
      </c>
      <c r="E29" s="229" t="str">
        <f t="shared" si="3"/>
        <v/>
      </c>
      <c r="F29" s="230" t="s">
        <v>204</v>
      </c>
      <c r="G29" s="299"/>
      <c r="H29" s="229">
        <f t="shared" si="1"/>
        <v>0</v>
      </c>
      <c r="I29" s="396"/>
      <c r="J29" s="231">
        <f t="shared" si="2"/>
        <v>0</v>
      </c>
      <c r="K29" s="378"/>
      <c r="L29" s="232"/>
    </row>
    <row r="30" spans="1:12" s="233" customFormat="1" ht="23.25" customHeight="1" x14ac:dyDescent="0.2">
      <c r="A30" s="227" t="s">
        <v>204</v>
      </c>
      <c r="B30" s="227"/>
      <c r="C30" s="228" t="s">
        <v>204</v>
      </c>
      <c r="D30" s="228" t="s">
        <v>204</v>
      </c>
      <c r="E30" s="229" t="str">
        <f t="shared" si="3"/>
        <v/>
      </c>
      <c r="F30" s="230" t="s">
        <v>204</v>
      </c>
      <c r="G30" s="299"/>
      <c r="H30" s="229">
        <f t="shared" si="1"/>
        <v>0</v>
      </c>
      <c r="I30" s="396"/>
      <c r="J30" s="231">
        <f t="shared" si="2"/>
        <v>0</v>
      </c>
      <c r="K30" s="378"/>
      <c r="L30" s="232"/>
    </row>
    <row r="31" spans="1:12" s="233" customFormat="1" ht="23.25" customHeight="1" x14ac:dyDescent="0.2">
      <c r="A31" s="227" t="s">
        <v>204</v>
      </c>
      <c r="B31" s="227"/>
      <c r="C31" s="228" t="s">
        <v>204</v>
      </c>
      <c r="D31" s="228" t="s">
        <v>204</v>
      </c>
      <c r="E31" s="229" t="str">
        <f t="shared" si="3"/>
        <v/>
      </c>
      <c r="F31" s="230" t="s">
        <v>204</v>
      </c>
      <c r="G31" s="299"/>
      <c r="H31" s="229">
        <f t="shared" si="1"/>
        <v>0</v>
      </c>
      <c r="I31" s="396"/>
      <c r="J31" s="231">
        <f t="shared" si="2"/>
        <v>0</v>
      </c>
      <c r="K31" s="378"/>
      <c r="L31" s="232"/>
    </row>
    <row r="32" spans="1:12" s="233" customFormat="1" ht="23.25" customHeight="1" x14ac:dyDescent="0.2">
      <c r="A32" s="280"/>
      <c r="B32" s="280"/>
      <c r="C32" s="228" t="s">
        <v>204</v>
      </c>
      <c r="D32" s="228" t="s">
        <v>204</v>
      </c>
      <c r="E32" s="229" t="str">
        <f t="shared" si="3"/>
        <v/>
      </c>
      <c r="F32" s="230" t="s">
        <v>204</v>
      </c>
      <c r="G32" s="299"/>
      <c r="H32" s="229"/>
      <c r="I32" s="396"/>
      <c r="J32" s="231"/>
      <c r="K32" s="378"/>
      <c r="L32" s="232"/>
    </row>
    <row r="33" spans="1:15" s="233" customFormat="1" ht="23.25" customHeight="1" x14ac:dyDescent="0.2">
      <c r="A33" s="280"/>
      <c r="B33" s="280"/>
      <c r="C33" s="228" t="s">
        <v>204</v>
      </c>
      <c r="D33" s="228" t="s">
        <v>204</v>
      </c>
      <c r="E33" s="229" t="str">
        <f t="shared" si="3"/>
        <v/>
      </c>
      <c r="F33" s="230" t="s">
        <v>204</v>
      </c>
      <c r="G33" s="299"/>
      <c r="H33" s="229"/>
      <c r="I33" s="396"/>
      <c r="J33" s="231"/>
      <c r="K33" s="378"/>
      <c r="L33" s="232"/>
    </row>
    <row r="34" spans="1:15" s="233" customFormat="1" ht="23.25" customHeight="1" x14ac:dyDescent="0.2">
      <c r="A34" s="280"/>
      <c r="B34" s="280"/>
      <c r="C34" s="228" t="s">
        <v>204</v>
      </c>
      <c r="D34" s="228" t="s">
        <v>204</v>
      </c>
      <c r="E34" s="229" t="str">
        <f t="shared" si="3"/>
        <v/>
      </c>
      <c r="F34" s="230" t="s">
        <v>204</v>
      </c>
      <c r="G34" s="299"/>
      <c r="H34" s="229"/>
      <c r="I34" s="396"/>
      <c r="J34" s="231"/>
      <c r="K34" s="378"/>
      <c r="L34" s="232"/>
    </row>
    <row r="35" spans="1:15" s="233" customFormat="1" ht="6" customHeight="1" x14ac:dyDescent="0.2">
      <c r="A35" s="385"/>
      <c r="B35" s="386"/>
      <c r="C35" s="386"/>
      <c r="D35" s="386"/>
      <c r="E35" s="386"/>
      <c r="F35" s="386"/>
      <c r="G35" s="386"/>
      <c r="H35" s="386"/>
      <c r="I35" s="386"/>
      <c r="J35" s="387"/>
      <c r="K35" s="378"/>
      <c r="L35" s="232"/>
      <c r="O35" s="234"/>
    </row>
    <row r="36" spans="1:15" s="233" customFormat="1" ht="23.1" customHeight="1" x14ac:dyDescent="0.2">
      <c r="A36" s="280" t="s">
        <v>217</v>
      </c>
      <c r="B36" s="227"/>
      <c r="C36" s="228" t="s">
        <v>204</v>
      </c>
      <c r="D36" s="235"/>
      <c r="E36" s="392"/>
      <c r="F36" s="393"/>
      <c r="G36" s="393"/>
      <c r="H36" s="394"/>
      <c r="I36" s="350"/>
      <c r="J36" s="231" t="s">
        <v>218</v>
      </c>
      <c r="K36" s="379"/>
      <c r="L36" s="232"/>
      <c r="O36" s="234"/>
    </row>
    <row r="37" spans="1:15" s="242" customFormat="1" ht="23.1" customHeight="1" x14ac:dyDescent="0.2">
      <c r="A37" s="236" t="s">
        <v>219</v>
      </c>
      <c r="B37" s="237"/>
      <c r="C37" s="238">
        <f>SUM(C12:C36)</f>
        <v>1586.6899999999996</v>
      </c>
      <c r="D37" s="238">
        <f>SUM(D12:D34)</f>
        <v>103728.7824</v>
      </c>
      <c r="E37" s="239">
        <f>SUM(E12:E34)</f>
        <v>100</v>
      </c>
      <c r="F37" s="240"/>
      <c r="G37" s="245"/>
      <c r="H37" s="322">
        <f>SUM(H12:H34)</f>
        <v>0</v>
      </c>
      <c r="I37" s="351"/>
      <c r="J37" s="241">
        <f>SUM(J12:J34)</f>
        <v>0</v>
      </c>
      <c r="K37" s="323" t="s">
        <v>261</v>
      </c>
      <c r="L37" s="232"/>
      <c r="O37" s="243"/>
    </row>
    <row r="38" spans="1:15" s="242" customFormat="1" ht="26.25" customHeight="1" x14ac:dyDescent="0.2">
      <c r="A38" s="390" t="s">
        <v>220</v>
      </c>
      <c r="B38" s="391"/>
      <c r="C38" s="391"/>
      <c r="D38" s="391"/>
      <c r="E38" s="391"/>
      <c r="F38" s="245"/>
      <c r="G38" s="245"/>
      <c r="H38" s="246" t="e">
        <f>ROUND(I12/H39,5)</f>
        <v>#DIV/0!</v>
      </c>
      <c r="I38" s="247"/>
      <c r="J38" s="320" t="s">
        <v>242</v>
      </c>
      <c r="K38" s="321">
        <f>J37*4</f>
        <v>0</v>
      </c>
      <c r="L38" s="232"/>
      <c r="O38" s="243"/>
    </row>
    <row r="39" spans="1:15" s="233" customFormat="1" ht="27" customHeight="1" x14ac:dyDescent="0.2">
      <c r="A39" s="348" t="s">
        <v>255</v>
      </c>
      <c r="B39" s="349"/>
      <c r="C39" s="349"/>
      <c r="D39" s="349"/>
      <c r="E39" s="349"/>
      <c r="F39" s="245"/>
      <c r="G39" s="240"/>
      <c r="H39" s="244" t="e">
        <f>ROUND($D$37/$H$37,2)</f>
        <v>#DIV/0!</v>
      </c>
      <c r="I39" s="247"/>
      <c r="J39" s="247"/>
      <c r="K39" s="247"/>
      <c r="L39" s="232"/>
      <c r="O39" s="234"/>
    </row>
    <row r="40" spans="1:15" s="233" customFormat="1" ht="9.75" customHeight="1" x14ac:dyDescent="0.2">
      <c r="A40" s="388"/>
      <c r="B40" s="389"/>
      <c r="C40" s="389"/>
      <c r="D40" s="389"/>
      <c r="E40" s="389"/>
      <c r="F40" s="389"/>
      <c r="G40" s="389"/>
      <c r="H40" s="389"/>
      <c r="I40" s="389"/>
      <c r="J40" s="389"/>
      <c r="K40" s="389"/>
      <c r="L40" s="232"/>
      <c r="O40" s="234"/>
    </row>
    <row r="41" spans="1:15" s="233" customFormat="1" ht="48.75" customHeight="1" x14ac:dyDescent="0.2">
      <c r="A41" s="228" t="s">
        <v>221</v>
      </c>
      <c r="B41" s="277"/>
      <c r="C41" s="362" t="s">
        <v>244</v>
      </c>
      <c r="D41" s="362"/>
      <c r="E41" s="319">
        <v>300</v>
      </c>
      <c r="F41" s="362" t="s">
        <v>262</v>
      </c>
      <c r="G41" s="362"/>
      <c r="H41" s="362"/>
      <c r="I41" s="325"/>
      <c r="J41" s="248" t="s">
        <v>243</v>
      </c>
      <c r="K41" s="249">
        <f>I41*E41</f>
        <v>0</v>
      </c>
      <c r="L41" s="232"/>
      <c r="O41" s="234"/>
    </row>
    <row r="42" spans="1:15" s="233" customFormat="1" ht="9" customHeight="1" x14ac:dyDescent="0.2">
      <c r="A42" s="297"/>
      <c r="B42" s="294"/>
      <c r="C42" s="293"/>
      <c r="D42" s="293"/>
      <c r="E42" s="292"/>
      <c r="F42" s="296"/>
      <c r="G42" s="296"/>
      <c r="H42" s="296"/>
      <c r="I42" s="288"/>
      <c r="J42" s="287"/>
      <c r="K42" s="286"/>
      <c r="L42" s="232"/>
      <c r="O42" s="234"/>
    </row>
    <row r="43" spans="1:15" s="242" customFormat="1" ht="30" customHeight="1" x14ac:dyDescent="0.2">
      <c r="A43" s="250"/>
      <c r="B43" s="251"/>
      <c r="C43" s="252"/>
      <c r="D43" s="252"/>
      <c r="E43" s="253"/>
      <c r="F43" s="398" t="s">
        <v>245</v>
      </c>
      <c r="G43" s="399"/>
      <c r="H43" s="399"/>
      <c r="I43" s="399"/>
      <c r="J43" s="400"/>
      <c r="K43" s="249">
        <f>K38+K41</f>
        <v>0</v>
      </c>
      <c r="L43" s="232"/>
      <c r="O43" s="243"/>
    </row>
    <row r="44" spans="1:15" ht="6.75" customHeight="1" x14ac:dyDescent="0.25">
      <c r="L44" s="232"/>
    </row>
    <row r="45" spans="1:15" ht="32.25" customHeight="1" x14ac:dyDescent="0.25">
      <c r="A45" s="343" t="s">
        <v>254</v>
      </c>
      <c r="B45" s="344"/>
      <c r="C45" s="344"/>
      <c r="D45" s="344"/>
      <c r="E45" s="344"/>
      <c r="F45" s="344"/>
      <c r="G45" s="344"/>
      <c r="H45" s="344"/>
      <c r="I45" s="344"/>
      <c r="J45" s="344"/>
      <c r="K45" s="345"/>
      <c r="L45" s="232"/>
    </row>
    <row r="46" spans="1:15" x14ac:dyDescent="0.25">
      <c r="A46" s="353" t="s">
        <v>223</v>
      </c>
      <c r="B46" s="354"/>
      <c r="C46" s="354"/>
      <c r="D46" s="354"/>
      <c r="E46" s="354"/>
      <c r="F46" s="354"/>
      <c r="G46" s="354"/>
      <c r="H46" s="354"/>
      <c r="I46" s="354"/>
      <c r="J46" s="354"/>
      <c r="K46" s="355"/>
      <c r="L46" s="232"/>
    </row>
    <row r="47" spans="1:15" ht="21.75" customHeight="1" x14ac:dyDescent="0.25">
      <c r="A47" s="356"/>
      <c r="B47" s="357"/>
      <c r="C47" s="357"/>
      <c r="D47" s="357"/>
      <c r="E47" s="357"/>
      <c r="F47" s="357"/>
      <c r="G47" s="357"/>
      <c r="H47" s="357"/>
      <c r="I47" s="357"/>
      <c r="J47" s="357"/>
      <c r="K47" s="358"/>
      <c r="L47" s="232"/>
    </row>
    <row r="48" spans="1:15" ht="27.75" customHeight="1" x14ac:dyDescent="0.25">
      <c r="A48" s="359" t="s">
        <v>224</v>
      </c>
      <c r="B48" s="360"/>
      <c r="C48" s="360"/>
      <c r="D48" s="360"/>
      <c r="E48" s="360"/>
      <c r="F48" s="360"/>
      <c r="G48" s="360"/>
      <c r="H48" s="360"/>
      <c r="I48" s="360"/>
      <c r="J48" s="360"/>
      <c r="K48" s="361"/>
      <c r="L48" s="232"/>
    </row>
    <row r="49" spans="3:7" x14ac:dyDescent="0.25">
      <c r="C49" s="255"/>
      <c r="D49" s="255"/>
      <c r="E49" s="255"/>
      <c r="F49" s="255"/>
      <c r="G49" s="256"/>
    </row>
  </sheetData>
  <sheetProtection algorithmName="SHA-512" hashValue="yhUGtsvIm5wbKPRYwYJvBOY8UFbO9w0kYBxoCnxJZuojZN8nP6IHtjjJlrqkAT1iPTGilh36ccozZVHCQTs96g==" saltValue="Tzf3onXJQH02rr5zJH6uoA==" spinCount="100000" sheet="1" objects="1" scenarios="1"/>
  <mergeCells count="31">
    <mergeCell ref="J1:K1"/>
    <mergeCell ref="A2:K2"/>
    <mergeCell ref="A3:C3"/>
    <mergeCell ref="D3:I3"/>
    <mergeCell ref="G5:G10"/>
    <mergeCell ref="H5:H10"/>
    <mergeCell ref="I5:I10"/>
    <mergeCell ref="J5:J10"/>
    <mergeCell ref="K5:K36"/>
    <mergeCell ref="I12:I34"/>
    <mergeCell ref="A4:C4"/>
    <mergeCell ref="D4:I4"/>
    <mergeCell ref="A1:I1"/>
    <mergeCell ref="D5:D10"/>
    <mergeCell ref="E5:E10"/>
    <mergeCell ref="F5:F10"/>
    <mergeCell ref="I36:I37"/>
    <mergeCell ref="A5:A10"/>
    <mergeCell ref="B5:B10"/>
    <mergeCell ref="C5:C10"/>
    <mergeCell ref="A45:K45"/>
    <mergeCell ref="A39:E39"/>
    <mergeCell ref="A38:E38"/>
    <mergeCell ref="A35:J35"/>
    <mergeCell ref="E36:H36"/>
    <mergeCell ref="A48:K48"/>
    <mergeCell ref="A40:K40"/>
    <mergeCell ref="C41:D41"/>
    <mergeCell ref="F41:H41"/>
    <mergeCell ref="F43:J43"/>
    <mergeCell ref="A46:K47"/>
  </mergeCells>
  <pageMargins left="0.78740157480314965" right="0.78740157480314965" top="0.98425196850393704" bottom="0.98425196850393704" header="0.51181102362204722" footer="0.51181102362204722"/>
  <pageSetup paperSize="9" scale="47" orientation="portrait"/>
  <headerFooter alignWithMargins="0">
    <oddFooter>&amp;L&amp;F -- &amp;A&amp;R&amp;P von &amp;N</oddFooter>
  </headerFooter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271F1-82C2-457E-A2BA-551266191C83}">
  <sheetPr>
    <pageSetUpPr fitToPage="1"/>
  </sheetPr>
  <dimension ref="A1:R95"/>
  <sheetViews>
    <sheetView showGridLines="0" zoomScaleNormal="100" workbookViewId="0">
      <selection activeCell="N2" sqref="N2"/>
    </sheetView>
  </sheetViews>
  <sheetFormatPr baseColWidth="10" defaultColWidth="0" defaultRowHeight="15" zeroHeight="1" x14ac:dyDescent="0.25"/>
  <cols>
    <col min="1" max="1" width="7.7109375" customWidth="1"/>
    <col min="2" max="2" width="44.7109375" customWidth="1"/>
    <col min="3" max="3" width="14.5703125" customWidth="1"/>
    <col min="4" max="4" width="11.85546875" customWidth="1"/>
    <col min="5" max="5" width="12.85546875" style="13" customWidth="1"/>
    <col min="6" max="6" width="15.85546875" style="22" bestFit="1" customWidth="1"/>
    <col min="7" max="7" width="12" bestFit="1" customWidth="1"/>
    <col min="8" max="8" width="8.85546875" customWidth="1"/>
    <col min="9" max="9" width="10.28515625" customWidth="1"/>
    <col min="10" max="10" width="9.5703125" bestFit="1" customWidth="1"/>
    <col min="11" max="11" width="16.28515625" customWidth="1"/>
    <col min="12" max="12" width="10.7109375" bestFit="1" customWidth="1"/>
    <col min="13" max="13" width="8.85546875" customWidth="1"/>
    <col min="14" max="14" width="10" customWidth="1"/>
    <col min="15" max="15" width="9" bestFit="1" customWidth="1"/>
    <col min="16" max="16" width="14.42578125" bestFit="1" customWidth="1"/>
    <col min="17" max="18" width="0" hidden="1" customWidth="1"/>
    <col min="19" max="16384" width="8.85546875" hidden="1"/>
  </cols>
  <sheetData>
    <row r="1" spans="1:16" ht="19.5" thickBot="1" x14ac:dyDescent="0.35">
      <c r="A1" s="197" t="s">
        <v>171</v>
      </c>
      <c r="B1" s="36"/>
      <c r="C1" s="36"/>
      <c r="D1" s="36"/>
      <c r="E1" s="37"/>
      <c r="F1" s="112"/>
      <c r="G1" s="1"/>
      <c r="H1" s="1"/>
      <c r="I1" s="1"/>
    </row>
    <row r="2" spans="1:16" s="154" customFormat="1" ht="19.5" thickBot="1" x14ac:dyDescent="0.35">
      <c r="A2" s="197"/>
      <c r="B2" s="36"/>
      <c r="C2" s="36"/>
      <c r="D2" s="36"/>
      <c r="E2" s="37"/>
      <c r="F2" s="112"/>
      <c r="G2" s="428" t="s">
        <v>113</v>
      </c>
      <c r="H2" s="429"/>
      <c r="I2" s="429"/>
      <c r="J2" s="430"/>
      <c r="K2" s="113" t="s">
        <v>115</v>
      </c>
      <c r="L2" s="115" t="s">
        <v>174</v>
      </c>
      <c r="M2"/>
      <c r="N2"/>
      <c r="O2"/>
      <c r="P2"/>
    </row>
    <row r="3" spans="1:16" s="154" customFormat="1" ht="18.75" x14ac:dyDescent="0.3">
      <c r="A3" s="197"/>
      <c r="B3" s="36"/>
      <c r="C3" s="36"/>
      <c r="D3" s="36"/>
      <c r="E3" s="37"/>
      <c r="F3" s="112"/>
      <c r="G3" s="38" t="str">
        <f>D18</f>
        <v>Voll Sozial­verspflicht. Personal</v>
      </c>
      <c r="H3" s="112"/>
      <c r="I3" s="36"/>
      <c r="J3" s="218"/>
      <c r="K3" s="328" t="e">
        <f>$E$77</f>
        <v>#DIV/0!</v>
      </c>
      <c r="L3" s="329" t="e">
        <f>D78</f>
        <v>#DIV/0!</v>
      </c>
      <c r="M3"/>
      <c r="N3" s="413" t="s">
        <v>265</v>
      </c>
      <c r="O3" s="413"/>
      <c r="P3" s="413"/>
    </row>
    <row r="4" spans="1:16" s="154" customFormat="1" ht="18.75" customHeight="1" x14ac:dyDescent="0.3">
      <c r="A4" s="197"/>
      <c r="B4" s="36"/>
      <c r="C4" s="36"/>
      <c r="D4" s="36"/>
      <c r="E4" s="37"/>
      <c r="F4" s="112"/>
      <c r="G4" s="38" t="str">
        <f>I18</f>
        <v>Minijob (bis 556,00€)</v>
      </c>
      <c r="H4" s="112"/>
      <c r="I4" s="36"/>
      <c r="J4" s="217"/>
      <c r="K4" s="330" t="e">
        <f>$J$77</f>
        <v>#DIV/0!</v>
      </c>
      <c r="L4" s="331" t="e">
        <f>I78</f>
        <v>#DIV/0!</v>
      </c>
      <c r="M4"/>
      <c r="N4" s="413"/>
      <c r="O4" s="413"/>
      <c r="P4" s="413"/>
    </row>
    <row r="5" spans="1:16" s="154" customFormat="1" ht="19.5" thickBot="1" x14ac:dyDescent="0.35">
      <c r="A5" s="197"/>
      <c r="B5" s="36"/>
      <c r="C5" s="36"/>
      <c r="D5" s="36"/>
      <c r="E5" s="37"/>
      <c r="F5" s="112"/>
      <c r="G5" s="38" t="str">
        <f>N18</f>
        <v>Midijob (556,01€ -2.000,-€)</v>
      </c>
      <c r="H5" s="112"/>
      <c r="I5" s="36"/>
      <c r="J5" s="216"/>
      <c r="K5" s="332" t="e">
        <f>$O$77</f>
        <v>#DIV/0!</v>
      </c>
      <c r="L5" s="333" t="e">
        <f>N78</f>
        <v>#DIV/0!</v>
      </c>
      <c r="M5"/>
      <c r="N5" s="413"/>
      <c r="O5" s="413"/>
      <c r="P5" s="413"/>
    </row>
    <row r="6" spans="1:16" s="154" customFormat="1" ht="19.5" thickBot="1" x14ac:dyDescent="0.35">
      <c r="A6" s="197"/>
      <c r="B6" s="36"/>
      <c r="C6" s="36"/>
      <c r="D6" s="36"/>
      <c r="E6" s="37"/>
      <c r="F6" s="112"/>
      <c r="G6" s="38" t="s">
        <v>114</v>
      </c>
      <c r="H6" s="36"/>
      <c r="I6" s="36"/>
      <c r="J6" s="118">
        <f>SUM(J3:J5)</f>
        <v>0</v>
      </c>
      <c r="K6" s="114"/>
      <c r="L6" s="116"/>
      <c r="M6"/>
      <c r="N6"/>
      <c r="O6"/>
      <c r="P6"/>
    </row>
    <row r="7" spans="1:16" s="154" customFormat="1" ht="18.75" x14ac:dyDescent="0.3">
      <c r="A7" s="197"/>
      <c r="B7" s="36"/>
      <c r="C7" s="36"/>
      <c r="D7" s="36"/>
      <c r="E7" s="37"/>
      <c r="F7" s="112"/>
      <c r="G7" s="433" t="s">
        <v>116</v>
      </c>
      <c r="H7" s="434"/>
      <c r="I7" s="434"/>
      <c r="J7" s="434"/>
      <c r="K7" s="414" t="e">
        <f>ROUND((K3*$J$3/100)+(K4*$J$4/100)+(K5*$J$5/100),2)</f>
        <v>#DIV/0!</v>
      </c>
      <c r="L7" s="416" t="e">
        <f>ROUND((L3*$J$3/100)+(L4*$J$4/100)+(L5*$J$5/100),2)</f>
        <v>#DIV/0!</v>
      </c>
      <c r="M7"/>
      <c r="N7"/>
      <c r="O7"/>
      <c r="P7"/>
    </row>
    <row r="8" spans="1:16" s="154" customFormat="1" ht="19.5" thickBot="1" x14ac:dyDescent="0.35">
      <c r="A8" s="197"/>
      <c r="B8" s="36"/>
      <c r="C8" s="36"/>
      <c r="D8" s="36"/>
      <c r="E8" s="37"/>
      <c r="F8" s="112"/>
      <c r="G8" s="435"/>
      <c r="H8" s="436"/>
      <c r="I8" s="436"/>
      <c r="J8" s="436"/>
      <c r="K8" s="415"/>
      <c r="L8" s="417"/>
      <c r="M8"/>
      <c r="N8"/>
      <c r="O8"/>
      <c r="P8"/>
    </row>
    <row r="9" spans="1:16" ht="15.75" x14ac:dyDescent="0.25">
      <c r="A9" s="111"/>
      <c r="B9" s="36"/>
      <c r="C9" s="36"/>
      <c r="D9" s="36"/>
      <c r="E9" s="37"/>
      <c r="F9"/>
      <c r="G9" s="1"/>
      <c r="H9" s="1"/>
      <c r="I9" s="1"/>
    </row>
    <row r="10" spans="1:16" x14ac:dyDescent="0.25">
      <c r="A10" s="418" t="s">
        <v>109</v>
      </c>
      <c r="B10" s="418"/>
      <c r="C10" s="418"/>
      <c r="D10" s="419"/>
      <c r="E10" s="215"/>
      <c r="F10"/>
      <c r="J10" s="215"/>
      <c r="O10" s="215"/>
    </row>
    <row r="11" spans="1:16" x14ac:dyDescent="0.25">
      <c r="A11" s="418" t="s">
        <v>110</v>
      </c>
      <c r="B11" s="418"/>
      <c r="C11" s="418"/>
      <c r="D11" s="419"/>
      <c r="E11" s="215"/>
      <c r="F11"/>
      <c r="J11" s="215"/>
      <c r="O11" s="215"/>
    </row>
    <row r="12" spans="1:16" x14ac:dyDescent="0.25">
      <c r="A12" s="418" t="s">
        <v>111</v>
      </c>
      <c r="B12" s="418"/>
      <c r="C12" s="418"/>
      <c r="D12" s="419"/>
      <c r="E12" s="215"/>
      <c r="F12"/>
      <c r="J12" s="215"/>
      <c r="O12" s="215"/>
    </row>
    <row r="13" spans="1:16" ht="30.75" customHeight="1" x14ac:dyDescent="0.25">
      <c r="A13" s="431" t="s">
        <v>237</v>
      </c>
      <c r="B13" s="431"/>
      <c r="C13" s="431"/>
      <c r="D13" s="432"/>
      <c r="E13" s="326"/>
      <c r="F13"/>
      <c r="J13" s="326"/>
      <c r="O13" s="326"/>
    </row>
    <row r="14" spans="1:16" ht="30" customHeight="1" x14ac:dyDescent="0.25">
      <c r="A14" s="431" t="s">
        <v>236</v>
      </c>
      <c r="B14" s="431"/>
      <c r="C14" s="431"/>
      <c r="D14" s="432"/>
      <c r="E14" s="327"/>
      <c r="F14"/>
      <c r="J14" s="327"/>
      <c r="O14" s="327"/>
    </row>
    <row r="15" spans="1:16" x14ac:dyDescent="0.25">
      <c r="A15" s="418" t="s">
        <v>118</v>
      </c>
      <c r="B15" s="418"/>
      <c r="C15" s="418"/>
      <c r="D15" s="419"/>
      <c r="E15" s="215"/>
      <c r="F15"/>
      <c r="J15" s="215"/>
      <c r="O15" s="215"/>
    </row>
    <row r="16" spans="1:16" x14ac:dyDescent="0.25">
      <c r="A16" s="418" t="s">
        <v>119</v>
      </c>
      <c r="B16" s="418"/>
      <c r="C16" s="418"/>
      <c r="D16" s="419"/>
      <c r="E16" s="215"/>
      <c r="F16"/>
      <c r="J16" s="215"/>
      <c r="O16" s="215"/>
    </row>
    <row r="17" spans="1:16" ht="15.75" thickBot="1" x14ac:dyDescent="0.3">
      <c r="A17" s="38"/>
      <c r="B17" s="36"/>
      <c r="C17" s="36"/>
      <c r="D17" s="36"/>
      <c r="E17" s="37"/>
      <c r="F17"/>
      <c r="G17" s="1"/>
      <c r="H17" s="1"/>
    </row>
    <row r="18" spans="1:16" ht="24" customHeight="1" thickBot="1" x14ac:dyDescent="0.3">
      <c r="A18" s="39"/>
      <c r="B18" s="16"/>
      <c r="C18" s="16"/>
      <c r="D18" s="402" t="s">
        <v>25</v>
      </c>
      <c r="E18" s="403"/>
      <c r="F18" s="117"/>
      <c r="G18" s="1"/>
      <c r="H18" s="16"/>
      <c r="I18" s="404" t="s">
        <v>101</v>
      </c>
      <c r="J18" s="405"/>
      <c r="K18" s="406"/>
      <c r="M18" s="16"/>
      <c r="N18" s="404" t="s">
        <v>112</v>
      </c>
      <c r="O18" s="405"/>
      <c r="P18" s="406"/>
    </row>
    <row r="19" spans="1:16" ht="15.75" thickBot="1" x14ac:dyDescent="0.3">
      <c r="A19" s="8"/>
      <c r="B19" s="426"/>
      <c r="C19" s="427"/>
      <c r="D19" s="14" t="s">
        <v>0</v>
      </c>
      <c r="E19" s="19" t="s">
        <v>92</v>
      </c>
      <c r="F19" s="33" t="s">
        <v>93</v>
      </c>
      <c r="G19" s="1"/>
      <c r="I19" s="14" t="s">
        <v>0</v>
      </c>
      <c r="J19" s="19" t="s">
        <v>92</v>
      </c>
      <c r="K19" s="33" t="s">
        <v>93</v>
      </c>
      <c r="N19" s="14" t="s">
        <v>0</v>
      </c>
      <c r="O19" s="19" t="s">
        <v>92</v>
      </c>
      <c r="P19" s="33" t="s">
        <v>93</v>
      </c>
    </row>
    <row r="20" spans="1:16" ht="18" customHeight="1" thickBot="1" x14ac:dyDescent="0.3">
      <c r="A20" s="86" t="s">
        <v>26</v>
      </c>
      <c r="B20" s="95" t="s">
        <v>27</v>
      </c>
      <c r="C20" s="95"/>
      <c r="D20" s="25">
        <v>100</v>
      </c>
      <c r="E20" s="257"/>
      <c r="F20" s="34">
        <f>E20*$E$14</f>
        <v>0</v>
      </c>
      <c r="G20" s="1"/>
      <c r="I20" s="25">
        <v>100</v>
      </c>
      <c r="J20" s="257"/>
      <c r="K20" s="34">
        <f>J20*$E$14</f>
        <v>0</v>
      </c>
      <c r="N20" s="25">
        <v>100</v>
      </c>
      <c r="O20" s="257"/>
      <c r="P20" s="34">
        <f>O20*$E$14</f>
        <v>0</v>
      </c>
    </row>
    <row r="21" spans="1:16" ht="18" customHeight="1" thickBot="1" x14ac:dyDescent="0.3">
      <c r="A21" s="86" t="s">
        <v>28</v>
      </c>
      <c r="B21" s="95" t="s">
        <v>29</v>
      </c>
      <c r="C21" s="95"/>
      <c r="D21" s="10"/>
      <c r="E21" s="20"/>
      <c r="F21" s="11"/>
      <c r="G21" s="1"/>
      <c r="I21" s="43"/>
      <c r="J21" s="20"/>
      <c r="K21" s="11"/>
      <c r="N21" s="43"/>
      <c r="O21" s="20"/>
      <c r="P21" s="11"/>
    </row>
    <row r="22" spans="1:16" ht="18" customHeight="1" thickBot="1" x14ac:dyDescent="0.3">
      <c r="A22" s="91" t="s">
        <v>55</v>
      </c>
      <c r="B22" s="95" t="s">
        <v>30</v>
      </c>
      <c r="C22" s="95"/>
      <c r="D22" s="50"/>
      <c r="E22" s="51"/>
      <c r="F22" s="52"/>
      <c r="G22" s="1"/>
      <c r="I22" s="119"/>
      <c r="J22" s="51"/>
      <c r="K22" s="52"/>
      <c r="N22" s="119"/>
      <c r="O22" s="51"/>
      <c r="P22" s="52"/>
    </row>
    <row r="23" spans="1:16" ht="16.899999999999999" customHeight="1" thickBot="1" x14ac:dyDescent="0.3">
      <c r="A23" s="110" t="s">
        <v>56</v>
      </c>
      <c r="B23" s="401" t="s">
        <v>31</v>
      </c>
      <c r="C23" s="401"/>
      <c r="D23" s="258"/>
      <c r="E23" s="126">
        <f>ROUND($E$20*D23/100,2)</f>
        <v>0</v>
      </c>
      <c r="F23" s="127">
        <f>ROUND(E23*$E$14,2)</f>
        <v>0</v>
      </c>
      <c r="G23" s="1"/>
      <c r="I23" s="258"/>
      <c r="J23" s="120">
        <f>ROUND($J$20*I23/100,2)</f>
        <v>0</v>
      </c>
      <c r="K23" s="121">
        <f>ROUND(J23*$E$14,2)</f>
        <v>0</v>
      </c>
      <c r="L23" s="204"/>
      <c r="M23" s="204"/>
      <c r="N23" s="258"/>
      <c r="O23" s="126">
        <f>ROUND($O$20*N23/100,2)</f>
        <v>0</v>
      </c>
      <c r="P23" s="127">
        <f>ROUND(O23*$E$14,2)</f>
        <v>0</v>
      </c>
    </row>
    <row r="24" spans="1:16" ht="16.899999999999999" customHeight="1" thickBot="1" x14ac:dyDescent="0.3">
      <c r="A24" s="110" t="s">
        <v>90</v>
      </c>
      <c r="B24" s="401" t="s">
        <v>91</v>
      </c>
      <c r="C24" s="401"/>
      <c r="D24" s="259"/>
      <c r="E24" s="128">
        <f t="shared" ref="E24:E30" si="0">ROUND($E$20*D24/100,2)</f>
        <v>0</v>
      </c>
      <c r="F24" s="129">
        <f t="shared" ref="F24:F30" si="1">ROUND(E24*$E$14,2)</f>
        <v>0</v>
      </c>
      <c r="G24" s="1"/>
      <c r="I24" s="205"/>
      <c r="J24" s="122">
        <f t="shared" ref="J24:J30" si="2">ROUND($J$20*I24/100,2)</f>
        <v>0</v>
      </c>
      <c r="K24" s="123">
        <f t="shared" ref="K24:K30" si="3">ROUND(J24*$E$14,2)</f>
        <v>0</v>
      </c>
      <c r="L24" s="204"/>
      <c r="M24" s="204"/>
      <c r="N24" s="259"/>
      <c r="O24" s="128">
        <f t="shared" ref="O24:O30" si="4">ROUND($O$20*N24/100,2)</f>
        <v>0</v>
      </c>
      <c r="P24" s="129">
        <f t="shared" ref="P24:P30" si="5">ROUND(O24*$E$14,2)</f>
        <v>0</v>
      </c>
    </row>
    <row r="25" spans="1:16" ht="16.899999999999999" customHeight="1" thickBot="1" x14ac:dyDescent="0.3">
      <c r="A25" s="110" t="s">
        <v>57</v>
      </c>
      <c r="B25" s="401" t="s">
        <v>32</v>
      </c>
      <c r="C25" s="401"/>
      <c r="D25" s="259"/>
      <c r="E25" s="128">
        <f t="shared" si="0"/>
        <v>0</v>
      </c>
      <c r="F25" s="129">
        <f t="shared" si="1"/>
        <v>0</v>
      </c>
      <c r="G25" s="1"/>
      <c r="I25" s="259"/>
      <c r="J25" s="122">
        <f t="shared" si="2"/>
        <v>0</v>
      </c>
      <c r="K25" s="123">
        <f t="shared" si="3"/>
        <v>0</v>
      </c>
      <c r="L25" s="204"/>
      <c r="M25" s="204"/>
      <c r="N25" s="259"/>
      <c r="O25" s="128">
        <f t="shared" si="4"/>
        <v>0</v>
      </c>
      <c r="P25" s="129">
        <f t="shared" si="5"/>
        <v>0</v>
      </c>
    </row>
    <row r="26" spans="1:16" ht="16.899999999999999" customHeight="1" thickBot="1" x14ac:dyDescent="0.3">
      <c r="A26" s="110" t="s">
        <v>58</v>
      </c>
      <c r="B26" s="401" t="s">
        <v>33</v>
      </c>
      <c r="C26" s="401"/>
      <c r="D26" s="259"/>
      <c r="E26" s="128">
        <f t="shared" si="0"/>
        <v>0</v>
      </c>
      <c r="F26" s="129">
        <f t="shared" si="1"/>
        <v>0</v>
      </c>
      <c r="G26" s="1"/>
      <c r="I26" s="205"/>
      <c r="J26" s="122"/>
      <c r="K26" s="123"/>
      <c r="L26" s="204"/>
      <c r="M26" s="204"/>
      <c r="N26" s="259"/>
      <c r="O26" s="128">
        <f t="shared" si="4"/>
        <v>0</v>
      </c>
      <c r="P26" s="129">
        <f t="shared" si="5"/>
        <v>0</v>
      </c>
    </row>
    <row r="27" spans="1:16" ht="16.899999999999999" customHeight="1" thickBot="1" x14ac:dyDescent="0.3">
      <c r="A27" s="110" t="s">
        <v>59</v>
      </c>
      <c r="B27" s="401" t="s">
        <v>34</v>
      </c>
      <c r="C27" s="401"/>
      <c r="D27" s="259"/>
      <c r="E27" s="128">
        <f t="shared" si="0"/>
        <v>0</v>
      </c>
      <c r="F27" s="129">
        <f t="shared" si="1"/>
        <v>0</v>
      </c>
      <c r="G27" s="1"/>
      <c r="I27" s="205"/>
      <c r="J27" s="122"/>
      <c r="K27" s="123"/>
      <c r="L27" s="204"/>
      <c r="M27" s="204"/>
      <c r="N27" s="259"/>
      <c r="O27" s="128">
        <f t="shared" si="4"/>
        <v>0</v>
      </c>
      <c r="P27" s="129">
        <f t="shared" si="5"/>
        <v>0</v>
      </c>
    </row>
    <row r="28" spans="1:16" ht="16.899999999999999" customHeight="1" thickBot="1" x14ac:dyDescent="0.3">
      <c r="A28" s="110" t="s">
        <v>60</v>
      </c>
      <c r="B28" s="401" t="s">
        <v>35</v>
      </c>
      <c r="C28" s="401"/>
      <c r="D28" s="259"/>
      <c r="E28" s="128">
        <f t="shared" si="0"/>
        <v>0</v>
      </c>
      <c r="F28" s="129">
        <f t="shared" si="1"/>
        <v>0</v>
      </c>
      <c r="G28" s="1"/>
      <c r="I28" s="259"/>
      <c r="J28" s="122">
        <f t="shared" si="2"/>
        <v>0</v>
      </c>
      <c r="K28" s="123">
        <f t="shared" si="3"/>
        <v>0</v>
      </c>
      <c r="L28" s="204"/>
      <c r="M28" s="204"/>
      <c r="N28" s="259"/>
      <c r="O28" s="128">
        <f t="shared" si="4"/>
        <v>0</v>
      </c>
      <c r="P28" s="129">
        <f t="shared" si="5"/>
        <v>0</v>
      </c>
    </row>
    <row r="29" spans="1:16" ht="16.899999999999999" customHeight="1" thickBot="1" x14ac:dyDescent="0.3">
      <c r="A29" s="110" t="s">
        <v>61</v>
      </c>
      <c r="B29" s="401" t="s">
        <v>36</v>
      </c>
      <c r="C29" s="401"/>
      <c r="D29" s="259"/>
      <c r="E29" s="128">
        <f t="shared" si="0"/>
        <v>0</v>
      </c>
      <c r="F29" s="129">
        <f t="shared" si="1"/>
        <v>0</v>
      </c>
      <c r="G29" s="1"/>
      <c r="I29" s="259"/>
      <c r="J29" s="128">
        <f t="shared" si="2"/>
        <v>0</v>
      </c>
      <c r="K29" s="129">
        <f t="shared" si="3"/>
        <v>0</v>
      </c>
      <c r="N29" s="259"/>
      <c r="O29" s="128">
        <f t="shared" si="4"/>
        <v>0</v>
      </c>
      <c r="P29" s="129">
        <f t="shared" si="5"/>
        <v>0</v>
      </c>
    </row>
    <row r="30" spans="1:16" ht="16.899999999999999" customHeight="1" thickBot="1" x14ac:dyDescent="0.3">
      <c r="A30" s="110" t="s">
        <v>62</v>
      </c>
      <c r="B30" s="401" t="s">
        <v>37</v>
      </c>
      <c r="C30" s="401"/>
      <c r="D30" s="260"/>
      <c r="E30" s="130">
        <f t="shared" si="0"/>
        <v>0</v>
      </c>
      <c r="F30" s="131">
        <f t="shared" si="1"/>
        <v>0</v>
      </c>
      <c r="G30" s="1"/>
      <c r="I30" s="260"/>
      <c r="J30" s="130">
        <f t="shared" si="2"/>
        <v>0</v>
      </c>
      <c r="K30" s="131">
        <f t="shared" si="3"/>
        <v>0</v>
      </c>
      <c r="N30" s="260"/>
      <c r="O30" s="130">
        <f t="shared" si="4"/>
        <v>0</v>
      </c>
      <c r="P30" s="131">
        <f t="shared" si="5"/>
        <v>0</v>
      </c>
    </row>
    <row r="31" spans="1:16" ht="25.9" customHeight="1" thickBot="1" x14ac:dyDescent="0.3">
      <c r="A31" s="420" t="s">
        <v>38</v>
      </c>
      <c r="B31" s="421"/>
      <c r="C31" s="422"/>
      <c r="D31" s="53">
        <f>SUM(D23:D30)</f>
        <v>0</v>
      </c>
      <c r="E31" s="54">
        <f>SUM(E23:E30)</f>
        <v>0</v>
      </c>
      <c r="F31" s="55">
        <f>SUM(F23:F30)</f>
        <v>0</v>
      </c>
      <c r="G31" s="18"/>
      <c r="I31" s="53">
        <f>SUM(I23:I30)</f>
        <v>0</v>
      </c>
      <c r="J31" s="54">
        <f>SUM(J23:J30)</f>
        <v>0</v>
      </c>
      <c r="K31" s="55">
        <f>SUM(K23:K30)</f>
        <v>0</v>
      </c>
      <c r="N31" s="53">
        <f>SUM(N23:N30)</f>
        <v>0</v>
      </c>
      <c r="O31" s="54">
        <f>SUM(O23:O30)</f>
        <v>0</v>
      </c>
      <c r="P31" s="55">
        <f>SUM(P23:P30)</f>
        <v>0</v>
      </c>
    </row>
    <row r="32" spans="1:16" ht="18" customHeight="1" thickBot="1" x14ac:dyDescent="0.3">
      <c r="A32" s="91" t="s">
        <v>68</v>
      </c>
      <c r="B32" s="95" t="s">
        <v>39</v>
      </c>
      <c r="C32" s="5"/>
      <c r="D32" s="60"/>
      <c r="E32" s="61"/>
      <c r="F32" s="62"/>
      <c r="G32" s="1"/>
      <c r="I32" s="60"/>
      <c r="J32" s="61"/>
      <c r="K32" s="62"/>
      <c r="N32" s="60"/>
      <c r="O32" s="61"/>
      <c r="P32" s="62"/>
    </row>
    <row r="33" spans="1:16" ht="16.899999999999999" customHeight="1" thickBot="1" x14ac:dyDescent="0.3">
      <c r="A33" s="104" t="s">
        <v>63</v>
      </c>
      <c r="B33" s="26" t="s">
        <v>40</v>
      </c>
      <c r="C33" s="26"/>
      <c r="D33" s="146" t="e">
        <f>ROUND($E$13*100/$E$15,2)</f>
        <v>#DIV/0!</v>
      </c>
      <c r="E33" s="126" t="e">
        <f>ROUND($E$20*D33/100,2)</f>
        <v>#DIV/0!</v>
      </c>
      <c r="F33" s="132" t="e">
        <f>ROUND(E33*$E$14,2)</f>
        <v>#DIV/0!</v>
      </c>
      <c r="G33" s="1"/>
      <c r="I33" s="146" t="e">
        <f>ROUND($J$13*100/$J$15,2)</f>
        <v>#DIV/0!</v>
      </c>
      <c r="J33" s="120" t="e">
        <f>ROUND($J$20*I33/100,2)</f>
        <v>#DIV/0!</v>
      </c>
      <c r="K33" s="132" t="e">
        <f>ROUND(J33*$E$14,2)</f>
        <v>#DIV/0!</v>
      </c>
      <c r="N33" s="146" t="e">
        <f>ROUND($O$13*100/$O$15,2)</f>
        <v>#DIV/0!</v>
      </c>
      <c r="O33" s="120" t="e">
        <f>ROUND($O$20*N33/100,2)</f>
        <v>#DIV/0!</v>
      </c>
      <c r="P33" s="121" t="e">
        <f>ROUND(O33*$E$14,2)</f>
        <v>#DIV/0!</v>
      </c>
    </row>
    <row r="34" spans="1:16" ht="16.899999999999999" customHeight="1" thickBot="1" x14ac:dyDescent="0.3">
      <c r="A34" s="105"/>
      <c r="B34" s="106" t="s">
        <v>41</v>
      </c>
      <c r="C34" s="136">
        <f>$D$31</f>
        <v>0</v>
      </c>
      <c r="D34" s="63" t="e">
        <f>ROUND(E34*100/$E$20,2)</f>
        <v>#DIV/0!</v>
      </c>
      <c r="E34" s="128" t="e">
        <f>ROUND($E$33*C34/100,2)</f>
        <v>#DIV/0!</v>
      </c>
      <c r="F34" s="133" t="e">
        <f t="shared" ref="F34:F42" si="6">ROUND(E34*$E$14,2)</f>
        <v>#DIV/0!</v>
      </c>
      <c r="G34" s="1"/>
      <c r="H34" s="135">
        <f>$I$31</f>
        <v>0</v>
      </c>
      <c r="I34" s="201" t="e">
        <f>ROUND(J34*100/$J$20,2)</f>
        <v>#DIV/0!</v>
      </c>
      <c r="J34" s="122" t="e">
        <f>ROUND($J$33*H34/100,2)</f>
        <v>#DIV/0!</v>
      </c>
      <c r="K34" s="133" t="e">
        <f t="shared" ref="K34:K42" si="7">ROUND(J34*$E$14,2)</f>
        <v>#DIV/0!</v>
      </c>
      <c r="M34" s="41">
        <f>$N$31</f>
        <v>0</v>
      </c>
      <c r="N34" s="201" t="e">
        <f>ROUND(O34*100/$O$20,2)</f>
        <v>#DIV/0!</v>
      </c>
      <c r="O34" s="122" t="e">
        <f>ROUND($O$33*M34/100,2)</f>
        <v>#DIV/0!</v>
      </c>
      <c r="P34" s="123" t="e">
        <f t="shared" ref="P34:P42" si="8">ROUND(O34*$E$14,2)</f>
        <v>#DIV/0!</v>
      </c>
    </row>
    <row r="35" spans="1:16" ht="16.899999999999999" customHeight="1" thickBot="1" x14ac:dyDescent="0.3">
      <c r="A35" s="104" t="s">
        <v>64</v>
      </c>
      <c r="B35" s="26" t="s">
        <v>42</v>
      </c>
      <c r="C35" s="27"/>
      <c r="D35" s="145" t="e">
        <f>ROUND(E10*100/E15,2)</f>
        <v>#DIV/0!</v>
      </c>
      <c r="E35" s="128" t="e">
        <f>ROUND($E$20*D35/100,2)</f>
        <v>#DIV/0!</v>
      </c>
      <c r="F35" s="133" t="e">
        <f t="shared" si="6"/>
        <v>#DIV/0!</v>
      </c>
      <c r="G35" s="1"/>
      <c r="H35" s="27"/>
      <c r="I35" s="145" t="e">
        <f>ROUND($J$10*100/$J$15,2)</f>
        <v>#DIV/0!</v>
      </c>
      <c r="J35" s="122" t="e">
        <f>ROUND($J$20*I35/100,2)</f>
        <v>#DIV/0!</v>
      </c>
      <c r="K35" s="133" t="e">
        <f t="shared" si="7"/>
        <v>#DIV/0!</v>
      </c>
      <c r="M35" s="27"/>
      <c r="N35" s="145" t="e">
        <f>ROUND($O$10*100/$O$15,2)</f>
        <v>#DIV/0!</v>
      </c>
      <c r="O35" s="122" t="e">
        <f>ROUND($O$20*N35/100,2)</f>
        <v>#DIV/0!</v>
      </c>
      <c r="P35" s="123" t="e">
        <f t="shared" si="8"/>
        <v>#DIV/0!</v>
      </c>
    </row>
    <row r="36" spans="1:16" ht="16.899999999999999" customHeight="1" thickBot="1" x14ac:dyDescent="0.3">
      <c r="A36" s="105"/>
      <c r="B36" s="106" t="s">
        <v>43</v>
      </c>
      <c r="C36" s="136">
        <f>$D$31</f>
        <v>0</v>
      </c>
      <c r="D36" s="63" t="e">
        <f>ROUND(E36*100/$E$20,2)</f>
        <v>#DIV/0!</v>
      </c>
      <c r="E36" s="128" t="e">
        <f>ROUND($E$35*C36/100,2)</f>
        <v>#DIV/0!</v>
      </c>
      <c r="F36" s="133" t="e">
        <f t="shared" si="6"/>
        <v>#DIV/0!</v>
      </c>
      <c r="G36" s="1"/>
      <c r="H36" s="135">
        <f>$I$31</f>
        <v>0</v>
      </c>
      <c r="I36" s="201" t="e">
        <f>ROUND(J36*100/$J$20,2)</f>
        <v>#DIV/0!</v>
      </c>
      <c r="J36" s="122" t="e">
        <f>ROUND($J$35*H36/100,2)</f>
        <v>#DIV/0!</v>
      </c>
      <c r="K36" s="133" t="e">
        <f t="shared" si="7"/>
        <v>#DIV/0!</v>
      </c>
      <c r="M36" s="41">
        <f>$N$31</f>
        <v>0</v>
      </c>
      <c r="N36" s="201" t="e">
        <f>ROUND(O36*100/$E$20,2)</f>
        <v>#DIV/0!</v>
      </c>
      <c r="O36" s="122" t="e">
        <f>ROUND($O$35*M36/100,2)</f>
        <v>#DIV/0!</v>
      </c>
      <c r="P36" s="123" t="e">
        <f t="shared" si="8"/>
        <v>#DIV/0!</v>
      </c>
    </row>
    <row r="37" spans="1:16" ht="16.899999999999999" customHeight="1" thickBot="1" x14ac:dyDescent="0.3">
      <c r="A37" s="104" t="s">
        <v>65</v>
      </c>
      <c r="B37" s="26" t="s">
        <v>44</v>
      </c>
      <c r="C37" s="27"/>
      <c r="D37" s="145" t="e">
        <f>ROUND(E11*100/E15,2)</f>
        <v>#DIV/0!</v>
      </c>
      <c r="E37" s="128" t="e">
        <f>ROUND($E$20*D37/100,2)</f>
        <v>#DIV/0!</v>
      </c>
      <c r="F37" s="133" t="e">
        <f t="shared" si="6"/>
        <v>#DIV/0!</v>
      </c>
      <c r="G37" s="1"/>
      <c r="H37" s="27"/>
      <c r="I37" s="145" t="e">
        <f>ROUND($J$11*100/$J$15,2)</f>
        <v>#DIV/0!</v>
      </c>
      <c r="J37" s="122" t="e">
        <f>ROUND($J$20*I37/100,2)</f>
        <v>#DIV/0!</v>
      </c>
      <c r="K37" s="133" t="e">
        <f t="shared" si="7"/>
        <v>#DIV/0!</v>
      </c>
      <c r="M37" s="27"/>
      <c r="N37" s="145" t="e">
        <f>ROUND($O$11*100/$O$15,2)</f>
        <v>#DIV/0!</v>
      </c>
      <c r="O37" s="122" t="e">
        <f>ROUND($O$20*N37/100,2)</f>
        <v>#DIV/0!</v>
      </c>
      <c r="P37" s="123" t="e">
        <f t="shared" si="8"/>
        <v>#DIV/0!</v>
      </c>
    </row>
    <row r="38" spans="1:16" ht="16.899999999999999" customHeight="1" thickBot="1" x14ac:dyDescent="0.3">
      <c r="A38" s="105"/>
      <c r="B38" s="106" t="s">
        <v>45</v>
      </c>
      <c r="C38" s="137">
        <f>$D$31</f>
        <v>0</v>
      </c>
      <c r="D38" s="63" t="e">
        <f>ROUND(E38*100/$E$20,2)</f>
        <v>#DIV/0!</v>
      </c>
      <c r="E38" s="128" t="e">
        <f>ROUND($E$37*C38/100,2)</f>
        <v>#DIV/0!</v>
      </c>
      <c r="F38" s="133" t="e">
        <f t="shared" si="6"/>
        <v>#DIV/0!</v>
      </c>
      <c r="G38" s="1"/>
      <c r="H38" s="135">
        <f>$I$31</f>
        <v>0</v>
      </c>
      <c r="I38" s="201" t="e">
        <f>ROUND(J38*100/$J$20,2)</f>
        <v>#DIV/0!</v>
      </c>
      <c r="J38" s="122" t="e">
        <f>ROUND($J$37*H38/100,2)</f>
        <v>#DIV/0!</v>
      </c>
      <c r="K38" s="133" t="e">
        <f t="shared" si="7"/>
        <v>#DIV/0!</v>
      </c>
      <c r="M38" s="41">
        <f>$N$31</f>
        <v>0</v>
      </c>
      <c r="N38" s="201" t="e">
        <f>ROUND(O38*100/$O$20,2)</f>
        <v>#DIV/0!</v>
      </c>
      <c r="O38" s="122" t="e">
        <f>ROUND($O$37*M38/100,2)</f>
        <v>#DIV/0!</v>
      </c>
      <c r="P38" s="123" t="e">
        <f t="shared" si="8"/>
        <v>#DIV/0!</v>
      </c>
    </row>
    <row r="39" spans="1:16" ht="16.899999999999999" customHeight="1" thickBot="1" x14ac:dyDescent="0.3">
      <c r="A39" s="104" t="s">
        <v>66</v>
      </c>
      <c r="B39" s="26" t="s">
        <v>46</v>
      </c>
      <c r="C39" s="27"/>
      <c r="D39" s="145" t="e">
        <f>ROUND($E$12*100/$E$15,2)</f>
        <v>#DIV/0!</v>
      </c>
      <c r="E39" s="128" t="e">
        <f>ROUND($E$20*D39/100,2)</f>
        <v>#DIV/0!</v>
      </c>
      <c r="F39" s="133" t="e">
        <f t="shared" si="6"/>
        <v>#DIV/0!</v>
      </c>
      <c r="G39" s="1"/>
      <c r="H39" s="27"/>
      <c r="I39" s="145" t="e">
        <f>ROUND($J$12*100/$J$15,2)</f>
        <v>#DIV/0!</v>
      </c>
      <c r="J39" s="122" t="e">
        <f>ROUND($J$20*I39/100,2)</f>
        <v>#DIV/0!</v>
      </c>
      <c r="K39" s="133" t="e">
        <f t="shared" si="7"/>
        <v>#DIV/0!</v>
      </c>
      <c r="M39" s="27"/>
      <c r="N39" s="145" t="e">
        <f>ROUND($O$12*100/$O$15,2)</f>
        <v>#DIV/0!</v>
      </c>
      <c r="O39" s="122" t="e">
        <f>ROUND($O$20*N39/100,2)</f>
        <v>#DIV/0!</v>
      </c>
      <c r="P39" s="123" t="e">
        <f t="shared" si="8"/>
        <v>#DIV/0!</v>
      </c>
    </row>
    <row r="40" spans="1:16" ht="16.899999999999999" customHeight="1" thickBot="1" x14ac:dyDescent="0.3">
      <c r="A40" s="107"/>
      <c r="B40" s="106" t="s">
        <v>47</v>
      </c>
      <c r="C40" s="136">
        <f>$D$31</f>
        <v>0</v>
      </c>
      <c r="D40" s="63" t="e">
        <f>ROUND(E40*100/$E$20,2)</f>
        <v>#DIV/0!</v>
      </c>
      <c r="E40" s="128" t="e">
        <f>ROUND($E$39*C40/100,2)</f>
        <v>#DIV/0!</v>
      </c>
      <c r="F40" s="133" t="e">
        <f t="shared" si="6"/>
        <v>#DIV/0!</v>
      </c>
      <c r="G40" s="1"/>
      <c r="H40" s="135">
        <f>$I$31</f>
        <v>0</v>
      </c>
      <c r="I40" s="201" t="e">
        <f>ROUND($J$40*100/$J$20,2)</f>
        <v>#DIV/0!</v>
      </c>
      <c r="J40" s="122" t="e">
        <f>ROUND($J$39*H40/100,2)</f>
        <v>#DIV/0!</v>
      </c>
      <c r="K40" s="133" t="e">
        <f t="shared" si="7"/>
        <v>#DIV/0!</v>
      </c>
      <c r="M40" s="41">
        <f>$N$31</f>
        <v>0</v>
      </c>
      <c r="N40" s="201" t="e">
        <f>ROUND(O40*100/$E$20,2)</f>
        <v>#DIV/0!</v>
      </c>
      <c r="O40" s="122" t="e">
        <f>ROUND($O$39*M40/100,2)</f>
        <v>#DIV/0!</v>
      </c>
      <c r="P40" s="123" t="e">
        <f t="shared" si="8"/>
        <v>#DIV/0!</v>
      </c>
    </row>
    <row r="41" spans="1:16" ht="16.899999999999999" customHeight="1" thickBot="1" x14ac:dyDescent="0.3">
      <c r="A41" s="203" t="s">
        <v>67</v>
      </c>
      <c r="B41" s="26" t="s">
        <v>48</v>
      </c>
      <c r="C41" s="27"/>
      <c r="D41" s="145" t="e">
        <f>ROUND(((1.85*E20)/E16/E20)*D35,2)</f>
        <v>#DIV/0!</v>
      </c>
      <c r="E41" s="128" t="e">
        <f>ROUND($E$20*D41/100,2)</f>
        <v>#DIV/0!</v>
      </c>
      <c r="F41" s="133" t="e">
        <f t="shared" si="6"/>
        <v>#DIV/0!</v>
      </c>
      <c r="G41" s="1"/>
      <c r="H41" s="27"/>
      <c r="I41" s="145" t="e">
        <f>ROUND(((1.85*J20)/J16/J20)*I35,2)</f>
        <v>#DIV/0!</v>
      </c>
      <c r="J41" s="122" t="e">
        <f>ROUND($J$20*I41/100,2)</f>
        <v>#DIV/0!</v>
      </c>
      <c r="K41" s="133" t="e">
        <f t="shared" si="7"/>
        <v>#DIV/0!</v>
      </c>
      <c r="M41" s="27"/>
      <c r="N41" s="145" t="e">
        <f>ROUND(((1.85*O20)/O16/O20)*N35,2)</f>
        <v>#DIV/0!</v>
      </c>
      <c r="O41" s="122" t="e">
        <f>ROUND($O$20*N41/100,2)</f>
        <v>#DIV/0!</v>
      </c>
      <c r="P41" s="123" t="e">
        <f t="shared" si="8"/>
        <v>#DIV/0!</v>
      </c>
    </row>
    <row r="42" spans="1:16" ht="16.899999999999999" customHeight="1" thickBot="1" x14ac:dyDescent="0.3">
      <c r="A42" s="105"/>
      <c r="B42" s="106" t="s">
        <v>49</v>
      </c>
      <c r="C42" s="136">
        <f>$D$31</f>
        <v>0</v>
      </c>
      <c r="D42" s="64" t="e">
        <f>ROUND(E42*100/$E$20,2)</f>
        <v>#DIV/0!</v>
      </c>
      <c r="E42" s="130" t="e">
        <f>ROUND($E$41*C42/100,2)</f>
        <v>#DIV/0!</v>
      </c>
      <c r="F42" s="134" t="e">
        <f t="shared" si="6"/>
        <v>#DIV/0!</v>
      </c>
      <c r="G42" s="1"/>
      <c r="H42" s="135">
        <f>$I$31</f>
        <v>0</v>
      </c>
      <c r="I42" s="202" t="e">
        <f>ROUND(J42*100/$J$20,2)</f>
        <v>#DIV/0!</v>
      </c>
      <c r="J42" s="124" t="e">
        <f>ROUND($J$41*H42/100,2)</f>
        <v>#DIV/0!</v>
      </c>
      <c r="K42" s="134" t="e">
        <f t="shared" si="7"/>
        <v>#DIV/0!</v>
      </c>
      <c r="M42" s="41">
        <f>$N$31</f>
        <v>0</v>
      </c>
      <c r="N42" s="202" t="e">
        <f>ROUND(O42*100/$E$20,2)</f>
        <v>#DIV/0!</v>
      </c>
      <c r="O42" s="124" t="e">
        <f>ROUND($O$41*M42/100,2)</f>
        <v>#DIV/0!</v>
      </c>
      <c r="P42" s="125" t="e">
        <f t="shared" si="8"/>
        <v>#DIV/0!</v>
      </c>
    </row>
    <row r="43" spans="1:16" ht="25.9" customHeight="1" thickBot="1" x14ac:dyDescent="0.3">
      <c r="A43" s="109" t="s">
        <v>50</v>
      </c>
      <c r="B43" s="108"/>
      <c r="C43" s="4"/>
      <c r="D43" s="53" t="e">
        <f>SUM(D33:D42)</f>
        <v>#DIV/0!</v>
      </c>
      <c r="E43" s="54" t="e">
        <f>SUM(E33:E42)</f>
        <v>#DIV/0!</v>
      </c>
      <c r="F43" s="55" t="e">
        <f>SUM(F33:F42)</f>
        <v>#DIV/0!</v>
      </c>
      <c r="G43" s="1"/>
      <c r="I43" s="53" t="e">
        <f>SUM(I33:I42)</f>
        <v>#DIV/0!</v>
      </c>
      <c r="J43" s="32" t="e">
        <f>SUM(J33:J42)</f>
        <v>#DIV/0!</v>
      </c>
      <c r="K43" s="55" t="e">
        <f>SUM(K33:K42)</f>
        <v>#DIV/0!</v>
      </c>
      <c r="N43" s="53" t="e">
        <f>SUM(N33:N42)</f>
        <v>#DIV/0!</v>
      </c>
      <c r="O43" s="32" t="e">
        <f>SUM(O33:O42)</f>
        <v>#DIV/0!</v>
      </c>
      <c r="P43" s="55" t="e">
        <f>SUM(P33:P42)</f>
        <v>#DIV/0!</v>
      </c>
    </row>
    <row r="44" spans="1:16" ht="25.9" customHeight="1" thickBot="1" x14ac:dyDescent="0.3">
      <c r="A44" s="423" t="s">
        <v>51</v>
      </c>
      <c r="B44" s="424"/>
      <c r="C44" s="425"/>
      <c r="D44" s="24" t="e">
        <f>D31+D43</f>
        <v>#DIV/0!</v>
      </c>
      <c r="E44" s="40" t="e">
        <f>E43+E31</f>
        <v>#DIV/0!</v>
      </c>
      <c r="F44" s="40" t="e">
        <f>F43+F31</f>
        <v>#DIV/0!</v>
      </c>
      <c r="G44" s="1"/>
      <c r="H44" s="1"/>
      <c r="I44" s="24" t="e">
        <f>I31+I43</f>
        <v>#DIV/0!</v>
      </c>
      <c r="J44" s="66" t="e">
        <f>J43+J31</f>
        <v>#DIV/0!</v>
      </c>
      <c r="K44" s="40" t="e">
        <f>K43+K31</f>
        <v>#DIV/0!</v>
      </c>
      <c r="M44" s="1"/>
      <c r="N44" s="24" t="e">
        <f>N31+N43</f>
        <v>#DIV/0!</v>
      </c>
      <c r="O44" s="66" t="e">
        <f>O43+O31</f>
        <v>#DIV/0!</v>
      </c>
      <c r="P44" s="40" t="e">
        <f>P43+P31</f>
        <v>#DIV/0!</v>
      </c>
    </row>
    <row r="45" spans="1:16" ht="18" customHeight="1" thickBot="1" x14ac:dyDescent="0.3">
      <c r="A45" s="91" t="s">
        <v>69</v>
      </c>
      <c r="B45" s="95" t="s">
        <v>52</v>
      </c>
      <c r="C45" s="95"/>
      <c r="D45" s="152"/>
      <c r="E45" s="21"/>
      <c r="F45" s="12"/>
      <c r="G45" s="1"/>
      <c r="H45" s="1"/>
      <c r="I45" s="68"/>
      <c r="J45" s="51"/>
      <c r="K45" s="67"/>
      <c r="M45" s="1"/>
      <c r="N45" s="68"/>
      <c r="O45" s="51"/>
      <c r="P45" s="67"/>
    </row>
    <row r="46" spans="1:16" ht="16.899999999999999" customHeight="1" thickBot="1" x14ac:dyDescent="0.3">
      <c r="A46" s="88" t="s">
        <v>70</v>
      </c>
      <c r="B46" s="97" t="s">
        <v>53</v>
      </c>
      <c r="C46" s="97"/>
      <c r="D46" s="209"/>
      <c r="E46" s="126">
        <f>ROUND($E$20*D46/100,2)</f>
        <v>0</v>
      </c>
      <c r="F46" s="127">
        <f>ROUND(E46*$E$14,2)</f>
        <v>0</v>
      </c>
      <c r="G46" s="1"/>
      <c r="H46" s="1"/>
      <c r="I46" s="209"/>
      <c r="J46" s="126">
        <f>ROUND($J$20*I46/100,2)</f>
        <v>0</v>
      </c>
      <c r="K46" s="127">
        <f>ROUND(J46*$E$14,2)</f>
        <v>0</v>
      </c>
      <c r="M46" s="1"/>
      <c r="N46" s="209"/>
      <c r="O46" s="126">
        <f>ROUND($O$20*N46/100,2)</f>
        <v>0</v>
      </c>
      <c r="P46" s="127">
        <f>ROUND(O46*$E$14,2)</f>
        <v>0</v>
      </c>
    </row>
    <row r="47" spans="1:16" ht="16.899999999999999" customHeight="1" thickBot="1" x14ac:dyDescent="0.3">
      <c r="A47" s="88" t="s">
        <v>71</v>
      </c>
      <c r="B47" s="97" t="s">
        <v>54</v>
      </c>
      <c r="C47" s="97"/>
      <c r="D47" s="145">
        <f>'2.3.2 Sonstige Personalkosten'!$C$3</f>
        <v>0</v>
      </c>
      <c r="E47" s="130">
        <f>ROUND($E$20*D47/100,2)</f>
        <v>0</v>
      </c>
      <c r="F47" s="131">
        <f>ROUND(E47*$E$14,2)</f>
        <v>0</v>
      </c>
      <c r="G47" s="1"/>
      <c r="H47" s="1"/>
      <c r="I47" s="145">
        <f>'2.3.2 Sonstige Personalkosten'!$C$3</f>
        <v>0</v>
      </c>
      <c r="J47" s="130">
        <f>ROUND($J$20*I47/100,2)</f>
        <v>0</v>
      </c>
      <c r="K47" s="131">
        <f>ROUND(J47*$E$14,2)</f>
        <v>0</v>
      </c>
      <c r="M47" s="1"/>
      <c r="N47" s="145">
        <f>'2.3.2 Sonstige Personalkosten'!$C$3</f>
        <v>0</v>
      </c>
      <c r="O47" s="130">
        <f>ROUND($O$20*N47/100,2)</f>
        <v>0</v>
      </c>
      <c r="P47" s="131">
        <f>ROUND(O47*$E$14,2)</f>
        <v>0</v>
      </c>
    </row>
    <row r="48" spans="1:16" ht="20.45" customHeight="1" thickBot="1" x14ac:dyDescent="0.3">
      <c r="A48" s="98" t="s">
        <v>108</v>
      </c>
      <c r="B48" s="99"/>
      <c r="C48" s="100"/>
      <c r="D48" s="101" t="e">
        <f>D44+D46+D47</f>
        <v>#DIV/0!</v>
      </c>
      <c r="E48" s="164" t="e">
        <f>E47+E46+E44</f>
        <v>#DIV/0!</v>
      </c>
      <c r="F48" s="165" t="e">
        <f>F47+F46+F44</f>
        <v>#DIV/0!</v>
      </c>
      <c r="G48" s="1"/>
      <c r="H48" s="1"/>
      <c r="I48" s="69" t="e">
        <f>I44+I46+I47</f>
        <v>#DIV/0!</v>
      </c>
      <c r="J48" s="164" t="e">
        <f>J47+J46+J44</f>
        <v>#DIV/0!</v>
      </c>
      <c r="K48" s="165" t="e">
        <f>K47+K46+K44</f>
        <v>#DIV/0!</v>
      </c>
      <c r="M48" s="1"/>
      <c r="N48" s="69" t="e">
        <f>N44+N46+N47</f>
        <v>#DIV/0!</v>
      </c>
      <c r="O48" s="164" t="e">
        <f>O47+O46+O44</f>
        <v>#DIV/0!</v>
      </c>
      <c r="P48" s="165" t="e">
        <f>P47+P46+P44</f>
        <v>#DIV/0!</v>
      </c>
    </row>
    <row r="49" spans="1:16" ht="18" customHeight="1" thickBot="1" x14ac:dyDescent="0.3">
      <c r="A49" s="102" t="s">
        <v>1</v>
      </c>
      <c r="B49" s="409" t="s">
        <v>2</v>
      </c>
      <c r="C49" s="409"/>
      <c r="D49" s="409"/>
      <c r="E49" s="20"/>
      <c r="F49" s="11"/>
      <c r="G49" s="1"/>
      <c r="H49" s="1"/>
      <c r="I49" s="6"/>
      <c r="J49" s="21"/>
      <c r="K49" s="12"/>
      <c r="M49" s="1"/>
      <c r="N49" s="6"/>
      <c r="O49" s="21"/>
      <c r="P49" s="12"/>
    </row>
    <row r="50" spans="1:16" ht="15.75" thickBot="1" x14ac:dyDescent="0.3">
      <c r="A50" s="90" t="s">
        <v>72</v>
      </c>
      <c r="B50" s="407" t="s">
        <v>107</v>
      </c>
      <c r="C50" s="407"/>
      <c r="D50" s="103"/>
      <c r="E50" s="23"/>
      <c r="F50" s="52"/>
      <c r="G50" s="1"/>
      <c r="H50" s="3"/>
      <c r="I50" s="68"/>
      <c r="J50" s="51"/>
      <c r="K50" s="67"/>
      <c r="M50" s="3"/>
      <c r="N50" s="68"/>
      <c r="O50" s="51"/>
      <c r="P50" s="67"/>
    </row>
    <row r="51" spans="1:16" ht="15.75" thickBot="1" x14ac:dyDescent="0.3">
      <c r="A51" s="88" t="s">
        <v>94</v>
      </c>
      <c r="B51" s="410" t="s">
        <v>128</v>
      </c>
      <c r="C51" s="410"/>
      <c r="D51" s="150" t="e">
        <f>(F51/$E$14)*100/$E$20</f>
        <v>#DIV/0!</v>
      </c>
      <c r="E51" s="126" t="e">
        <f>ROUND($E$20*D51/100,2)</f>
        <v>#DIV/0!</v>
      </c>
      <c r="F51" s="127" t="e" cm="1">
        <f t="array" ref="F51">'3.11 Kosten Objektleitung'!$K$7:$K$7</f>
        <v>#DIV/0!</v>
      </c>
      <c r="G51" s="1"/>
      <c r="H51" s="3"/>
      <c r="I51" s="150" t="e">
        <f>(K51/$E$14)*100/$J$20</f>
        <v>#DIV/0!</v>
      </c>
      <c r="J51" s="126" t="e">
        <f>ROUND($J$20*I51/100,2)</f>
        <v>#DIV/0!</v>
      </c>
      <c r="K51" s="127" t="e">
        <f>'3.11 Kosten Objektleitung'!$K$7</f>
        <v>#DIV/0!</v>
      </c>
      <c r="M51" s="3"/>
      <c r="N51" s="150" t="e">
        <f>(P51/$E$14)*100/$O$20</f>
        <v>#DIV/0!</v>
      </c>
      <c r="O51" s="126" t="e">
        <f>ROUND($O$20*N51/100,2)</f>
        <v>#DIV/0!</v>
      </c>
      <c r="P51" s="127" t="e">
        <f>'3.11 Kosten Objektleitung'!$K$7</f>
        <v>#DIV/0!</v>
      </c>
    </row>
    <row r="52" spans="1:16" ht="15.75" thickBot="1" x14ac:dyDescent="0.3">
      <c r="A52" s="88" t="s">
        <v>95</v>
      </c>
      <c r="B52" s="411" t="s">
        <v>129</v>
      </c>
      <c r="C52" s="411"/>
      <c r="D52" s="151" t="e">
        <f>(F52/$E$14)*100/$E$20</f>
        <v>#DIV/0!</v>
      </c>
      <c r="E52" s="128" t="e">
        <f>ROUND($E$20*D52/100,2)</f>
        <v>#DIV/0!</v>
      </c>
      <c r="F52" s="129" t="e">
        <f>'3.12 Kosten Vorarbeiter unprodu'!$K$7</f>
        <v>#DIV/0!</v>
      </c>
      <c r="G52" s="1"/>
      <c r="H52" s="3"/>
      <c r="I52" s="151" t="e">
        <f>(K52/$E$14)*100/$J$20</f>
        <v>#DIV/0!</v>
      </c>
      <c r="J52" s="176" t="e">
        <f>ROUND($J$20*I52/100,2)</f>
        <v>#DIV/0!</v>
      </c>
      <c r="K52" s="129" t="e">
        <f>$F$52</f>
        <v>#DIV/0!</v>
      </c>
      <c r="M52" s="3"/>
      <c r="N52" s="151" t="e">
        <f>(P52/$E$14)*100/$O$20</f>
        <v>#DIV/0!</v>
      </c>
      <c r="O52" s="128" t="e">
        <f>ROUND($O$20*N52/100,2)</f>
        <v>#DIV/0!</v>
      </c>
      <c r="P52" s="129" t="e">
        <f>$F$52</f>
        <v>#DIV/0!</v>
      </c>
    </row>
    <row r="53" spans="1:16" ht="16.899999999999999" customHeight="1" thickBot="1" x14ac:dyDescent="0.3">
      <c r="A53" s="161" t="s">
        <v>73</v>
      </c>
      <c r="B53" s="412" t="s">
        <v>3</v>
      </c>
      <c r="C53" s="412"/>
      <c r="D53" s="211"/>
      <c r="E53" s="128">
        <f>ROUND($E$20*D53/100,2)</f>
        <v>0</v>
      </c>
      <c r="F53" s="129">
        <f t="shared" ref="F53:F57" si="9">ROUND(E53*$E$14,2)</f>
        <v>0</v>
      </c>
      <c r="G53" s="1"/>
      <c r="H53" s="1"/>
      <c r="I53" s="211"/>
      <c r="J53" s="128">
        <f>ROUND($J$20*I53/100,2)</f>
        <v>0</v>
      </c>
      <c r="K53" s="129">
        <f t="shared" ref="K53:K57" si="10">ROUND(J53*$E$14,2)</f>
        <v>0</v>
      </c>
      <c r="M53" s="1"/>
      <c r="N53" s="211"/>
      <c r="O53" s="128">
        <f>ROUND($O$20*N53/100,2)</f>
        <v>0</v>
      </c>
      <c r="P53" s="129">
        <f t="shared" ref="P53:P57" si="11">ROUND(O53*$E$14,2)</f>
        <v>0</v>
      </c>
    </row>
    <row r="54" spans="1:16" ht="18.600000000000001" customHeight="1" thickBot="1" x14ac:dyDescent="0.3">
      <c r="A54" s="161" t="s">
        <v>74</v>
      </c>
      <c r="B54" s="412" t="s">
        <v>4</v>
      </c>
      <c r="C54" s="412"/>
      <c r="D54" s="151"/>
      <c r="E54" s="128"/>
      <c r="F54" s="129"/>
      <c r="G54" s="1"/>
      <c r="H54" s="1"/>
      <c r="I54" s="151"/>
      <c r="J54" s="128"/>
      <c r="K54" s="129"/>
      <c r="M54" s="1"/>
      <c r="N54" s="151"/>
      <c r="O54" s="128"/>
      <c r="P54" s="129"/>
    </row>
    <row r="55" spans="1:16" ht="18.600000000000001" customHeight="1" thickBot="1" x14ac:dyDescent="0.3">
      <c r="A55" s="88" t="s">
        <v>96</v>
      </c>
      <c r="B55" s="89" t="s">
        <v>97</v>
      </c>
      <c r="C55" s="15"/>
      <c r="D55" s="211"/>
      <c r="E55" s="128">
        <f>ROUND($E$20*D55/100,2)</f>
        <v>0</v>
      </c>
      <c r="F55" s="129">
        <f>ROUND(E55*$E$14,2)</f>
        <v>0</v>
      </c>
      <c r="G55" s="1"/>
      <c r="H55" s="1"/>
      <c r="I55" s="211"/>
      <c r="J55" s="128">
        <f>ROUND($J$20*I55/100,2)</f>
        <v>0</v>
      </c>
      <c r="K55" s="129">
        <f>ROUND(J55*$E$14,2)</f>
        <v>0</v>
      </c>
      <c r="M55" s="1"/>
      <c r="N55" s="211"/>
      <c r="O55" s="128">
        <f>ROUND($O$20*N55/100,2)</f>
        <v>0</v>
      </c>
      <c r="P55" s="129">
        <f>ROUND(O55*$E$14,2)</f>
        <v>0</v>
      </c>
    </row>
    <row r="56" spans="1:16" ht="18.600000000000001" customHeight="1" thickBot="1" x14ac:dyDescent="0.3">
      <c r="A56" s="88" t="s">
        <v>98</v>
      </c>
      <c r="B56" s="89" t="s">
        <v>99</v>
      </c>
      <c r="C56" s="15"/>
      <c r="D56" s="211"/>
      <c r="E56" s="128">
        <f>ROUND($E$20*D56/100,2)</f>
        <v>0</v>
      </c>
      <c r="F56" s="129">
        <f>ROUND(E56*$E$14,2)</f>
        <v>0</v>
      </c>
      <c r="G56" s="1"/>
      <c r="H56" s="1"/>
      <c r="I56" s="211"/>
      <c r="J56" s="128">
        <f>ROUND($J$20*I56/100,2)</f>
        <v>0</v>
      </c>
      <c r="K56" s="129">
        <f>ROUND(J56*$E$14,2)</f>
        <v>0</v>
      </c>
      <c r="M56" s="1"/>
      <c r="N56" s="211"/>
      <c r="O56" s="128">
        <f>ROUND($O$20*N56/100,2)</f>
        <v>0</v>
      </c>
      <c r="P56" s="129">
        <f>ROUND(O56*$E$14,2)</f>
        <v>0</v>
      </c>
    </row>
    <row r="57" spans="1:16" ht="18.600000000000001" customHeight="1" thickBot="1" x14ac:dyDescent="0.3">
      <c r="A57" s="161" t="s">
        <v>75</v>
      </c>
      <c r="B57" s="412" t="s">
        <v>5</v>
      </c>
      <c r="C57" s="412"/>
      <c r="D57" s="208"/>
      <c r="E57" s="130">
        <f>ROUND($E$20*D57/100,2)</f>
        <v>0</v>
      </c>
      <c r="F57" s="131">
        <f t="shared" si="9"/>
        <v>0</v>
      </c>
      <c r="G57" s="1"/>
      <c r="H57" s="1"/>
      <c r="I57" s="208"/>
      <c r="J57" s="130">
        <f>ROUND($J$20*I57/100,2)</f>
        <v>0</v>
      </c>
      <c r="K57" s="131">
        <f t="shared" si="10"/>
        <v>0</v>
      </c>
      <c r="M57" s="1"/>
      <c r="N57" s="208"/>
      <c r="O57" s="130">
        <f>ROUND($O$20*N57/100,2)</f>
        <v>0</v>
      </c>
      <c r="P57" s="131">
        <f t="shared" si="11"/>
        <v>0</v>
      </c>
    </row>
    <row r="58" spans="1:16" ht="25.9" customHeight="1" thickBot="1" x14ac:dyDescent="0.3">
      <c r="A58" s="87" t="s">
        <v>106</v>
      </c>
      <c r="B58" s="94"/>
      <c r="C58" s="94"/>
      <c r="D58" s="28" t="e">
        <f>SUM(D51:D57)</f>
        <v>#DIV/0!</v>
      </c>
      <c r="E58" s="162" t="e">
        <f>SUM(E50:E57)</f>
        <v>#DIV/0!</v>
      </c>
      <c r="F58" s="163" t="e">
        <f>SUM(F51:F57)</f>
        <v>#DIV/0!</v>
      </c>
      <c r="G58" s="1"/>
      <c r="H58" s="1"/>
      <c r="I58" s="28" t="e">
        <f>SUM(I51:I57)</f>
        <v>#DIV/0!</v>
      </c>
      <c r="J58" s="44" t="e">
        <f>SUM(J50:J57)</f>
        <v>#DIV/0!</v>
      </c>
      <c r="K58" s="70" t="e">
        <f>SUM(K51:K57)</f>
        <v>#DIV/0!</v>
      </c>
      <c r="M58" s="1"/>
      <c r="N58" s="199" t="e">
        <f>SUM(N51:N57)</f>
        <v>#DIV/0!</v>
      </c>
      <c r="O58" s="44" t="e">
        <f>SUM(O50:O57)</f>
        <v>#DIV/0!</v>
      </c>
      <c r="P58" s="70" t="e">
        <f>SUM(P51:P57)</f>
        <v>#DIV/0!</v>
      </c>
    </row>
    <row r="59" spans="1:16" ht="18" customHeight="1" thickBot="1" x14ac:dyDescent="0.3">
      <c r="A59" s="86" t="s">
        <v>6</v>
      </c>
      <c r="B59" s="147" t="s">
        <v>7</v>
      </c>
      <c r="C59" s="148"/>
      <c r="D59" s="2"/>
      <c r="E59" s="20"/>
      <c r="F59" s="11"/>
      <c r="G59" s="1"/>
      <c r="H59" s="1"/>
      <c r="I59" s="42"/>
      <c r="J59" s="20"/>
      <c r="K59" s="11"/>
      <c r="M59" s="1"/>
      <c r="N59" s="42"/>
      <c r="O59" s="20"/>
      <c r="P59" s="11"/>
    </row>
    <row r="60" spans="1:16" ht="18" customHeight="1" thickBot="1" x14ac:dyDescent="0.3">
      <c r="A60" s="90" t="s">
        <v>76</v>
      </c>
      <c r="B60" s="147" t="s">
        <v>8</v>
      </c>
      <c r="C60" s="148"/>
      <c r="D60" s="71"/>
      <c r="E60" s="23"/>
      <c r="F60" s="52"/>
      <c r="G60" s="1"/>
      <c r="H60" s="1"/>
      <c r="I60" s="72"/>
      <c r="J60" s="23"/>
      <c r="K60" s="52"/>
      <c r="M60" s="1"/>
      <c r="N60" s="72"/>
      <c r="O60" s="23"/>
      <c r="P60" s="52"/>
    </row>
    <row r="61" spans="1:16" ht="16.899999999999999" customHeight="1" thickBot="1" x14ac:dyDescent="0.3">
      <c r="A61" s="88" t="s">
        <v>77</v>
      </c>
      <c r="B61" s="410" t="s">
        <v>9</v>
      </c>
      <c r="C61" s="410"/>
      <c r="D61" s="209"/>
      <c r="E61" s="126">
        <f>ROUND($E$20*D61/100,2)</f>
        <v>0</v>
      </c>
      <c r="F61" s="127">
        <f>ROUND(E61*$E$14,2)</f>
        <v>0</v>
      </c>
      <c r="G61" s="1"/>
      <c r="H61" s="1"/>
      <c r="I61" s="209"/>
      <c r="J61" s="126">
        <f>ROUND($J$20*I61/100,2)</f>
        <v>0</v>
      </c>
      <c r="K61" s="127">
        <f>ROUND(J61*$E$14,2)</f>
        <v>0</v>
      </c>
      <c r="M61" s="1"/>
      <c r="N61" s="209"/>
      <c r="O61" s="126">
        <f>ROUND($O$20*N61/100,2)</f>
        <v>0</v>
      </c>
      <c r="P61" s="127">
        <f>ROUND(O61*$E$14,2)</f>
        <v>0</v>
      </c>
    </row>
    <row r="62" spans="1:16" ht="16.899999999999999" customHeight="1" thickBot="1" x14ac:dyDescent="0.3">
      <c r="A62" s="88" t="s">
        <v>78</v>
      </c>
      <c r="B62" s="410" t="s">
        <v>10</v>
      </c>
      <c r="C62" s="410"/>
      <c r="D62" s="211"/>
      <c r="E62" s="128">
        <f t="shared" ref="E62:E63" si="12">ROUND($E$20*D62/100,2)</f>
        <v>0</v>
      </c>
      <c r="F62" s="129">
        <f t="shared" ref="F62:F63" si="13">ROUND(E62*$E$14,2)</f>
        <v>0</v>
      </c>
      <c r="G62" s="1"/>
      <c r="H62" s="1"/>
      <c r="I62" s="211"/>
      <c r="J62" s="128">
        <f>ROUND($J$20*I62/100,2)</f>
        <v>0</v>
      </c>
      <c r="K62" s="129">
        <f t="shared" ref="K62:K63" si="14">ROUND(J62*$E$14,2)</f>
        <v>0</v>
      </c>
      <c r="M62" s="1"/>
      <c r="N62" s="211"/>
      <c r="O62" s="128">
        <f>ROUND($O$20*N62/100,2)</f>
        <v>0</v>
      </c>
      <c r="P62" s="129">
        <f t="shared" ref="P62:P63" si="15">ROUND(O62*$E$14,2)</f>
        <v>0</v>
      </c>
    </row>
    <row r="63" spans="1:16" ht="18" customHeight="1" thickBot="1" x14ac:dyDescent="0.3">
      <c r="A63" s="90" t="s">
        <v>79</v>
      </c>
      <c r="B63" s="147" t="s">
        <v>11</v>
      </c>
      <c r="C63" s="148"/>
      <c r="D63" s="208"/>
      <c r="E63" s="130">
        <f t="shared" si="12"/>
        <v>0</v>
      </c>
      <c r="F63" s="131">
        <f t="shared" si="13"/>
        <v>0</v>
      </c>
      <c r="G63" s="1"/>
      <c r="H63" s="1"/>
      <c r="I63" s="208"/>
      <c r="J63" s="130">
        <f>ROUND($J$20*I63/100,2)</f>
        <v>0</v>
      </c>
      <c r="K63" s="131">
        <f t="shared" si="14"/>
        <v>0</v>
      </c>
      <c r="M63" s="1"/>
      <c r="N63" s="208"/>
      <c r="O63" s="130">
        <f>ROUND($O$20*N63/100,2)</f>
        <v>0</v>
      </c>
      <c r="P63" s="131">
        <f t="shared" si="15"/>
        <v>0</v>
      </c>
    </row>
    <row r="64" spans="1:16" ht="18" customHeight="1" thickBot="1" x14ac:dyDescent="0.3">
      <c r="A64" s="91" t="s">
        <v>80</v>
      </c>
      <c r="B64" s="147" t="s">
        <v>12</v>
      </c>
      <c r="C64" s="148"/>
      <c r="D64" s="74"/>
      <c r="E64" s="75"/>
      <c r="F64" s="76"/>
      <c r="G64" s="1"/>
      <c r="H64" s="1"/>
      <c r="I64" s="74"/>
      <c r="J64" s="75"/>
      <c r="K64" s="76"/>
      <c r="M64" s="1"/>
      <c r="N64" s="74"/>
      <c r="O64" s="75"/>
      <c r="P64" s="76"/>
    </row>
    <row r="65" spans="1:16" ht="16.899999999999999" customHeight="1" thickBot="1" x14ac:dyDescent="0.3">
      <c r="A65" s="88" t="s">
        <v>81</v>
      </c>
      <c r="B65" s="89" t="s">
        <v>13</v>
      </c>
      <c r="C65" s="15"/>
      <c r="D65" s="213"/>
      <c r="E65" s="140">
        <f>ROUND($E$20*D65/100,2)</f>
        <v>0</v>
      </c>
      <c r="F65" s="127">
        <f>ROUND(E65*$E$14,2)</f>
        <v>0</v>
      </c>
      <c r="G65" s="1"/>
      <c r="H65" s="1"/>
      <c r="I65" s="209"/>
      <c r="J65" s="140">
        <f>ROUND($J$20*I65/100,2)</f>
        <v>0</v>
      </c>
      <c r="K65" s="127">
        <f>ROUND(J65*$E$14,2)</f>
        <v>0</v>
      </c>
      <c r="M65" s="1"/>
      <c r="N65" s="209"/>
      <c r="O65" s="140">
        <f>ROUND($O$20*N65/100,2)</f>
        <v>0</v>
      </c>
      <c r="P65" s="127">
        <f>ROUND(O65*$E$14,2)</f>
        <v>0</v>
      </c>
    </row>
    <row r="66" spans="1:16" ht="16.899999999999999" customHeight="1" thickBot="1" x14ac:dyDescent="0.3">
      <c r="A66" s="88" t="s">
        <v>82</v>
      </c>
      <c r="B66" s="89" t="s">
        <v>14</v>
      </c>
      <c r="C66" s="15"/>
      <c r="D66" s="212"/>
      <c r="E66" s="141">
        <f t="shared" ref="E66:E67" si="16">ROUND($E$20*D66/100,2)</f>
        <v>0</v>
      </c>
      <c r="F66" s="129">
        <f t="shared" ref="F66:F67" si="17">ROUND(E66*$E$14,2)</f>
        <v>0</v>
      </c>
      <c r="G66" s="1"/>
      <c r="H66" s="1"/>
      <c r="I66" s="211"/>
      <c r="J66" s="141">
        <f>ROUND($J$20*I66/100,2)</f>
        <v>0</v>
      </c>
      <c r="K66" s="129">
        <f t="shared" ref="K66:K67" si="18">ROUND(J66*$E$14,2)</f>
        <v>0</v>
      </c>
      <c r="M66" s="1"/>
      <c r="N66" s="211"/>
      <c r="O66" s="141">
        <f>ROUND($O$20*N66/100,2)</f>
        <v>0</v>
      </c>
      <c r="P66" s="129">
        <f t="shared" ref="P66:P67" si="19">ROUND(O66*$E$14,2)</f>
        <v>0</v>
      </c>
    </row>
    <row r="67" spans="1:16" ht="18" customHeight="1" thickBot="1" x14ac:dyDescent="0.3">
      <c r="A67" s="90" t="s">
        <v>83</v>
      </c>
      <c r="B67" s="147" t="s">
        <v>15</v>
      </c>
      <c r="C67" s="17"/>
      <c r="D67" s="210"/>
      <c r="E67" s="142">
        <f t="shared" si="16"/>
        <v>0</v>
      </c>
      <c r="F67" s="131">
        <f t="shared" si="17"/>
        <v>0</v>
      </c>
      <c r="G67" s="1"/>
      <c r="H67" s="1"/>
      <c r="I67" s="208"/>
      <c r="J67" s="142">
        <f>ROUND($J$20*I67/100,2)</f>
        <v>0</v>
      </c>
      <c r="K67" s="131">
        <f t="shared" si="18"/>
        <v>0</v>
      </c>
      <c r="M67" s="1"/>
      <c r="N67" s="208"/>
      <c r="O67" s="142">
        <f>ROUND($O$20*N67/100,2)</f>
        <v>0</v>
      </c>
      <c r="P67" s="131">
        <f t="shared" si="19"/>
        <v>0</v>
      </c>
    </row>
    <row r="68" spans="1:16" ht="18" customHeight="1" thickBot="1" x14ac:dyDescent="0.3">
      <c r="A68" s="90" t="s">
        <v>84</v>
      </c>
      <c r="B68" s="147" t="s">
        <v>16</v>
      </c>
      <c r="C68" s="148"/>
      <c r="D68" s="77"/>
      <c r="E68" s="75"/>
      <c r="F68" s="76"/>
      <c r="G68" s="1"/>
      <c r="H68" s="1"/>
      <c r="I68" s="77"/>
      <c r="J68" s="75"/>
      <c r="K68" s="76"/>
      <c r="M68" s="1"/>
      <c r="N68" s="77"/>
      <c r="O68" s="75"/>
      <c r="P68" s="76"/>
    </row>
    <row r="69" spans="1:16" ht="16.899999999999999" customHeight="1" thickBot="1" x14ac:dyDescent="0.3">
      <c r="A69" s="88" t="s">
        <v>85</v>
      </c>
      <c r="B69" s="89" t="s">
        <v>89</v>
      </c>
      <c r="C69" s="15"/>
      <c r="D69" s="213"/>
      <c r="E69" s="140">
        <f>ROUND($E$20*D69/100,2)</f>
        <v>0</v>
      </c>
      <c r="F69" s="127">
        <f>ROUND(E69*$E$14,2)</f>
        <v>0</v>
      </c>
      <c r="G69" s="1"/>
      <c r="H69" s="1"/>
      <c r="I69" s="209"/>
      <c r="J69" s="140">
        <f>ROUND($J$20*I69/100,2)</f>
        <v>0</v>
      </c>
      <c r="K69" s="127">
        <f>ROUND(J69*$E$14,2)</f>
        <v>0</v>
      </c>
      <c r="M69" s="1"/>
      <c r="N69" s="209"/>
      <c r="O69" s="140">
        <f>ROUND($O$20*N69/100,2)</f>
        <v>0</v>
      </c>
      <c r="P69" s="127">
        <f>ROUND(O69*$E$14,2)</f>
        <v>0</v>
      </c>
    </row>
    <row r="70" spans="1:16" ht="18" customHeight="1" thickBot="1" x14ac:dyDescent="0.3">
      <c r="A70" s="90" t="s">
        <v>86</v>
      </c>
      <c r="B70" s="147" t="s">
        <v>17</v>
      </c>
      <c r="C70" s="148"/>
      <c r="D70" s="212"/>
      <c r="E70" s="141">
        <f t="shared" ref="E70:E72" si="20">ROUND($E$20*D70/100,2)</f>
        <v>0</v>
      </c>
      <c r="F70" s="129">
        <f t="shared" ref="F70:F72" si="21">ROUND(E70*$E$14,2)</f>
        <v>0</v>
      </c>
      <c r="G70" s="1"/>
      <c r="H70" s="1"/>
      <c r="I70" s="211"/>
      <c r="J70" s="141">
        <f>ROUND($J$20*I70/100,2)</f>
        <v>0</v>
      </c>
      <c r="K70" s="129">
        <f t="shared" ref="K70:K72" si="22">ROUND(J70*$E$14,2)</f>
        <v>0</v>
      </c>
      <c r="M70" s="1"/>
      <c r="N70" s="211"/>
      <c r="O70" s="141">
        <f>ROUND($O$20*N70/100,2)</f>
        <v>0</v>
      </c>
      <c r="P70" s="129">
        <f t="shared" ref="P70:P72" si="23">ROUND(O70*$E$14,2)</f>
        <v>0</v>
      </c>
    </row>
    <row r="71" spans="1:16" s="45" customFormat="1" ht="15.75" thickBot="1" x14ac:dyDescent="0.3">
      <c r="A71" s="90" t="s">
        <v>87</v>
      </c>
      <c r="B71" s="407" t="s">
        <v>18</v>
      </c>
      <c r="C71" s="408"/>
      <c r="D71" s="212"/>
      <c r="E71" s="141">
        <f t="shared" si="20"/>
        <v>0</v>
      </c>
      <c r="F71" s="133">
        <f t="shared" si="21"/>
        <v>0</v>
      </c>
      <c r="G71" s="143"/>
      <c r="H71" s="143"/>
      <c r="I71" s="211"/>
      <c r="J71" s="141">
        <f>ROUND($J$20*I71/100,2)</f>
        <v>0</v>
      </c>
      <c r="K71" s="133">
        <f t="shared" si="22"/>
        <v>0</v>
      </c>
      <c r="M71" s="143"/>
      <c r="N71" s="211"/>
      <c r="O71" s="141">
        <f>ROUND($O$20*N71/100,2)</f>
        <v>0</v>
      </c>
      <c r="P71" s="133">
        <f t="shared" si="23"/>
        <v>0</v>
      </c>
    </row>
    <row r="72" spans="1:16" s="45" customFormat="1" ht="15.75" thickBot="1" x14ac:dyDescent="0.3">
      <c r="A72" s="90" t="s">
        <v>88</v>
      </c>
      <c r="B72" s="147" t="s">
        <v>19</v>
      </c>
      <c r="C72" s="144"/>
      <c r="D72" s="210"/>
      <c r="E72" s="142">
        <f t="shared" si="20"/>
        <v>0</v>
      </c>
      <c r="F72" s="134">
        <f t="shared" si="21"/>
        <v>0</v>
      </c>
      <c r="G72" s="143"/>
      <c r="H72" s="143"/>
      <c r="I72" s="208"/>
      <c r="J72" s="142">
        <f>ROUND($J$20*I72/100,2)</f>
        <v>0</v>
      </c>
      <c r="K72" s="134">
        <f t="shared" si="22"/>
        <v>0</v>
      </c>
      <c r="M72" s="143"/>
      <c r="N72" s="208"/>
      <c r="O72" s="142">
        <f>ROUND($O$20*N72/100,2)</f>
        <v>0</v>
      </c>
      <c r="P72" s="134">
        <f t="shared" si="23"/>
        <v>0</v>
      </c>
    </row>
    <row r="73" spans="1:16" ht="25.9" customHeight="1" thickBot="1" x14ac:dyDescent="0.3">
      <c r="A73" s="92" t="s">
        <v>105</v>
      </c>
      <c r="B73" s="93"/>
      <c r="C73" s="7"/>
      <c r="D73" s="53">
        <f>(SUM(D61:D63)+SUM(D65:D67)+SUM(D69:D72))</f>
        <v>0</v>
      </c>
      <c r="E73" s="70">
        <f>(SUM(E61:E63)+SUM(E65:E67)+SUM(E69:E72))</f>
        <v>0</v>
      </c>
      <c r="F73" s="70">
        <f>SUM(F61:F72)</f>
        <v>0</v>
      </c>
      <c r="G73" s="1"/>
      <c r="H73" s="1"/>
      <c r="I73" s="53">
        <f>(SUM(I61:I63)+SUM(I65:I67)+SUM(I69:I72))</f>
        <v>0</v>
      </c>
      <c r="J73" s="70">
        <f>(SUM(J61:J63)+SUM(J65:J67)+SUM(J69:J72))</f>
        <v>0</v>
      </c>
      <c r="K73" s="70">
        <f>SUM(K61:K72)</f>
        <v>0</v>
      </c>
      <c r="M73" s="1"/>
      <c r="N73" s="53">
        <f>(SUM(N61:N63)+SUM(N65:N67)+SUM(N69:N72))</f>
        <v>0</v>
      </c>
      <c r="O73" s="70">
        <f>(SUM(O61:O63)+SUM(O65:O67)+SUM(O69:O72))</f>
        <v>0</v>
      </c>
      <c r="P73" s="70">
        <f>SUM(P61:P72)</f>
        <v>0</v>
      </c>
    </row>
    <row r="74" spans="1:16" ht="18" customHeight="1" thickBot="1" x14ac:dyDescent="0.3">
      <c r="A74" s="84" t="s">
        <v>20</v>
      </c>
      <c r="B74" s="147" t="s">
        <v>104</v>
      </c>
      <c r="C74" s="148"/>
      <c r="D74" s="78" t="e">
        <f>ROUND(D73+D58+D48+D20,2)</f>
        <v>#DIV/0!</v>
      </c>
      <c r="E74" s="73" t="e">
        <f>E73+E58+E48+E20</f>
        <v>#DIV/0!</v>
      </c>
      <c r="F74" s="79" t="e">
        <f>$F$73+$F$58+$F$48+$F$20</f>
        <v>#DIV/0!</v>
      </c>
      <c r="G74" s="1"/>
      <c r="H74" s="1"/>
      <c r="I74" s="78" t="e">
        <f>ROUND(I73+I58+I48+I20,2)</f>
        <v>#DIV/0!</v>
      </c>
      <c r="J74" s="73" t="e">
        <f>J73+J58+J48+J20</f>
        <v>#DIV/0!</v>
      </c>
      <c r="K74" s="79" t="e">
        <f>$K$73+$K$58+$K$48+$K$20</f>
        <v>#DIV/0!</v>
      </c>
      <c r="M74" s="1"/>
      <c r="N74" s="78" t="e">
        <f>ROUND(N73+N58+N48+N20,2)</f>
        <v>#DIV/0!</v>
      </c>
      <c r="O74" s="73" t="e">
        <f>O73+O58+O48+O20</f>
        <v>#DIV/0!</v>
      </c>
      <c r="P74" s="79" t="e">
        <f>$P$73+$P$58+$P$48+$P$20</f>
        <v>#DIV/0!</v>
      </c>
    </row>
    <row r="75" spans="1:16" ht="18" customHeight="1" thickBot="1" x14ac:dyDescent="0.3">
      <c r="A75" s="85" t="s">
        <v>21</v>
      </c>
      <c r="B75" s="147" t="s">
        <v>22</v>
      </c>
      <c r="C75" s="148"/>
      <c r="D75" s="209"/>
      <c r="E75" s="56">
        <f>ROUND($E$20*D75/100,2)</f>
        <v>0</v>
      </c>
      <c r="F75" s="57">
        <f>ROUND(E75*$E$14,2)</f>
        <v>0</v>
      </c>
      <c r="G75" s="1"/>
      <c r="H75" s="1"/>
      <c r="I75" s="209"/>
      <c r="J75" s="56">
        <f>ROUND($J$20*I75/100,2)</f>
        <v>0</v>
      </c>
      <c r="K75" s="57">
        <f>ROUND(J75*$E$14,2)</f>
        <v>0</v>
      </c>
      <c r="M75" s="1"/>
      <c r="N75" s="209"/>
      <c r="O75" s="56">
        <f>ROUND($O$20*N75/100,2)</f>
        <v>0</v>
      </c>
      <c r="P75" s="57">
        <f>ROUND(O75*$E$14,2)</f>
        <v>0</v>
      </c>
    </row>
    <row r="76" spans="1:16" ht="18" customHeight="1" thickBot="1" x14ac:dyDescent="0.3">
      <c r="A76" s="86" t="s">
        <v>23</v>
      </c>
      <c r="B76" s="147" t="s">
        <v>24</v>
      </c>
      <c r="C76" s="148"/>
      <c r="D76" s="208"/>
      <c r="E76" s="58">
        <f>ROUND($E$20*D76/100,2)</f>
        <v>0</v>
      </c>
      <c r="F76" s="59">
        <f>ROUND(E76*$E$14,2)</f>
        <v>0</v>
      </c>
      <c r="G76" s="1"/>
      <c r="H76" s="1"/>
      <c r="I76" s="208"/>
      <c r="J76" s="58">
        <f>ROUND($J$20*I76/100,2)</f>
        <v>0</v>
      </c>
      <c r="K76" s="59">
        <f>ROUND(J76*$E$14,2)</f>
        <v>0</v>
      </c>
      <c r="M76" s="1"/>
      <c r="N76" s="208"/>
      <c r="O76" s="58">
        <f>ROUND($O$20*N76/100,2)</f>
        <v>0</v>
      </c>
      <c r="P76" s="59">
        <f>ROUND(O76*$E$14,2)</f>
        <v>0</v>
      </c>
    </row>
    <row r="77" spans="1:16" ht="25.9" customHeight="1" thickBot="1" x14ac:dyDescent="0.3">
      <c r="A77" s="83" t="s">
        <v>103</v>
      </c>
      <c r="B77" s="35"/>
      <c r="C77" s="35"/>
      <c r="D77" s="80" t="e">
        <f>SUM(D74:D76)</f>
        <v>#DIV/0!</v>
      </c>
      <c r="E77" s="81" t="e">
        <f>ROUND(SUM(E74:E76),2)</f>
        <v>#DIV/0!</v>
      </c>
      <c r="F77" s="82" t="e">
        <f>SUM(F74:F76)</f>
        <v>#DIV/0!</v>
      </c>
      <c r="G77" s="1"/>
      <c r="H77" s="1"/>
      <c r="I77" s="80" t="e">
        <f>SUM(I74:I76)</f>
        <v>#DIV/0!</v>
      </c>
      <c r="J77" s="81" t="e">
        <f>ROUND(SUM(J74:J76),2)</f>
        <v>#DIV/0!</v>
      </c>
      <c r="K77" s="82" t="e">
        <f>SUM(K74:K76)</f>
        <v>#DIV/0!</v>
      </c>
      <c r="L77" s="45"/>
      <c r="M77" s="1"/>
      <c r="N77" s="80" t="e">
        <f>SUM(N74:N76)</f>
        <v>#DIV/0!</v>
      </c>
      <c r="O77" s="81" t="e">
        <f>ROUND(SUM(O74:O76),2)</f>
        <v>#DIV/0!</v>
      </c>
      <c r="P77" s="82" t="e">
        <f>SUM(P74:P76)</f>
        <v>#DIV/0!</v>
      </c>
    </row>
    <row r="78" spans="1:16" ht="25.9" customHeight="1" thickBot="1" x14ac:dyDescent="0.3">
      <c r="A78" s="29" t="s">
        <v>102</v>
      </c>
      <c r="B78" s="30"/>
      <c r="C78" s="31"/>
      <c r="D78" s="49" t="e">
        <f>ROUND(E78*100/E77,2)</f>
        <v>#DIV/0!</v>
      </c>
      <c r="E78" s="46" t="e">
        <f>$E$20+$E$48+$E$51+$E$52+$E$61+$E$62+$E$65</f>
        <v>#DIV/0!</v>
      </c>
      <c r="F78" s="47" t="e">
        <f>E78*$E$14</f>
        <v>#DIV/0!</v>
      </c>
      <c r="G78" s="3"/>
      <c r="H78" s="3"/>
      <c r="I78" s="49" t="e">
        <f>ROUND(J78*100/J77,2)</f>
        <v>#DIV/0!</v>
      </c>
      <c r="J78" s="46" t="e">
        <f>$J$20+$J$48+$J$51+$J$52+$J$61+$J$62+$J$65</f>
        <v>#DIV/0!</v>
      </c>
      <c r="K78" s="47" t="e">
        <f>J78*$E$14</f>
        <v>#DIV/0!</v>
      </c>
      <c r="L78" s="48"/>
      <c r="M78" s="3"/>
      <c r="N78" s="49" t="e">
        <f>ROUND(O78*100/O77,2)</f>
        <v>#DIV/0!</v>
      </c>
      <c r="O78" s="46" t="e">
        <f>$O$20+$O$48+$O$51+$O$52+$O$61+$O$62+$O$65</f>
        <v>#DIV/0!</v>
      </c>
      <c r="P78" s="47" t="e">
        <f>O78*$E$14</f>
        <v>#DIV/0!</v>
      </c>
    </row>
    <row r="79" spans="1:16" x14ac:dyDescent="0.25">
      <c r="F79"/>
    </row>
    <row r="80" spans="1:16" x14ac:dyDescent="0.25">
      <c r="A80" s="9" t="s">
        <v>100</v>
      </c>
      <c r="F80"/>
    </row>
    <row r="81" spans="6:6" hidden="1" x14ac:dyDescent="0.25">
      <c r="F81"/>
    </row>
    <row r="82" spans="6:6" hidden="1" x14ac:dyDescent="0.25">
      <c r="F82"/>
    </row>
    <row r="83" spans="6:6" hidden="1" x14ac:dyDescent="0.25">
      <c r="F83"/>
    </row>
    <row r="84" spans="6:6" hidden="1" x14ac:dyDescent="0.25">
      <c r="F84"/>
    </row>
    <row r="85" spans="6:6" hidden="1" x14ac:dyDescent="0.25">
      <c r="F85"/>
    </row>
    <row r="86" spans="6:6" hidden="1" x14ac:dyDescent="0.25">
      <c r="F86"/>
    </row>
    <row r="87" spans="6:6" hidden="1" x14ac:dyDescent="0.25">
      <c r="F87"/>
    </row>
    <row r="88" spans="6:6" hidden="1" x14ac:dyDescent="0.25">
      <c r="F88"/>
    </row>
    <row r="89" spans="6:6" hidden="1" x14ac:dyDescent="0.25">
      <c r="F89"/>
    </row>
    <row r="90" spans="6:6" hidden="1" x14ac:dyDescent="0.25">
      <c r="F90"/>
    </row>
    <row r="91" spans="6:6" hidden="1" x14ac:dyDescent="0.25">
      <c r="F91"/>
    </row>
    <row r="92" spans="6:6" hidden="1" x14ac:dyDescent="0.25">
      <c r="F92"/>
    </row>
    <row r="93" spans="6:6" hidden="1" x14ac:dyDescent="0.25">
      <c r="F93"/>
    </row>
    <row r="94" spans="6:6" hidden="1" x14ac:dyDescent="0.25">
      <c r="F94"/>
    </row>
    <row r="95" spans="6:6" hidden="1" x14ac:dyDescent="0.25">
      <c r="F95"/>
    </row>
  </sheetData>
  <sheetProtection algorithmName="SHA-512" hashValue="M4pKNe19omTiicefcLDR02KFkFlnYS/0JK8DVYrfJG8OngW8KKOBaB9ef1ssYGf/6Kly2xlLjf/UagwnIIiD5w==" saltValue="AvDkxtg2tELCZSbtXOa8bQ==" spinCount="100000" sheet="1" objects="1" scenarios="1"/>
  <mergeCells count="36">
    <mergeCell ref="G2:J2"/>
    <mergeCell ref="A11:D11"/>
    <mergeCell ref="A12:D12"/>
    <mergeCell ref="A13:D13"/>
    <mergeCell ref="A15:D15"/>
    <mergeCell ref="G7:J8"/>
    <mergeCell ref="A14:D14"/>
    <mergeCell ref="N3:P5"/>
    <mergeCell ref="K7:K8"/>
    <mergeCell ref="L7:L8"/>
    <mergeCell ref="A16:D16"/>
    <mergeCell ref="B53:C53"/>
    <mergeCell ref="A10:D10"/>
    <mergeCell ref="A31:C31"/>
    <mergeCell ref="B27:C27"/>
    <mergeCell ref="B28:C28"/>
    <mergeCell ref="B29:C29"/>
    <mergeCell ref="B30:C30"/>
    <mergeCell ref="B24:C24"/>
    <mergeCell ref="A44:C44"/>
    <mergeCell ref="N18:P18"/>
    <mergeCell ref="B19:C19"/>
    <mergeCell ref="B23:C23"/>
    <mergeCell ref="B25:C25"/>
    <mergeCell ref="B26:C26"/>
    <mergeCell ref="D18:E18"/>
    <mergeCell ref="I18:K18"/>
    <mergeCell ref="B71:C71"/>
    <mergeCell ref="B49:D49"/>
    <mergeCell ref="B50:C50"/>
    <mergeCell ref="B51:C51"/>
    <mergeCell ref="B52:C52"/>
    <mergeCell ref="B54:C54"/>
    <mergeCell ref="B61:C61"/>
    <mergeCell ref="B57:C57"/>
    <mergeCell ref="B62:C62"/>
  </mergeCells>
  <pageMargins left="0.70866141732283472" right="0.70866141732283472" top="0.74803149606299213" bottom="0.74803149606299213" header="0.31496062992125984" footer="0.31496062992125984"/>
  <pageSetup paperSize="9" scale="60" fitToHeight="0" orientation="landscape"/>
  <headerFooter>
    <oddFooter>&amp;L&amp;F&amp;A&amp;R&amp;P von &amp;N</oddFooter>
  </headerFooter>
  <rowBreaks count="1" manualBreakCount="1">
    <brk id="4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6966-286B-49E6-8534-ED0B22C8CA4E}">
  <sheetPr>
    <pageSetUpPr fitToPage="1"/>
  </sheetPr>
  <dimension ref="A1:R106"/>
  <sheetViews>
    <sheetView showGridLines="0" zoomScale="70" zoomScaleNormal="70" workbookViewId="0">
      <selection activeCell="N8" sqref="N8"/>
    </sheetView>
  </sheetViews>
  <sheetFormatPr baseColWidth="10" defaultColWidth="0" defaultRowHeight="15" zeroHeight="1" x14ac:dyDescent="0.25"/>
  <cols>
    <col min="1" max="1" width="7.7109375" style="154" customWidth="1"/>
    <col min="2" max="2" width="44.7109375" style="154" customWidth="1"/>
    <col min="3" max="3" width="19.28515625" style="154" customWidth="1"/>
    <col min="4" max="4" width="11.85546875" style="154" customWidth="1"/>
    <col min="5" max="5" width="12.85546875" style="13" customWidth="1"/>
    <col min="6" max="6" width="15.85546875" style="22" bestFit="1" customWidth="1"/>
    <col min="7" max="7" width="12" style="154" bestFit="1" customWidth="1"/>
    <col min="8" max="8" width="8.85546875" style="154" customWidth="1"/>
    <col min="9" max="9" width="10.28515625" style="154" customWidth="1"/>
    <col min="10" max="10" width="9.5703125" style="154" bestFit="1" customWidth="1"/>
    <col min="11" max="11" width="16.28515625" style="154" customWidth="1"/>
    <col min="12" max="12" width="13.5703125" style="154" customWidth="1"/>
    <col min="13" max="13" width="8.85546875" style="154" customWidth="1"/>
    <col min="14" max="14" width="10" style="154" customWidth="1"/>
    <col min="15" max="15" width="9" style="154" bestFit="1" customWidth="1"/>
    <col min="16" max="16" width="14.42578125" style="154" bestFit="1" customWidth="1"/>
    <col min="17" max="18" width="0" style="154" hidden="1" customWidth="1"/>
    <col min="19" max="16384" width="8.85546875" style="154" hidden="1"/>
  </cols>
  <sheetData>
    <row r="1" spans="1:16" ht="21.75" thickBot="1" x14ac:dyDescent="0.4">
      <c r="A1" s="196" t="s">
        <v>170</v>
      </c>
      <c r="B1" s="36"/>
      <c r="C1" s="36"/>
      <c r="D1" s="36"/>
      <c r="E1" s="37"/>
      <c r="F1" s="112"/>
      <c r="G1" s="1"/>
      <c r="H1" s="1"/>
      <c r="I1" s="1"/>
    </row>
    <row r="2" spans="1:16" ht="30.75" thickBot="1" x14ac:dyDescent="0.4">
      <c r="A2" s="196"/>
      <c r="B2" s="36"/>
      <c r="C2" s="36"/>
      <c r="D2" s="36"/>
      <c r="E2" s="37"/>
      <c r="F2" s="112"/>
      <c r="G2" s="441" t="s">
        <v>178</v>
      </c>
      <c r="H2" s="429"/>
      <c r="I2" s="429"/>
      <c r="J2" s="430"/>
      <c r="K2" s="113" t="s">
        <v>115</v>
      </c>
      <c r="L2" s="115" t="s">
        <v>177</v>
      </c>
    </row>
    <row r="3" spans="1:16" ht="21" x14ac:dyDescent="0.35">
      <c r="A3" s="196"/>
      <c r="B3" s="36"/>
      <c r="C3" s="36"/>
      <c r="D3" s="36"/>
      <c r="E3" s="37"/>
      <c r="F3" s="112"/>
      <c r="G3" s="38" t="str">
        <f>D18</f>
        <v>Voll Sozial­verspflicht. Personal</v>
      </c>
      <c r="I3" s="1"/>
      <c r="J3" s="218"/>
      <c r="K3" s="328" t="e">
        <f>$E$87</f>
        <v>#DIV/0!</v>
      </c>
      <c r="L3" s="334" t="e">
        <f>D88</f>
        <v>#DIV/0!</v>
      </c>
      <c r="N3" s="413" t="s">
        <v>265</v>
      </c>
      <c r="O3" s="413"/>
      <c r="P3" s="413"/>
    </row>
    <row r="4" spans="1:16" ht="21" x14ac:dyDescent="0.35">
      <c r="A4" s="196"/>
      <c r="B4" s="36"/>
      <c r="C4" s="36"/>
      <c r="D4" s="36"/>
      <c r="E4" s="37"/>
      <c r="F4" s="112"/>
      <c r="G4" s="38" t="str">
        <f>I18</f>
        <v>Minijob (bis 556,00€)</v>
      </c>
      <c r="I4" s="1"/>
      <c r="J4" s="217"/>
      <c r="K4" s="330" t="e">
        <f>$J$87</f>
        <v>#DIV/0!</v>
      </c>
      <c r="L4" s="335" t="e">
        <f>I88</f>
        <v>#DIV/0!</v>
      </c>
      <c r="N4" s="413"/>
      <c r="O4" s="413"/>
      <c r="P4" s="413"/>
    </row>
    <row r="5" spans="1:16" ht="21.75" thickBot="1" x14ac:dyDescent="0.4">
      <c r="A5" s="196"/>
      <c r="B5" s="36"/>
      <c r="C5" s="36"/>
      <c r="D5" s="36"/>
      <c r="E5" s="37"/>
      <c r="F5" s="112"/>
      <c r="G5" s="38" t="str">
        <f>N18</f>
        <v>Midijob (556,01€ -2.000,-€)</v>
      </c>
      <c r="I5" s="1"/>
      <c r="J5" s="216"/>
      <c r="K5" s="332" t="e">
        <f>$O$87</f>
        <v>#DIV/0!</v>
      </c>
      <c r="L5" s="336" t="e">
        <f>N88</f>
        <v>#DIV/0!</v>
      </c>
      <c r="N5" s="413"/>
      <c r="O5" s="413"/>
      <c r="P5" s="413"/>
    </row>
    <row r="6" spans="1:16" ht="21.75" thickBot="1" x14ac:dyDescent="0.4">
      <c r="A6" s="196"/>
      <c r="B6" s="36"/>
      <c r="C6" s="36"/>
      <c r="D6" s="36"/>
      <c r="E6" s="37"/>
      <c r="F6" s="112"/>
      <c r="G6" s="38" t="s">
        <v>114</v>
      </c>
      <c r="H6" s="1"/>
      <c r="I6" s="1"/>
      <c r="J6" s="118">
        <f>SUM(J3:J5)</f>
        <v>0</v>
      </c>
      <c r="K6" s="114"/>
      <c r="L6" s="116"/>
    </row>
    <row r="7" spans="1:16" ht="21" x14ac:dyDescent="0.35">
      <c r="A7" s="196"/>
      <c r="B7" s="36"/>
      <c r="C7" s="36"/>
      <c r="D7" s="36"/>
      <c r="E7" s="37"/>
      <c r="F7" s="112"/>
      <c r="G7" s="433" t="s">
        <v>231</v>
      </c>
      <c r="H7" s="434"/>
      <c r="I7" s="434"/>
      <c r="J7" s="434"/>
      <c r="K7" s="437" t="e">
        <f>ROUND((K3*$J$3/100)+(K4*$J$4/100)+(K5*$J$5/100),2)</f>
        <v>#DIV/0!</v>
      </c>
      <c r="L7" s="439" t="e">
        <f>ROUND((L3*$J$3/100)+(L4*$J$4/100)+(L5*$J$5/100),2)</f>
        <v>#DIV/0!</v>
      </c>
    </row>
    <row r="8" spans="1:16" ht="21.75" thickBot="1" x14ac:dyDescent="0.4">
      <c r="A8" s="196"/>
      <c r="B8" s="36"/>
      <c r="C8" s="36"/>
      <c r="D8" s="36"/>
      <c r="E8" s="37"/>
      <c r="F8" s="112"/>
      <c r="G8" s="435"/>
      <c r="H8" s="436"/>
      <c r="I8" s="436"/>
      <c r="J8" s="436"/>
      <c r="K8" s="438"/>
      <c r="L8" s="440"/>
    </row>
    <row r="9" spans="1:16" ht="15.75" x14ac:dyDescent="0.25">
      <c r="A9" s="111"/>
      <c r="B9" s="1"/>
      <c r="C9" s="1"/>
      <c r="D9" s="1"/>
      <c r="E9" s="37"/>
      <c r="F9" s="154"/>
      <c r="G9" s="1"/>
      <c r="H9" s="1"/>
      <c r="I9" s="1"/>
    </row>
    <row r="10" spans="1:16" x14ac:dyDescent="0.25">
      <c r="A10" s="418" t="s">
        <v>109</v>
      </c>
      <c r="B10" s="418"/>
      <c r="C10" s="418"/>
      <c r="D10" s="418"/>
      <c r="E10" s="215"/>
      <c r="F10" s="154"/>
      <c r="J10" s="215"/>
      <c r="O10" s="215"/>
    </row>
    <row r="11" spans="1:16" x14ac:dyDescent="0.25">
      <c r="A11" s="418" t="s">
        <v>110</v>
      </c>
      <c r="B11" s="418"/>
      <c r="C11" s="418"/>
      <c r="D11" s="418"/>
      <c r="E11" s="215"/>
      <c r="F11" s="154"/>
      <c r="J11" s="215"/>
      <c r="O11" s="215"/>
    </row>
    <row r="12" spans="1:16" x14ac:dyDescent="0.25">
      <c r="A12" s="418" t="s">
        <v>111</v>
      </c>
      <c r="B12" s="418"/>
      <c r="C12" s="418"/>
      <c r="D12" s="418"/>
      <c r="E12" s="215"/>
      <c r="F12" s="154"/>
      <c r="J12" s="215"/>
      <c r="O12" s="215"/>
    </row>
    <row r="13" spans="1:16" ht="30" customHeight="1" x14ac:dyDescent="0.25">
      <c r="A13" s="431" t="s">
        <v>237</v>
      </c>
      <c r="B13" s="431"/>
      <c r="C13" s="431"/>
      <c r="D13" s="431"/>
      <c r="E13" s="264"/>
      <c r="F13" s="154"/>
      <c r="J13" s="264"/>
      <c r="O13" s="264"/>
    </row>
    <row r="14" spans="1:16" x14ac:dyDescent="0.25">
      <c r="A14" s="418" t="s">
        <v>238</v>
      </c>
      <c r="B14" s="418"/>
      <c r="C14" s="418"/>
      <c r="D14" s="418"/>
      <c r="E14" s="214"/>
      <c r="F14" s="154"/>
      <c r="J14" s="214"/>
      <c r="O14" s="214"/>
    </row>
    <row r="15" spans="1:16" x14ac:dyDescent="0.25">
      <c r="A15" s="418" t="s">
        <v>118</v>
      </c>
      <c r="B15" s="418"/>
      <c r="C15" s="418"/>
      <c r="D15" s="418"/>
      <c r="E15" s="264"/>
      <c r="F15" s="154"/>
      <c r="J15" s="264"/>
      <c r="O15" s="264"/>
    </row>
    <row r="16" spans="1:16" x14ac:dyDescent="0.25">
      <c r="A16" s="418" t="s">
        <v>119</v>
      </c>
      <c r="B16" s="418"/>
      <c r="C16" s="418"/>
      <c r="D16" s="418"/>
      <c r="E16" s="264"/>
      <c r="F16" s="154"/>
      <c r="J16" s="264"/>
      <c r="O16" s="264"/>
    </row>
    <row r="17" spans="1:16" ht="15.75" thickBot="1" x14ac:dyDescent="0.3">
      <c r="A17" s="38"/>
      <c r="B17" s="1"/>
      <c r="C17" s="1"/>
      <c r="D17" s="1"/>
      <c r="E17" s="37"/>
      <c r="F17" s="154"/>
      <c r="G17" s="1"/>
      <c r="H17" s="1"/>
    </row>
    <row r="18" spans="1:16" ht="24" customHeight="1" thickBot="1" x14ac:dyDescent="0.3">
      <c r="A18" s="39"/>
      <c r="B18" s="195"/>
      <c r="C18" s="195"/>
      <c r="D18" s="402" t="s">
        <v>25</v>
      </c>
      <c r="E18" s="403"/>
      <c r="F18" s="117"/>
      <c r="G18" s="1"/>
      <c r="H18" s="195"/>
      <c r="I18" s="404" t="s">
        <v>101</v>
      </c>
      <c r="J18" s="405"/>
      <c r="K18" s="406"/>
      <c r="M18" s="195"/>
      <c r="N18" s="404" t="s">
        <v>112</v>
      </c>
      <c r="O18" s="405"/>
      <c r="P18" s="406"/>
    </row>
    <row r="19" spans="1:16" ht="15.75" thickBot="1" x14ac:dyDescent="0.3">
      <c r="A19" s="8"/>
      <c r="B19" s="426"/>
      <c r="C19" s="427"/>
      <c r="D19" s="14" t="s">
        <v>0</v>
      </c>
      <c r="E19" s="19" t="s">
        <v>92</v>
      </c>
      <c r="F19" s="33" t="s">
        <v>93</v>
      </c>
      <c r="G19" s="1"/>
      <c r="I19" s="14" t="s">
        <v>0</v>
      </c>
      <c r="J19" s="19" t="s">
        <v>92</v>
      </c>
      <c r="K19" s="33" t="s">
        <v>93</v>
      </c>
      <c r="N19" s="14" t="s">
        <v>0</v>
      </c>
      <c r="O19" s="19" t="s">
        <v>92</v>
      </c>
      <c r="P19" s="33" t="s">
        <v>93</v>
      </c>
    </row>
    <row r="20" spans="1:16" ht="18" customHeight="1" thickBot="1" x14ac:dyDescent="0.3">
      <c r="A20" s="86" t="s">
        <v>26</v>
      </c>
      <c r="B20" s="95" t="s">
        <v>27</v>
      </c>
      <c r="C20" s="95"/>
      <c r="D20" s="25">
        <v>100</v>
      </c>
      <c r="E20" s="257"/>
      <c r="F20" s="34">
        <f>E20*$E$14</f>
        <v>0</v>
      </c>
      <c r="G20" s="1"/>
      <c r="I20" s="25">
        <v>100</v>
      </c>
      <c r="J20" s="257"/>
      <c r="K20" s="34">
        <f>J20*$E$14</f>
        <v>0</v>
      </c>
      <c r="N20" s="25">
        <v>100</v>
      </c>
      <c r="O20" s="257"/>
      <c r="P20" s="34">
        <f>O20*$E$14</f>
        <v>0</v>
      </c>
    </row>
    <row r="21" spans="1:16" ht="18" customHeight="1" thickBot="1" x14ac:dyDescent="0.3">
      <c r="A21" s="86" t="s">
        <v>169</v>
      </c>
      <c r="B21" s="95" t="s">
        <v>233</v>
      </c>
      <c r="C21" s="95"/>
      <c r="D21" s="262"/>
      <c r="E21" s="263"/>
      <c r="F21" s="34">
        <f>E21*$E$14</f>
        <v>0</v>
      </c>
      <c r="G21" s="1"/>
      <c r="I21" s="262"/>
      <c r="J21" s="263"/>
      <c r="K21" s="192">
        <f>J21*$O$14</f>
        <v>0</v>
      </c>
      <c r="N21" s="262"/>
      <c r="O21" s="263"/>
      <c r="P21" s="192">
        <f>O21*$O$14</f>
        <v>0</v>
      </c>
    </row>
    <row r="22" spans="1:16" ht="18" customHeight="1" thickBot="1" x14ac:dyDescent="0.3">
      <c r="A22" s="86"/>
      <c r="B22" s="95" t="s">
        <v>168</v>
      </c>
      <c r="C22" s="95"/>
      <c r="D22" s="95"/>
      <c r="E22" s="193">
        <f>E20*0.5</f>
        <v>0</v>
      </c>
      <c r="F22" s="192"/>
      <c r="G22" s="1"/>
      <c r="I22" s="194"/>
      <c r="J22" s="193">
        <f>J20*0.5</f>
        <v>0</v>
      </c>
      <c r="K22" s="192"/>
      <c r="N22" s="194"/>
      <c r="O22" s="193">
        <f>O20*0.5</f>
        <v>0</v>
      </c>
      <c r="P22" s="192"/>
    </row>
    <row r="23" spans="1:16" ht="18" customHeight="1" thickBot="1" x14ac:dyDescent="0.3">
      <c r="A23" s="86"/>
      <c r="B23" s="95" t="s">
        <v>167</v>
      </c>
      <c r="C23" s="95"/>
      <c r="D23" s="95"/>
      <c r="E23" s="193">
        <f>E21-E22</f>
        <v>0</v>
      </c>
      <c r="F23" s="192"/>
      <c r="G23" s="1"/>
      <c r="I23" s="194"/>
      <c r="J23" s="193">
        <f>J21-J22</f>
        <v>0</v>
      </c>
      <c r="K23" s="192"/>
      <c r="N23" s="194"/>
      <c r="O23" s="193">
        <f>O21-O22</f>
        <v>0</v>
      </c>
      <c r="P23" s="192"/>
    </row>
    <row r="24" spans="1:16" ht="18" customHeight="1" thickBot="1" x14ac:dyDescent="0.3">
      <c r="A24" s="86" t="s">
        <v>28</v>
      </c>
      <c r="B24" s="95" t="s">
        <v>29</v>
      </c>
      <c r="C24" s="95"/>
      <c r="D24" s="10"/>
      <c r="E24" s="20"/>
      <c r="F24" s="11"/>
      <c r="G24" s="1"/>
      <c r="I24" s="43"/>
      <c r="J24" s="20"/>
      <c r="K24" s="11"/>
      <c r="N24" s="43"/>
      <c r="O24" s="20"/>
      <c r="P24" s="11"/>
    </row>
    <row r="25" spans="1:16" ht="18" customHeight="1" thickBot="1" x14ac:dyDescent="0.3">
      <c r="A25" s="91" t="s">
        <v>55</v>
      </c>
      <c r="B25" s="95" t="s">
        <v>30</v>
      </c>
      <c r="C25" s="95"/>
      <c r="D25" s="50"/>
      <c r="E25" s="51"/>
      <c r="F25" s="52"/>
      <c r="G25" s="1"/>
      <c r="I25" s="119"/>
      <c r="J25" s="51"/>
      <c r="K25" s="52"/>
      <c r="N25" s="119"/>
      <c r="O25" s="51"/>
      <c r="P25" s="52"/>
    </row>
    <row r="26" spans="1:16" ht="16.899999999999999" customHeight="1" thickBot="1" x14ac:dyDescent="0.3">
      <c r="A26" s="110" t="s">
        <v>56</v>
      </c>
      <c r="B26" s="401" t="s">
        <v>31</v>
      </c>
      <c r="C26" s="401"/>
      <c r="D26" s="258"/>
      <c r="E26" s="126">
        <f>ROUND($E$20*D26/100,2)</f>
        <v>0</v>
      </c>
      <c r="F26" s="127">
        <f t="shared" ref="F26:F40" si="0">ROUND(E26*$E$14,2)</f>
        <v>0</v>
      </c>
      <c r="G26" s="1"/>
      <c r="I26" s="258"/>
      <c r="J26" s="126">
        <f>ROUND($J$20*I26/100,2)</f>
        <v>0</v>
      </c>
      <c r="K26" s="127">
        <f>ROUND(J26*$E$14,2)</f>
        <v>0</v>
      </c>
      <c r="N26" s="258"/>
      <c r="O26" s="126">
        <f>ROUND($O$20*N26/100,2)</f>
        <v>0</v>
      </c>
      <c r="P26" s="127">
        <f t="shared" ref="P26:P40" si="1">ROUND(O26*$E$14,2)</f>
        <v>0</v>
      </c>
    </row>
    <row r="27" spans="1:16" ht="16.899999999999999" customHeight="1" thickBot="1" x14ac:dyDescent="0.3">
      <c r="A27" s="110" t="s">
        <v>90</v>
      </c>
      <c r="B27" s="401" t="s">
        <v>91</v>
      </c>
      <c r="C27" s="401"/>
      <c r="D27" s="259"/>
      <c r="E27" s="128">
        <f>ROUND($E$20*D27/100,2)</f>
        <v>0</v>
      </c>
      <c r="F27" s="129">
        <f t="shared" si="0"/>
        <v>0</v>
      </c>
      <c r="G27" s="1"/>
      <c r="I27" s="191"/>
      <c r="J27" s="128"/>
      <c r="K27" s="129"/>
      <c r="N27" s="259"/>
      <c r="O27" s="128">
        <f>ROUND($O$20*N27/100,2)</f>
        <v>0</v>
      </c>
      <c r="P27" s="129">
        <f t="shared" si="1"/>
        <v>0</v>
      </c>
    </row>
    <row r="28" spans="1:16" ht="16.899999999999999" customHeight="1" thickBot="1" x14ac:dyDescent="0.3">
      <c r="A28" s="442" t="s">
        <v>166</v>
      </c>
      <c r="B28" s="443"/>
      <c r="C28" s="444"/>
      <c r="D28" s="145" t="e">
        <f>E28*100/E20</f>
        <v>#DIV/0!</v>
      </c>
      <c r="E28" s="128">
        <f>ROUND($E$23*D26/100,2)</f>
        <v>0</v>
      </c>
      <c r="F28" s="129">
        <f t="shared" si="0"/>
        <v>0</v>
      </c>
      <c r="G28" s="1"/>
      <c r="I28" s="145" t="e">
        <f>J28*100/$J$20</f>
        <v>#DIV/0!</v>
      </c>
      <c r="J28" s="128">
        <f>ROUND($J$23*I26/100,2)</f>
        <v>0</v>
      </c>
      <c r="K28" s="129">
        <f>ROUND(J28*$E$14,2)</f>
        <v>0</v>
      </c>
      <c r="N28" s="145" t="e">
        <f>O28*100/O20</f>
        <v>#DIV/0!</v>
      </c>
      <c r="O28" s="128">
        <f>ROUND($O$23*N26/100,2)</f>
        <v>0</v>
      </c>
      <c r="P28" s="129">
        <f t="shared" si="1"/>
        <v>0</v>
      </c>
    </row>
    <row r="29" spans="1:16" ht="16.899999999999999" customHeight="1" thickBot="1" x14ac:dyDescent="0.3">
      <c r="A29" s="442" t="s">
        <v>165</v>
      </c>
      <c r="B29" s="443"/>
      <c r="C29" s="444"/>
      <c r="D29" s="145" t="e">
        <f>E29*100/$E$20</f>
        <v>#DIV/0!</v>
      </c>
      <c r="E29" s="128">
        <f>ROUND($E$23*D27/100,2)</f>
        <v>0</v>
      </c>
      <c r="F29" s="129">
        <f t="shared" si="0"/>
        <v>0</v>
      </c>
      <c r="G29" s="1"/>
      <c r="I29" s="145"/>
      <c r="J29" s="128"/>
      <c r="K29" s="129"/>
      <c r="N29" s="261" t="e">
        <f>O29*100/O20</f>
        <v>#DIV/0!</v>
      </c>
      <c r="O29" s="128">
        <f>ROUND($O$23*N27/100,2)</f>
        <v>0</v>
      </c>
      <c r="P29" s="129">
        <f t="shared" si="1"/>
        <v>0</v>
      </c>
    </row>
    <row r="30" spans="1:16" ht="16.899999999999999" customHeight="1" thickBot="1" x14ac:dyDescent="0.3">
      <c r="A30" s="110" t="s">
        <v>57</v>
      </c>
      <c r="B30" s="401" t="s">
        <v>32</v>
      </c>
      <c r="C30" s="401"/>
      <c r="D30" s="259"/>
      <c r="E30" s="128">
        <f>ROUND($E$20*D30/100,2)</f>
        <v>0</v>
      </c>
      <c r="F30" s="129">
        <f t="shared" si="0"/>
        <v>0</v>
      </c>
      <c r="G30" s="1"/>
      <c r="I30" s="259"/>
      <c r="J30" s="128">
        <f>ROUND($J$20*I30/100,2)</f>
        <v>0</v>
      </c>
      <c r="K30" s="129">
        <f>ROUND(J30*$E$14,2)</f>
        <v>0</v>
      </c>
      <c r="N30" s="259"/>
      <c r="O30" s="128">
        <f>ROUND($O$20*N30/100,2)</f>
        <v>0</v>
      </c>
      <c r="P30" s="129">
        <f t="shared" si="1"/>
        <v>0</v>
      </c>
    </row>
    <row r="31" spans="1:16" ht="16.899999999999999" customHeight="1" thickBot="1" x14ac:dyDescent="0.3">
      <c r="A31" s="110" t="s">
        <v>57</v>
      </c>
      <c r="B31" s="401" t="s">
        <v>164</v>
      </c>
      <c r="C31" s="401"/>
      <c r="D31" s="145" t="e">
        <f>E31*100/E20</f>
        <v>#DIV/0!</v>
      </c>
      <c r="E31" s="128">
        <f>ROUND($E$23*D30/100,2)</f>
        <v>0</v>
      </c>
      <c r="F31" s="129">
        <f t="shared" si="0"/>
        <v>0</v>
      </c>
      <c r="G31" s="1"/>
      <c r="I31" s="145" t="e">
        <f>J31*100/$J$20</f>
        <v>#DIV/0!</v>
      </c>
      <c r="J31" s="128">
        <f>ROUND($J$23*I30/100,2)</f>
        <v>0</v>
      </c>
      <c r="K31" s="129">
        <f>ROUND(J31*$E$14,2)</f>
        <v>0</v>
      </c>
      <c r="N31" s="145" t="e">
        <f>O31*100/O20</f>
        <v>#DIV/0!</v>
      </c>
      <c r="O31" s="128">
        <f>ROUND($O$23*N30/100,2)</f>
        <v>0</v>
      </c>
      <c r="P31" s="129">
        <f t="shared" si="1"/>
        <v>0</v>
      </c>
    </row>
    <row r="32" spans="1:16" ht="16.899999999999999" customHeight="1" thickBot="1" x14ac:dyDescent="0.3">
      <c r="A32" s="110" t="s">
        <v>58</v>
      </c>
      <c r="B32" s="401" t="s">
        <v>33</v>
      </c>
      <c r="C32" s="401"/>
      <c r="D32" s="259"/>
      <c r="E32" s="128">
        <f>ROUND($E$20*D32/100,2)</f>
        <v>0</v>
      </c>
      <c r="F32" s="129">
        <f t="shared" si="0"/>
        <v>0</v>
      </c>
      <c r="G32" s="1"/>
      <c r="I32" s="191"/>
      <c r="J32" s="128"/>
      <c r="K32" s="129"/>
      <c r="N32" s="259"/>
      <c r="O32" s="128">
        <f>ROUND($O$20*N32/100,2)</f>
        <v>0</v>
      </c>
      <c r="P32" s="129">
        <f t="shared" si="1"/>
        <v>0</v>
      </c>
    </row>
    <row r="33" spans="1:18" ht="16.899999999999999" customHeight="1" thickBot="1" x14ac:dyDescent="0.3">
      <c r="A33" s="110" t="s">
        <v>58</v>
      </c>
      <c r="B33" s="153" t="s">
        <v>163</v>
      </c>
      <c r="C33" s="153"/>
      <c r="D33" s="145" t="e">
        <f>E33*100/E20</f>
        <v>#DIV/0!</v>
      </c>
      <c r="E33" s="128">
        <f>ROUND($E$23*D32/100,2)</f>
        <v>0</v>
      </c>
      <c r="F33" s="129">
        <f t="shared" si="0"/>
        <v>0</v>
      </c>
      <c r="G33" s="1"/>
      <c r="I33" s="145"/>
      <c r="J33" s="128"/>
      <c r="K33" s="129"/>
      <c r="N33" s="145" t="e">
        <f>O33*100/O20</f>
        <v>#DIV/0!</v>
      </c>
      <c r="O33" s="128">
        <f>ROUND($O$23*N32/100,2)</f>
        <v>0</v>
      </c>
      <c r="P33" s="129">
        <f t="shared" si="1"/>
        <v>0</v>
      </c>
    </row>
    <row r="34" spans="1:18" ht="16.899999999999999" customHeight="1" thickBot="1" x14ac:dyDescent="0.3">
      <c r="A34" s="110" t="s">
        <v>59</v>
      </c>
      <c r="B34" s="401" t="s">
        <v>34</v>
      </c>
      <c r="C34" s="401"/>
      <c r="D34" s="259"/>
      <c r="E34" s="128">
        <f>ROUND($E$20*D34/100,2)</f>
        <v>0</v>
      </c>
      <c r="F34" s="129">
        <f t="shared" si="0"/>
        <v>0</v>
      </c>
      <c r="G34" s="1"/>
      <c r="I34" s="191"/>
      <c r="J34" s="128"/>
      <c r="K34" s="129"/>
      <c r="N34" s="259"/>
      <c r="O34" s="128">
        <f>ROUND($O$20*N34/100,2)</f>
        <v>0</v>
      </c>
      <c r="P34" s="129">
        <f t="shared" si="1"/>
        <v>0</v>
      </c>
    </row>
    <row r="35" spans="1:18" ht="16.899999999999999" customHeight="1" thickBot="1" x14ac:dyDescent="0.3">
      <c r="A35" s="110" t="s">
        <v>59</v>
      </c>
      <c r="B35" s="153" t="s">
        <v>162</v>
      </c>
      <c r="C35" s="153"/>
      <c r="D35" s="145" t="e">
        <f>E35*100/$E$20</f>
        <v>#DIV/0!</v>
      </c>
      <c r="E35" s="128">
        <f>ROUND($E$23*D34/100,2)</f>
        <v>0</v>
      </c>
      <c r="F35" s="129">
        <f t="shared" si="0"/>
        <v>0</v>
      </c>
      <c r="G35" s="1"/>
      <c r="I35" s="145"/>
      <c r="J35" s="128"/>
      <c r="K35" s="129"/>
      <c r="N35" s="145" t="e">
        <f>O35*100/O20</f>
        <v>#DIV/0!</v>
      </c>
      <c r="O35" s="128">
        <f>ROUND($O$23*N34/100,2)</f>
        <v>0</v>
      </c>
      <c r="P35" s="129">
        <f t="shared" si="1"/>
        <v>0</v>
      </c>
    </row>
    <row r="36" spans="1:18" ht="16.899999999999999" customHeight="1" thickBot="1" x14ac:dyDescent="0.3">
      <c r="A36" s="110" t="s">
        <v>60</v>
      </c>
      <c r="B36" s="401" t="s">
        <v>35</v>
      </c>
      <c r="C36" s="401"/>
      <c r="D36" s="259"/>
      <c r="E36" s="128">
        <f>ROUND($E$20*D36/100,2)</f>
        <v>0</v>
      </c>
      <c r="F36" s="129">
        <f t="shared" si="0"/>
        <v>0</v>
      </c>
      <c r="G36" s="1"/>
      <c r="I36" s="259"/>
      <c r="J36" s="128">
        <f>ROUND($J$20*I36/100,2)</f>
        <v>0</v>
      </c>
      <c r="K36" s="129">
        <f>ROUND(J36*$E$14,2)</f>
        <v>0</v>
      </c>
      <c r="N36" s="259"/>
      <c r="O36" s="128">
        <f>ROUND($O$20*N36/100,2)</f>
        <v>0</v>
      </c>
      <c r="P36" s="129">
        <f t="shared" si="1"/>
        <v>0</v>
      </c>
    </row>
    <row r="37" spans="1:18" ht="16.899999999999999" customHeight="1" thickBot="1" x14ac:dyDescent="0.3">
      <c r="A37" s="110" t="s">
        <v>60</v>
      </c>
      <c r="B37" s="153" t="s">
        <v>161</v>
      </c>
      <c r="C37" s="153"/>
      <c r="D37" s="145" t="e">
        <f>E37*100/E20</f>
        <v>#DIV/0!</v>
      </c>
      <c r="E37" s="128">
        <f>ROUND($E$23*D36/100,2)</f>
        <v>0</v>
      </c>
      <c r="F37" s="129">
        <f t="shared" si="0"/>
        <v>0</v>
      </c>
      <c r="G37" s="1"/>
      <c r="I37" s="145" t="e">
        <f>J37*100/$J$20</f>
        <v>#DIV/0!</v>
      </c>
      <c r="J37" s="128">
        <f>ROUND($J$23*I36/100,2)</f>
        <v>0</v>
      </c>
      <c r="K37" s="129">
        <f>ROUND(J37*$E$14,2)</f>
        <v>0</v>
      </c>
      <c r="N37" s="145" t="e">
        <f>O37*100/O20</f>
        <v>#DIV/0!</v>
      </c>
      <c r="O37" s="128">
        <f>ROUND($O$23*N36/100,2)</f>
        <v>0</v>
      </c>
      <c r="P37" s="129">
        <f t="shared" si="1"/>
        <v>0</v>
      </c>
    </row>
    <row r="38" spans="1:18" ht="16.899999999999999" customHeight="1" thickBot="1" x14ac:dyDescent="0.3">
      <c r="A38" s="110" t="s">
        <v>61</v>
      </c>
      <c r="B38" s="401" t="s">
        <v>36</v>
      </c>
      <c r="C38" s="401"/>
      <c r="D38" s="259"/>
      <c r="E38" s="128">
        <f>ROUND($E$20*D38/100,2)</f>
        <v>0</v>
      </c>
      <c r="F38" s="129">
        <f t="shared" si="0"/>
        <v>0</v>
      </c>
      <c r="G38" s="1"/>
      <c r="I38" s="259"/>
      <c r="J38" s="128">
        <f>ROUND($J$20*I38/100,2)</f>
        <v>0</v>
      </c>
      <c r="K38" s="129">
        <f>ROUND(J38*$E$14,2)</f>
        <v>0</v>
      </c>
      <c r="N38" s="259"/>
      <c r="O38" s="128">
        <f>ROUND($O$20*N38/100,2)</f>
        <v>0</v>
      </c>
      <c r="P38" s="129">
        <f t="shared" si="1"/>
        <v>0</v>
      </c>
    </row>
    <row r="39" spans="1:18" ht="16.899999999999999" customHeight="1" thickBot="1" x14ac:dyDescent="0.3">
      <c r="A39" s="110" t="s">
        <v>61</v>
      </c>
      <c r="B39" s="153" t="s">
        <v>160</v>
      </c>
      <c r="C39" s="153"/>
      <c r="D39" s="145" t="e">
        <f>E39*100/E20</f>
        <v>#DIV/0!</v>
      </c>
      <c r="E39" s="189">
        <f>ROUND($E$23*D38/100,2)</f>
        <v>0</v>
      </c>
      <c r="F39" s="129">
        <f t="shared" si="0"/>
        <v>0</v>
      </c>
      <c r="G39" s="1"/>
      <c r="I39" s="145" t="e">
        <f>J39*100/$J$20</f>
        <v>#DIV/0!</v>
      </c>
      <c r="J39" s="189">
        <f>ROUND($J$23*I38/100,2)</f>
        <v>0</v>
      </c>
      <c r="K39" s="129">
        <f>ROUND(J39*$E$14,2)</f>
        <v>0</v>
      </c>
      <c r="N39" s="190" t="e">
        <f>O39*100/O20</f>
        <v>#DIV/0!</v>
      </c>
      <c r="O39" s="189">
        <f>ROUND($O$23*N38/100,2)</f>
        <v>0</v>
      </c>
      <c r="P39" s="129">
        <f t="shared" si="1"/>
        <v>0</v>
      </c>
    </row>
    <row r="40" spans="1:18" ht="16.899999999999999" customHeight="1" thickBot="1" x14ac:dyDescent="0.3">
      <c r="A40" s="110" t="s">
        <v>62</v>
      </c>
      <c r="B40" s="401" t="s">
        <v>159</v>
      </c>
      <c r="C40" s="401"/>
      <c r="D40" s="260"/>
      <c r="E40" s="130">
        <f>ROUND(($E$20+$E$21)*D40/100,2)</f>
        <v>0</v>
      </c>
      <c r="F40" s="131">
        <f t="shared" si="0"/>
        <v>0</v>
      </c>
      <c r="G40" s="1"/>
      <c r="I40" s="260"/>
      <c r="J40" s="130">
        <f>ROUND(($J$20+$J$21)*I40/100,2)</f>
        <v>0</v>
      </c>
      <c r="K40" s="131">
        <f>ROUND(J40*$E$14,2)</f>
        <v>0</v>
      </c>
      <c r="N40" s="260"/>
      <c r="O40" s="130">
        <f>ROUND(($O$20+$O$21)*N40/100,2)</f>
        <v>0</v>
      </c>
      <c r="P40" s="131">
        <f t="shared" si="1"/>
        <v>0</v>
      </c>
    </row>
    <row r="41" spans="1:18" ht="25.9" customHeight="1" thickBot="1" x14ac:dyDescent="0.3">
      <c r="A41" s="420" t="s">
        <v>38</v>
      </c>
      <c r="B41" s="421"/>
      <c r="C41" s="422"/>
      <c r="D41" s="53" t="e">
        <f>SUM(D26:D40)</f>
        <v>#DIV/0!</v>
      </c>
      <c r="E41" s="54">
        <f>SUM(E26:E40)</f>
        <v>0</v>
      </c>
      <c r="F41" s="55">
        <f>SUM(F26:F40)</f>
        <v>0</v>
      </c>
      <c r="G41" s="18"/>
      <c r="I41" s="53" t="e">
        <f>SUM(I26:I40)</f>
        <v>#DIV/0!</v>
      </c>
      <c r="J41" s="54">
        <f>SUM(J26:J40)</f>
        <v>0</v>
      </c>
      <c r="K41" s="55">
        <f>SUM(K26:K40)</f>
        <v>0</v>
      </c>
      <c r="N41" s="53" t="e">
        <f>SUM(N26:N40)</f>
        <v>#DIV/0!</v>
      </c>
      <c r="O41" s="54">
        <f>SUM(O26:O40)</f>
        <v>0</v>
      </c>
      <c r="P41" s="55">
        <f>SUM(P26:P40)</f>
        <v>0</v>
      </c>
    </row>
    <row r="42" spans="1:18" ht="18" customHeight="1" thickBot="1" x14ac:dyDescent="0.3">
      <c r="A42" s="91" t="s">
        <v>68</v>
      </c>
      <c r="B42" s="95" t="s">
        <v>39</v>
      </c>
      <c r="C42" s="5"/>
      <c r="D42" s="60"/>
      <c r="E42" s="61"/>
      <c r="F42" s="62"/>
      <c r="G42" s="1"/>
      <c r="I42" s="60"/>
      <c r="J42" s="61"/>
      <c r="K42" s="62"/>
      <c r="N42" s="60"/>
      <c r="O42" s="61"/>
      <c r="P42" s="62"/>
    </row>
    <row r="43" spans="1:18" ht="16.899999999999999" customHeight="1" thickBot="1" x14ac:dyDescent="0.3">
      <c r="A43" s="187" t="s">
        <v>63</v>
      </c>
      <c r="B43" s="186" t="s">
        <v>40</v>
      </c>
      <c r="C43" s="186"/>
      <c r="D43" s="146" t="e">
        <f>ROUND($E$13*100/$E$15,2)</f>
        <v>#DIV/0!</v>
      </c>
      <c r="E43" s="120" t="e">
        <f>ROUND($E$20*D43/100,2)</f>
        <v>#DIV/0!</v>
      </c>
      <c r="F43" s="121" t="e">
        <f t="shared" ref="F43:F52" si="2">ROUND(E43*$E$14,2)</f>
        <v>#DIV/0!</v>
      </c>
      <c r="G43" s="1"/>
      <c r="I43" s="318" t="e">
        <f>ROUND($J$13*100/$J$15,2)</f>
        <v>#DIV/0!</v>
      </c>
      <c r="J43" s="120" t="e">
        <f>ROUND($J$20*I43/100,2)</f>
        <v>#DIV/0!</v>
      </c>
      <c r="K43" s="121" t="e">
        <f t="shared" ref="K43:K52" si="3">ROUND(J43*$E$14,2)</f>
        <v>#DIV/0!</v>
      </c>
      <c r="N43" s="316" t="e">
        <f>ROUND($O$13*100/$O$15,2)</f>
        <v>#DIV/0!</v>
      </c>
      <c r="O43" s="120" t="e">
        <f>ROUND($O$20*N43/100,2)</f>
        <v>#DIV/0!</v>
      </c>
      <c r="P43" s="121" t="e">
        <f t="shared" ref="P43:P52" si="4">ROUND(O43*$E$14,2)</f>
        <v>#DIV/0!</v>
      </c>
      <c r="R43" s="65"/>
    </row>
    <row r="44" spans="1:18" ht="16.899999999999999" customHeight="1" thickBot="1" x14ac:dyDescent="0.3">
      <c r="A44" s="184"/>
      <c r="B44" s="106" t="s">
        <v>41</v>
      </c>
      <c r="C44" s="183">
        <f>$D$26+$D$27+$D$30+$D$32+$D$34+$D$36+$D$38+$D$40</f>
        <v>0</v>
      </c>
      <c r="D44" s="201" t="e">
        <f>ROUND(E44*100/$E$20,2)</f>
        <v>#DIV/0!</v>
      </c>
      <c r="E44" s="122" t="e">
        <f>ROUND($E$43*C44/100,2)</f>
        <v>#DIV/0!</v>
      </c>
      <c r="F44" s="123" t="e">
        <f t="shared" si="2"/>
        <v>#DIV/0!</v>
      </c>
      <c r="G44" s="1"/>
      <c r="H44" s="135">
        <f>$I$26+$I$30+$I$36+$I$38+$I$40</f>
        <v>0</v>
      </c>
      <c r="I44" s="201" t="e">
        <f>ROUND(J44*100/$J$20,2)</f>
        <v>#DIV/0!</v>
      </c>
      <c r="J44" s="122" t="e">
        <f>ROUND($J$43*H44/100,2)</f>
        <v>#DIV/0!</v>
      </c>
      <c r="K44" s="123" t="e">
        <f t="shared" si="3"/>
        <v>#DIV/0!</v>
      </c>
      <c r="M44" s="135">
        <f>N26+N27+N30+N32+N34+N36+N38+N40</f>
        <v>0</v>
      </c>
      <c r="N44" s="201" t="e">
        <f>ROUND(O44*100/$O$20,2)</f>
        <v>#DIV/0!</v>
      </c>
      <c r="O44" s="122" t="e">
        <f>ROUND($O$43*M44/100,2)</f>
        <v>#DIV/0!</v>
      </c>
      <c r="P44" s="123" t="e">
        <f t="shared" si="4"/>
        <v>#DIV/0!</v>
      </c>
    </row>
    <row r="45" spans="1:18" ht="16.899999999999999" customHeight="1" thickBot="1" x14ac:dyDescent="0.3">
      <c r="A45" s="187" t="s">
        <v>64</v>
      </c>
      <c r="B45" s="186" t="s">
        <v>42</v>
      </c>
      <c r="C45" s="185"/>
      <c r="D45" s="145" t="e">
        <f>ROUND(E10*100/E15,2)</f>
        <v>#DIV/0!</v>
      </c>
      <c r="E45" s="122" t="e">
        <f>ROUND($E$20*D45/100,2)</f>
        <v>#DIV/0!</v>
      </c>
      <c r="F45" s="123" t="e">
        <f t="shared" si="2"/>
        <v>#DIV/0!</v>
      </c>
      <c r="G45" s="1"/>
      <c r="H45" s="185"/>
      <c r="I45" s="261" t="e">
        <f>ROUND(J10*100/J15,2)</f>
        <v>#DIV/0!</v>
      </c>
      <c r="J45" s="122" t="e">
        <f>ROUND($J$20*I45/100,2)</f>
        <v>#DIV/0!</v>
      </c>
      <c r="K45" s="123" t="e">
        <f t="shared" si="3"/>
        <v>#DIV/0!</v>
      </c>
      <c r="M45" s="185"/>
      <c r="N45" s="317" t="e">
        <f>ROUND(O10*100/O15,2)</f>
        <v>#DIV/0!</v>
      </c>
      <c r="O45" s="122" t="e">
        <f>ROUND($O$20*N45/100,2)</f>
        <v>#DIV/0!</v>
      </c>
      <c r="P45" s="123" t="e">
        <f t="shared" si="4"/>
        <v>#DIV/0!</v>
      </c>
    </row>
    <row r="46" spans="1:18" ht="16.5" customHeight="1" thickBot="1" x14ac:dyDescent="0.3">
      <c r="A46" s="184"/>
      <c r="B46" s="106" t="s">
        <v>43</v>
      </c>
      <c r="C46" s="183">
        <f>$D$26+$D$27+$D$30+$D$32+$D$34+$D$36+$D$38+$D$40</f>
        <v>0</v>
      </c>
      <c r="D46" s="201" t="e">
        <f>ROUND(E46*100/$E$20,2)</f>
        <v>#DIV/0!</v>
      </c>
      <c r="E46" s="122" t="e">
        <f>ROUND($E$45*C46/100,2)</f>
        <v>#DIV/0!</v>
      </c>
      <c r="F46" s="123" t="e">
        <f t="shared" si="2"/>
        <v>#DIV/0!</v>
      </c>
      <c r="G46" s="1"/>
      <c r="H46" s="135">
        <f>$H$44</f>
        <v>0</v>
      </c>
      <c r="I46" s="201" t="e">
        <f>ROUND(J46*100/$J$20,2)</f>
        <v>#DIV/0!</v>
      </c>
      <c r="J46" s="122" t="e">
        <f>ROUND($J$45*H46/100,2)</f>
        <v>#DIV/0!</v>
      </c>
      <c r="K46" s="123" t="e">
        <f t="shared" si="3"/>
        <v>#DIV/0!</v>
      </c>
      <c r="M46" s="135">
        <f>M44</f>
        <v>0</v>
      </c>
      <c r="N46" s="201" t="e">
        <f>ROUND(O46*100/$O$20,2)</f>
        <v>#DIV/0!</v>
      </c>
      <c r="O46" s="122" t="e">
        <f>ROUND($O$45*M46/100,2)</f>
        <v>#DIV/0!</v>
      </c>
      <c r="P46" s="123" t="e">
        <f t="shared" si="4"/>
        <v>#DIV/0!</v>
      </c>
    </row>
    <row r="47" spans="1:18" ht="16.5" customHeight="1" thickBot="1" x14ac:dyDescent="0.3">
      <c r="A47" s="187" t="s">
        <v>65</v>
      </c>
      <c r="B47" s="186" t="s">
        <v>44</v>
      </c>
      <c r="C47" s="185"/>
      <c r="D47" s="145" t="e">
        <f>ROUND(E11*100/E15,2)</f>
        <v>#DIV/0!</v>
      </c>
      <c r="E47" s="122" t="e">
        <f>ROUND($E$20*D47/100,2)</f>
        <v>#DIV/0!</v>
      </c>
      <c r="F47" s="123" t="e">
        <f t="shared" si="2"/>
        <v>#DIV/0!</v>
      </c>
      <c r="G47" s="1"/>
      <c r="H47" s="185"/>
      <c r="I47" s="261" t="e">
        <f>ROUND(J11*100/J15,2)</f>
        <v>#DIV/0!</v>
      </c>
      <c r="J47" s="122" t="e">
        <f>ROUND($J$20*I47/100,2)</f>
        <v>#DIV/0!</v>
      </c>
      <c r="K47" s="123" t="e">
        <f t="shared" si="3"/>
        <v>#DIV/0!</v>
      </c>
      <c r="M47" s="185"/>
      <c r="N47" s="317" t="e">
        <f>ROUND(O11*100/O15,2)</f>
        <v>#DIV/0!</v>
      </c>
      <c r="O47" s="122" t="e">
        <f>ROUND($O$20*N47/100,2)</f>
        <v>#DIV/0!</v>
      </c>
      <c r="P47" s="123" t="e">
        <f t="shared" si="4"/>
        <v>#DIV/0!</v>
      </c>
    </row>
    <row r="48" spans="1:18" ht="16.5" customHeight="1" thickBot="1" x14ac:dyDescent="0.3">
      <c r="A48" s="184"/>
      <c r="B48" s="106" t="s">
        <v>45</v>
      </c>
      <c r="C48" s="183">
        <f>$D$26+$D$27+$D$30+$D$32+$D$34+$D$36+$D$38+$D$40</f>
        <v>0</v>
      </c>
      <c r="D48" s="201" t="e">
        <f>ROUND(E48*100/$E$20,2)</f>
        <v>#DIV/0!</v>
      </c>
      <c r="E48" s="122" t="e">
        <f>ROUND($E$47*C48/100,2)</f>
        <v>#DIV/0!</v>
      </c>
      <c r="F48" s="123" t="e">
        <f t="shared" si="2"/>
        <v>#DIV/0!</v>
      </c>
      <c r="G48" s="1"/>
      <c r="H48" s="135">
        <f>H46</f>
        <v>0</v>
      </c>
      <c r="I48" s="201" t="e">
        <f>ROUND(J48*100/$J$20,2)</f>
        <v>#DIV/0!</v>
      </c>
      <c r="J48" s="122" t="e">
        <f>ROUND($J$47*H48/100,2)</f>
        <v>#DIV/0!</v>
      </c>
      <c r="K48" s="123" t="e">
        <f t="shared" si="3"/>
        <v>#DIV/0!</v>
      </c>
      <c r="M48" s="135">
        <f>M46</f>
        <v>0</v>
      </c>
      <c r="N48" s="201" t="e">
        <f>ROUND(O48*100/$O$20,2)</f>
        <v>#DIV/0!</v>
      </c>
      <c r="O48" s="122" t="e">
        <f>ROUND($O$47*M48/100,2)</f>
        <v>#DIV/0!</v>
      </c>
      <c r="P48" s="123" t="e">
        <f t="shared" si="4"/>
        <v>#DIV/0!</v>
      </c>
    </row>
    <row r="49" spans="1:16" ht="16.5" customHeight="1" thickBot="1" x14ac:dyDescent="0.3">
      <c r="A49" s="187" t="s">
        <v>66</v>
      </c>
      <c r="B49" s="186" t="s">
        <v>46</v>
      </c>
      <c r="C49" s="185"/>
      <c r="D49" s="145" t="e">
        <f>ROUND(E12*100/E15,2)</f>
        <v>#DIV/0!</v>
      </c>
      <c r="E49" s="122" t="e">
        <f>ROUND($E$20*D49/100,2)</f>
        <v>#DIV/0!</v>
      </c>
      <c r="F49" s="123" t="e">
        <f t="shared" si="2"/>
        <v>#DIV/0!</v>
      </c>
      <c r="G49" s="1"/>
      <c r="H49" s="185"/>
      <c r="I49" s="261" t="e">
        <f>ROUND(J12*100/J15,2)</f>
        <v>#DIV/0!</v>
      </c>
      <c r="J49" s="122" t="e">
        <f>ROUND($J$20*I49/100,2)</f>
        <v>#DIV/0!</v>
      </c>
      <c r="K49" s="123" t="e">
        <f t="shared" si="3"/>
        <v>#DIV/0!</v>
      </c>
      <c r="M49" s="185"/>
      <c r="N49" s="317" t="e">
        <f>ROUND(O12*100/O15,2)</f>
        <v>#DIV/0!</v>
      </c>
      <c r="O49" s="122" t="e">
        <f>ROUND($O$20*N49/100,2)</f>
        <v>#DIV/0!</v>
      </c>
      <c r="P49" s="123" t="e">
        <f t="shared" si="4"/>
        <v>#DIV/0!</v>
      </c>
    </row>
    <row r="50" spans="1:16" ht="16.5" customHeight="1" thickBot="1" x14ac:dyDescent="0.3">
      <c r="A50" s="188"/>
      <c r="B50" s="106" t="s">
        <v>47</v>
      </c>
      <c r="C50" s="183">
        <f>$D$26+$D$27+$D$30+$D$32+$D$34+$D$36+$D$38+$D$40</f>
        <v>0</v>
      </c>
      <c r="D50" s="201" t="e">
        <f>ROUND(E50*100/$E$20,2)</f>
        <v>#DIV/0!</v>
      </c>
      <c r="E50" s="122" t="e">
        <f>ROUND($E$49*C50/100,2)</f>
        <v>#DIV/0!</v>
      </c>
      <c r="F50" s="123" t="e">
        <f t="shared" si="2"/>
        <v>#DIV/0!</v>
      </c>
      <c r="G50" s="1"/>
      <c r="H50" s="135">
        <f>$H$46</f>
        <v>0</v>
      </c>
      <c r="I50" s="201" t="e">
        <f>ROUND(J50*100/$J$20,2)</f>
        <v>#DIV/0!</v>
      </c>
      <c r="J50" s="122" t="e">
        <f>ROUND($J$49*H50/100,2)</f>
        <v>#DIV/0!</v>
      </c>
      <c r="K50" s="123" t="e">
        <f t="shared" si="3"/>
        <v>#DIV/0!</v>
      </c>
      <c r="M50" s="135">
        <f>M48</f>
        <v>0</v>
      </c>
      <c r="N50" s="201" t="e">
        <f>ROUND(O50*100/$O$20,2)</f>
        <v>#DIV/0!</v>
      </c>
      <c r="O50" s="122" t="e">
        <f>ROUND($O$49*M50/100,2)</f>
        <v>#DIV/0!</v>
      </c>
      <c r="P50" s="123" t="e">
        <f t="shared" si="4"/>
        <v>#DIV/0!</v>
      </c>
    </row>
    <row r="51" spans="1:16" ht="16.899999999999999" customHeight="1" thickBot="1" x14ac:dyDescent="0.3">
      <c r="A51" s="187" t="s">
        <v>67</v>
      </c>
      <c r="B51" s="186" t="s">
        <v>48</v>
      </c>
      <c r="C51" s="185"/>
      <c r="D51" s="145" t="e">
        <f>ROUND(((1.85*E20)/E16/E20)*D45,2)</f>
        <v>#DIV/0!</v>
      </c>
      <c r="E51" s="122" t="e">
        <f>ROUND($E$20*D51/100,2)</f>
        <v>#DIV/0!</v>
      </c>
      <c r="F51" s="123" t="e">
        <f t="shared" si="2"/>
        <v>#DIV/0!</v>
      </c>
      <c r="G51" s="1"/>
      <c r="H51" s="185"/>
      <c r="I51" s="261" t="e">
        <f>ROUND(((1.85*J20)/J16/J20)*I45,2)</f>
        <v>#DIV/0!</v>
      </c>
      <c r="J51" s="122" t="e">
        <f>ROUND($J$20*I51/100,2)</f>
        <v>#DIV/0!</v>
      </c>
      <c r="K51" s="123" t="e">
        <f t="shared" si="3"/>
        <v>#DIV/0!</v>
      </c>
      <c r="M51" s="185"/>
      <c r="N51" s="317" t="e">
        <f>ROUND(((1.85*O20)/O16/O20)*N45,2)</f>
        <v>#DIV/0!</v>
      </c>
      <c r="O51" s="122" t="e">
        <f>ROUND($O$20*N51/100,2)</f>
        <v>#DIV/0!</v>
      </c>
      <c r="P51" s="123" t="e">
        <f t="shared" si="4"/>
        <v>#DIV/0!</v>
      </c>
    </row>
    <row r="52" spans="1:16" ht="16.899999999999999" customHeight="1" thickBot="1" x14ac:dyDescent="0.3">
      <c r="A52" s="184"/>
      <c r="B52" s="106" t="s">
        <v>49</v>
      </c>
      <c r="C52" s="183">
        <f>$D$26+$D$27+$D$30+$D$32+$D$34+$D$36+$D$38+$D$40</f>
        <v>0</v>
      </c>
      <c r="D52" s="202" t="e">
        <f>ROUND(E52*100/$E$20,2)</f>
        <v>#DIV/0!</v>
      </c>
      <c r="E52" s="124" t="e">
        <f>ROUND($E$51*C52/100,2)</f>
        <v>#DIV/0!</v>
      </c>
      <c r="F52" s="125" t="e">
        <f t="shared" si="2"/>
        <v>#DIV/0!</v>
      </c>
      <c r="G52" s="1"/>
      <c r="H52" s="135">
        <f>$H$46</f>
        <v>0</v>
      </c>
      <c r="I52" s="202" t="e">
        <f>ROUND(J52*100/$J$20,2)</f>
        <v>#DIV/0!</v>
      </c>
      <c r="J52" s="124" t="e">
        <f>ROUND($J$51*H52/100,2)</f>
        <v>#DIV/0!</v>
      </c>
      <c r="K52" s="125" t="e">
        <f t="shared" si="3"/>
        <v>#DIV/0!</v>
      </c>
      <c r="M52" s="135">
        <f>M50</f>
        <v>0</v>
      </c>
      <c r="N52" s="202" t="e">
        <f>ROUND(O52*100/$O$20,2)</f>
        <v>#DIV/0!</v>
      </c>
      <c r="O52" s="124" t="e">
        <f>ROUND($O$51*M52/100,2)</f>
        <v>#DIV/0!</v>
      </c>
      <c r="P52" s="125" t="e">
        <f t="shared" si="4"/>
        <v>#DIV/0!</v>
      </c>
    </row>
    <row r="53" spans="1:16" ht="25.9" customHeight="1" thickBot="1" x14ac:dyDescent="0.3">
      <c r="A53" s="109" t="s">
        <v>50</v>
      </c>
      <c r="B53" s="108"/>
      <c r="C53" s="4"/>
      <c r="D53" s="53" t="e">
        <f>SUM(D43:D52)</f>
        <v>#DIV/0!</v>
      </c>
      <c r="E53" s="54" t="e">
        <f>SUM(E43:E52)</f>
        <v>#DIV/0!</v>
      </c>
      <c r="F53" s="55" t="e">
        <f>SUM(F43:F52)</f>
        <v>#DIV/0!</v>
      </c>
      <c r="G53" s="1"/>
      <c r="I53" s="53" t="e">
        <f>SUM(I43:I52)</f>
        <v>#DIV/0!</v>
      </c>
      <c r="J53" s="32" t="e">
        <f>SUM(J43:J52)</f>
        <v>#DIV/0!</v>
      </c>
      <c r="K53" s="55" t="e">
        <f>SUM(K43:K52)</f>
        <v>#DIV/0!</v>
      </c>
      <c r="N53" s="53" t="e">
        <f>SUM(N43:N52)</f>
        <v>#DIV/0!</v>
      </c>
      <c r="O53" s="32" t="e">
        <f>SUM(O43:O52)</f>
        <v>#DIV/0!</v>
      </c>
      <c r="P53" s="55" t="e">
        <f>SUM(P43:P52)</f>
        <v>#DIV/0!</v>
      </c>
    </row>
    <row r="54" spans="1:16" ht="25.9" customHeight="1" thickBot="1" x14ac:dyDescent="0.3">
      <c r="A54" s="423" t="s">
        <v>51</v>
      </c>
      <c r="B54" s="424"/>
      <c r="C54" s="425"/>
      <c r="D54" s="24" t="e">
        <f>D41+D53</f>
        <v>#DIV/0!</v>
      </c>
      <c r="E54" s="40" t="e">
        <f>E53+E41</f>
        <v>#DIV/0!</v>
      </c>
      <c r="F54" s="40" t="e">
        <f>F53+F41</f>
        <v>#DIV/0!</v>
      </c>
      <c r="G54" s="1"/>
      <c r="H54" s="1"/>
      <c r="I54" s="24" t="e">
        <f>I41+I53</f>
        <v>#DIV/0!</v>
      </c>
      <c r="J54" s="66" t="e">
        <f>J53+J41</f>
        <v>#DIV/0!</v>
      </c>
      <c r="K54" s="40" t="e">
        <f>K53+K41</f>
        <v>#DIV/0!</v>
      </c>
      <c r="M54" s="1"/>
      <c r="N54" s="24" t="e">
        <f>N41+N53</f>
        <v>#DIV/0!</v>
      </c>
      <c r="O54" s="66" t="e">
        <f>O53+O41</f>
        <v>#DIV/0!</v>
      </c>
      <c r="P54" s="40" t="e">
        <f>P53+P41</f>
        <v>#DIV/0!</v>
      </c>
    </row>
    <row r="55" spans="1:16" ht="18" customHeight="1" thickBot="1" x14ac:dyDescent="0.3">
      <c r="A55" s="91" t="s">
        <v>69</v>
      </c>
      <c r="B55" s="95" t="s">
        <v>52</v>
      </c>
      <c r="C55" s="198"/>
      <c r="D55" s="96"/>
      <c r="E55" s="51"/>
      <c r="F55" s="67"/>
      <c r="G55" s="1"/>
      <c r="H55" s="1"/>
      <c r="I55" s="68"/>
      <c r="J55" s="51"/>
      <c r="K55" s="67"/>
      <c r="M55" s="1"/>
      <c r="N55" s="68"/>
      <c r="O55" s="51"/>
      <c r="P55" s="67"/>
    </row>
    <row r="56" spans="1:16" ht="16.899999999999999" customHeight="1" thickBot="1" x14ac:dyDescent="0.3">
      <c r="A56" s="88" t="s">
        <v>70</v>
      </c>
      <c r="B56" s="97" t="s">
        <v>53</v>
      </c>
      <c r="C56" s="97"/>
      <c r="D56" s="209"/>
      <c r="E56" s="126">
        <f>ROUND($E$20*D56/100,2)</f>
        <v>0</v>
      </c>
      <c r="F56" s="127">
        <f>ROUND(E56*$E$14,2)</f>
        <v>0</v>
      </c>
      <c r="G56" s="1"/>
      <c r="H56" s="1"/>
      <c r="I56" s="209"/>
      <c r="J56" s="126">
        <f>ROUND($J$20*I56/100,2)</f>
        <v>0</v>
      </c>
      <c r="K56" s="127">
        <f>ROUND(J56*$E$14,2)</f>
        <v>0</v>
      </c>
      <c r="M56" s="1"/>
      <c r="N56" s="209"/>
      <c r="O56" s="126">
        <f>ROUND($O$20*N56/100,2)</f>
        <v>0</v>
      </c>
      <c r="P56" s="127">
        <f>ROUND(O56*$E$14,2)</f>
        <v>0</v>
      </c>
    </row>
    <row r="57" spans="1:16" ht="16.899999999999999" customHeight="1" thickBot="1" x14ac:dyDescent="0.3">
      <c r="A57" s="88" t="s">
        <v>71</v>
      </c>
      <c r="B57" s="97" t="s">
        <v>54</v>
      </c>
      <c r="C57" s="97"/>
      <c r="D57" s="208"/>
      <c r="E57" s="130">
        <f>ROUND($E$20*D57/100,2)</f>
        <v>0</v>
      </c>
      <c r="F57" s="131">
        <f>ROUND(E57*$E$14,2)</f>
        <v>0</v>
      </c>
      <c r="G57" s="1"/>
      <c r="H57" s="1"/>
      <c r="I57" s="208"/>
      <c r="J57" s="130">
        <f>ROUND($J$20*I57/100,2)</f>
        <v>0</v>
      </c>
      <c r="K57" s="131">
        <f>ROUND(J57*$E$14,2)</f>
        <v>0</v>
      </c>
      <c r="M57" s="1"/>
      <c r="N57" s="208"/>
      <c r="O57" s="130">
        <f>ROUND($O$20*N57/100,2)</f>
        <v>0</v>
      </c>
      <c r="P57" s="131">
        <f>ROUND(O57*$E$14,2)</f>
        <v>0</v>
      </c>
    </row>
    <row r="58" spans="1:16" ht="20.45" customHeight="1" thickBot="1" x14ac:dyDescent="0.3">
      <c r="A58" s="98" t="s">
        <v>108</v>
      </c>
      <c r="B58" s="99"/>
      <c r="C58" s="182"/>
      <c r="D58" s="181" t="e">
        <f>D54+D56+D57</f>
        <v>#DIV/0!</v>
      </c>
      <c r="E58" s="138" t="e">
        <f>E57+E56+E54</f>
        <v>#DIV/0!</v>
      </c>
      <c r="F58" s="139" t="e">
        <f>F57+F56+F54</f>
        <v>#DIV/0!</v>
      </c>
      <c r="G58" s="1"/>
      <c r="H58" s="1"/>
      <c r="I58" s="69" t="e">
        <f>I54+I56+I57</f>
        <v>#DIV/0!</v>
      </c>
      <c r="J58" s="138" t="e">
        <f>J57+J56+J54</f>
        <v>#DIV/0!</v>
      </c>
      <c r="K58" s="139" t="e">
        <f>K57+K56+K54</f>
        <v>#DIV/0!</v>
      </c>
      <c r="M58" s="1"/>
      <c r="N58" s="69" t="e">
        <f>N54+N56+N57</f>
        <v>#DIV/0!</v>
      </c>
      <c r="O58" s="138" t="e">
        <f>O57+O56+O54</f>
        <v>#DIV/0!</v>
      </c>
      <c r="P58" s="139" t="e">
        <f>P57+P56+P54</f>
        <v>#DIV/0!</v>
      </c>
    </row>
    <row r="59" spans="1:16" ht="18" customHeight="1" thickBot="1" x14ac:dyDescent="0.3">
      <c r="A59" s="102" t="s">
        <v>1</v>
      </c>
      <c r="B59" s="409" t="s">
        <v>2</v>
      </c>
      <c r="C59" s="409"/>
      <c r="D59" s="409"/>
      <c r="E59" s="20"/>
      <c r="F59" s="11"/>
      <c r="G59" s="1"/>
      <c r="H59" s="1"/>
      <c r="I59" s="6"/>
      <c r="J59" s="21"/>
      <c r="K59" s="12"/>
      <c r="M59" s="1"/>
      <c r="N59" s="6"/>
      <c r="O59" s="21"/>
      <c r="P59" s="12"/>
    </row>
    <row r="60" spans="1:16" ht="15.75" thickBot="1" x14ac:dyDescent="0.3">
      <c r="A60" s="90" t="s">
        <v>72</v>
      </c>
      <c r="B60" s="407" t="s">
        <v>107</v>
      </c>
      <c r="C60" s="407"/>
      <c r="D60" s="103"/>
      <c r="E60" s="23"/>
      <c r="F60" s="52"/>
      <c r="G60" s="1"/>
      <c r="H60" s="3"/>
      <c r="I60" s="68"/>
      <c r="J60" s="51"/>
      <c r="K60" s="67"/>
      <c r="M60" s="3"/>
      <c r="N60" s="68"/>
      <c r="O60" s="51"/>
      <c r="P60" s="67"/>
    </row>
    <row r="61" spans="1:16" ht="15.75" thickBot="1" x14ac:dyDescent="0.3">
      <c r="A61" s="88" t="s">
        <v>94</v>
      </c>
      <c r="B61" s="410" t="s">
        <v>128</v>
      </c>
      <c r="C61" s="410"/>
      <c r="D61" s="209"/>
      <c r="E61" s="126">
        <f>ROUND($E$20*D61/100,2)</f>
        <v>0</v>
      </c>
      <c r="F61" s="127">
        <f>ROUND(E61*$E$14,2)</f>
        <v>0</v>
      </c>
      <c r="G61" s="1"/>
      <c r="H61" s="3"/>
      <c r="I61" s="209"/>
      <c r="J61" s="126">
        <f>ROUND($J$20*I61/100,2)</f>
        <v>0</v>
      </c>
      <c r="K61" s="127">
        <f>ROUND(J61*$E$14,2)</f>
        <v>0</v>
      </c>
      <c r="M61" s="3"/>
      <c r="N61" s="209"/>
      <c r="O61" s="126">
        <f>ROUND($O$20*N61/100,2)</f>
        <v>0</v>
      </c>
      <c r="P61" s="127">
        <f>ROUND(O61*$E$14,2)</f>
        <v>0</v>
      </c>
    </row>
    <row r="62" spans="1:16" ht="15.75" thickBot="1" x14ac:dyDescent="0.3">
      <c r="A62" s="88" t="s">
        <v>95</v>
      </c>
      <c r="B62" s="411" t="s">
        <v>158</v>
      </c>
      <c r="C62" s="411"/>
      <c r="D62" s="211"/>
      <c r="E62" s="128">
        <f>ROUND($E$20*D62/100,2)</f>
        <v>0</v>
      </c>
      <c r="F62" s="129">
        <f>ROUND(E62*$E$14,2)</f>
        <v>0</v>
      </c>
      <c r="G62" s="1"/>
      <c r="H62" s="3"/>
      <c r="I62" s="211"/>
      <c r="J62" s="128">
        <f>ROUND($J$20*I62/100,2)</f>
        <v>0</v>
      </c>
      <c r="K62" s="129">
        <f>ROUND(J62*$E$14,2)</f>
        <v>0</v>
      </c>
      <c r="M62" s="3"/>
      <c r="N62" s="211"/>
      <c r="O62" s="128">
        <f>ROUND($O$20*N62/100,2)</f>
        <v>0</v>
      </c>
      <c r="P62" s="129">
        <f>ROUND(O62*$E$14,2)</f>
        <v>0</v>
      </c>
    </row>
    <row r="63" spans="1:16" ht="16.899999999999999" customHeight="1" thickBot="1" x14ac:dyDescent="0.3">
      <c r="A63" s="90" t="s">
        <v>73</v>
      </c>
      <c r="B63" s="407" t="s">
        <v>3</v>
      </c>
      <c r="C63" s="407"/>
      <c r="D63" s="211"/>
      <c r="E63" s="128">
        <f>ROUND($E$20*D63/100,2)</f>
        <v>0</v>
      </c>
      <c r="F63" s="129">
        <f>ROUND(E63*$E$14,2)</f>
        <v>0</v>
      </c>
      <c r="G63" s="1"/>
      <c r="H63" s="1"/>
      <c r="I63" s="211"/>
      <c r="J63" s="128">
        <f>ROUND($J$20*I63/100,2)</f>
        <v>0</v>
      </c>
      <c r="K63" s="129">
        <f>ROUND(J63*$E$14,2)</f>
        <v>0</v>
      </c>
      <c r="M63" s="1"/>
      <c r="N63" s="211"/>
      <c r="O63" s="128">
        <f>ROUND($O$20*N63/100,2)</f>
        <v>0</v>
      </c>
      <c r="P63" s="129">
        <f>ROUND(O63*$E$14,2)</f>
        <v>0</v>
      </c>
    </row>
    <row r="64" spans="1:16" ht="18.600000000000001" customHeight="1" thickBot="1" x14ac:dyDescent="0.3">
      <c r="A64" s="90" t="s">
        <v>74</v>
      </c>
      <c r="B64" s="407" t="s">
        <v>4</v>
      </c>
      <c r="C64" s="407"/>
      <c r="D64" s="151"/>
      <c r="E64" s="128"/>
      <c r="F64" s="129"/>
      <c r="G64" s="1"/>
      <c r="H64" s="1"/>
      <c r="I64" s="151"/>
      <c r="J64" s="128"/>
      <c r="K64" s="129"/>
      <c r="M64" s="1"/>
      <c r="N64" s="151"/>
      <c r="O64" s="128"/>
      <c r="P64" s="129"/>
    </row>
    <row r="65" spans="1:16" ht="18.600000000000001" customHeight="1" thickBot="1" x14ac:dyDescent="0.3">
      <c r="A65" s="88" t="s">
        <v>96</v>
      </c>
      <c r="B65" s="89" t="s">
        <v>97</v>
      </c>
      <c r="C65" s="15"/>
      <c r="D65" s="211"/>
      <c r="E65" s="128">
        <f>ROUND($E$20*D65/100,2)</f>
        <v>0</v>
      </c>
      <c r="F65" s="129">
        <f>ROUND(E65*$E$14,2)</f>
        <v>0</v>
      </c>
      <c r="G65" s="1"/>
      <c r="H65" s="1"/>
      <c r="I65" s="211"/>
      <c r="J65" s="128">
        <f>ROUND($J$20*I65/100,2)</f>
        <v>0</v>
      </c>
      <c r="K65" s="129">
        <f>ROUND(J65*$E$14,2)</f>
        <v>0</v>
      </c>
      <c r="M65" s="1"/>
      <c r="N65" s="211"/>
      <c r="O65" s="128">
        <f>ROUND($O$20*N65/100,2)</f>
        <v>0</v>
      </c>
      <c r="P65" s="129">
        <f>ROUND(O65*$E$14,2)</f>
        <v>0</v>
      </c>
    </row>
    <row r="66" spans="1:16" ht="18.600000000000001" customHeight="1" thickBot="1" x14ac:dyDescent="0.3">
      <c r="A66" s="88" t="s">
        <v>98</v>
      </c>
      <c r="B66" s="89" t="s">
        <v>99</v>
      </c>
      <c r="C66" s="15"/>
      <c r="D66" s="211"/>
      <c r="E66" s="128">
        <f>ROUND($E$20*D66/100,2)</f>
        <v>0</v>
      </c>
      <c r="F66" s="129">
        <f>ROUND(E66*$E$14,2)</f>
        <v>0</v>
      </c>
      <c r="G66" s="1"/>
      <c r="H66" s="1"/>
      <c r="I66" s="211"/>
      <c r="J66" s="128">
        <f>ROUND($J$20*I66/100,2)</f>
        <v>0</v>
      </c>
      <c r="K66" s="129">
        <f>ROUND(J66*$E$14,2)</f>
        <v>0</v>
      </c>
      <c r="M66" s="1"/>
      <c r="N66" s="211"/>
      <c r="O66" s="128">
        <f>ROUND($O$20*N66/100,2)</f>
        <v>0</v>
      </c>
      <c r="P66" s="129">
        <f>ROUND(O66*$E$14,2)</f>
        <v>0</v>
      </c>
    </row>
    <row r="67" spans="1:16" ht="18.600000000000001" customHeight="1" thickBot="1" x14ac:dyDescent="0.3">
      <c r="A67" s="90" t="s">
        <v>75</v>
      </c>
      <c r="B67" s="407" t="s">
        <v>5</v>
      </c>
      <c r="C67" s="407"/>
      <c r="D67" s="208"/>
      <c r="E67" s="130">
        <f>ROUND($E$20*D67/100,2)</f>
        <v>0</v>
      </c>
      <c r="F67" s="131">
        <f>ROUND(E67*$E$14,2)</f>
        <v>0</v>
      </c>
      <c r="G67" s="1"/>
      <c r="H67" s="1"/>
      <c r="I67" s="208"/>
      <c r="J67" s="130">
        <f>ROUND($J$20*I67/100,2)</f>
        <v>0</v>
      </c>
      <c r="K67" s="131">
        <f>ROUND(J67*$E$14,2)</f>
        <v>0</v>
      </c>
      <c r="M67" s="1"/>
      <c r="N67" s="208"/>
      <c r="O67" s="130">
        <f>ROUND($O$20*N67/100,2)</f>
        <v>0</v>
      </c>
      <c r="P67" s="131">
        <f>ROUND(O67*$E$14,2)</f>
        <v>0</v>
      </c>
    </row>
    <row r="68" spans="1:16" ht="25.9" customHeight="1" thickBot="1" x14ac:dyDescent="0.3">
      <c r="A68" s="87" t="s">
        <v>106</v>
      </c>
      <c r="B68" s="94"/>
      <c r="C68" s="94"/>
      <c r="D68" s="28">
        <f>SUM(D61:D67)</f>
        <v>0</v>
      </c>
      <c r="E68" s="44">
        <f>SUM(E61:E67)</f>
        <v>0</v>
      </c>
      <c r="F68" s="70">
        <f>SUM(F61:F67)</f>
        <v>0</v>
      </c>
      <c r="G68" s="1"/>
      <c r="H68" s="1"/>
      <c r="I68" s="28">
        <f>SUM(I61:I67)</f>
        <v>0</v>
      </c>
      <c r="J68" s="44">
        <f>SUM(J60:J67)</f>
        <v>0</v>
      </c>
      <c r="K68" s="70">
        <f>SUM(K61:K67)</f>
        <v>0</v>
      </c>
      <c r="M68" s="1"/>
      <c r="N68" s="199">
        <f>SUM(N61:N67)</f>
        <v>0</v>
      </c>
      <c r="O68" s="44">
        <f>SUM(O60:O67)</f>
        <v>0</v>
      </c>
      <c r="P68" s="70">
        <f>SUM(P61:P67)</f>
        <v>0</v>
      </c>
    </row>
    <row r="69" spans="1:16" ht="18" customHeight="1" thickBot="1" x14ac:dyDescent="0.3">
      <c r="A69" s="86" t="s">
        <v>6</v>
      </c>
      <c r="B69" s="152" t="s">
        <v>7</v>
      </c>
      <c r="C69" s="148"/>
      <c r="D69" s="2"/>
      <c r="E69" s="20"/>
      <c r="F69" s="11"/>
      <c r="G69" s="1"/>
      <c r="H69" s="1"/>
      <c r="I69" s="42"/>
      <c r="J69" s="20"/>
      <c r="K69" s="11"/>
      <c r="M69" s="1"/>
      <c r="N69" s="42"/>
      <c r="O69" s="20"/>
      <c r="P69" s="11"/>
    </row>
    <row r="70" spans="1:16" ht="18" customHeight="1" thickBot="1" x14ac:dyDescent="0.3">
      <c r="A70" s="90" t="s">
        <v>76</v>
      </c>
      <c r="B70" s="152" t="s">
        <v>8</v>
      </c>
      <c r="C70" s="148"/>
      <c r="D70" s="71"/>
      <c r="E70" s="23"/>
      <c r="F70" s="52"/>
      <c r="G70" s="1"/>
      <c r="H70" s="1"/>
      <c r="I70" s="72"/>
      <c r="J70" s="23"/>
      <c r="K70" s="52"/>
      <c r="M70" s="1"/>
      <c r="N70" s="72"/>
      <c r="O70" s="23"/>
      <c r="P70" s="52"/>
    </row>
    <row r="71" spans="1:16" ht="16.899999999999999" customHeight="1" thickBot="1" x14ac:dyDescent="0.3">
      <c r="A71" s="88" t="s">
        <v>77</v>
      </c>
      <c r="B71" s="410" t="s">
        <v>9</v>
      </c>
      <c r="C71" s="410"/>
      <c r="D71" s="209"/>
      <c r="E71" s="126">
        <f>ROUND($E$20*D71/100,2)</f>
        <v>0</v>
      </c>
      <c r="F71" s="127">
        <f>ROUND(E71*$E$14,2)</f>
        <v>0</v>
      </c>
      <c r="G71" s="1"/>
      <c r="H71" s="1"/>
      <c r="I71" s="209"/>
      <c r="J71" s="126">
        <f>ROUND($J$20*I71/100,2)</f>
        <v>0</v>
      </c>
      <c r="K71" s="127">
        <f>ROUND(J71*$E$14,2)</f>
        <v>0</v>
      </c>
      <c r="M71" s="1"/>
      <c r="N71" s="209"/>
      <c r="O71" s="126">
        <f>ROUND($O$20*N71/100,2)</f>
        <v>0</v>
      </c>
      <c r="P71" s="127">
        <f>ROUND(O71*$E$14,2)</f>
        <v>0</v>
      </c>
    </row>
    <row r="72" spans="1:16" ht="16.899999999999999" customHeight="1" thickBot="1" x14ac:dyDescent="0.3">
      <c r="A72" s="88" t="s">
        <v>78</v>
      </c>
      <c r="B72" s="410" t="s">
        <v>10</v>
      </c>
      <c r="C72" s="410"/>
      <c r="D72" s="211"/>
      <c r="E72" s="128">
        <f>ROUND($E$20*D72/100,2)</f>
        <v>0</v>
      </c>
      <c r="F72" s="129">
        <f>ROUND(E72*$E$14,2)</f>
        <v>0</v>
      </c>
      <c r="G72" s="1"/>
      <c r="H72" s="1"/>
      <c r="I72" s="211"/>
      <c r="J72" s="128">
        <f>ROUND($J$20*I72/100,2)</f>
        <v>0</v>
      </c>
      <c r="K72" s="129">
        <f>ROUND(J72*$E$14,2)</f>
        <v>0</v>
      </c>
      <c r="M72" s="1"/>
      <c r="N72" s="211"/>
      <c r="O72" s="128">
        <f>ROUND($O$20*N72/100,2)</f>
        <v>0</v>
      </c>
      <c r="P72" s="129">
        <f>ROUND(O72*$E$14,2)</f>
        <v>0</v>
      </c>
    </row>
    <row r="73" spans="1:16" ht="18" customHeight="1" thickBot="1" x14ac:dyDescent="0.3">
      <c r="A73" s="90" t="s">
        <v>79</v>
      </c>
      <c r="B73" s="152" t="s">
        <v>11</v>
      </c>
      <c r="C73" s="148"/>
      <c r="D73" s="208"/>
      <c r="E73" s="130">
        <f>ROUND($E$20*D73/100,2)</f>
        <v>0</v>
      </c>
      <c r="F73" s="131">
        <f>ROUND(E73*$E$14,2)</f>
        <v>0</v>
      </c>
      <c r="G73" s="1"/>
      <c r="H73" s="1"/>
      <c r="I73" s="208"/>
      <c r="J73" s="130">
        <f>ROUND($J$20*I73/100,2)</f>
        <v>0</v>
      </c>
      <c r="K73" s="131">
        <f>ROUND(J73*$E$14,2)</f>
        <v>0</v>
      </c>
      <c r="M73" s="1"/>
      <c r="N73" s="208"/>
      <c r="O73" s="130">
        <f>ROUND($O$20*N73/100,2)</f>
        <v>0</v>
      </c>
      <c r="P73" s="131">
        <f>ROUND(O73*$E$14,2)</f>
        <v>0</v>
      </c>
    </row>
    <row r="74" spans="1:16" ht="18" customHeight="1" thickBot="1" x14ac:dyDescent="0.3">
      <c r="A74" s="91" t="s">
        <v>80</v>
      </c>
      <c r="B74" s="152" t="s">
        <v>12</v>
      </c>
      <c r="C74" s="148"/>
      <c r="D74" s="74"/>
      <c r="E74" s="75"/>
      <c r="F74" s="76"/>
      <c r="G74" s="1"/>
      <c r="H74" s="1"/>
      <c r="I74" s="74"/>
      <c r="J74" s="75"/>
      <c r="K74" s="76"/>
      <c r="M74" s="1"/>
      <c r="N74" s="74"/>
      <c r="O74" s="75"/>
      <c r="P74" s="76"/>
    </row>
    <row r="75" spans="1:16" ht="16.899999999999999" customHeight="1" thickBot="1" x14ac:dyDescent="0.3">
      <c r="A75" s="88" t="s">
        <v>81</v>
      </c>
      <c r="B75" s="89" t="s">
        <v>13</v>
      </c>
      <c r="C75" s="15"/>
      <c r="D75" s="213"/>
      <c r="E75" s="140">
        <f>ROUND($E$20*D75/100,2)</f>
        <v>0</v>
      </c>
      <c r="F75" s="127">
        <f>ROUND(E75*$E$14,2)</f>
        <v>0</v>
      </c>
      <c r="G75" s="1"/>
      <c r="H75" s="1"/>
      <c r="I75" s="209"/>
      <c r="J75" s="140">
        <f>ROUND($J$20*I75/100,2)</f>
        <v>0</v>
      </c>
      <c r="K75" s="127">
        <f>ROUND(J75*$E$14,2)</f>
        <v>0</v>
      </c>
      <c r="M75" s="1"/>
      <c r="N75" s="209"/>
      <c r="O75" s="140">
        <f>ROUND($O$20*N75/100,2)</f>
        <v>0</v>
      </c>
      <c r="P75" s="127">
        <f>ROUND(O75*$E$14,2)</f>
        <v>0</v>
      </c>
    </row>
    <row r="76" spans="1:16" ht="16.899999999999999" customHeight="1" thickBot="1" x14ac:dyDescent="0.3">
      <c r="A76" s="88" t="s">
        <v>82</v>
      </c>
      <c r="B76" s="89" t="s">
        <v>14</v>
      </c>
      <c r="C76" s="15"/>
      <c r="D76" s="212"/>
      <c r="E76" s="141">
        <f>ROUND($E$20*D76/100,2)</f>
        <v>0</v>
      </c>
      <c r="F76" s="129">
        <f>ROUND(E76*$E$14,2)</f>
        <v>0</v>
      </c>
      <c r="G76" s="1"/>
      <c r="H76" s="1"/>
      <c r="I76" s="211"/>
      <c r="J76" s="141">
        <f>ROUND($J$20*I76/100,2)</f>
        <v>0</v>
      </c>
      <c r="K76" s="129">
        <f>ROUND(J76*$E$14,2)</f>
        <v>0</v>
      </c>
      <c r="M76" s="1"/>
      <c r="N76" s="211"/>
      <c r="O76" s="141">
        <f>ROUND($O$20*N76/100,2)</f>
        <v>0</v>
      </c>
      <c r="P76" s="129">
        <f>ROUND(O76*$E$14,2)</f>
        <v>0</v>
      </c>
    </row>
    <row r="77" spans="1:16" ht="18" customHeight="1" thickBot="1" x14ac:dyDescent="0.3">
      <c r="A77" s="90" t="s">
        <v>83</v>
      </c>
      <c r="B77" s="152" t="s">
        <v>15</v>
      </c>
      <c r="C77" s="17"/>
      <c r="D77" s="210"/>
      <c r="E77" s="142">
        <f>ROUND($E$20*D77/100,2)</f>
        <v>0</v>
      </c>
      <c r="F77" s="131">
        <f>ROUND(E77*$E$14,2)</f>
        <v>0</v>
      </c>
      <c r="G77" s="1"/>
      <c r="H77" s="1"/>
      <c r="I77" s="208"/>
      <c r="J77" s="142">
        <f>ROUND($J$20*I77/100,2)</f>
        <v>0</v>
      </c>
      <c r="K77" s="131">
        <f>ROUND(J77*$E$14,2)</f>
        <v>0</v>
      </c>
      <c r="M77" s="1"/>
      <c r="N77" s="208"/>
      <c r="O77" s="142">
        <f>ROUND($O$20*N77/100,2)</f>
        <v>0</v>
      </c>
      <c r="P77" s="131">
        <f>ROUND(O77*$E$14,2)</f>
        <v>0</v>
      </c>
    </row>
    <row r="78" spans="1:16" ht="18" customHeight="1" thickBot="1" x14ac:dyDescent="0.3">
      <c r="A78" s="90" t="s">
        <v>84</v>
      </c>
      <c r="B78" s="152" t="s">
        <v>16</v>
      </c>
      <c r="C78" s="148"/>
      <c r="D78" s="77"/>
      <c r="E78" s="75"/>
      <c r="F78" s="76"/>
      <c r="G78" s="1"/>
      <c r="H78" s="1"/>
      <c r="I78" s="77"/>
      <c r="J78" s="75"/>
      <c r="K78" s="76"/>
      <c r="M78" s="1"/>
      <c r="N78" s="77"/>
      <c r="O78" s="75"/>
      <c r="P78" s="76"/>
    </row>
    <row r="79" spans="1:16" ht="16.899999999999999" customHeight="1" thickBot="1" x14ac:dyDescent="0.3">
      <c r="A79" s="88" t="s">
        <v>85</v>
      </c>
      <c r="B79" s="89" t="s">
        <v>89</v>
      </c>
      <c r="C79" s="15"/>
      <c r="D79" s="213"/>
      <c r="E79" s="140">
        <f>ROUND($E$20*D79/100,2)</f>
        <v>0</v>
      </c>
      <c r="F79" s="127">
        <f>ROUND(E79*$E$14,2)</f>
        <v>0</v>
      </c>
      <c r="G79" s="1"/>
      <c r="H79" s="1"/>
      <c r="I79" s="209"/>
      <c r="J79" s="140">
        <f>ROUND($J$20*I79/100,2)</f>
        <v>0</v>
      </c>
      <c r="K79" s="127">
        <f>ROUND(J79*$E$14,2)</f>
        <v>0</v>
      </c>
      <c r="M79" s="1"/>
      <c r="N79" s="209"/>
      <c r="O79" s="140">
        <f>ROUND($O$20*N79/100,2)</f>
        <v>0</v>
      </c>
      <c r="P79" s="127">
        <f>ROUND(O79*$E$14,2)</f>
        <v>0</v>
      </c>
    </row>
    <row r="80" spans="1:16" ht="18" customHeight="1" thickBot="1" x14ac:dyDescent="0.3">
      <c r="A80" s="90" t="s">
        <v>86</v>
      </c>
      <c r="B80" s="152" t="s">
        <v>17</v>
      </c>
      <c r="C80" s="148"/>
      <c r="D80" s="212"/>
      <c r="E80" s="141">
        <f>ROUND($E$20*D80/100,2)</f>
        <v>0</v>
      </c>
      <c r="F80" s="129">
        <f>ROUND(E80*$E$14,2)</f>
        <v>0</v>
      </c>
      <c r="G80" s="1"/>
      <c r="H80" s="1"/>
      <c r="I80" s="211"/>
      <c r="J80" s="141">
        <f>ROUND($J$20*I80/100,2)</f>
        <v>0</v>
      </c>
      <c r="K80" s="129">
        <f>ROUND(J80*$E$14,2)</f>
        <v>0</v>
      </c>
      <c r="M80" s="1"/>
      <c r="N80" s="211"/>
      <c r="O80" s="141">
        <f>ROUND($O$20*N80/100,2)</f>
        <v>0</v>
      </c>
      <c r="P80" s="129">
        <f>ROUND(O80*$E$14,2)</f>
        <v>0</v>
      </c>
    </row>
    <row r="81" spans="1:16" ht="36" customHeight="1" thickBot="1" x14ac:dyDescent="0.3">
      <c r="A81" s="90" t="s">
        <v>87</v>
      </c>
      <c r="B81" s="407" t="s">
        <v>18</v>
      </c>
      <c r="C81" s="408"/>
      <c r="D81" s="212"/>
      <c r="E81" s="141">
        <f>ROUND($E$20*D81/100,2)</f>
        <v>0</v>
      </c>
      <c r="F81" s="129">
        <f>ROUND(E81*$E$14,2)</f>
        <v>0</v>
      </c>
      <c r="G81" s="1"/>
      <c r="H81" s="1"/>
      <c r="I81" s="211"/>
      <c r="J81" s="141">
        <f>ROUND($J$20*I81/100,2)</f>
        <v>0</v>
      </c>
      <c r="K81" s="129">
        <f>ROUND(J81*$E$14,2)</f>
        <v>0</v>
      </c>
      <c r="M81" s="1"/>
      <c r="N81" s="211"/>
      <c r="O81" s="141">
        <f>ROUND($O$20*N81/100,2)</f>
        <v>0</v>
      </c>
      <c r="P81" s="129">
        <f>ROUND(O81*$E$14,2)</f>
        <v>0</v>
      </c>
    </row>
    <row r="82" spans="1:16" ht="31.5" customHeight="1" thickBot="1" x14ac:dyDescent="0.3">
      <c r="A82" s="90" t="s">
        <v>88</v>
      </c>
      <c r="B82" s="152" t="s">
        <v>19</v>
      </c>
      <c r="C82" s="144"/>
      <c r="D82" s="210"/>
      <c r="E82" s="142">
        <f>ROUND($E$20*D82/100,2)</f>
        <v>0</v>
      </c>
      <c r="F82" s="131">
        <f>ROUND(E82*$E$14,2)</f>
        <v>0</v>
      </c>
      <c r="G82" s="1"/>
      <c r="H82" s="1"/>
      <c r="I82" s="208"/>
      <c r="J82" s="142">
        <f>ROUND($J$20*I82/100,2)</f>
        <v>0</v>
      </c>
      <c r="K82" s="131">
        <f>ROUND(J82*$E$14,2)</f>
        <v>0</v>
      </c>
      <c r="M82" s="1"/>
      <c r="N82" s="208"/>
      <c r="O82" s="142">
        <f>ROUND($O$20*N82/100,2)</f>
        <v>0</v>
      </c>
      <c r="P82" s="131">
        <f>ROUND(O82*$E$14,2)</f>
        <v>0</v>
      </c>
    </row>
    <row r="83" spans="1:16" ht="25.9" customHeight="1" thickBot="1" x14ac:dyDescent="0.3">
      <c r="A83" s="92" t="s">
        <v>105</v>
      </c>
      <c r="B83" s="93"/>
      <c r="C83" s="7"/>
      <c r="D83" s="53">
        <f>(SUM(D71:D73)+SUM(D75:D77)+SUM(D79:D82))</f>
        <v>0</v>
      </c>
      <c r="E83" s="70">
        <f>(SUM(E71:E73)+SUM(E75:E77)+SUM(E79:E82))</f>
        <v>0</v>
      </c>
      <c r="F83" s="70">
        <f>SUM(F71:F82)</f>
        <v>0</v>
      </c>
      <c r="G83" s="1"/>
      <c r="H83" s="1"/>
      <c r="I83" s="53">
        <f>(SUM(I71:I73)+SUM(I75:I77)+SUM(I79:I82))</f>
        <v>0</v>
      </c>
      <c r="J83" s="70">
        <f>(SUM(J71:J73)+SUM(J75:J77)+SUM(J79:J82))</f>
        <v>0</v>
      </c>
      <c r="K83" s="70">
        <f>SUM(K71:K82)</f>
        <v>0</v>
      </c>
      <c r="M83" s="1"/>
      <c r="N83" s="53">
        <f>(SUM(N71:N73)+SUM(N75:N77)+SUM(N79:N82))</f>
        <v>0</v>
      </c>
      <c r="O83" s="70">
        <f>(SUM(O71:O73)+SUM(O75:O77)+SUM(O79:O82))</f>
        <v>0</v>
      </c>
      <c r="P83" s="70">
        <f>SUM(P71:P82)</f>
        <v>0</v>
      </c>
    </row>
    <row r="84" spans="1:16" ht="18" customHeight="1" thickBot="1" x14ac:dyDescent="0.3">
      <c r="A84" s="84" t="s">
        <v>20</v>
      </c>
      <c r="B84" s="152" t="s">
        <v>104</v>
      </c>
      <c r="C84" s="148"/>
      <c r="D84" s="78" t="e">
        <f>ROUND(D83+D68+D58+D20+D21,2)</f>
        <v>#DIV/0!</v>
      </c>
      <c r="E84" s="73" t="e">
        <f>E83+E68+E58+E20+E21</f>
        <v>#DIV/0!</v>
      </c>
      <c r="F84" s="79" t="e">
        <f>$F$83+$F$68+$F$58+$F$20+F21</f>
        <v>#DIV/0!</v>
      </c>
      <c r="G84" s="1"/>
      <c r="H84" s="1"/>
      <c r="I84" s="78" t="e">
        <f>ROUND(I83+I68+I58+I20+I21,2)</f>
        <v>#DIV/0!</v>
      </c>
      <c r="J84" s="73" t="e">
        <f>J83+J68+J58+J20+J21</f>
        <v>#DIV/0!</v>
      </c>
      <c r="K84" s="79" t="e">
        <f>$K$83+$K$68+$K$58+$K$20+K21</f>
        <v>#DIV/0!</v>
      </c>
      <c r="M84" s="1"/>
      <c r="N84" s="78" t="e">
        <f>ROUND(N83+N68+N58+N20+N21,2)</f>
        <v>#DIV/0!</v>
      </c>
      <c r="O84" s="73" t="e">
        <f>O83+O68+O58+O20+O21</f>
        <v>#DIV/0!</v>
      </c>
      <c r="P84" s="79" t="e">
        <f>$P$83+$P$68+$P$58+$P$20+P21</f>
        <v>#DIV/0!</v>
      </c>
    </row>
    <row r="85" spans="1:16" ht="18" customHeight="1" thickBot="1" x14ac:dyDescent="0.3">
      <c r="A85" s="85" t="s">
        <v>21</v>
      </c>
      <c r="B85" s="152" t="s">
        <v>22</v>
      </c>
      <c r="C85" s="148"/>
      <c r="D85" s="209"/>
      <c r="E85" s="56">
        <f>ROUND($E$20*D85/100,2)</f>
        <v>0</v>
      </c>
      <c r="F85" s="57">
        <f>ROUND(E85*$E$14,2)</f>
        <v>0</v>
      </c>
      <c r="G85" s="1"/>
      <c r="H85" s="1"/>
      <c r="I85" s="209"/>
      <c r="J85" s="56">
        <f>ROUND($J$20*I85/100,2)</f>
        <v>0</v>
      </c>
      <c r="K85" s="57">
        <f>ROUND(J85*$E$14,2)</f>
        <v>0</v>
      </c>
      <c r="M85" s="1"/>
      <c r="N85" s="209"/>
      <c r="O85" s="56">
        <f>ROUND($O$20*N85/100,2)</f>
        <v>0</v>
      </c>
      <c r="P85" s="57">
        <f>ROUND(O85*$E$14,2)</f>
        <v>0</v>
      </c>
    </row>
    <row r="86" spans="1:16" ht="18" customHeight="1" thickBot="1" x14ac:dyDescent="0.3">
      <c r="A86" s="86" t="s">
        <v>23</v>
      </c>
      <c r="B86" s="152" t="s">
        <v>24</v>
      </c>
      <c r="C86" s="148"/>
      <c r="D86" s="208"/>
      <c r="E86" s="58">
        <f>ROUND($E$20*D86/100,2)</f>
        <v>0</v>
      </c>
      <c r="F86" s="59">
        <f>ROUND(E86*$E$14,2)</f>
        <v>0</v>
      </c>
      <c r="G86" s="1"/>
      <c r="H86" s="1"/>
      <c r="I86" s="208"/>
      <c r="J86" s="58">
        <f>ROUND($J$20*I86/100,2)</f>
        <v>0</v>
      </c>
      <c r="K86" s="59">
        <f>ROUND(J86*$E$14,2)</f>
        <v>0</v>
      </c>
      <c r="M86" s="1"/>
      <c r="N86" s="208"/>
      <c r="O86" s="58">
        <f>ROUND($O$20*N86/100,2)</f>
        <v>0</v>
      </c>
      <c r="P86" s="59">
        <f>ROUND(O86*$E$14,2)</f>
        <v>0</v>
      </c>
    </row>
    <row r="87" spans="1:16" ht="25.9" customHeight="1" thickBot="1" x14ac:dyDescent="0.3">
      <c r="A87" s="83" t="s">
        <v>103</v>
      </c>
      <c r="B87" s="180"/>
      <c r="C87" s="180"/>
      <c r="D87" s="80" t="e">
        <f>SUM(D84:D86)</f>
        <v>#DIV/0!</v>
      </c>
      <c r="E87" s="81" t="e">
        <f>ROUND(SUM(E84:E86),2)</f>
        <v>#DIV/0!</v>
      </c>
      <c r="F87" s="82" t="e">
        <f>SUM(F84:F86)</f>
        <v>#DIV/0!</v>
      </c>
      <c r="G87" s="1"/>
      <c r="H87" s="1"/>
      <c r="I87" s="80" t="e">
        <f>SUM(I84:I86)</f>
        <v>#DIV/0!</v>
      </c>
      <c r="J87" s="81" t="e">
        <f>ROUND(SUM(J84:J86),2)</f>
        <v>#DIV/0!</v>
      </c>
      <c r="K87" s="82" t="e">
        <f>SUM(K84:K86)</f>
        <v>#DIV/0!</v>
      </c>
      <c r="M87" s="1"/>
      <c r="N87" s="80" t="e">
        <f>SUM(N84:N86)</f>
        <v>#DIV/0!</v>
      </c>
      <c r="O87" s="81" t="e">
        <f>ROUND(SUM(O84:O86),2)</f>
        <v>#DIV/0!</v>
      </c>
      <c r="P87" s="82" t="e">
        <f>SUM(P84:P86)</f>
        <v>#DIV/0!</v>
      </c>
    </row>
    <row r="88" spans="1:16" ht="25.9" customHeight="1" thickBot="1" x14ac:dyDescent="0.3">
      <c r="A88" s="29" t="s">
        <v>102</v>
      </c>
      <c r="B88" s="30"/>
      <c r="C88" s="31"/>
      <c r="D88" s="49" t="e">
        <f>ROUND(E88*100/E87,2)</f>
        <v>#DIV/0!</v>
      </c>
      <c r="E88" s="46" t="e">
        <f>$E$20+$E$58+$E$61+$E$62+$E$71+$E$72+$E$75+E21</f>
        <v>#DIV/0!</v>
      </c>
      <c r="F88" s="179" t="e">
        <f>E88*$E$14</f>
        <v>#DIV/0!</v>
      </c>
      <c r="G88" s="3"/>
      <c r="H88" s="3"/>
      <c r="I88" s="49" t="e">
        <f>ROUND(J88*100/J87,2)</f>
        <v>#DIV/0!</v>
      </c>
      <c r="J88" s="46" t="e">
        <f>$E$20+$E$58+$E$61+$E$62+$E$71+$E$72+$E$75+J21</f>
        <v>#DIV/0!</v>
      </c>
      <c r="K88" s="179" t="e">
        <f>J88*$E$14</f>
        <v>#DIV/0!</v>
      </c>
      <c r="L88" s="48"/>
      <c r="M88" s="3"/>
      <c r="N88" s="49" t="e">
        <f>ROUND(O88*100/O87,2)</f>
        <v>#DIV/0!</v>
      </c>
      <c r="O88" s="46" t="e">
        <f>$O$20+$O$58+$O$61+$O$62+$O$71+$O$72+$O$75+$O$21</f>
        <v>#DIV/0!</v>
      </c>
      <c r="P88" s="179" t="e">
        <f>O88*$O$14</f>
        <v>#DIV/0!</v>
      </c>
    </row>
    <row r="89" spans="1:16" x14ac:dyDescent="0.25">
      <c r="F89" s="154"/>
    </row>
    <row r="90" spans="1:16" x14ac:dyDescent="0.25">
      <c r="A90" s="9" t="s">
        <v>100</v>
      </c>
      <c r="F90" s="154"/>
    </row>
    <row r="91" spans="1:16" x14ac:dyDescent="0.25">
      <c r="F91" s="154"/>
    </row>
    <row r="92" spans="1:16" hidden="1" x14ac:dyDescent="0.25">
      <c r="F92" s="154"/>
    </row>
    <row r="93" spans="1:16" hidden="1" x14ac:dyDescent="0.25">
      <c r="F93" s="154"/>
    </row>
    <row r="94" spans="1:16" hidden="1" x14ac:dyDescent="0.25">
      <c r="F94" s="154"/>
    </row>
    <row r="95" spans="1:16" hidden="1" x14ac:dyDescent="0.25">
      <c r="F95" s="154"/>
    </row>
    <row r="96" spans="1:16" hidden="1" x14ac:dyDescent="0.25">
      <c r="F96" s="154"/>
    </row>
    <row r="97" spans="6:6" hidden="1" x14ac:dyDescent="0.25">
      <c r="F97" s="154"/>
    </row>
    <row r="98" spans="6:6" hidden="1" x14ac:dyDescent="0.25">
      <c r="F98" s="154"/>
    </row>
    <row r="99" spans="6:6" hidden="1" x14ac:dyDescent="0.25">
      <c r="F99" s="154"/>
    </row>
    <row r="100" spans="6:6" hidden="1" x14ac:dyDescent="0.25">
      <c r="F100" s="154"/>
    </row>
    <row r="101" spans="6:6" hidden="1" x14ac:dyDescent="0.25">
      <c r="F101" s="154"/>
    </row>
    <row r="102" spans="6:6" hidden="1" x14ac:dyDescent="0.25">
      <c r="F102" s="154"/>
    </row>
    <row r="103" spans="6:6" hidden="1" x14ac:dyDescent="0.25">
      <c r="F103" s="154"/>
    </row>
    <row r="104" spans="6:6" hidden="1" x14ac:dyDescent="0.25">
      <c r="F104" s="154"/>
    </row>
    <row r="105" spans="6:6" hidden="1" x14ac:dyDescent="0.25">
      <c r="F105" s="154"/>
    </row>
    <row r="106" spans="6:6" x14ac:dyDescent="0.25"/>
  </sheetData>
  <sheetProtection algorithmName="SHA-512" hashValue="bcbL2v42ym0p68och2Jgqz4mWXpjcY2VcBWm2D+iQeqgvCiF7LmWj6vyMk145CZ/DPdBawf0J3H3kH43EP7PBA==" saltValue="3hhVmLKiJ5WktY/8kH/n6g==" spinCount="100000" sheet="1" objects="1" scenarios="1"/>
  <mergeCells count="39">
    <mergeCell ref="D18:E18"/>
    <mergeCell ref="B36:C36"/>
    <mergeCell ref="B38:C38"/>
    <mergeCell ref="B40:C40"/>
    <mergeCell ref="A41:C41"/>
    <mergeCell ref="B63:C63"/>
    <mergeCell ref="B81:C81"/>
    <mergeCell ref="A28:C28"/>
    <mergeCell ref="A29:C29"/>
    <mergeCell ref="B31:C31"/>
    <mergeCell ref="B64:C64"/>
    <mergeCell ref="B71:C71"/>
    <mergeCell ref="B72:C72"/>
    <mergeCell ref="B67:C67"/>
    <mergeCell ref="B60:C60"/>
    <mergeCell ref="B61:C61"/>
    <mergeCell ref="B62:C62"/>
    <mergeCell ref="G2:J2"/>
    <mergeCell ref="A11:D11"/>
    <mergeCell ref="A12:D12"/>
    <mergeCell ref="A13:D13"/>
    <mergeCell ref="A14:D14"/>
    <mergeCell ref="G7:J8"/>
    <mergeCell ref="I18:K18"/>
    <mergeCell ref="A54:C54"/>
    <mergeCell ref="B59:D59"/>
    <mergeCell ref="B19:C19"/>
    <mergeCell ref="N3:P5"/>
    <mergeCell ref="N18:P18"/>
    <mergeCell ref="A10:D10"/>
    <mergeCell ref="K7:K8"/>
    <mergeCell ref="L7:L8"/>
    <mergeCell ref="B26:C26"/>
    <mergeCell ref="B27:C27"/>
    <mergeCell ref="B30:C30"/>
    <mergeCell ref="B32:C32"/>
    <mergeCell ref="B34:C34"/>
    <mergeCell ref="A15:D15"/>
    <mergeCell ref="A16:D16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/>
  <headerFooter>
    <oddFooter>&amp;L&amp;F&amp;A&amp;R&amp;P von &amp;N</oddFooter>
  </headerFooter>
  <rowBreaks count="2" manualBreakCount="2">
    <brk id="41" max="16383" man="1"/>
    <brk id="8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68715-3937-4C34-9AEB-2E13DE25A440}">
  <sheetPr>
    <pageSetUpPr fitToPage="1"/>
  </sheetPr>
  <dimension ref="A1:R106"/>
  <sheetViews>
    <sheetView showGridLines="0" zoomScale="70" zoomScaleNormal="70" workbookViewId="0">
      <selection activeCell="N6" sqref="N6"/>
    </sheetView>
  </sheetViews>
  <sheetFormatPr baseColWidth="10" defaultColWidth="0" defaultRowHeight="15" zeroHeight="1" x14ac:dyDescent="0.25"/>
  <cols>
    <col min="1" max="1" width="7.7109375" style="154" customWidth="1"/>
    <col min="2" max="2" width="44.7109375" style="154" customWidth="1"/>
    <col min="3" max="3" width="19.28515625" style="154" customWidth="1"/>
    <col min="4" max="4" width="11.85546875" style="154" customWidth="1"/>
    <col min="5" max="5" width="12.85546875" style="13" customWidth="1"/>
    <col min="6" max="6" width="15.85546875" style="22" customWidth="1"/>
    <col min="7" max="7" width="12" style="154" bestFit="1" customWidth="1"/>
    <col min="8" max="8" width="8.85546875" style="154" customWidth="1"/>
    <col min="9" max="9" width="10.28515625" style="154" customWidth="1"/>
    <col min="10" max="10" width="9.5703125" style="154" bestFit="1" customWidth="1"/>
    <col min="11" max="11" width="16.28515625" style="154" customWidth="1"/>
    <col min="12" max="12" width="13.5703125" style="154" customWidth="1"/>
    <col min="13" max="13" width="8.85546875" style="154" customWidth="1"/>
    <col min="14" max="14" width="10" style="154" customWidth="1"/>
    <col min="15" max="15" width="9" style="154" bestFit="1" customWidth="1"/>
    <col min="16" max="16" width="14.42578125" style="154" bestFit="1" customWidth="1"/>
    <col min="17" max="18" width="0" style="154" hidden="1" customWidth="1"/>
    <col min="19" max="16384" width="8.85546875" style="154" hidden="1"/>
  </cols>
  <sheetData>
    <row r="1" spans="1:16" ht="21.75" thickBot="1" x14ac:dyDescent="0.4">
      <c r="A1" s="196" t="s">
        <v>263</v>
      </c>
      <c r="B1" s="36"/>
      <c r="C1" s="36"/>
      <c r="D1" s="36"/>
      <c r="E1" s="37"/>
      <c r="F1" s="112"/>
      <c r="G1" s="1"/>
      <c r="H1" s="1"/>
      <c r="I1" s="1"/>
    </row>
    <row r="2" spans="1:16" ht="30.75" thickBot="1" x14ac:dyDescent="0.4">
      <c r="A2" s="196"/>
      <c r="B2" s="36"/>
      <c r="C2" s="36"/>
      <c r="D2" s="36"/>
      <c r="E2" s="37"/>
      <c r="F2" s="112"/>
      <c r="G2" s="441" t="s">
        <v>178</v>
      </c>
      <c r="H2" s="429"/>
      <c r="I2" s="429"/>
      <c r="J2" s="430"/>
      <c r="K2" s="113" t="s">
        <v>115</v>
      </c>
      <c r="L2" s="115" t="s">
        <v>177</v>
      </c>
    </row>
    <row r="3" spans="1:16" ht="21" x14ac:dyDescent="0.35">
      <c r="A3" s="196"/>
      <c r="B3" s="36"/>
      <c r="C3" s="36"/>
      <c r="D3" s="36"/>
      <c r="E3" s="37"/>
      <c r="F3" s="112"/>
      <c r="G3" s="38" t="str">
        <f>D18</f>
        <v>Voll Sozial­verspflicht. Personal</v>
      </c>
      <c r="I3" s="1"/>
      <c r="J3" s="218"/>
      <c r="K3" s="328" t="e">
        <f>$E$87</f>
        <v>#DIV/0!</v>
      </c>
      <c r="L3" s="334" t="e">
        <f>D88</f>
        <v>#DIV/0!</v>
      </c>
      <c r="N3" s="413" t="s">
        <v>265</v>
      </c>
      <c r="O3" s="413"/>
      <c r="P3" s="413"/>
    </row>
    <row r="4" spans="1:16" ht="21" x14ac:dyDescent="0.35">
      <c r="A4" s="196"/>
      <c r="B4" s="36"/>
      <c r="C4" s="36"/>
      <c r="D4" s="36"/>
      <c r="E4" s="37"/>
      <c r="F4" s="112"/>
      <c r="G4" s="38" t="str">
        <f>I18</f>
        <v>Minijob 
(bis 556,00€)</v>
      </c>
      <c r="I4" s="1"/>
      <c r="J4" s="217"/>
      <c r="K4" s="330" t="e">
        <f>$J$87</f>
        <v>#DIV/0!</v>
      </c>
      <c r="L4" s="335" t="e">
        <f>I88</f>
        <v>#DIV/0!</v>
      </c>
      <c r="N4" s="413"/>
      <c r="O4" s="413"/>
      <c r="P4" s="413"/>
    </row>
    <row r="5" spans="1:16" ht="21.75" thickBot="1" x14ac:dyDescent="0.4">
      <c r="A5" s="196"/>
      <c r="B5" s="36"/>
      <c r="C5" s="36"/>
      <c r="D5" s="36"/>
      <c r="E5" s="37"/>
      <c r="F5" s="112"/>
      <c r="G5" s="38" t="str">
        <f>N18</f>
        <v>Midijob 
(556,01€ -2.000,-€)</v>
      </c>
      <c r="I5" s="1"/>
      <c r="J5" s="216"/>
      <c r="K5" s="332" t="e">
        <f>$O$87</f>
        <v>#DIV/0!</v>
      </c>
      <c r="L5" s="336" t="e">
        <f>N88</f>
        <v>#DIV/0!</v>
      </c>
      <c r="N5" s="413"/>
      <c r="O5" s="413"/>
      <c r="P5" s="413"/>
    </row>
    <row r="6" spans="1:16" ht="21.75" thickBot="1" x14ac:dyDescent="0.4">
      <c r="A6" s="196"/>
      <c r="B6" s="36"/>
      <c r="C6" s="36"/>
      <c r="D6" s="36"/>
      <c r="E6" s="37"/>
      <c r="F6" s="112"/>
      <c r="G6" s="38" t="s">
        <v>114</v>
      </c>
      <c r="H6" s="1"/>
      <c r="I6" s="1"/>
      <c r="J6" s="118">
        <f>SUM(J3:J5)</f>
        <v>0</v>
      </c>
      <c r="K6" s="114"/>
      <c r="L6" s="116"/>
    </row>
    <row r="7" spans="1:16" ht="21" x14ac:dyDescent="0.35">
      <c r="A7" s="196"/>
      <c r="B7" s="36"/>
      <c r="C7" s="36"/>
      <c r="D7" s="36"/>
      <c r="E7" s="37"/>
      <c r="F7" s="112"/>
      <c r="G7" s="433" t="s">
        <v>230</v>
      </c>
      <c r="H7" s="434"/>
      <c r="I7" s="434"/>
      <c r="J7" s="434"/>
      <c r="K7" s="437" t="e">
        <f>ROUND((K3*$J$3/100)+(K4*$J$4/100)+(K5*$J$5/100),2)</f>
        <v>#DIV/0!</v>
      </c>
      <c r="L7" s="439" t="e">
        <f>ROUND((L3*$J$3/100)+(L4*$J$4/100)+(L5*$J$5/100),2)</f>
        <v>#DIV/0!</v>
      </c>
    </row>
    <row r="8" spans="1:16" ht="21.75" thickBot="1" x14ac:dyDescent="0.4">
      <c r="A8" s="196"/>
      <c r="B8" s="36"/>
      <c r="C8" s="36"/>
      <c r="D8" s="36"/>
      <c r="E8" s="37"/>
      <c r="F8" s="112"/>
      <c r="G8" s="435"/>
      <c r="H8" s="436"/>
      <c r="I8" s="436"/>
      <c r="J8" s="436"/>
      <c r="K8" s="438"/>
      <c r="L8" s="440"/>
    </row>
    <row r="9" spans="1:16" ht="15.75" x14ac:dyDescent="0.25">
      <c r="A9" s="111"/>
      <c r="B9" s="1"/>
      <c r="C9" s="1"/>
      <c r="D9" s="1"/>
      <c r="E9" s="37"/>
      <c r="F9" s="154"/>
      <c r="G9" s="1"/>
      <c r="H9" s="1"/>
      <c r="I9" s="1"/>
    </row>
    <row r="10" spans="1:16" x14ac:dyDescent="0.25">
      <c r="A10" s="418" t="s">
        <v>109</v>
      </c>
      <c r="B10" s="418"/>
      <c r="C10" s="418"/>
      <c r="D10" s="418"/>
      <c r="E10" s="215"/>
      <c r="F10" s="154"/>
      <c r="J10" s="215"/>
      <c r="O10" s="215"/>
    </row>
    <row r="11" spans="1:16" x14ac:dyDescent="0.25">
      <c r="A11" s="418" t="s">
        <v>110</v>
      </c>
      <c r="B11" s="418"/>
      <c r="C11" s="418"/>
      <c r="D11" s="418"/>
      <c r="E11" s="215"/>
      <c r="F11" s="154"/>
      <c r="J11" s="215"/>
      <c r="O11" s="215"/>
    </row>
    <row r="12" spans="1:16" x14ac:dyDescent="0.25">
      <c r="A12" s="418" t="s">
        <v>111</v>
      </c>
      <c r="B12" s="418"/>
      <c r="C12" s="418"/>
      <c r="D12" s="418"/>
      <c r="E12" s="215"/>
      <c r="F12" s="154"/>
      <c r="J12" s="215"/>
      <c r="O12" s="215"/>
    </row>
    <row r="13" spans="1:16" ht="30" customHeight="1" x14ac:dyDescent="0.25">
      <c r="A13" s="431" t="s">
        <v>237</v>
      </c>
      <c r="B13" s="431"/>
      <c r="C13" s="431"/>
      <c r="D13" s="431"/>
      <c r="E13" s="264"/>
      <c r="F13" s="154"/>
      <c r="J13" s="264"/>
      <c r="O13" s="264"/>
    </row>
    <row r="14" spans="1:16" x14ac:dyDescent="0.25">
      <c r="A14" s="418" t="s">
        <v>117</v>
      </c>
      <c r="B14" s="418"/>
      <c r="C14" s="418"/>
      <c r="D14" s="418"/>
      <c r="E14" s="214"/>
      <c r="F14" s="154"/>
      <c r="J14" s="214"/>
      <c r="L14" s="337"/>
      <c r="O14" s="214"/>
    </row>
    <row r="15" spans="1:16" x14ac:dyDescent="0.25">
      <c r="A15" s="418" t="s">
        <v>118</v>
      </c>
      <c r="B15" s="418"/>
      <c r="C15" s="418"/>
      <c r="D15" s="418"/>
      <c r="E15" s="264"/>
      <c r="F15" s="154"/>
      <c r="J15" s="264"/>
      <c r="O15" s="264"/>
    </row>
    <row r="16" spans="1:16" x14ac:dyDescent="0.25">
      <c r="A16" s="418" t="s">
        <v>119</v>
      </c>
      <c r="B16" s="418"/>
      <c r="C16" s="418"/>
      <c r="D16" s="418"/>
      <c r="E16" s="264"/>
      <c r="F16" s="154"/>
      <c r="J16" s="264"/>
      <c r="O16" s="264"/>
    </row>
    <row r="17" spans="1:15" ht="15.75" thickBot="1" x14ac:dyDescent="0.3">
      <c r="A17" s="38"/>
      <c r="B17" s="1"/>
      <c r="C17" s="1"/>
      <c r="D17" s="1"/>
      <c r="E17" s="37"/>
      <c r="F17" s="154"/>
      <c r="G17" s="1"/>
      <c r="H17" s="1"/>
    </row>
    <row r="18" spans="1:15" ht="24" customHeight="1" thickBot="1" x14ac:dyDescent="0.3">
      <c r="A18" s="39"/>
      <c r="B18" s="195"/>
      <c r="C18" s="195"/>
      <c r="D18" s="402" t="s">
        <v>25</v>
      </c>
      <c r="E18" s="445"/>
      <c r="F18" s="154"/>
      <c r="G18" s="1"/>
      <c r="H18" s="195"/>
      <c r="I18" s="402" t="s">
        <v>235</v>
      </c>
      <c r="J18" s="445"/>
      <c r="M18" s="195"/>
      <c r="N18" s="402" t="s">
        <v>234</v>
      </c>
      <c r="O18" s="445"/>
    </row>
    <row r="19" spans="1:15" ht="15.75" thickBot="1" x14ac:dyDescent="0.3">
      <c r="A19" s="8"/>
      <c r="B19" s="426"/>
      <c r="C19" s="427"/>
      <c r="D19" s="14" t="s">
        <v>0</v>
      </c>
      <c r="E19" s="300" t="s">
        <v>92</v>
      </c>
      <c r="F19" s="154"/>
      <c r="G19" s="1"/>
      <c r="I19" s="14" t="s">
        <v>0</v>
      </c>
      <c r="J19" s="300" t="s">
        <v>92</v>
      </c>
      <c r="N19" s="14" t="s">
        <v>0</v>
      </c>
      <c r="O19" s="300" t="s">
        <v>92</v>
      </c>
    </row>
    <row r="20" spans="1:15" ht="18" customHeight="1" thickBot="1" x14ac:dyDescent="0.3">
      <c r="A20" s="86" t="s">
        <v>26</v>
      </c>
      <c r="B20" s="95" t="s">
        <v>27</v>
      </c>
      <c r="C20" s="95"/>
      <c r="D20" s="25">
        <v>100</v>
      </c>
      <c r="E20" s="263"/>
      <c r="F20" s="154"/>
      <c r="G20" s="1"/>
      <c r="I20" s="25">
        <v>100</v>
      </c>
      <c r="J20" s="263"/>
      <c r="N20" s="25">
        <v>100</v>
      </c>
      <c r="O20" s="263"/>
    </row>
    <row r="21" spans="1:15" ht="18" customHeight="1" thickBot="1" x14ac:dyDescent="0.3">
      <c r="A21" s="86" t="s">
        <v>169</v>
      </c>
      <c r="B21" s="95" t="s">
        <v>232</v>
      </c>
      <c r="C21" s="95"/>
      <c r="D21" s="262"/>
      <c r="E21" s="263"/>
      <c r="F21" s="154"/>
      <c r="G21" s="1"/>
      <c r="I21" s="262"/>
      <c r="J21" s="263"/>
      <c r="N21" s="262"/>
      <c r="O21" s="263"/>
    </row>
    <row r="22" spans="1:15" ht="18" customHeight="1" thickBot="1" x14ac:dyDescent="0.3">
      <c r="A22" s="86"/>
      <c r="B22" s="95" t="s">
        <v>168</v>
      </c>
      <c r="C22" s="95"/>
      <c r="D22" s="95"/>
      <c r="E22" s="193">
        <f>E20*0.5</f>
        <v>0</v>
      </c>
      <c r="F22" s="154"/>
      <c r="G22" s="1"/>
      <c r="I22" s="194"/>
      <c r="J22" s="193">
        <f>J20*0.5</f>
        <v>0</v>
      </c>
      <c r="N22" s="194"/>
      <c r="O22" s="193">
        <f>O20*0.5</f>
        <v>0</v>
      </c>
    </row>
    <row r="23" spans="1:15" ht="18" customHeight="1" thickBot="1" x14ac:dyDescent="0.3">
      <c r="A23" s="86"/>
      <c r="B23" s="95" t="s">
        <v>167</v>
      </c>
      <c r="C23" s="95"/>
      <c r="D23" s="95"/>
      <c r="E23" s="193">
        <f>E21-E22</f>
        <v>0</v>
      </c>
      <c r="F23" s="154"/>
      <c r="G23" s="1"/>
      <c r="I23" s="194"/>
      <c r="J23" s="193">
        <f>J21-J22</f>
        <v>0</v>
      </c>
      <c r="N23" s="194"/>
      <c r="O23" s="193">
        <f>O21-O22</f>
        <v>0</v>
      </c>
    </row>
    <row r="24" spans="1:15" ht="18" customHeight="1" thickBot="1" x14ac:dyDescent="0.3">
      <c r="A24" s="86" t="s">
        <v>28</v>
      </c>
      <c r="B24" s="95" t="s">
        <v>29</v>
      </c>
      <c r="C24" s="95"/>
      <c r="D24" s="10"/>
      <c r="E24" s="11"/>
      <c r="F24" s="154"/>
      <c r="G24" s="1"/>
      <c r="I24" s="43"/>
      <c r="J24" s="11"/>
      <c r="N24" s="43"/>
      <c r="O24" s="11"/>
    </row>
    <row r="25" spans="1:15" ht="18" customHeight="1" thickBot="1" x14ac:dyDescent="0.3">
      <c r="A25" s="91" t="s">
        <v>55</v>
      </c>
      <c r="B25" s="95" t="s">
        <v>30</v>
      </c>
      <c r="C25" s="95"/>
      <c r="D25" s="50"/>
      <c r="E25" s="67"/>
      <c r="F25" s="154"/>
      <c r="G25" s="1"/>
      <c r="I25" s="119"/>
      <c r="J25" s="67"/>
      <c r="N25" s="119"/>
      <c r="O25" s="67"/>
    </row>
    <row r="26" spans="1:15" ht="16.899999999999999" customHeight="1" thickBot="1" x14ac:dyDescent="0.3">
      <c r="A26" s="110" t="s">
        <v>56</v>
      </c>
      <c r="B26" s="401" t="s">
        <v>31</v>
      </c>
      <c r="C26" s="401"/>
      <c r="D26" s="258"/>
      <c r="E26" s="301">
        <f>ROUND($E$20*D26/100,2)</f>
        <v>0</v>
      </c>
      <c r="F26" s="154"/>
      <c r="G26" s="1"/>
      <c r="I26" s="258"/>
      <c r="J26" s="301">
        <f>ROUND($J$20*I26/100,2)</f>
        <v>0</v>
      </c>
      <c r="N26" s="258"/>
      <c r="O26" s="301">
        <f>ROUND($O$20*N26/100,2)</f>
        <v>0</v>
      </c>
    </row>
    <row r="27" spans="1:15" ht="16.899999999999999" customHeight="1" thickBot="1" x14ac:dyDescent="0.3">
      <c r="A27" s="110" t="s">
        <v>90</v>
      </c>
      <c r="B27" s="401" t="s">
        <v>91</v>
      </c>
      <c r="C27" s="401"/>
      <c r="D27" s="259"/>
      <c r="E27" s="302">
        <f>ROUND($E$20*D27/100,2)</f>
        <v>0</v>
      </c>
      <c r="F27" s="154"/>
      <c r="G27" s="1"/>
      <c r="I27" s="191"/>
      <c r="J27" s="302"/>
      <c r="N27" s="259"/>
      <c r="O27" s="302">
        <f>ROUND($O$20*N27/100,2)</f>
        <v>0</v>
      </c>
    </row>
    <row r="28" spans="1:15" ht="16.899999999999999" customHeight="1" thickBot="1" x14ac:dyDescent="0.3">
      <c r="A28" s="442" t="s">
        <v>166</v>
      </c>
      <c r="B28" s="443"/>
      <c r="C28" s="444"/>
      <c r="D28" s="145" t="e">
        <f>E28*100/E20</f>
        <v>#DIV/0!</v>
      </c>
      <c r="E28" s="302">
        <f>ROUND($E$23*D26/100,2)</f>
        <v>0</v>
      </c>
      <c r="F28" s="154"/>
      <c r="G28" s="1"/>
      <c r="I28" s="145" t="e">
        <f>J28*100/$J$20</f>
        <v>#DIV/0!</v>
      </c>
      <c r="J28" s="302">
        <f>ROUND($J$23*I26/100,2)</f>
        <v>0</v>
      </c>
      <c r="N28" s="145" t="e">
        <f>O28*100/O20</f>
        <v>#DIV/0!</v>
      </c>
      <c r="O28" s="302">
        <f>ROUND($O$23*N26/100,2)</f>
        <v>0</v>
      </c>
    </row>
    <row r="29" spans="1:15" ht="16.899999999999999" customHeight="1" thickBot="1" x14ac:dyDescent="0.3">
      <c r="A29" s="442" t="s">
        <v>165</v>
      </c>
      <c r="B29" s="443"/>
      <c r="C29" s="444"/>
      <c r="D29" s="145" t="e">
        <f>E29*100/$E$20</f>
        <v>#DIV/0!</v>
      </c>
      <c r="E29" s="302">
        <f>ROUND($E$23*D27/100,2)</f>
        <v>0</v>
      </c>
      <c r="F29" s="154"/>
      <c r="G29" s="1"/>
      <c r="I29" s="145"/>
      <c r="J29" s="302"/>
      <c r="N29" s="261" t="e">
        <f>O29*100/O20</f>
        <v>#DIV/0!</v>
      </c>
      <c r="O29" s="302">
        <f>ROUND($O$23*N27/100,2)</f>
        <v>0</v>
      </c>
    </row>
    <row r="30" spans="1:15" ht="16.899999999999999" customHeight="1" thickBot="1" x14ac:dyDescent="0.3">
      <c r="A30" s="110" t="s">
        <v>57</v>
      </c>
      <c r="B30" s="401" t="s">
        <v>32</v>
      </c>
      <c r="C30" s="401"/>
      <c r="D30" s="259"/>
      <c r="E30" s="302">
        <f>ROUND($E$20*D30/100,2)</f>
        <v>0</v>
      </c>
      <c r="F30" s="154"/>
      <c r="G30" s="1"/>
      <c r="I30" s="259"/>
      <c r="J30" s="302">
        <f>ROUND($J$20*I30/100,2)</f>
        <v>0</v>
      </c>
      <c r="N30" s="259"/>
      <c r="O30" s="302">
        <f>ROUND($O$20*N30/100,2)</f>
        <v>0</v>
      </c>
    </row>
    <row r="31" spans="1:15" ht="16.899999999999999" customHeight="1" thickBot="1" x14ac:dyDescent="0.3">
      <c r="A31" s="110" t="s">
        <v>57</v>
      </c>
      <c r="B31" s="401" t="s">
        <v>164</v>
      </c>
      <c r="C31" s="401"/>
      <c r="D31" s="145" t="e">
        <f>E31*100/E20</f>
        <v>#DIV/0!</v>
      </c>
      <c r="E31" s="302">
        <f>ROUND($E$23*D30/100,2)</f>
        <v>0</v>
      </c>
      <c r="F31" s="154"/>
      <c r="G31" s="1"/>
      <c r="I31" s="145" t="e">
        <f>J31*100/$J$20</f>
        <v>#DIV/0!</v>
      </c>
      <c r="J31" s="302">
        <f>ROUND($J$23*I30/100,2)</f>
        <v>0</v>
      </c>
      <c r="N31" s="145" t="e">
        <f>O31*100/O20</f>
        <v>#DIV/0!</v>
      </c>
      <c r="O31" s="302">
        <f>ROUND($O$23*N30/100,2)</f>
        <v>0</v>
      </c>
    </row>
    <row r="32" spans="1:15" ht="16.899999999999999" customHeight="1" thickBot="1" x14ac:dyDescent="0.3">
      <c r="A32" s="110" t="s">
        <v>58</v>
      </c>
      <c r="B32" s="401" t="s">
        <v>33</v>
      </c>
      <c r="C32" s="401"/>
      <c r="D32" s="259"/>
      <c r="E32" s="302">
        <f>ROUND($E$20*D32/100,2)</f>
        <v>0</v>
      </c>
      <c r="F32" s="154"/>
      <c r="G32" s="1"/>
      <c r="I32" s="191"/>
      <c r="J32" s="302"/>
      <c r="N32" s="259"/>
      <c r="O32" s="302">
        <f>ROUND($O$20*N32/100,2)</f>
        <v>0</v>
      </c>
    </row>
    <row r="33" spans="1:18" ht="16.899999999999999" customHeight="1" thickBot="1" x14ac:dyDescent="0.3">
      <c r="A33" s="110" t="s">
        <v>58</v>
      </c>
      <c r="B33" s="281" t="s">
        <v>163</v>
      </c>
      <c r="C33" s="281"/>
      <c r="D33" s="145" t="e">
        <f>E33*100/E20</f>
        <v>#DIV/0!</v>
      </c>
      <c r="E33" s="302">
        <f>ROUND($E$23*D32/100,2)</f>
        <v>0</v>
      </c>
      <c r="F33" s="154"/>
      <c r="G33" s="1"/>
      <c r="I33" s="145"/>
      <c r="J33" s="302"/>
      <c r="N33" s="145" t="e">
        <f>O33*100/O20</f>
        <v>#DIV/0!</v>
      </c>
      <c r="O33" s="302">
        <f>ROUND($O$23*N32/100,2)</f>
        <v>0</v>
      </c>
    </row>
    <row r="34" spans="1:18" ht="16.899999999999999" customHeight="1" thickBot="1" x14ac:dyDescent="0.3">
      <c r="A34" s="110" t="s">
        <v>59</v>
      </c>
      <c r="B34" s="401" t="s">
        <v>34</v>
      </c>
      <c r="C34" s="401"/>
      <c r="D34" s="259"/>
      <c r="E34" s="302">
        <f>ROUND($E$20*D34/100,2)</f>
        <v>0</v>
      </c>
      <c r="F34" s="154"/>
      <c r="G34" s="1"/>
      <c r="I34" s="191"/>
      <c r="J34" s="302"/>
      <c r="N34" s="259"/>
      <c r="O34" s="302">
        <f>ROUND($O$20*N34/100,2)</f>
        <v>0</v>
      </c>
    </row>
    <row r="35" spans="1:18" ht="16.899999999999999" customHeight="1" thickBot="1" x14ac:dyDescent="0.3">
      <c r="A35" s="110" t="s">
        <v>59</v>
      </c>
      <c r="B35" s="281" t="s">
        <v>162</v>
      </c>
      <c r="C35" s="281"/>
      <c r="D35" s="145" t="e">
        <f>E35*100/$E$20</f>
        <v>#DIV/0!</v>
      </c>
      <c r="E35" s="302">
        <f>ROUND($E$23*D34/100,2)</f>
        <v>0</v>
      </c>
      <c r="F35" s="154"/>
      <c r="G35" s="1"/>
      <c r="I35" s="145"/>
      <c r="J35" s="302"/>
      <c r="N35" s="145" t="e">
        <f>O35*100/O20</f>
        <v>#DIV/0!</v>
      </c>
      <c r="O35" s="302">
        <f>ROUND($O$23*N34/100,2)</f>
        <v>0</v>
      </c>
    </row>
    <row r="36" spans="1:18" ht="16.899999999999999" customHeight="1" thickBot="1" x14ac:dyDescent="0.3">
      <c r="A36" s="110" t="s">
        <v>60</v>
      </c>
      <c r="B36" s="401" t="s">
        <v>35</v>
      </c>
      <c r="C36" s="401"/>
      <c r="D36" s="259"/>
      <c r="E36" s="302">
        <f>ROUND($E$20*D36/100,2)</f>
        <v>0</v>
      </c>
      <c r="F36" s="154"/>
      <c r="G36" s="1"/>
      <c r="I36" s="259"/>
      <c r="J36" s="302">
        <f>ROUND($J$20*I36/100,2)</f>
        <v>0</v>
      </c>
      <c r="N36" s="259"/>
      <c r="O36" s="302">
        <f>ROUND($O$20*N36/100,2)</f>
        <v>0</v>
      </c>
    </row>
    <row r="37" spans="1:18" ht="16.899999999999999" customHeight="1" thickBot="1" x14ac:dyDescent="0.3">
      <c r="A37" s="110" t="s">
        <v>60</v>
      </c>
      <c r="B37" s="281" t="s">
        <v>161</v>
      </c>
      <c r="C37" s="281"/>
      <c r="D37" s="145" t="e">
        <f>E37*100/E20</f>
        <v>#DIV/0!</v>
      </c>
      <c r="E37" s="302">
        <f>ROUND($E$23*D36/100,2)</f>
        <v>0</v>
      </c>
      <c r="F37" s="154"/>
      <c r="G37" s="1"/>
      <c r="I37" s="145" t="e">
        <f>J37*100/$J$20</f>
        <v>#DIV/0!</v>
      </c>
      <c r="J37" s="302">
        <f>ROUND($J$23*I36/100,2)</f>
        <v>0</v>
      </c>
      <c r="N37" s="145" t="e">
        <f>O37*100/O20</f>
        <v>#DIV/0!</v>
      </c>
      <c r="O37" s="302">
        <f>ROUND($O$23*N36/100,2)</f>
        <v>0</v>
      </c>
    </row>
    <row r="38" spans="1:18" ht="16.899999999999999" customHeight="1" thickBot="1" x14ac:dyDescent="0.3">
      <c r="A38" s="110" t="s">
        <v>61</v>
      </c>
      <c r="B38" s="401" t="s">
        <v>36</v>
      </c>
      <c r="C38" s="401"/>
      <c r="D38" s="259"/>
      <c r="E38" s="302">
        <f>ROUND($E$20*D38/100,2)</f>
        <v>0</v>
      </c>
      <c r="F38" s="154"/>
      <c r="G38" s="1"/>
      <c r="I38" s="259"/>
      <c r="J38" s="302">
        <f>ROUND($J$20*I38/100,2)</f>
        <v>0</v>
      </c>
      <c r="N38" s="259"/>
      <c r="O38" s="302">
        <f>ROUND($O$20*N38/100,2)</f>
        <v>0</v>
      </c>
    </row>
    <row r="39" spans="1:18" ht="16.899999999999999" customHeight="1" thickBot="1" x14ac:dyDescent="0.3">
      <c r="A39" s="110" t="s">
        <v>61</v>
      </c>
      <c r="B39" s="281" t="s">
        <v>160</v>
      </c>
      <c r="C39" s="281"/>
      <c r="D39" s="145" t="e">
        <f>E39*100/E20</f>
        <v>#DIV/0!</v>
      </c>
      <c r="E39" s="303">
        <f>ROUND($E$23*D38/100,2)</f>
        <v>0</v>
      </c>
      <c r="F39" s="154"/>
      <c r="G39" s="1"/>
      <c r="I39" s="145" t="e">
        <f>J39*100/$J$20</f>
        <v>#DIV/0!</v>
      </c>
      <c r="J39" s="303">
        <f>ROUND($J$23*I38/100,2)</f>
        <v>0</v>
      </c>
      <c r="N39" s="190" t="e">
        <f>O39*100/O20</f>
        <v>#DIV/0!</v>
      </c>
      <c r="O39" s="303">
        <f>ROUND($O$23*N38/100,2)</f>
        <v>0</v>
      </c>
    </row>
    <row r="40" spans="1:18" ht="16.899999999999999" customHeight="1" thickBot="1" x14ac:dyDescent="0.3">
      <c r="A40" s="110" t="s">
        <v>62</v>
      </c>
      <c r="B40" s="401" t="s">
        <v>159</v>
      </c>
      <c r="C40" s="401"/>
      <c r="D40" s="260"/>
      <c r="E40" s="304">
        <f>ROUND(($E$20+$E$21)*D40/100,2)</f>
        <v>0</v>
      </c>
      <c r="F40" s="154"/>
      <c r="G40" s="1"/>
      <c r="I40" s="260"/>
      <c r="J40" s="304">
        <f>ROUND(($J$20+$J$21)*I40/100,2)</f>
        <v>0</v>
      </c>
      <c r="N40" s="260"/>
      <c r="O40" s="304">
        <f>ROUND(($O$20+$O$21)*N40/100,2)</f>
        <v>0</v>
      </c>
    </row>
    <row r="41" spans="1:18" ht="25.9" customHeight="1" thickBot="1" x14ac:dyDescent="0.3">
      <c r="A41" s="420" t="s">
        <v>38</v>
      </c>
      <c r="B41" s="421"/>
      <c r="C41" s="422"/>
      <c r="D41" s="53" t="e">
        <f>SUM(D26:D40)</f>
        <v>#DIV/0!</v>
      </c>
      <c r="E41" s="54">
        <f>SUM(E26:E40)</f>
        <v>0</v>
      </c>
      <c r="F41" s="154"/>
      <c r="G41" s="18"/>
      <c r="I41" s="53" t="e">
        <f>SUM(I26:I40)</f>
        <v>#DIV/0!</v>
      </c>
      <c r="J41" s="54">
        <f>SUM(J26:J40)</f>
        <v>0</v>
      </c>
      <c r="N41" s="53" t="e">
        <f>SUM(N26:N40)</f>
        <v>#DIV/0!</v>
      </c>
      <c r="O41" s="54">
        <f>SUM(O26:O40)</f>
        <v>0</v>
      </c>
    </row>
    <row r="42" spans="1:18" ht="18" customHeight="1" thickBot="1" x14ac:dyDescent="0.3">
      <c r="A42" s="91" t="s">
        <v>68</v>
      </c>
      <c r="B42" s="95" t="s">
        <v>39</v>
      </c>
      <c r="C42" s="5"/>
      <c r="D42" s="60"/>
      <c r="E42" s="62"/>
      <c r="F42" s="154"/>
      <c r="G42" s="1"/>
      <c r="I42" s="60"/>
      <c r="J42" s="62"/>
      <c r="N42" s="60"/>
      <c r="O42" s="62"/>
    </row>
    <row r="43" spans="1:18" ht="16.899999999999999" customHeight="1" thickBot="1" x14ac:dyDescent="0.3">
      <c r="A43" s="187" t="s">
        <v>63</v>
      </c>
      <c r="B43" s="186" t="s">
        <v>40</v>
      </c>
      <c r="C43" s="186"/>
      <c r="D43" s="146" t="e">
        <f>ROUND($E$13*100/$E$15,2)</f>
        <v>#DIV/0!</v>
      </c>
      <c r="E43" s="305" t="e">
        <f>ROUND($E$20*D43/100,2)</f>
        <v>#DIV/0!</v>
      </c>
      <c r="F43" s="154"/>
      <c r="G43" s="1"/>
      <c r="I43" s="316" t="e">
        <f>ROUND($J$13*100/$J$15,2)</f>
        <v>#DIV/0!</v>
      </c>
      <c r="J43" s="305" t="e">
        <f>ROUND($J$20*I43/100,2)</f>
        <v>#DIV/0!</v>
      </c>
      <c r="N43" s="316" t="e">
        <f>ROUND($O$13*100/$O$15,2)</f>
        <v>#DIV/0!</v>
      </c>
      <c r="O43" s="305" t="e">
        <f>ROUND($O$20*N43/100,2)</f>
        <v>#DIV/0!</v>
      </c>
      <c r="R43" s="65"/>
    </row>
    <row r="44" spans="1:18" ht="16.899999999999999" customHeight="1" thickBot="1" x14ac:dyDescent="0.3">
      <c r="A44" s="184"/>
      <c r="B44" s="106" t="s">
        <v>41</v>
      </c>
      <c r="C44" s="183">
        <f>$D$26+$D$27+$D$30+$D$32+$D$34+$D$36+$D$38+$D$40</f>
        <v>0</v>
      </c>
      <c r="D44" s="201" t="e">
        <f>ROUND(E44*100/$E$20,2)</f>
        <v>#DIV/0!</v>
      </c>
      <c r="E44" s="306" t="e">
        <f>ROUND($E$43*C44/100,2)</f>
        <v>#DIV/0!</v>
      </c>
      <c r="F44" s="154"/>
      <c r="G44" s="1"/>
      <c r="H44" s="135">
        <f>$I$26+$I$30+$I$36+$I$38+$I$40</f>
        <v>0</v>
      </c>
      <c r="I44" s="201" t="e">
        <f>ROUND(J44*100/$E$20,2)</f>
        <v>#DIV/0!</v>
      </c>
      <c r="J44" s="306" t="e">
        <f>ROUND($J$43*H44/100,2)</f>
        <v>#DIV/0!</v>
      </c>
      <c r="M44" s="135">
        <f>N26+N27+N30+N32+N34+N36+N38+N40</f>
        <v>0</v>
      </c>
      <c r="N44" s="201" t="e">
        <f>ROUND(O44*100/$O$20,2)</f>
        <v>#DIV/0!</v>
      </c>
      <c r="O44" s="306" t="e">
        <f>ROUND($O$43*M44/100,2)</f>
        <v>#DIV/0!</v>
      </c>
    </row>
    <row r="45" spans="1:18" ht="16.899999999999999" customHeight="1" thickBot="1" x14ac:dyDescent="0.3">
      <c r="A45" s="187" t="s">
        <v>64</v>
      </c>
      <c r="B45" s="186" t="s">
        <v>42</v>
      </c>
      <c r="C45" s="307"/>
      <c r="D45" s="145" t="e">
        <f>ROUND(E10*100/E15,2)</f>
        <v>#DIV/0!</v>
      </c>
      <c r="E45" s="306" t="e">
        <f>ROUND($E$20*D45/100,2)</f>
        <v>#DIV/0!</v>
      </c>
      <c r="F45" s="154"/>
      <c r="G45" s="1"/>
      <c r="H45" s="185"/>
      <c r="I45" s="317" t="e">
        <f>ROUND(J10*100/J15,2)</f>
        <v>#DIV/0!</v>
      </c>
      <c r="J45" s="306" t="e">
        <f>ROUND($J$20*I45/100,2)</f>
        <v>#DIV/0!</v>
      </c>
      <c r="M45" s="185"/>
      <c r="N45" s="317" t="e">
        <f>ROUND(O10*100/O15,2)</f>
        <v>#DIV/0!</v>
      </c>
      <c r="O45" s="306" t="e">
        <f>ROUND($O$20*N45/100,2)</f>
        <v>#DIV/0!</v>
      </c>
    </row>
    <row r="46" spans="1:18" ht="16.5" customHeight="1" thickBot="1" x14ac:dyDescent="0.3">
      <c r="A46" s="184"/>
      <c r="B46" s="106" t="s">
        <v>43</v>
      </c>
      <c r="C46" s="183">
        <f>$D$26+$D$27+$D$30+$D$32+$D$34+$D$36+$D$38+$D$40</f>
        <v>0</v>
      </c>
      <c r="D46" s="201" t="e">
        <f>ROUND(E46*100/$E$20,2)</f>
        <v>#DIV/0!</v>
      </c>
      <c r="E46" s="306" t="e">
        <f>ROUND($E$45*C46/100,2)</f>
        <v>#DIV/0!</v>
      </c>
      <c r="F46" s="154"/>
      <c r="G46" s="1"/>
      <c r="H46" s="135">
        <f>$H$44</f>
        <v>0</v>
      </c>
      <c r="I46" s="201" t="e">
        <f>ROUND(J9*100/J12,2)</f>
        <v>#DIV/0!</v>
      </c>
      <c r="J46" s="306" t="e">
        <f>ROUND($J$45*H46/100,2)</f>
        <v>#DIV/0!</v>
      </c>
      <c r="M46" s="135">
        <f>M44</f>
        <v>0</v>
      </c>
      <c r="N46" s="201" t="e">
        <f>ROUND(O46*100/$O$20,2)</f>
        <v>#DIV/0!</v>
      </c>
      <c r="O46" s="306" t="e">
        <f>ROUND($O$45*M46/100,2)</f>
        <v>#DIV/0!</v>
      </c>
    </row>
    <row r="47" spans="1:18" ht="16.5" customHeight="1" thickBot="1" x14ac:dyDescent="0.3">
      <c r="A47" s="187" t="s">
        <v>65</v>
      </c>
      <c r="B47" s="186" t="s">
        <v>44</v>
      </c>
      <c r="C47" s="307"/>
      <c r="D47" s="145" t="e">
        <f>ROUND(E11*100/E15,2)</f>
        <v>#DIV/0!</v>
      </c>
      <c r="E47" s="306" t="e">
        <f>ROUND($E$20*D47/100,2)</f>
        <v>#DIV/0!</v>
      </c>
      <c r="F47" s="154"/>
      <c r="G47" s="1"/>
      <c r="H47" s="185"/>
      <c r="I47" s="317" t="e">
        <f>ROUND(J11*100/J15,2)</f>
        <v>#DIV/0!</v>
      </c>
      <c r="J47" s="306" t="e">
        <f>ROUND($J$20*I47/100,2)</f>
        <v>#DIV/0!</v>
      </c>
      <c r="M47" s="185"/>
      <c r="N47" s="317" t="e">
        <f>ROUND(O11*100/O15,2)</f>
        <v>#DIV/0!</v>
      </c>
      <c r="O47" s="306" t="e">
        <f>ROUND($O$20*N47/100,2)</f>
        <v>#DIV/0!</v>
      </c>
    </row>
    <row r="48" spans="1:18" ht="16.5" customHeight="1" thickBot="1" x14ac:dyDescent="0.3">
      <c r="A48" s="184"/>
      <c r="B48" s="106" t="s">
        <v>45</v>
      </c>
      <c r="C48" s="183">
        <f>$D$26+$D$27+$D$30+$D$32+$D$34+$D$36+$D$38+$D$40</f>
        <v>0</v>
      </c>
      <c r="D48" s="201" t="e">
        <f>ROUND(E48*100/$E$20,2)</f>
        <v>#DIV/0!</v>
      </c>
      <c r="E48" s="306" t="e">
        <f>ROUND($E$47*C48/100,2)</f>
        <v>#DIV/0!</v>
      </c>
      <c r="F48" s="154"/>
      <c r="G48" s="1"/>
      <c r="H48" s="135">
        <f>H46</f>
        <v>0</v>
      </c>
      <c r="I48" s="201" t="e">
        <f>ROUND(J48*100/$J$20,2)</f>
        <v>#DIV/0!</v>
      </c>
      <c r="J48" s="306" t="e">
        <f>ROUND($J$47*H48/100,2)</f>
        <v>#DIV/0!</v>
      </c>
      <c r="M48" s="135">
        <f>M46</f>
        <v>0</v>
      </c>
      <c r="N48" s="201" t="e">
        <f>ROUND(O48*100/$O$20,2)</f>
        <v>#DIV/0!</v>
      </c>
      <c r="O48" s="306" t="e">
        <f>ROUND($O$47*M48/100,2)</f>
        <v>#DIV/0!</v>
      </c>
    </row>
    <row r="49" spans="1:15" ht="16.5" customHeight="1" thickBot="1" x14ac:dyDescent="0.3">
      <c r="A49" s="187" t="s">
        <v>66</v>
      </c>
      <c r="B49" s="186" t="s">
        <v>46</v>
      </c>
      <c r="C49" s="307"/>
      <c r="D49" s="145" t="e">
        <f>ROUND(E12*100/E15,2)</f>
        <v>#DIV/0!</v>
      </c>
      <c r="E49" s="306" t="e">
        <f>ROUND($E$20*D49/100,2)</f>
        <v>#DIV/0!</v>
      </c>
      <c r="F49" s="154"/>
      <c r="G49" s="1"/>
      <c r="H49" s="185"/>
      <c r="I49" s="317" t="e">
        <f>ROUND(J12*100/J15,2)</f>
        <v>#DIV/0!</v>
      </c>
      <c r="J49" s="306" t="e">
        <f>ROUND($J$20*I49/100,2)</f>
        <v>#DIV/0!</v>
      </c>
      <c r="M49" s="185"/>
      <c r="N49" s="317" t="e">
        <f>ROUND(O12*100/O15,2)</f>
        <v>#DIV/0!</v>
      </c>
      <c r="O49" s="306" t="e">
        <f>ROUND($O$20*N49/100,2)</f>
        <v>#DIV/0!</v>
      </c>
    </row>
    <row r="50" spans="1:15" ht="16.5" customHeight="1" thickBot="1" x14ac:dyDescent="0.3">
      <c r="A50" s="188"/>
      <c r="B50" s="106" t="s">
        <v>47</v>
      </c>
      <c r="C50" s="183">
        <f>$D$26+$D$27+$D$30+$D$32+$D$34+$D$36+$D$38+$D$40</f>
        <v>0</v>
      </c>
      <c r="D50" s="201" t="e">
        <f>ROUND(E50*100/$E$20,2)</f>
        <v>#DIV/0!</v>
      </c>
      <c r="E50" s="306" t="e">
        <f>ROUND($E$49*C50/100,2)</f>
        <v>#DIV/0!</v>
      </c>
      <c r="F50" s="154"/>
      <c r="G50" s="1"/>
      <c r="H50" s="135">
        <f>$H$46</f>
        <v>0</v>
      </c>
      <c r="I50" s="201" t="e">
        <f>ROUND(J50*100/$J$20,2)</f>
        <v>#DIV/0!</v>
      </c>
      <c r="J50" s="306" t="e">
        <f>ROUND($J$49*H50/100,2)</f>
        <v>#DIV/0!</v>
      </c>
      <c r="M50" s="135">
        <f>M48</f>
        <v>0</v>
      </c>
      <c r="N50" s="201" t="e">
        <f>ROUND(O50*100/$O$20,2)</f>
        <v>#DIV/0!</v>
      </c>
      <c r="O50" s="306" t="e">
        <f>ROUND($O$49*M50/100,2)</f>
        <v>#DIV/0!</v>
      </c>
    </row>
    <row r="51" spans="1:15" ht="16.899999999999999" customHeight="1" thickBot="1" x14ac:dyDescent="0.3">
      <c r="A51" s="187" t="s">
        <v>67</v>
      </c>
      <c r="B51" s="186" t="s">
        <v>48</v>
      </c>
      <c r="C51" s="307"/>
      <c r="D51" s="145" t="e">
        <f>ROUND(((1.85*E20)/E16/E20)*D45,2)</f>
        <v>#DIV/0!</v>
      </c>
      <c r="E51" s="306" t="e">
        <f>ROUND($E$20*D51/100,2)</f>
        <v>#DIV/0!</v>
      </c>
      <c r="F51" s="154"/>
      <c r="G51" s="1"/>
      <c r="H51" s="185"/>
      <c r="I51" s="317" t="e">
        <f>ROUND(((1.85*J20)/J16/J20)*I45,2)</f>
        <v>#DIV/0!</v>
      </c>
      <c r="J51" s="306" t="e">
        <f>ROUND($J$20*I51/100,2)</f>
        <v>#DIV/0!</v>
      </c>
      <c r="M51" s="185"/>
      <c r="N51" s="317" t="e">
        <f>ROUND(((1.85*O20)/O16/O20)*N45,2)</f>
        <v>#DIV/0!</v>
      </c>
      <c r="O51" s="306" t="e">
        <f>ROUND($O$20*N51/100,2)</f>
        <v>#DIV/0!</v>
      </c>
    </row>
    <row r="52" spans="1:15" ht="16.899999999999999" customHeight="1" thickBot="1" x14ac:dyDescent="0.3">
      <c r="A52" s="184"/>
      <c r="B52" s="106" t="s">
        <v>49</v>
      </c>
      <c r="C52" s="183">
        <f>$D$26+$D$27+$D$30+$D$32+$D$34+$D$36+$D$38+$D$40</f>
        <v>0</v>
      </c>
      <c r="D52" s="202" t="e">
        <f>ROUND(E52*100/$E$20,2)</f>
        <v>#DIV/0!</v>
      </c>
      <c r="E52" s="308" t="e">
        <f>ROUND($E$51*C52/100,2)</f>
        <v>#DIV/0!</v>
      </c>
      <c r="F52" s="154"/>
      <c r="G52" s="1"/>
      <c r="H52" s="135">
        <f>$H$46</f>
        <v>0</v>
      </c>
      <c r="I52" s="202" t="e">
        <f>ROUND(J52*100/$J$20,2)</f>
        <v>#DIV/0!</v>
      </c>
      <c r="J52" s="308" t="e">
        <f>ROUND($J$51*H52/100,2)</f>
        <v>#DIV/0!</v>
      </c>
      <c r="M52" s="135">
        <f>M50</f>
        <v>0</v>
      </c>
      <c r="N52" s="202" t="e">
        <f>ROUND(O52*100/$O$20,2)</f>
        <v>#DIV/0!</v>
      </c>
      <c r="O52" s="308" t="e">
        <f>ROUND($O$51*M52/100,2)</f>
        <v>#DIV/0!</v>
      </c>
    </row>
    <row r="53" spans="1:15" ht="25.9" customHeight="1" thickBot="1" x14ac:dyDescent="0.3">
      <c r="A53" s="109" t="s">
        <v>50</v>
      </c>
      <c r="B53" s="108"/>
      <c r="C53" s="4"/>
      <c r="D53" s="53" t="e">
        <f>SUM(D43:D52)</f>
        <v>#DIV/0!</v>
      </c>
      <c r="E53" s="54" t="e">
        <f>SUM(E43:E52)</f>
        <v>#DIV/0!</v>
      </c>
      <c r="F53" s="154"/>
      <c r="G53" s="1"/>
      <c r="I53" s="53" t="e">
        <f>SUM(I43:I52)</f>
        <v>#DIV/0!</v>
      </c>
      <c r="J53" s="32" t="e">
        <f>SUM(J43:J52)</f>
        <v>#DIV/0!</v>
      </c>
      <c r="N53" s="53" t="e">
        <f>SUM(N43:N52)</f>
        <v>#DIV/0!</v>
      </c>
      <c r="O53" s="32" t="e">
        <f>SUM(O43:O52)</f>
        <v>#DIV/0!</v>
      </c>
    </row>
    <row r="54" spans="1:15" ht="25.9" customHeight="1" thickBot="1" x14ac:dyDescent="0.3">
      <c r="A54" s="423" t="s">
        <v>51</v>
      </c>
      <c r="B54" s="424"/>
      <c r="C54" s="425"/>
      <c r="D54" s="24" t="e">
        <f>D41+D53</f>
        <v>#DIV/0!</v>
      </c>
      <c r="E54" s="40" t="e">
        <f>E53+E41</f>
        <v>#DIV/0!</v>
      </c>
      <c r="F54" s="154"/>
      <c r="G54" s="1"/>
      <c r="H54" s="1"/>
      <c r="I54" s="24" t="e">
        <f>I41+I53</f>
        <v>#DIV/0!</v>
      </c>
      <c r="J54" s="66" t="e">
        <f>J53+J41</f>
        <v>#DIV/0!</v>
      </c>
      <c r="M54" s="1"/>
      <c r="N54" s="24" t="e">
        <f>N41+N53</f>
        <v>#DIV/0!</v>
      </c>
      <c r="O54" s="66" t="e">
        <f>O53+O41</f>
        <v>#DIV/0!</v>
      </c>
    </row>
    <row r="55" spans="1:15" ht="18" customHeight="1" thickBot="1" x14ac:dyDescent="0.3">
      <c r="A55" s="91" t="s">
        <v>69</v>
      </c>
      <c r="B55" s="95" t="s">
        <v>52</v>
      </c>
      <c r="C55" s="198"/>
      <c r="D55" s="96"/>
      <c r="E55" s="67"/>
      <c r="F55" s="154"/>
      <c r="G55" s="1"/>
      <c r="H55" s="1"/>
      <c r="I55" s="68"/>
      <c r="J55" s="67"/>
      <c r="M55" s="1"/>
      <c r="N55" s="68"/>
      <c r="O55" s="67"/>
    </row>
    <row r="56" spans="1:15" ht="16.899999999999999" customHeight="1" thickBot="1" x14ac:dyDescent="0.3">
      <c r="A56" s="88" t="s">
        <v>70</v>
      </c>
      <c r="B56" s="97" t="s">
        <v>53</v>
      </c>
      <c r="C56" s="97"/>
      <c r="D56" s="209"/>
      <c r="E56" s="301">
        <f>ROUND($E$20*D56/100,2)</f>
        <v>0</v>
      </c>
      <c r="F56" s="154"/>
      <c r="G56" s="1"/>
      <c r="H56" s="1"/>
      <c r="I56" s="209"/>
      <c r="J56" s="301">
        <f>ROUND($J$20*I56/100,2)</f>
        <v>0</v>
      </c>
      <c r="M56" s="1"/>
      <c r="N56" s="209"/>
      <c r="O56" s="301">
        <f>ROUND($O$20*N56/100,2)</f>
        <v>0</v>
      </c>
    </row>
    <row r="57" spans="1:15" ht="16.899999999999999" customHeight="1" thickBot="1" x14ac:dyDescent="0.3">
      <c r="A57" s="88" t="s">
        <v>71</v>
      </c>
      <c r="B57" s="97" t="s">
        <v>54</v>
      </c>
      <c r="C57" s="97"/>
      <c r="D57" s="208"/>
      <c r="E57" s="304">
        <f>ROUND($E$20*D57/100,2)</f>
        <v>0</v>
      </c>
      <c r="F57" s="154"/>
      <c r="G57" s="1"/>
      <c r="H57" s="1"/>
      <c r="I57" s="208"/>
      <c r="J57" s="304">
        <f>ROUND($J$20*I57/100,2)</f>
        <v>0</v>
      </c>
      <c r="M57" s="1"/>
      <c r="N57" s="208"/>
      <c r="O57" s="304">
        <f>ROUND($O$20*N57/100,2)</f>
        <v>0</v>
      </c>
    </row>
    <row r="58" spans="1:15" ht="20.45" customHeight="1" thickBot="1" x14ac:dyDescent="0.3">
      <c r="A58" s="98" t="s">
        <v>108</v>
      </c>
      <c r="B58" s="99"/>
      <c r="C58" s="100"/>
      <c r="D58" s="181" t="e">
        <f>D54+D56+D57</f>
        <v>#DIV/0!</v>
      </c>
      <c r="E58" s="138" t="e">
        <f>E57+E56+E54</f>
        <v>#DIV/0!</v>
      </c>
      <c r="F58" s="154"/>
      <c r="G58" s="1"/>
      <c r="H58" s="1"/>
      <c r="I58" s="69" t="e">
        <f>I54+I56+I57</f>
        <v>#DIV/0!</v>
      </c>
      <c r="J58" s="138" t="e">
        <f>J57+J56+J54</f>
        <v>#DIV/0!</v>
      </c>
      <c r="M58" s="1"/>
      <c r="N58" s="69" t="e">
        <f>N54+N56+N57</f>
        <v>#DIV/0!</v>
      </c>
      <c r="O58" s="138" t="e">
        <f>O57+O56+O54</f>
        <v>#DIV/0!</v>
      </c>
    </row>
    <row r="59" spans="1:15" ht="18" customHeight="1" thickBot="1" x14ac:dyDescent="0.3">
      <c r="A59" s="102" t="s">
        <v>1</v>
      </c>
      <c r="B59" s="409" t="s">
        <v>2</v>
      </c>
      <c r="C59" s="409"/>
      <c r="D59" s="409"/>
      <c r="E59" s="11"/>
      <c r="F59" s="154"/>
      <c r="G59" s="1"/>
      <c r="H59" s="1"/>
      <c r="I59" s="6"/>
      <c r="J59" s="12"/>
      <c r="M59" s="1"/>
      <c r="N59" s="6"/>
      <c r="O59" s="12"/>
    </row>
    <row r="60" spans="1:15" ht="15.75" thickBot="1" x14ac:dyDescent="0.3">
      <c r="A60" s="90" t="s">
        <v>72</v>
      </c>
      <c r="B60" s="407" t="s">
        <v>107</v>
      </c>
      <c r="C60" s="407"/>
      <c r="D60" s="103"/>
      <c r="E60" s="52"/>
      <c r="F60" s="154"/>
      <c r="G60" s="1"/>
      <c r="H60" s="3"/>
      <c r="I60" s="68"/>
      <c r="J60" s="67"/>
      <c r="M60" s="3"/>
      <c r="N60" s="68"/>
      <c r="O60" s="67"/>
    </row>
    <row r="61" spans="1:15" ht="15.75" thickBot="1" x14ac:dyDescent="0.3">
      <c r="A61" s="88" t="s">
        <v>94</v>
      </c>
      <c r="B61" s="410" t="s">
        <v>128</v>
      </c>
      <c r="C61" s="410"/>
      <c r="D61" s="209"/>
      <c r="E61" s="301">
        <f>ROUND($E$20*D61/100,2)</f>
        <v>0</v>
      </c>
      <c r="F61" s="154"/>
      <c r="G61" s="1"/>
      <c r="H61" s="3"/>
      <c r="I61" s="209"/>
      <c r="J61" s="301">
        <f>ROUND($J$20*I61/100,2)</f>
        <v>0</v>
      </c>
      <c r="M61" s="3"/>
      <c r="N61" s="209"/>
      <c r="O61" s="301">
        <f>ROUND($O$20*N61/100,2)</f>
        <v>0</v>
      </c>
    </row>
    <row r="62" spans="1:15" ht="15.75" thickBot="1" x14ac:dyDescent="0.3">
      <c r="A62" s="88" t="s">
        <v>95</v>
      </c>
      <c r="B62" s="411" t="s">
        <v>158</v>
      </c>
      <c r="C62" s="411"/>
      <c r="D62" s="211"/>
      <c r="E62" s="302">
        <f>ROUND($E$20*D62/100,2)</f>
        <v>0</v>
      </c>
      <c r="F62" s="154"/>
      <c r="G62" s="1"/>
      <c r="H62" s="3"/>
      <c r="I62" s="211"/>
      <c r="J62" s="302">
        <f>ROUND($J$20*I62/100,2)</f>
        <v>0</v>
      </c>
      <c r="M62" s="3"/>
      <c r="N62" s="211"/>
      <c r="O62" s="302">
        <f>ROUND($O$20*N62/100,2)</f>
        <v>0</v>
      </c>
    </row>
    <row r="63" spans="1:15" ht="16.899999999999999" customHeight="1" thickBot="1" x14ac:dyDescent="0.3">
      <c r="A63" s="90" t="s">
        <v>73</v>
      </c>
      <c r="B63" s="407" t="s">
        <v>3</v>
      </c>
      <c r="C63" s="407"/>
      <c r="D63" s="211"/>
      <c r="E63" s="302">
        <f>ROUND($E$20*D63/100,2)</f>
        <v>0</v>
      </c>
      <c r="F63" s="154"/>
      <c r="G63" s="1"/>
      <c r="H63" s="1"/>
      <c r="I63" s="211"/>
      <c r="J63" s="302">
        <f>ROUND($J$20*I63/100,2)</f>
        <v>0</v>
      </c>
      <c r="M63" s="1"/>
      <c r="N63" s="211"/>
      <c r="O63" s="302">
        <f>ROUND($O$20*N63/100,2)</f>
        <v>0</v>
      </c>
    </row>
    <row r="64" spans="1:15" ht="18.600000000000001" customHeight="1" thickBot="1" x14ac:dyDescent="0.3">
      <c r="A64" s="90" t="s">
        <v>74</v>
      </c>
      <c r="B64" s="407" t="s">
        <v>4</v>
      </c>
      <c r="C64" s="407"/>
      <c r="D64" s="151"/>
      <c r="E64" s="302"/>
      <c r="F64" s="154"/>
      <c r="G64" s="1"/>
      <c r="H64" s="1"/>
      <c r="I64" s="151"/>
      <c r="J64" s="302"/>
      <c r="M64" s="1"/>
      <c r="N64" s="151"/>
      <c r="O64" s="302"/>
    </row>
    <row r="65" spans="1:15" ht="18.600000000000001" customHeight="1" thickBot="1" x14ac:dyDescent="0.3">
      <c r="A65" s="88" t="s">
        <v>96</v>
      </c>
      <c r="B65" s="89" t="s">
        <v>97</v>
      </c>
      <c r="C65" s="15"/>
      <c r="D65" s="211"/>
      <c r="E65" s="302">
        <f>ROUND($E$20*D65/100,2)</f>
        <v>0</v>
      </c>
      <c r="F65" s="154"/>
      <c r="G65" s="1"/>
      <c r="H65" s="1"/>
      <c r="I65" s="211"/>
      <c r="J65" s="302">
        <f>ROUND($J$20*I65/100,2)</f>
        <v>0</v>
      </c>
      <c r="M65" s="1"/>
      <c r="N65" s="211"/>
      <c r="O65" s="302">
        <f>ROUND($O$20*N65/100,2)</f>
        <v>0</v>
      </c>
    </row>
    <row r="66" spans="1:15" ht="18.600000000000001" customHeight="1" thickBot="1" x14ac:dyDescent="0.3">
      <c r="A66" s="88" t="s">
        <v>98</v>
      </c>
      <c r="B66" s="89" t="s">
        <v>99</v>
      </c>
      <c r="C66" s="15"/>
      <c r="D66" s="211"/>
      <c r="E66" s="302">
        <f>ROUND($E$20*D66/100,2)</f>
        <v>0</v>
      </c>
      <c r="F66" s="154"/>
      <c r="G66" s="1"/>
      <c r="H66" s="1"/>
      <c r="I66" s="211"/>
      <c r="J66" s="302">
        <f>ROUND($J$20*I66/100,2)</f>
        <v>0</v>
      </c>
      <c r="M66" s="1"/>
      <c r="N66" s="211"/>
      <c r="O66" s="302">
        <f>ROUND($O$20*N66/100,2)</f>
        <v>0</v>
      </c>
    </row>
    <row r="67" spans="1:15" ht="18.600000000000001" customHeight="1" thickBot="1" x14ac:dyDescent="0.3">
      <c r="A67" s="90" t="s">
        <v>75</v>
      </c>
      <c r="B67" s="407" t="s">
        <v>5</v>
      </c>
      <c r="C67" s="407"/>
      <c r="D67" s="208"/>
      <c r="E67" s="304">
        <f>ROUND($E$20*D67/100,2)</f>
        <v>0</v>
      </c>
      <c r="F67" s="154"/>
      <c r="G67" s="1"/>
      <c r="H67" s="1"/>
      <c r="I67" s="208"/>
      <c r="J67" s="304">
        <f>ROUND($J$20*I67/100,2)</f>
        <v>0</v>
      </c>
      <c r="M67" s="1"/>
      <c r="N67" s="208"/>
      <c r="O67" s="304">
        <f>ROUND($O$20*N67/100,2)</f>
        <v>0</v>
      </c>
    </row>
    <row r="68" spans="1:15" ht="25.9" customHeight="1" thickBot="1" x14ac:dyDescent="0.3">
      <c r="A68" s="87" t="s">
        <v>106</v>
      </c>
      <c r="B68" s="94"/>
      <c r="C68" s="94"/>
      <c r="D68" s="28">
        <f>SUM(D61:D67)</f>
        <v>0</v>
      </c>
      <c r="E68" s="309">
        <f>SUM(E61:E67)</f>
        <v>0</v>
      </c>
      <c r="F68" s="154"/>
      <c r="G68" s="1"/>
      <c r="H68" s="1"/>
      <c r="I68" s="199">
        <f>SUM(I61:I67)</f>
        <v>0</v>
      </c>
      <c r="J68" s="309">
        <f>SUM(J60:J67)</f>
        <v>0</v>
      </c>
      <c r="M68" s="1"/>
      <c r="N68" s="199">
        <f>SUM(N61:N67)</f>
        <v>0</v>
      </c>
      <c r="O68" s="309">
        <f>SUM(O60:O67)</f>
        <v>0</v>
      </c>
    </row>
    <row r="69" spans="1:15" ht="18" customHeight="1" thickBot="1" x14ac:dyDescent="0.3">
      <c r="A69" s="86" t="s">
        <v>6</v>
      </c>
      <c r="B69" s="282" t="s">
        <v>7</v>
      </c>
      <c r="C69" s="148"/>
      <c r="D69" s="2"/>
      <c r="E69" s="11"/>
      <c r="F69" s="154"/>
      <c r="G69" s="1"/>
      <c r="H69" s="1"/>
      <c r="I69" s="42"/>
      <c r="J69" s="11"/>
      <c r="M69" s="1"/>
      <c r="N69" s="42"/>
      <c r="O69" s="11"/>
    </row>
    <row r="70" spans="1:15" ht="18" customHeight="1" thickBot="1" x14ac:dyDescent="0.3">
      <c r="A70" s="90" t="s">
        <v>76</v>
      </c>
      <c r="B70" s="282" t="s">
        <v>8</v>
      </c>
      <c r="C70" s="148"/>
      <c r="D70" s="71"/>
      <c r="E70" s="52"/>
      <c r="F70" s="154"/>
      <c r="G70" s="1"/>
      <c r="H70" s="1"/>
      <c r="I70" s="72"/>
      <c r="J70" s="52"/>
      <c r="M70" s="1"/>
      <c r="N70" s="72"/>
      <c r="O70" s="52"/>
    </row>
    <row r="71" spans="1:15" ht="16.899999999999999" customHeight="1" thickBot="1" x14ac:dyDescent="0.3">
      <c r="A71" s="88" t="s">
        <v>77</v>
      </c>
      <c r="B71" s="410" t="s">
        <v>9</v>
      </c>
      <c r="C71" s="410"/>
      <c r="D71" s="209"/>
      <c r="E71" s="301">
        <f>ROUND($E$20*D71/100,2)</f>
        <v>0</v>
      </c>
      <c r="F71" s="154"/>
      <c r="G71" s="1"/>
      <c r="H71" s="1"/>
      <c r="I71" s="209"/>
      <c r="J71" s="301">
        <f>ROUND($J$20*I71/100,2)</f>
        <v>0</v>
      </c>
      <c r="M71" s="1"/>
      <c r="N71" s="209"/>
      <c r="O71" s="301">
        <f>ROUND($O$20*N71/100,2)</f>
        <v>0</v>
      </c>
    </row>
    <row r="72" spans="1:15" ht="16.899999999999999" customHeight="1" thickBot="1" x14ac:dyDescent="0.3">
      <c r="A72" s="88" t="s">
        <v>78</v>
      </c>
      <c r="B72" s="410" t="s">
        <v>10</v>
      </c>
      <c r="C72" s="410"/>
      <c r="D72" s="211"/>
      <c r="E72" s="302">
        <f>ROUND($E$20*D72/100,2)</f>
        <v>0</v>
      </c>
      <c r="F72" s="154"/>
      <c r="G72" s="1"/>
      <c r="H72" s="1"/>
      <c r="I72" s="211"/>
      <c r="J72" s="302">
        <f>ROUND($J$20*I72/100,2)</f>
        <v>0</v>
      </c>
      <c r="M72" s="1"/>
      <c r="N72" s="211"/>
      <c r="O72" s="302">
        <f>ROUND($O$20*N72/100,2)</f>
        <v>0</v>
      </c>
    </row>
    <row r="73" spans="1:15" ht="18" customHeight="1" thickBot="1" x14ac:dyDescent="0.3">
      <c r="A73" s="90" t="s">
        <v>79</v>
      </c>
      <c r="B73" s="282" t="s">
        <v>11</v>
      </c>
      <c r="C73" s="148"/>
      <c r="D73" s="208"/>
      <c r="E73" s="304">
        <f>ROUND($E$20*D73/100,2)</f>
        <v>0</v>
      </c>
      <c r="F73" s="154"/>
      <c r="G73" s="1"/>
      <c r="H73" s="1"/>
      <c r="I73" s="208"/>
      <c r="J73" s="304">
        <f>ROUND($J$20*I73/100,2)</f>
        <v>0</v>
      </c>
      <c r="M73" s="1"/>
      <c r="N73" s="208"/>
      <c r="O73" s="304">
        <f>ROUND($O$20*N73/100,2)</f>
        <v>0</v>
      </c>
    </row>
    <row r="74" spans="1:15" ht="18" customHeight="1" thickBot="1" x14ac:dyDescent="0.3">
      <c r="A74" s="91" t="s">
        <v>80</v>
      </c>
      <c r="B74" s="282" t="s">
        <v>12</v>
      </c>
      <c r="C74" s="148"/>
      <c r="D74" s="74"/>
      <c r="E74" s="310"/>
      <c r="F74" s="154"/>
      <c r="G74" s="1"/>
      <c r="H74" s="1"/>
      <c r="I74" s="74"/>
      <c r="J74" s="310"/>
      <c r="M74" s="1"/>
      <c r="N74" s="74"/>
      <c r="O74" s="310"/>
    </row>
    <row r="75" spans="1:15" ht="16.899999999999999" customHeight="1" thickBot="1" x14ac:dyDescent="0.3">
      <c r="A75" s="88" t="s">
        <v>81</v>
      </c>
      <c r="B75" s="89" t="s">
        <v>13</v>
      </c>
      <c r="C75" s="15"/>
      <c r="D75" s="213"/>
      <c r="E75" s="311">
        <f>ROUND($E$20*D75/100,2)</f>
        <v>0</v>
      </c>
      <c r="F75" s="154"/>
      <c r="G75" s="1"/>
      <c r="H75" s="1"/>
      <c r="I75" s="209"/>
      <c r="J75" s="311">
        <f>ROUND($J$20*I75/100,2)</f>
        <v>0</v>
      </c>
      <c r="M75" s="1"/>
      <c r="N75" s="209"/>
      <c r="O75" s="311">
        <f>ROUND($O$20*N75/100,2)</f>
        <v>0</v>
      </c>
    </row>
    <row r="76" spans="1:15" ht="16.899999999999999" customHeight="1" thickBot="1" x14ac:dyDescent="0.3">
      <c r="A76" s="88" t="s">
        <v>82</v>
      </c>
      <c r="B76" s="89" t="s">
        <v>14</v>
      </c>
      <c r="C76" s="15"/>
      <c r="D76" s="212"/>
      <c r="E76" s="312">
        <f>ROUND($E$20*D76/100,2)</f>
        <v>0</v>
      </c>
      <c r="F76" s="154"/>
      <c r="G76" s="1"/>
      <c r="H76" s="1"/>
      <c r="I76" s="211"/>
      <c r="J76" s="312">
        <f>ROUND($J$20*I76/100,2)</f>
        <v>0</v>
      </c>
      <c r="M76" s="1"/>
      <c r="N76" s="211"/>
      <c r="O76" s="312">
        <f>ROUND($O$20*N76/100,2)</f>
        <v>0</v>
      </c>
    </row>
    <row r="77" spans="1:15" ht="18" customHeight="1" thickBot="1" x14ac:dyDescent="0.3">
      <c r="A77" s="90" t="s">
        <v>83</v>
      </c>
      <c r="B77" s="282" t="s">
        <v>15</v>
      </c>
      <c r="C77" s="17"/>
      <c r="D77" s="210"/>
      <c r="E77" s="313">
        <f>ROUND($E$20*D77/100,2)</f>
        <v>0</v>
      </c>
      <c r="F77" s="154"/>
      <c r="G77" s="1"/>
      <c r="H77" s="1"/>
      <c r="I77" s="208"/>
      <c r="J77" s="313">
        <f>ROUND($J$20*I77/100,2)</f>
        <v>0</v>
      </c>
      <c r="M77" s="1"/>
      <c r="N77" s="208"/>
      <c r="O77" s="313">
        <f>ROUND($O$20*N77/100,2)</f>
        <v>0</v>
      </c>
    </row>
    <row r="78" spans="1:15" ht="18" customHeight="1" thickBot="1" x14ac:dyDescent="0.3">
      <c r="A78" s="90" t="s">
        <v>84</v>
      </c>
      <c r="B78" s="282" t="s">
        <v>16</v>
      </c>
      <c r="C78" s="148"/>
      <c r="D78" s="77"/>
      <c r="E78" s="310"/>
      <c r="F78" s="154"/>
      <c r="G78" s="1"/>
      <c r="H78" s="1"/>
      <c r="I78" s="77"/>
      <c r="J78" s="310"/>
      <c r="M78" s="1"/>
      <c r="N78" s="77"/>
      <c r="O78" s="310"/>
    </row>
    <row r="79" spans="1:15" ht="16.899999999999999" customHeight="1" thickBot="1" x14ac:dyDescent="0.3">
      <c r="A79" s="88" t="s">
        <v>85</v>
      </c>
      <c r="B79" s="89" t="s">
        <v>89</v>
      </c>
      <c r="C79" s="15"/>
      <c r="D79" s="213"/>
      <c r="E79" s="311">
        <f>ROUND($E$20*D79/100,2)</f>
        <v>0</v>
      </c>
      <c r="F79" s="154"/>
      <c r="G79" s="1"/>
      <c r="H79" s="1"/>
      <c r="I79" s="209"/>
      <c r="J79" s="311">
        <f>ROUND($J$20*I79/100,2)</f>
        <v>0</v>
      </c>
      <c r="M79" s="1"/>
      <c r="N79" s="209"/>
      <c r="O79" s="311">
        <f>ROUND($O$20*N79/100,2)</f>
        <v>0</v>
      </c>
    </row>
    <row r="80" spans="1:15" ht="18" customHeight="1" thickBot="1" x14ac:dyDescent="0.3">
      <c r="A80" s="90" t="s">
        <v>86</v>
      </c>
      <c r="B80" s="282" t="s">
        <v>17</v>
      </c>
      <c r="C80" s="148"/>
      <c r="D80" s="212"/>
      <c r="E80" s="312">
        <f>ROUND($E$20*D80/100,2)</f>
        <v>0</v>
      </c>
      <c r="F80" s="154"/>
      <c r="G80" s="1"/>
      <c r="H80" s="1"/>
      <c r="I80" s="211"/>
      <c r="J80" s="312">
        <f>ROUND($J$20*I80/100,2)</f>
        <v>0</v>
      </c>
      <c r="M80" s="1"/>
      <c r="N80" s="211"/>
      <c r="O80" s="312">
        <f>ROUND($O$20*N80/100,2)</f>
        <v>0</v>
      </c>
    </row>
    <row r="81" spans="1:15" ht="36" customHeight="1" thickBot="1" x14ac:dyDescent="0.3">
      <c r="A81" s="90" t="s">
        <v>87</v>
      </c>
      <c r="B81" s="407" t="s">
        <v>18</v>
      </c>
      <c r="C81" s="408"/>
      <c r="D81" s="212"/>
      <c r="E81" s="312">
        <f>ROUND($E$20*D81/100,2)</f>
        <v>0</v>
      </c>
      <c r="F81" s="154"/>
      <c r="G81" s="1"/>
      <c r="H81" s="1"/>
      <c r="I81" s="211"/>
      <c r="J81" s="312">
        <f>ROUND($J$20*I81/100,2)</f>
        <v>0</v>
      </c>
      <c r="M81" s="1"/>
      <c r="N81" s="211"/>
      <c r="O81" s="312">
        <f>ROUND($O$20*N81/100,2)</f>
        <v>0</v>
      </c>
    </row>
    <row r="82" spans="1:15" ht="31.5" customHeight="1" thickBot="1" x14ac:dyDescent="0.3">
      <c r="A82" s="90" t="s">
        <v>88</v>
      </c>
      <c r="B82" s="282" t="s">
        <v>19</v>
      </c>
      <c r="C82" s="144"/>
      <c r="D82" s="210"/>
      <c r="E82" s="313">
        <f>ROUND($E$20*D82/100,2)</f>
        <v>0</v>
      </c>
      <c r="F82" s="154"/>
      <c r="G82" s="1"/>
      <c r="H82" s="1"/>
      <c r="I82" s="208"/>
      <c r="J82" s="313">
        <f>ROUND($J$20*I82/100,2)</f>
        <v>0</v>
      </c>
      <c r="M82" s="1"/>
      <c r="N82" s="208"/>
      <c r="O82" s="313">
        <f>ROUND($O$20*N82/100,2)</f>
        <v>0</v>
      </c>
    </row>
    <row r="83" spans="1:15" ht="25.9" customHeight="1" thickBot="1" x14ac:dyDescent="0.3">
      <c r="A83" s="92" t="s">
        <v>105</v>
      </c>
      <c r="B83" s="93"/>
      <c r="C83" s="7"/>
      <c r="D83" s="53">
        <f>(SUM(D71:D73)+SUM(D75:D77)+SUM(D79:D82))</f>
        <v>0</v>
      </c>
      <c r="E83" s="70">
        <f>(SUM(E71:E73)+SUM(E75:E77)+SUM(E79:E82))</f>
        <v>0</v>
      </c>
      <c r="F83" s="154"/>
      <c r="G83" s="1"/>
      <c r="H83" s="1"/>
      <c r="I83" s="53">
        <f>(SUM(I71:I73)+SUM(I75:I77)+SUM(I79:I82))</f>
        <v>0</v>
      </c>
      <c r="J83" s="70">
        <f>(SUM(J71:J73)+SUM(J75:J77)+SUM(J79:J82))</f>
        <v>0</v>
      </c>
      <c r="M83" s="1"/>
      <c r="N83" s="53">
        <f>(SUM(N71:N73)+SUM(N75:N77)+SUM(N79:N82))</f>
        <v>0</v>
      </c>
      <c r="O83" s="70">
        <f>(SUM(O71:O73)+SUM(O75:O77)+SUM(O79:O82))</f>
        <v>0</v>
      </c>
    </row>
    <row r="84" spans="1:15" ht="18" customHeight="1" thickBot="1" x14ac:dyDescent="0.3">
      <c r="A84" s="84" t="s">
        <v>20</v>
      </c>
      <c r="B84" s="282" t="s">
        <v>104</v>
      </c>
      <c r="C84" s="148"/>
      <c r="D84" s="78" t="e">
        <f>ROUND(D83+D68+D58+D20+D21,2)</f>
        <v>#DIV/0!</v>
      </c>
      <c r="E84" s="79" t="e">
        <f>E83+E68+E58+E20+E21</f>
        <v>#DIV/0!</v>
      </c>
      <c r="F84" s="154"/>
      <c r="G84" s="1"/>
      <c r="H84" s="1"/>
      <c r="I84" s="78" t="e">
        <f>ROUND(I83+I68+I58+I20+I21,2)</f>
        <v>#DIV/0!</v>
      </c>
      <c r="J84" s="79" t="e">
        <f>J83+J68+J58+J20+J21</f>
        <v>#DIV/0!</v>
      </c>
      <c r="M84" s="1"/>
      <c r="N84" s="78" t="e">
        <f>ROUND(N83+N68+N58+N20+N21,2)</f>
        <v>#DIV/0!</v>
      </c>
      <c r="O84" s="79" t="e">
        <f>O83+O68+O58+O20+O21</f>
        <v>#DIV/0!</v>
      </c>
    </row>
    <row r="85" spans="1:15" ht="18" customHeight="1" thickBot="1" x14ac:dyDescent="0.3">
      <c r="A85" s="85" t="s">
        <v>21</v>
      </c>
      <c r="B85" s="282" t="s">
        <v>22</v>
      </c>
      <c r="C85" s="148"/>
      <c r="D85" s="209"/>
      <c r="E85" s="301">
        <f>ROUND($E$20*D85/100,2)</f>
        <v>0</v>
      </c>
      <c r="F85" s="154"/>
      <c r="G85" s="1"/>
      <c r="H85" s="1"/>
      <c r="I85" s="209"/>
      <c r="J85" s="301">
        <f>ROUND($J$20*I85/100,2)</f>
        <v>0</v>
      </c>
      <c r="M85" s="1"/>
      <c r="N85" s="209"/>
      <c r="O85" s="301">
        <f>ROUND($O$20*N85/100,2)</f>
        <v>0</v>
      </c>
    </row>
    <row r="86" spans="1:15" ht="18" customHeight="1" thickBot="1" x14ac:dyDescent="0.3">
      <c r="A86" s="86" t="s">
        <v>23</v>
      </c>
      <c r="B86" s="282" t="s">
        <v>24</v>
      </c>
      <c r="C86" s="148"/>
      <c r="D86" s="208"/>
      <c r="E86" s="304">
        <f>ROUND($E$20*D86/100,2)</f>
        <v>0</v>
      </c>
      <c r="F86" s="154"/>
      <c r="G86" s="1"/>
      <c r="H86" s="1"/>
      <c r="I86" s="208"/>
      <c r="J86" s="304">
        <f>ROUND($J$20*I86/100,2)</f>
        <v>0</v>
      </c>
      <c r="M86" s="1"/>
      <c r="N86" s="208"/>
      <c r="O86" s="304">
        <f>ROUND($O$20*N86/100,2)</f>
        <v>0</v>
      </c>
    </row>
    <row r="87" spans="1:15" ht="25.9" customHeight="1" thickBot="1" x14ac:dyDescent="0.3">
      <c r="A87" s="83" t="s">
        <v>103</v>
      </c>
      <c r="B87" s="35"/>
      <c r="C87" s="35"/>
      <c r="D87" s="80" t="e">
        <f>SUM(D84:D86)</f>
        <v>#DIV/0!</v>
      </c>
      <c r="E87" s="314" t="e">
        <f>ROUND(SUM(E84:E86),2)</f>
        <v>#DIV/0!</v>
      </c>
      <c r="F87" s="154"/>
      <c r="G87" s="1"/>
      <c r="H87" s="1"/>
      <c r="I87" s="80" t="e">
        <f>SUM(I84:I86)</f>
        <v>#DIV/0!</v>
      </c>
      <c r="J87" s="314" t="e">
        <f>ROUND(SUM(J84:J86),2)</f>
        <v>#DIV/0!</v>
      </c>
      <c r="M87" s="1"/>
      <c r="N87" s="80" t="e">
        <f>SUM(N84:N86)</f>
        <v>#DIV/0!</v>
      </c>
      <c r="O87" s="314" t="e">
        <f>ROUND(SUM(O84:O86),2)</f>
        <v>#DIV/0!</v>
      </c>
    </row>
    <row r="88" spans="1:15" ht="25.9" customHeight="1" thickBot="1" x14ac:dyDescent="0.3">
      <c r="A88" s="29" t="s">
        <v>102</v>
      </c>
      <c r="B88" s="30"/>
      <c r="C88" s="31"/>
      <c r="D88" s="49" t="e">
        <f>ROUND(E88*100/E87,2)</f>
        <v>#DIV/0!</v>
      </c>
      <c r="E88" s="315" t="e">
        <f>$E$20+$E$58+$E$61+$E$62+$E$71+$E$72+$E$75+E21</f>
        <v>#DIV/0!</v>
      </c>
      <c r="F88" s="154"/>
      <c r="G88" s="3"/>
      <c r="H88" s="3"/>
      <c r="I88" s="49" t="e">
        <f>ROUND(J88*100/J87,2)</f>
        <v>#DIV/0!</v>
      </c>
      <c r="J88" s="315" t="e">
        <f>$E$20+$E$58+$E$61+$E$62+$E$71+$E$72+$E$75+J21</f>
        <v>#DIV/0!</v>
      </c>
      <c r="L88" s="48"/>
      <c r="M88" s="3"/>
      <c r="N88" s="49" t="e">
        <f>ROUND(O88*100/O87,2)</f>
        <v>#DIV/0!</v>
      </c>
      <c r="O88" s="315" t="e">
        <f>$O$20+$O$58+$O$61+$O$62+$O$71+$O$72+$O$75+$O$21</f>
        <v>#DIV/0!</v>
      </c>
    </row>
    <row r="89" spans="1:15" x14ac:dyDescent="0.25">
      <c r="F89" s="154"/>
    </row>
    <row r="90" spans="1:15" x14ac:dyDescent="0.25">
      <c r="A90" s="9" t="s">
        <v>100</v>
      </c>
      <c r="F90" s="154"/>
    </row>
    <row r="91" spans="1:15" x14ac:dyDescent="0.25">
      <c r="F91" s="154"/>
    </row>
    <row r="92" spans="1:15" hidden="1" x14ac:dyDescent="0.25">
      <c r="F92" s="154"/>
    </row>
    <row r="93" spans="1:15" hidden="1" x14ac:dyDescent="0.25">
      <c r="F93" s="154"/>
    </row>
    <row r="94" spans="1:15" hidden="1" x14ac:dyDescent="0.25">
      <c r="F94" s="154"/>
    </row>
    <row r="95" spans="1:15" hidden="1" x14ac:dyDescent="0.25">
      <c r="F95" s="154"/>
    </row>
    <row r="96" spans="1:15" hidden="1" x14ac:dyDescent="0.25">
      <c r="F96" s="154"/>
    </row>
    <row r="97" spans="6:6" hidden="1" x14ac:dyDescent="0.25">
      <c r="F97" s="154"/>
    </row>
    <row r="98" spans="6:6" hidden="1" x14ac:dyDescent="0.25">
      <c r="F98" s="154"/>
    </row>
    <row r="99" spans="6:6" hidden="1" x14ac:dyDescent="0.25">
      <c r="F99" s="154"/>
    </row>
    <row r="100" spans="6:6" hidden="1" x14ac:dyDescent="0.25">
      <c r="F100" s="154"/>
    </row>
    <row r="101" spans="6:6" hidden="1" x14ac:dyDescent="0.25">
      <c r="F101" s="154"/>
    </row>
    <row r="102" spans="6:6" hidden="1" x14ac:dyDescent="0.25">
      <c r="F102" s="154"/>
    </row>
    <row r="103" spans="6:6" hidden="1" x14ac:dyDescent="0.25">
      <c r="F103" s="154"/>
    </row>
    <row r="104" spans="6:6" hidden="1" x14ac:dyDescent="0.25">
      <c r="F104" s="154"/>
    </row>
    <row r="105" spans="6:6" hidden="1" x14ac:dyDescent="0.25">
      <c r="F105" s="154"/>
    </row>
    <row r="106" spans="6:6" x14ac:dyDescent="0.25"/>
  </sheetData>
  <sheetProtection algorithmName="SHA-512" hashValue="Sw7dvH9esLVy2wySjt8geew0sd1KbkxZ4vPOuRYKSyozMDxfsq2NgJkNO9kIkC8yja2tdqVDbwHkUsundoDiQw==" saltValue="ekEC9dp6A20twVkYRWK/RQ==" spinCount="100000" sheet="1" objects="1" scenarios="1"/>
  <mergeCells count="39">
    <mergeCell ref="A10:D10"/>
    <mergeCell ref="G2:J2"/>
    <mergeCell ref="N3:P5"/>
    <mergeCell ref="G7:J8"/>
    <mergeCell ref="K7:K8"/>
    <mergeCell ref="L7:L8"/>
    <mergeCell ref="D18:E18"/>
    <mergeCell ref="B19:C19"/>
    <mergeCell ref="B26:C26"/>
    <mergeCell ref="B27:C27"/>
    <mergeCell ref="A11:D11"/>
    <mergeCell ref="A12:D12"/>
    <mergeCell ref="A13:D13"/>
    <mergeCell ref="A14:D14"/>
    <mergeCell ref="A15:D15"/>
    <mergeCell ref="A16:D16"/>
    <mergeCell ref="B59:D59"/>
    <mergeCell ref="A28:C28"/>
    <mergeCell ref="A29:C29"/>
    <mergeCell ref="B30:C30"/>
    <mergeCell ref="B31:C31"/>
    <mergeCell ref="B32:C32"/>
    <mergeCell ref="B34:C34"/>
    <mergeCell ref="B71:C71"/>
    <mergeCell ref="B72:C72"/>
    <mergeCell ref="B81:C81"/>
    <mergeCell ref="I18:J18"/>
    <mergeCell ref="N18:O18"/>
    <mergeCell ref="B60:C60"/>
    <mergeCell ref="B61:C61"/>
    <mergeCell ref="B62:C62"/>
    <mergeCell ref="B63:C63"/>
    <mergeCell ref="B64:C64"/>
    <mergeCell ref="B67:C67"/>
    <mergeCell ref="B36:C36"/>
    <mergeCell ref="B38:C38"/>
    <mergeCell ref="B40:C40"/>
    <mergeCell ref="A41:C41"/>
    <mergeCell ref="A54:C54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/>
  <headerFooter>
    <oddFooter>&amp;L&amp;F&amp;A&amp;R&amp;P von &amp;N</oddFooter>
  </headerFooter>
  <rowBreaks count="2" manualBreakCount="2">
    <brk id="41" max="16383" man="1"/>
    <brk id="8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0154C-6E6B-4BB8-BDFC-A33C3412FCF8}">
  <sheetPr>
    <pageSetUpPr fitToPage="1"/>
  </sheetPr>
  <dimension ref="A1:R106"/>
  <sheetViews>
    <sheetView showGridLines="0" zoomScale="70" zoomScaleNormal="70" workbookViewId="0">
      <selection activeCell="N6" sqref="N6"/>
    </sheetView>
  </sheetViews>
  <sheetFormatPr baseColWidth="10" defaultColWidth="0" defaultRowHeight="15" zeroHeight="1" x14ac:dyDescent="0.25"/>
  <cols>
    <col min="1" max="1" width="7.7109375" style="154" customWidth="1"/>
    <col min="2" max="2" width="44.7109375" style="154" customWidth="1"/>
    <col min="3" max="3" width="19.28515625" style="154" customWidth="1"/>
    <col min="4" max="4" width="11.85546875" style="154" customWidth="1"/>
    <col min="5" max="5" width="12.85546875" style="13" customWidth="1"/>
    <col min="6" max="6" width="15.85546875" style="112" bestFit="1" customWidth="1"/>
    <col min="7" max="7" width="12" style="154" bestFit="1" customWidth="1"/>
    <col min="8" max="8" width="8.85546875" style="154" customWidth="1"/>
    <col min="9" max="9" width="10.28515625" style="154" customWidth="1"/>
    <col min="10" max="10" width="9.5703125" style="154" bestFit="1" customWidth="1"/>
    <col min="11" max="11" width="16.28515625" style="154" customWidth="1"/>
    <col min="12" max="12" width="13.5703125" style="154" customWidth="1"/>
    <col min="13" max="13" width="8.85546875" style="154" customWidth="1"/>
    <col min="14" max="14" width="10" style="154" customWidth="1"/>
    <col min="15" max="15" width="9" style="154" bestFit="1" customWidth="1"/>
    <col min="16" max="16" width="14.42578125" style="154" bestFit="1" customWidth="1"/>
    <col min="17" max="18" width="0" style="154" hidden="1" customWidth="1"/>
    <col min="19" max="16384" width="8.85546875" style="154" hidden="1"/>
  </cols>
  <sheetData>
    <row r="1" spans="1:16" ht="21.75" thickBot="1" x14ac:dyDescent="0.4">
      <c r="A1" s="196" t="s">
        <v>240</v>
      </c>
      <c r="B1" s="36"/>
      <c r="C1" s="36"/>
      <c r="D1" s="36"/>
      <c r="E1" s="37"/>
      <c r="G1" s="1"/>
      <c r="H1" s="1"/>
      <c r="I1" s="1"/>
    </row>
    <row r="2" spans="1:16" ht="30.75" thickBot="1" x14ac:dyDescent="0.4">
      <c r="A2" s="196"/>
      <c r="B2" s="36"/>
      <c r="C2" s="36"/>
      <c r="D2" s="36"/>
      <c r="E2" s="37"/>
      <c r="G2" s="441" t="s">
        <v>178</v>
      </c>
      <c r="H2" s="429"/>
      <c r="I2" s="429"/>
      <c r="J2" s="430"/>
      <c r="K2" s="113" t="s">
        <v>115</v>
      </c>
      <c r="L2" s="115" t="s">
        <v>177</v>
      </c>
    </row>
    <row r="3" spans="1:16" ht="21" x14ac:dyDescent="0.35">
      <c r="A3" s="196"/>
      <c r="B3" s="36"/>
      <c r="C3" s="36"/>
      <c r="D3" s="36"/>
      <c r="E3" s="37"/>
      <c r="G3" s="38" t="str">
        <f>D18</f>
        <v>Voll Sozial­verspflicht. Personal</v>
      </c>
      <c r="I3" s="1"/>
      <c r="J3" s="218"/>
      <c r="K3" s="328" t="e">
        <f>$E$77</f>
        <v>#DIV/0!</v>
      </c>
      <c r="L3" s="334" t="e">
        <f>D78</f>
        <v>#DIV/0!</v>
      </c>
      <c r="N3" s="413" t="s">
        <v>265</v>
      </c>
      <c r="O3" s="413"/>
      <c r="P3" s="413"/>
    </row>
    <row r="4" spans="1:16" ht="21" x14ac:dyDescent="0.35">
      <c r="A4" s="196"/>
      <c r="B4" s="36"/>
      <c r="C4" s="36"/>
      <c r="D4" s="36"/>
      <c r="E4" s="37"/>
      <c r="G4" s="38" t="str">
        <f>I18</f>
        <v>Minijob (bis 556,00€)</v>
      </c>
      <c r="I4" s="1"/>
      <c r="J4" s="217"/>
      <c r="K4" s="330" t="e">
        <f>$J$77</f>
        <v>#DIV/0!</v>
      </c>
      <c r="L4" s="335" t="e">
        <f>I78</f>
        <v>#DIV/0!</v>
      </c>
      <c r="N4" s="413"/>
      <c r="O4" s="413"/>
      <c r="P4" s="413"/>
    </row>
    <row r="5" spans="1:16" ht="21.75" thickBot="1" x14ac:dyDescent="0.4">
      <c r="A5" s="196"/>
      <c r="B5" s="36"/>
      <c r="C5" s="36"/>
      <c r="D5" s="36"/>
      <c r="E5" s="37"/>
      <c r="G5" s="38" t="str">
        <f>N18</f>
        <v>Midijob (556,01€ -2.000,-€)</v>
      </c>
      <c r="I5" s="1"/>
      <c r="J5" s="216"/>
      <c r="K5" s="332" t="e">
        <f>$O$77</f>
        <v>#DIV/0!</v>
      </c>
      <c r="L5" s="336" t="e">
        <f>N78</f>
        <v>#DIV/0!</v>
      </c>
      <c r="N5" s="413"/>
      <c r="O5" s="413"/>
      <c r="P5" s="413"/>
    </row>
    <row r="6" spans="1:16" ht="21.75" thickBot="1" x14ac:dyDescent="0.4">
      <c r="A6" s="196"/>
      <c r="B6" s="36"/>
      <c r="C6" s="36"/>
      <c r="D6" s="36"/>
      <c r="E6" s="37"/>
      <c r="G6" s="38" t="s">
        <v>114</v>
      </c>
      <c r="H6" s="1"/>
      <c r="I6" s="1"/>
      <c r="J6" s="118">
        <f>SUM(J3:J5)</f>
        <v>0</v>
      </c>
      <c r="K6" s="114"/>
      <c r="L6" s="116"/>
    </row>
    <row r="7" spans="1:16" ht="21" x14ac:dyDescent="0.35">
      <c r="A7" s="196"/>
      <c r="B7" s="36"/>
      <c r="C7" s="36"/>
      <c r="D7" s="36"/>
      <c r="E7" s="37"/>
      <c r="G7" s="433" t="s">
        <v>239</v>
      </c>
      <c r="H7" s="434"/>
      <c r="I7" s="434"/>
      <c r="J7" s="434"/>
      <c r="K7" s="437" t="e">
        <f>ROUND((K3*$J$3/100)+(K4*$J$4/100)+(K5*$J$5/100),2)</f>
        <v>#DIV/0!</v>
      </c>
      <c r="L7" s="439" t="e">
        <f>ROUND((L3*$J$3/100)+(L4*$J$4/100)+(L5*$J$5/100),2)</f>
        <v>#DIV/0!</v>
      </c>
    </row>
    <row r="8" spans="1:16" ht="21.75" thickBot="1" x14ac:dyDescent="0.4">
      <c r="A8" s="196"/>
      <c r="B8" s="36"/>
      <c r="C8" s="36"/>
      <c r="D8" s="36"/>
      <c r="E8" s="37"/>
      <c r="G8" s="435"/>
      <c r="H8" s="436"/>
      <c r="I8" s="436"/>
      <c r="J8" s="436"/>
      <c r="K8" s="438"/>
      <c r="L8" s="440"/>
    </row>
    <row r="9" spans="1:16" ht="15.75" x14ac:dyDescent="0.25">
      <c r="A9" s="111"/>
      <c r="B9" s="1"/>
      <c r="C9" s="1"/>
      <c r="D9" s="1"/>
      <c r="E9" s="37"/>
      <c r="F9" s="154"/>
      <c r="G9" s="1"/>
      <c r="H9" s="1"/>
      <c r="I9" s="1"/>
    </row>
    <row r="10" spans="1:16" x14ac:dyDescent="0.25">
      <c r="A10" s="418" t="s">
        <v>109</v>
      </c>
      <c r="B10" s="418"/>
      <c r="C10" s="418"/>
      <c r="D10" s="419"/>
      <c r="E10" s="215"/>
      <c r="F10" s="154"/>
      <c r="J10" s="215"/>
      <c r="O10" s="215"/>
    </row>
    <row r="11" spans="1:16" x14ac:dyDescent="0.25">
      <c r="A11" s="418" t="s">
        <v>110</v>
      </c>
      <c r="B11" s="418"/>
      <c r="C11" s="418"/>
      <c r="D11" s="419"/>
      <c r="E11" s="215"/>
      <c r="F11" s="154"/>
      <c r="J11" s="215"/>
      <c r="O11" s="215"/>
    </row>
    <row r="12" spans="1:16" x14ac:dyDescent="0.25">
      <c r="A12" s="418" t="s">
        <v>111</v>
      </c>
      <c r="B12" s="418"/>
      <c r="C12" s="418"/>
      <c r="D12" s="419"/>
      <c r="E12" s="215"/>
      <c r="F12" s="154"/>
      <c r="J12" s="215"/>
      <c r="O12" s="215"/>
    </row>
    <row r="13" spans="1:16" ht="30" customHeight="1" x14ac:dyDescent="0.25">
      <c r="A13" s="431" t="s">
        <v>237</v>
      </c>
      <c r="B13" s="431"/>
      <c r="C13" s="431"/>
      <c r="D13" s="432"/>
      <c r="E13" s="326"/>
      <c r="F13" s="154"/>
      <c r="J13" s="326"/>
      <c r="O13" s="326"/>
    </row>
    <row r="14" spans="1:16" x14ac:dyDescent="0.25">
      <c r="A14" s="418" t="s">
        <v>238</v>
      </c>
      <c r="B14" s="418"/>
      <c r="C14" s="418"/>
      <c r="D14" s="419"/>
      <c r="E14" s="327"/>
      <c r="F14" s="154"/>
      <c r="J14" s="327"/>
      <c r="O14" s="327"/>
    </row>
    <row r="15" spans="1:16" x14ac:dyDescent="0.25">
      <c r="A15" s="418" t="s">
        <v>118</v>
      </c>
      <c r="B15" s="418"/>
      <c r="C15" s="418"/>
      <c r="D15" s="419"/>
      <c r="E15" s="326"/>
      <c r="F15" s="154"/>
      <c r="J15" s="326"/>
      <c r="O15" s="326"/>
    </row>
    <row r="16" spans="1:16" x14ac:dyDescent="0.25">
      <c r="A16" s="418" t="s">
        <v>119</v>
      </c>
      <c r="B16" s="418"/>
      <c r="C16" s="418"/>
      <c r="D16" s="419"/>
      <c r="E16" s="326"/>
      <c r="F16" s="154"/>
      <c r="J16" s="326"/>
      <c r="O16" s="326"/>
    </row>
    <row r="17" spans="1:16" ht="15.75" thickBot="1" x14ac:dyDescent="0.3">
      <c r="A17" s="38"/>
      <c r="B17" s="1"/>
      <c r="C17" s="1"/>
      <c r="D17" s="1"/>
      <c r="E17" s="37"/>
      <c r="F17" s="154"/>
      <c r="G17" s="1"/>
      <c r="H17" s="1"/>
    </row>
    <row r="18" spans="1:16" ht="24" customHeight="1" thickBot="1" x14ac:dyDescent="0.3">
      <c r="A18" s="39"/>
      <c r="B18" s="195"/>
      <c r="C18" s="195"/>
      <c r="D18" s="402" t="s">
        <v>25</v>
      </c>
      <c r="E18" s="403"/>
      <c r="F18" s="117"/>
      <c r="G18" s="1"/>
      <c r="H18" s="195"/>
      <c r="I18" s="404" t="s">
        <v>101</v>
      </c>
      <c r="J18" s="405"/>
      <c r="K18" s="406"/>
      <c r="M18" s="195"/>
      <c r="N18" s="404" t="s">
        <v>112</v>
      </c>
      <c r="O18" s="405"/>
      <c r="P18" s="406"/>
    </row>
    <row r="19" spans="1:16" ht="15.75" thickBot="1" x14ac:dyDescent="0.3">
      <c r="A19" s="8"/>
      <c r="B19" s="426"/>
      <c r="C19" s="427"/>
      <c r="D19" s="14" t="s">
        <v>0</v>
      </c>
      <c r="E19" s="19" t="s">
        <v>92</v>
      </c>
      <c r="F19" s="33" t="s">
        <v>93</v>
      </c>
      <c r="G19" s="1"/>
      <c r="I19" s="14" t="s">
        <v>0</v>
      </c>
      <c r="J19" s="19" t="s">
        <v>92</v>
      </c>
      <c r="K19" s="33" t="s">
        <v>93</v>
      </c>
      <c r="N19" s="14" t="s">
        <v>0</v>
      </c>
      <c r="O19" s="19" t="s">
        <v>92</v>
      </c>
      <c r="P19" s="33" t="s">
        <v>93</v>
      </c>
    </row>
    <row r="20" spans="1:16" ht="18" customHeight="1" thickBot="1" x14ac:dyDescent="0.3">
      <c r="A20" s="86" t="s">
        <v>26</v>
      </c>
      <c r="B20" s="95" t="s">
        <v>27</v>
      </c>
      <c r="C20" s="95"/>
      <c r="D20" s="25">
        <v>100</v>
      </c>
      <c r="E20" s="257"/>
      <c r="F20" s="34">
        <f>E20*$E$14</f>
        <v>0</v>
      </c>
      <c r="G20" s="1"/>
      <c r="I20" s="25">
        <v>100</v>
      </c>
      <c r="J20" s="257"/>
      <c r="K20" s="34">
        <f>J20*$E$14</f>
        <v>0</v>
      </c>
      <c r="N20" s="25">
        <v>100</v>
      </c>
      <c r="O20" s="257"/>
      <c r="P20" s="34">
        <f>O20*$E$14</f>
        <v>0</v>
      </c>
    </row>
    <row r="21" spans="1:16" ht="18" customHeight="1" thickBot="1" x14ac:dyDescent="0.3">
      <c r="A21" s="86" t="s">
        <v>28</v>
      </c>
      <c r="B21" s="95" t="s">
        <v>29</v>
      </c>
      <c r="C21" s="95"/>
      <c r="D21" s="10"/>
      <c r="E21" s="20"/>
      <c r="F21" s="11"/>
      <c r="G21" s="1"/>
      <c r="I21" s="43"/>
      <c r="J21" s="20"/>
      <c r="K21" s="11"/>
      <c r="N21" s="43"/>
      <c r="O21" s="20"/>
      <c r="P21" s="11"/>
    </row>
    <row r="22" spans="1:16" ht="18" customHeight="1" thickBot="1" x14ac:dyDescent="0.3">
      <c r="A22" s="91" t="s">
        <v>55</v>
      </c>
      <c r="B22" s="95" t="s">
        <v>30</v>
      </c>
      <c r="C22" s="95"/>
      <c r="D22" s="50"/>
      <c r="E22" s="51"/>
      <c r="F22" s="52"/>
      <c r="G22" s="1"/>
      <c r="I22" s="119"/>
      <c r="J22" s="51"/>
      <c r="K22" s="52"/>
      <c r="N22" s="119"/>
      <c r="O22" s="51"/>
      <c r="P22" s="52"/>
    </row>
    <row r="23" spans="1:16" ht="16.899999999999999" customHeight="1" thickBot="1" x14ac:dyDescent="0.3">
      <c r="A23" s="110" t="s">
        <v>56</v>
      </c>
      <c r="B23" s="401" t="s">
        <v>31</v>
      </c>
      <c r="C23" s="401"/>
      <c r="D23" s="258"/>
      <c r="E23" s="126">
        <f t="shared" ref="E23:E29" si="0">ROUND($E$20*D23/100,2)</f>
        <v>0</v>
      </c>
      <c r="F23" s="127">
        <f t="shared" ref="F23:F30" si="1">ROUND(E23*$E$14,2)</f>
        <v>0</v>
      </c>
      <c r="G23" s="1"/>
      <c r="I23" s="258"/>
      <c r="J23" s="126">
        <f>ROUND($J$20*I23/100,2)</f>
        <v>0</v>
      </c>
      <c r="K23" s="127">
        <f>ROUND(J23*$E$14,2)</f>
        <v>0</v>
      </c>
      <c r="N23" s="258"/>
      <c r="O23" s="126">
        <f t="shared" ref="O23:O29" si="2">ROUND($O$20*N23/100,2)</f>
        <v>0</v>
      </c>
      <c r="P23" s="127">
        <f t="shared" ref="P23:P30" si="3">ROUND(O23*$E$14,2)</f>
        <v>0</v>
      </c>
    </row>
    <row r="24" spans="1:16" ht="16.899999999999999" customHeight="1" thickBot="1" x14ac:dyDescent="0.3">
      <c r="A24" s="110" t="s">
        <v>90</v>
      </c>
      <c r="B24" s="401" t="s">
        <v>91</v>
      </c>
      <c r="C24" s="401"/>
      <c r="D24" s="259"/>
      <c r="E24" s="128">
        <f t="shared" si="0"/>
        <v>0</v>
      </c>
      <c r="F24" s="129">
        <f t="shared" si="1"/>
        <v>0</v>
      </c>
      <c r="G24" s="1"/>
      <c r="I24" s="191"/>
      <c r="J24" s="128"/>
      <c r="K24" s="129"/>
      <c r="N24" s="259"/>
      <c r="O24" s="128">
        <f t="shared" si="2"/>
        <v>0</v>
      </c>
      <c r="P24" s="129">
        <f t="shared" si="3"/>
        <v>0</v>
      </c>
    </row>
    <row r="25" spans="1:16" ht="16.899999999999999" customHeight="1" thickBot="1" x14ac:dyDescent="0.3">
      <c r="A25" s="110" t="s">
        <v>57</v>
      </c>
      <c r="B25" s="401" t="s">
        <v>32</v>
      </c>
      <c r="C25" s="401"/>
      <c r="D25" s="259"/>
      <c r="E25" s="128">
        <f t="shared" si="0"/>
        <v>0</v>
      </c>
      <c r="F25" s="129">
        <f t="shared" si="1"/>
        <v>0</v>
      </c>
      <c r="G25" s="1"/>
      <c r="I25" s="259"/>
      <c r="J25" s="128">
        <f>ROUND($J$20*I25/100,2)</f>
        <v>0</v>
      </c>
      <c r="K25" s="129">
        <f>ROUND(J25*$E$14,2)</f>
        <v>0</v>
      </c>
      <c r="N25" s="259"/>
      <c r="O25" s="128">
        <f t="shared" si="2"/>
        <v>0</v>
      </c>
      <c r="P25" s="129">
        <f t="shared" si="3"/>
        <v>0</v>
      </c>
    </row>
    <row r="26" spans="1:16" ht="16.899999999999999" customHeight="1" thickBot="1" x14ac:dyDescent="0.3">
      <c r="A26" s="110" t="s">
        <v>58</v>
      </c>
      <c r="B26" s="401" t="s">
        <v>33</v>
      </c>
      <c r="C26" s="401"/>
      <c r="D26" s="259"/>
      <c r="E26" s="128">
        <f t="shared" si="0"/>
        <v>0</v>
      </c>
      <c r="F26" s="129">
        <f t="shared" si="1"/>
        <v>0</v>
      </c>
      <c r="G26" s="1"/>
      <c r="I26" s="191"/>
      <c r="J26" s="128"/>
      <c r="K26" s="129"/>
      <c r="N26" s="259"/>
      <c r="O26" s="128">
        <f t="shared" si="2"/>
        <v>0</v>
      </c>
      <c r="P26" s="129">
        <f t="shared" si="3"/>
        <v>0</v>
      </c>
    </row>
    <row r="27" spans="1:16" ht="16.899999999999999" customHeight="1" thickBot="1" x14ac:dyDescent="0.3">
      <c r="A27" s="110" t="s">
        <v>59</v>
      </c>
      <c r="B27" s="401" t="s">
        <v>34</v>
      </c>
      <c r="C27" s="401"/>
      <c r="D27" s="259"/>
      <c r="E27" s="128">
        <f t="shared" si="0"/>
        <v>0</v>
      </c>
      <c r="F27" s="129">
        <f t="shared" si="1"/>
        <v>0</v>
      </c>
      <c r="G27" s="1"/>
      <c r="I27" s="191"/>
      <c r="J27" s="128"/>
      <c r="K27" s="129"/>
      <c r="N27" s="259"/>
      <c r="O27" s="128">
        <f t="shared" si="2"/>
        <v>0</v>
      </c>
      <c r="P27" s="129">
        <f t="shared" si="3"/>
        <v>0</v>
      </c>
    </row>
    <row r="28" spans="1:16" ht="16.899999999999999" customHeight="1" thickBot="1" x14ac:dyDescent="0.3">
      <c r="A28" s="110" t="s">
        <v>60</v>
      </c>
      <c r="B28" s="401" t="s">
        <v>35</v>
      </c>
      <c r="C28" s="401"/>
      <c r="D28" s="259"/>
      <c r="E28" s="128">
        <f t="shared" si="0"/>
        <v>0</v>
      </c>
      <c r="F28" s="129">
        <f t="shared" si="1"/>
        <v>0</v>
      </c>
      <c r="G28" s="1"/>
      <c r="I28" s="259"/>
      <c r="J28" s="128">
        <f>ROUND($J$20*I28/100,2)</f>
        <v>0</v>
      </c>
      <c r="K28" s="129">
        <f>ROUND(J28*$E$14,2)</f>
        <v>0</v>
      </c>
      <c r="N28" s="259"/>
      <c r="O28" s="128">
        <f t="shared" si="2"/>
        <v>0</v>
      </c>
      <c r="P28" s="129">
        <f t="shared" si="3"/>
        <v>0</v>
      </c>
    </row>
    <row r="29" spans="1:16" ht="16.899999999999999" customHeight="1" thickBot="1" x14ac:dyDescent="0.3">
      <c r="A29" s="110" t="s">
        <v>61</v>
      </c>
      <c r="B29" s="401" t="s">
        <v>36</v>
      </c>
      <c r="C29" s="401"/>
      <c r="D29" s="259"/>
      <c r="E29" s="128">
        <f t="shared" si="0"/>
        <v>0</v>
      </c>
      <c r="F29" s="129">
        <f t="shared" si="1"/>
        <v>0</v>
      </c>
      <c r="G29" s="1"/>
      <c r="I29" s="259"/>
      <c r="J29" s="128">
        <f>ROUND($J$20*I29/100,2)</f>
        <v>0</v>
      </c>
      <c r="K29" s="129">
        <f>ROUND(J29*$E$14,2)</f>
        <v>0</v>
      </c>
      <c r="N29" s="259"/>
      <c r="O29" s="128">
        <f t="shared" si="2"/>
        <v>0</v>
      </c>
      <c r="P29" s="129">
        <f t="shared" si="3"/>
        <v>0</v>
      </c>
    </row>
    <row r="30" spans="1:16" ht="16.899999999999999" customHeight="1" thickBot="1" x14ac:dyDescent="0.3">
      <c r="A30" s="110" t="s">
        <v>62</v>
      </c>
      <c r="B30" s="401" t="s">
        <v>159</v>
      </c>
      <c r="C30" s="401"/>
      <c r="D30" s="260"/>
      <c r="E30" s="130">
        <f>ROUND(($E$20)*D30/100,2)</f>
        <v>0</v>
      </c>
      <c r="F30" s="131">
        <f t="shared" si="1"/>
        <v>0</v>
      </c>
      <c r="G30" s="1"/>
      <c r="I30" s="260"/>
      <c r="J30" s="130">
        <f>ROUND(($J$20)*I30/100,2)</f>
        <v>0</v>
      </c>
      <c r="K30" s="131">
        <f>ROUND(J30*$E$14,2)</f>
        <v>0</v>
      </c>
      <c r="N30" s="260"/>
      <c r="O30" s="130">
        <f>ROUND(($O$20)*N30/100,2)</f>
        <v>0</v>
      </c>
      <c r="P30" s="131">
        <f t="shared" si="3"/>
        <v>0</v>
      </c>
    </row>
    <row r="31" spans="1:16" ht="25.9" customHeight="1" thickBot="1" x14ac:dyDescent="0.3">
      <c r="A31" s="420" t="s">
        <v>38</v>
      </c>
      <c r="B31" s="421"/>
      <c r="C31" s="422"/>
      <c r="D31" s="53">
        <f>SUM(D23:D30)</f>
        <v>0</v>
      </c>
      <c r="E31" s="54">
        <f>SUM(E23:E30)</f>
        <v>0</v>
      </c>
      <c r="F31" s="55">
        <f>SUM(F23:F30)</f>
        <v>0</v>
      </c>
      <c r="G31" s="18"/>
      <c r="I31" s="53">
        <f>SUM(I23:I30)</f>
        <v>0</v>
      </c>
      <c r="J31" s="54">
        <f>SUM(J23:J30)</f>
        <v>0</v>
      </c>
      <c r="K31" s="55">
        <f>SUM(K23:K30)</f>
        <v>0</v>
      </c>
      <c r="N31" s="53">
        <f>SUM(N23:N30)</f>
        <v>0</v>
      </c>
      <c r="O31" s="54">
        <f>SUM(O23:O30)</f>
        <v>0</v>
      </c>
      <c r="P31" s="55">
        <f>SUM(P23:P30)</f>
        <v>0</v>
      </c>
    </row>
    <row r="32" spans="1:16" ht="18" customHeight="1" thickBot="1" x14ac:dyDescent="0.3">
      <c r="A32" s="91" t="s">
        <v>68</v>
      </c>
      <c r="B32" s="95" t="s">
        <v>39</v>
      </c>
      <c r="C32" s="5"/>
      <c r="D32" s="60"/>
      <c r="E32" s="61"/>
      <c r="F32" s="62"/>
      <c r="G32" s="1"/>
      <c r="I32" s="60"/>
      <c r="J32" s="61"/>
      <c r="K32" s="62"/>
      <c r="N32" s="60"/>
      <c r="O32" s="61"/>
      <c r="P32" s="62"/>
    </row>
    <row r="33" spans="1:18" ht="16.899999999999999" customHeight="1" thickBot="1" x14ac:dyDescent="0.3">
      <c r="A33" s="187" t="s">
        <v>63</v>
      </c>
      <c r="B33" s="186" t="s">
        <v>40</v>
      </c>
      <c r="C33" s="186"/>
      <c r="D33" s="146" t="e">
        <f>ROUND($E$13*100/$E$15,2)</f>
        <v>#DIV/0!</v>
      </c>
      <c r="E33" s="120" t="e">
        <f>ROUND($E$20*D33/100,2)</f>
        <v>#DIV/0!</v>
      </c>
      <c r="F33" s="121" t="e">
        <f t="shared" ref="F33:F42" si="4">ROUND(E33*$E$14,2)</f>
        <v>#DIV/0!</v>
      </c>
      <c r="G33" s="1"/>
      <c r="I33" s="318" t="e">
        <f>ROUND($J$13*100/$J$15,2)</f>
        <v>#DIV/0!</v>
      </c>
      <c r="J33" s="120" t="e">
        <f>ROUND($J$20*I33/100,2)</f>
        <v>#DIV/0!</v>
      </c>
      <c r="K33" s="121" t="e">
        <f t="shared" ref="K33:K42" si="5">ROUND(J33*$E$14,2)</f>
        <v>#DIV/0!</v>
      </c>
      <c r="N33" s="316" t="e">
        <f>ROUND($O$13*100/$O$15,2)</f>
        <v>#DIV/0!</v>
      </c>
      <c r="O33" s="120" t="e">
        <f>ROUND($O$20*N33/100,2)</f>
        <v>#DIV/0!</v>
      </c>
      <c r="P33" s="121" t="e">
        <f t="shared" ref="P33:P42" si="6">ROUND(O33*$E$14,2)</f>
        <v>#DIV/0!</v>
      </c>
      <c r="R33" s="65"/>
    </row>
    <row r="34" spans="1:18" ht="16.899999999999999" customHeight="1" thickBot="1" x14ac:dyDescent="0.3">
      <c r="A34" s="184"/>
      <c r="B34" s="106" t="s">
        <v>41</v>
      </c>
      <c r="C34" s="183">
        <f>$D$23+$D$24+$D$25+$D$26+$D$27+$D$28+$D$29+$D$30</f>
        <v>0</v>
      </c>
      <c r="D34" s="201" t="e">
        <f>ROUND(E34*100/$E$20,2)</f>
        <v>#DIV/0!</v>
      </c>
      <c r="E34" s="122" t="e">
        <f>ROUND($E$33*C34/100,2)</f>
        <v>#DIV/0!</v>
      </c>
      <c r="F34" s="123" t="e">
        <f t="shared" si="4"/>
        <v>#DIV/0!</v>
      </c>
      <c r="G34" s="1"/>
      <c r="H34" s="135">
        <f>$I$23+$I$25+$I$28+$I$29+$I$30</f>
        <v>0</v>
      </c>
      <c r="I34" s="201" t="e">
        <f>ROUND(J34*100/$J$20,2)</f>
        <v>#DIV/0!</v>
      </c>
      <c r="J34" s="122" t="e">
        <f>ROUND($J$33*H34/100,2)</f>
        <v>#DIV/0!</v>
      </c>
      <c r="K34" s="123" t="e">
        <f t="shared" si="5"/>
        <v>#DIV/0!</v>
      </c>
      <c r="M34" s="135">
        <f>N23+N24+N25+N26+N27+N28+N29+N30</f>
        <v>0</v>
      </c>
      <c r="N34" s="201" t="e">
        <f>ROUND(O34*100/$O$20,2)</f>
        <v>#DIV/0!</v>
      </c>
      <c r="O34" s="122" t="e">
        <f>ROUND($O$33*M34/100,2)</f>
        <v>#DIV/0!</v>
      </c>
      <c r="P34" s="123" t="e">
        <f t="shared" si="6"/>
        <v>#DIV/0!</v>
      </c>
    </row>
    <row r="35" spans="1:18" ht="16.899999999999999" customHeight="1" thickBot="1" x14ac:dyDescent="0.3">
      <c r="A35" s="187" t="s">
        <v>64</v>
      </c>
      <c r="B35" s="186" t="s">
        <v>42</v>
      </c>
      <c r="C35" s="185"/>
      <c r="D35" s="145" t="e">
        <f>ROUND(E10*100/E15,2)</f>
        <v>#DIV/0!</v>
      </c>
      <c r="E35" s="122" t="e">
        <f>ROUND($E$20*D35/100,2)</f>
        <v>#DIV/0!</v>
      </c>
      <c r="F35" s="123" t="e">
        <f t="shared" si="4"/>
        <v>#DIV/0!</v>
      </c>
      <c r="G35" s="1"/>
      <c r="H35" s="185"/>
      <c r="I35" s="261" t="e">
        <f>ROUND(J10*100/J15,2)</f>
        <v>#DIV/0!</v>
      </c>
      <c r="J35" s="122" t="e">
        <f>ROUND($J$20*I35/100,2)</f>
        <v>#DIV/0!</v>
      </c>
      <c r="K35" s="123" t="e">
        <f t="shared" si="5"/>
        <v>#DIV/0!</v>
      </c>
      <c r="M35" s="185"/>
      <c r="N35" s="317" t="e">
        <f>ROUND(O10*100/O15,2)</f>
        <v>#DIV/0!</v>
      </c>
      <c r="O35" s="122" t="e">
        <f>ROUND($O$20*N35/100,2)</f>
        <v>#DIV/0!</v>
      </c>
      <c r="P35" s="123" t="e">
        <f t="shared" si="6"/>
        <v>#DIV/0!</v>
      </c>
    </row>
    <row r="36" spans="1:18" ht="16.5" customHeight="1" thickBot="1" x14ac:dyDescent="0.3">
      <c r="A36" s="184"/>
      <c r="B36" s="106" t="s">
        <v>43</v>
      </c>
      <c r="C36" s="183">
        <f>$D$23+$D$24+$D$25+$D$26+$D$27+$D$28+$D$29+$D$30</f>
        <v>0</v>
      </c>
      <c r="D36" s="201" t="e">
        <f>ROUND(E36*100/$E$20,2)</f>
        <v>#DIV/0!</v>
      </c>
      <c r="E36" s="122" t="e">
        <f>ROUND($E$35*C36/100,2)</f>
        <v>#DIV/0!</v>
      </c>
      <c r="F36" s="123" t="e">
        <f t="shared" si="4"/>
        <v>#DIV/0!</v>
      </c>
      <c r="G36" s="1"/>
      <c r="H36" s="135">
        <f>$H$34</f>
        <v>0</v>
      </c>
      <c r="I36" s="201" t="e">
        <f>ROUND(J36*100/$J$20,2)</f>
        <v>#DIV/0!</v>
      </c>
      <c r="J36" s="122" t="e">
        <f>ROUND($J$35*H36/100,2)</f>
        <v>#DIV/0!</v>
      </c>
      <c r="K36" s="123" t="e">
        <f t="shared" si="5"/>
        <v>#DIV/0!</v>
      </c>
      <c r="M36" s="135">
        <f>M34</f>
        <v>0</v>
      </c>
      <c r="N36" s="201" t="e">
        <f>ROUND(O36*100/$O$20,2)</f>
        <v>#DIV/0!</v>
      </c>
      <c r="O36" s="122" t="e">
        <f>ROUND($O$35*M36/100,2)</f>
        <v>#DIV/0!</v>
      </c>
      <c r="P36" s="123" t="e">
        <f t="shared" si="6"/>
        <v>#DIV/0!</v>
      </c>
    </row>
    <row r="37" spans="1:18" ht="16.5" customHeight="1" thickBot="1" x14ac:dyDescent="0.3">
      <c r="A37" s="187" t="s">
        <v>65</v>
      </c>
      <c r="B37" s="186" t="s">
        <v>44</v>
      </c>
      <c r="C37" s="185"/>
      <c r="D37" s="145" t="e">
        <f>ROUND(E11*100/E15,2)</f>
        <v>#DIV/0!</v>
      </c>
      <c r="E37" s="122" t="e">
        <f>ROUND($E$20*D37/100,2)</f>
        <v>#DIV/0!</v>
      </c>
      <c r="F37" s="123" t="e">
        <f t="shared" si="4"/>
        <v>#DIV/0!</v>
      </c>
      <c r="G37" s="1"/>
      <c r="H37" s="185"/>
      <c r="I37" s="261" t="e">
        <f>ROUND(J11*100/J15,2)</f>
        <v>#DIV/0!</v>
      </c>
      <c r="J37" s="122" t="e">
        <f>ROUND($J$20*I37/100,2)</f>
        <v>#DIV/0!</v>
      </c>
      <c r="K37" s="123" t="e">
        <f t="shared" si="5"/>
        <v>#DIV/0!</v>
      </c>
      <c r="M37" s="185"/>
      <c r="N37" s="317" t="e">
        <f>ROUND(O11*100/O15,2)</f>
        <v>#DIV/0!</v>
      </c>
      <c r="O37" s="122" t="e">
        <f>ROUND($O$20*N37/100,2)</f>
        <v>#DIV/0!</v>
      </c>
      <c r="P37" s="123" t="e">
        <f t="shared" si="6"/>
        <v>#DIV/0!</v>
      </c>
    </row>
    <row r="38" spans="1:18" ht="16.5" customHeight="1" thickBot="1" x14ac:dyDescent="0.3">
      <c r="A38" s="184"/>
      <c r="B38" s="106" t="s">
        <v>45</v>
      </c>
      <c r="C38" s="183">
        <f>$D$23+$D$24+$D$25+$D$26+$D$27+$D$28+$D$29+$D$30</f>
        <v>0</v>
      </c>
      <c r="D38" s="201" t="e">
        <f>ROUND(E38*100/$E$20,2)</f>
        <v>#DIV/0!</v>
      </c>
      <c r="E38" s="122" t="e">
        <f>ROUND($E$37*C38/100,2)</f>
        <v>#DIV/0!</v>
      </c>
      <c r="F38" s="123" t="e">
        <f t="shared" si="4"/>
        <v>#DIV/0!</v>
      </c>
      <c r="G38" s="1"/>
      <c r="H38" s="135">
        <f>H36</f>
        <v>0</v>
      </c>
      <c r="I38" s="201" t="e">
        <f>ROUND(J38*100/$J$20,2)</f>
        <v>#DIV/0!</v>
      </c>
      <c r="J38" s="122" t="e">
        <f>ROUND($J$37*H38/100,2)</f>
        <v>#DIV/0!</v>
      </c>
      <c r="K38" s="123" t="e">
        <f t="shared" si="5"/>
        <v>#DIV/0!</v>
      </c>
      <c r="M38" s="135">
        <f>M36</f>
        <v>0</v>
      </c>
      <c r="N38" s="201" t="e">
        <f>ROUND(O38*100/$O$20,2)</f>
        <v>#DIV/0!</v>
      </c>
      <c r="O38" s="122" t="e">
        <f>ROUND($O$37*M38/100,2)</f>
        <v>#DIV/0!</v>
      </c>
      <c r="P38" s="123" t="e">
        <f t="shared" si="6"/>
        <v>#DIV/0!</v>
      </c>
    </row>
    <row r="39" spans="1:18" ht="16.5" customHeight="1" thickBot="1" x14ac:dyDescent="0.3">
      <c r="A39" s="187" t="s">
        <v>66</v>
      </c>
      <c r="B39" s="186" t="s">
        <v>46</v>
      </c>
      <c r="C39" s="185"/>
      <c r="D39" s="145" t="e">
        <f>ROUND(E12*100/E15,2)</f>
        <v>#DIV/0!</v>
      </c>
      <c r="E39" s="122" t="e">
        <f>ROUND($E$20*D39/100,2)</f>
        <v>#DIV/0!</v>
      </c>
      <c r="F39" s="123" t="e">
        <f t="shared" si="4"/>
        <v>#DIV/0!</v>
      </c>
      <c r="G39" s="1"/>
      <c r="H39" s="185"/>
      <c r="I39" s="261" t="e">
        <f>ROUND(J12*100/J15,2)</f>
        <v>#DIV/0!</v>
      </c>
      <c r="J39" s="122" t="e">
        <f>ROUND($J$20*I39/100,2)</f>
        <v>#DIV/0!</v>
      </c>
      <c r="K39" s="123" t="e">
        <f t="shared" si="5"/>
        <v>#DIV/0!</v>
      </c>
      <c r="M39" s="185"/>
      <c r="N39" s="317" t="e">
        <f>ROUND(O12*100/O15,2)</f>
        <v>#DIV/0!</v>
      </c>
      <c r="O39" s="122" t="e">
        <f>ROUND($O$20*N39/100,2)</f>
        <v>#DIV/0!</v>
      </c>
      <c r="P39" s="123" t="e">
        <f t="shared" si="6"/>
        <v>#DIV/0!</v>
      </c>
    </row>
    <row r="40" spans="1:18" ht="16.5" customHeight="1" thickBot="1" x14ac:dyDescent="0.3">
      <c r="A40" s="188"/>
      <c r="B40" s="106" t="s">
        <v>47</v>
      </c>
      <c r="C40" s="183">
        <f>$D$23+$D$24+$D$25+$D$26+$D$27+$D$28+$D$29+$D$30</f>
        <v>0</v>
      </c>
      <c r="D40" s="201" t="e">
        <f>ROUND(E40*100/$E$20,2)</f>
        <v>#DIV/0!</v>
      </c>
      <c r="E40" s="122" t="e">
        <f>ROUND($E$39*C40/100,2)</f>
        <v>#DIV/0!</v>
      </c>
      <c r="F40" s="123" t="e">
        <f t="shared" si="4"/>
        <v>#DIV/0!</v>
      </c>
      <c r="G40" s="1"/>
      <c r="H40" s="135">
        <f>$H$36</f>
        <v>0</v>
      </c>
      <c r="I40" s="201" t="e">
        <f>ROUND(J40*100/$J$20,2)</f>
        <v>#DIV/0!</v>
      </c>
      <c r="J40" s="122" t="e">
        <f>ROUND($J$39*H40/100,2)</f>
        <v>#DIV/0!</v>
      </c>
      <c r="K40" s="123" t="e">
        <f t="shared" si="5"/>
        <v>#DIV/0!</v>
      </c>
      <c r="M40" s="135">
        <f>M38</f>
        <v>0</v>
      </c>
      <c r="N40" s="201" t="e">
        <f>ROUND(O40*100/$O$20,2)</f>
        <v>#DIV/0!</v>
      </c>
      <c r="O40" s="122" t="e">
        <f>ROUND($O$39*M40/100,2)</f>
        <v>#DIV/0!</v>
      </c>
      <c r="P40" s="123" t="e">
        <f t="shared" si="6"/>
        <v>#DIV/0!</v>
      </c>
    </row>
    <row r="41" spans="1:18" ht="16.899999999999999" customHeight="1" thickBot="1" x14ac:dyDescent="0.3">
      <c r="A41" s="187" t="s">
        <v>67</v>
      </c>
      <c r="B41" s="186" t="s">
        <v>48</v>
      </c>
      <c r="C41" s="185"/>
      <c r="D41" s="145" t="e">
        <f>ROUND(((1.85*E20)/E16/E20)*D35,2)</f>
        <v>#DIV/0!</v>
      </c>
      <c r="E41" s="122" t="e">
        <f>ROUND($E$20*D41/100,2)</f>
        <v>#DIV/0!</v>
      </c>
      <c r="F41" s="123" t="e">
        <f t="shared" si="4"/>
        <v>#DIV/0!</v>
      </c>
      <c r="G41" s="1"/>
      <c r="H41" s="185"/>
      <c r="I41" s="261" t="e">
        <f>ROUND(((1.85*J20)/J16/J20)*I35,2)</f>
        <v>#DIV/0!</v>
      </c>
      <c r="J41" s="122" t="e">
        <f>ROUND($J$20*I41/100,2)</f>
        <v>#DIV/0!</v>
      </c>
      <c r="K41" s="123" t="e">
        <f t="shared" si="5"/>
        <v>#DIV/0!</v>
      </c>
      <c r="M41" s="185"/>
      <c r="N41" s="317" t="e">
        <f>ROUND(((1.85*O20)/O16/O20)*N35,2)</f>
        <v>#DIV/0!</v>
      </c>
      <c r="O41" s="122" t="e">
        <f>ROUND($O$20*N41/100,2)</f>
        <v>#DIV/0!</v>
      </c>
      <c r="P41" s="123" t="e">
        <f t="shared" si="6"/>
        <v>#DIV/0!</v>
      </c>
    </row>
    <row r="42" spans="1:18" ht="16.899999999999999" customHeight="1" thickBot="1" x14ac:dyDescent="0.3">
      <c r="A42" s="184"/>
      <c r="B42" s="106" t="s">
        <v>49</v>
      </c>
      <c r="C42" s="183">
        <f>$D$23+$D$24+$D$25+$D$26+$D$27+$D$28+$D$29+$D$30</f>
        <v>0</v>
      </c>
      <c r="D42" s="202" t="e">
        <f>ROUND(E42*100/$E$20,2)</f>
        <v>#DIV/0!</v>
      </c>
      <c r="E42" s="124" t="e">
        <f>ROUND($E$41*C42/100,2)</f>
        <v>#DIV/0!</v>
      </c>
      <c r="F42" s="125" t="e">
        <f t="shared" si="4"/>
        <v>#DIV/0!</v>
      </c>
      <c r="G42" s="1"/>
      <c r="H42" s="135">
        <f>$H$36</f>
        <v>0</v>
      </c>
      <c r="I42" s="202" t="e">
        <f>ROUND(J42*100/$J$20,2)</f>
        <v>#DIV/0!</v>
      </c>
      <c r="J42" s="124" t="e">
        <f>ROUND($J$41*H42/100,2)</f>
        <v>#DIV/0!</v>
      </c>
      <c r="K42" s="125" t="e">
        <f t="shared" si="5"/>
        <v>#DIV/0!</v>
      </c>
      <c r="M42" s="135">
        <f>M40</f>
        <v>0</v>
      </c>
      <c r="N42" s="202" t="e">
        <f>ROUND(O42*100/$O$20,2)</f>
        <v>#DIV/0!</v>
      </c>
      <c r="O42" s="124" t="e">
        <f>ROUND($O$41*M42/100,2)</f>
        <v>#DIV/0!</v>
      </c>
      <c r="P42" s="125" t="e">
        <f t="shared" si="6"/>
        <v>#DIV/0!</v>
      </c>
    </row>
    <row r="43" spans="1:18" ht="25.9" customHeight="1" thickBot="1" x14ac:dyDescent="0.3">
      <c r="A43" s="109" t="s">
        <v>50</v>
      </c>
      <c r="B43" s="108"/>
      <c r="C43" s="4"/>
      <c r="D43" s="53" t="e">
        <f>SUM(D33:D42)</f>
        <v>#DIV/0!</v>
      </c>
      <c r="E43" s="54" t="e">
        <f>SUM(E33:E42)</f>
        <v>#DIV/0!</v>
      </c>
      <c r="F43" s="55" t="e">
        <f>SUM(F33:F42)</f>
        <v>#DIV/0!</v>
      </c>
      <c r="G43" s="1"/>
      <c r="I43" s="53" t="e">
        <f>SUM(I33:I42)</f>
        <v>#DIV/0!</v>
      </c>
      <c r="J43" s="32" t="e">
        <f>SUM(J33:J42)</f>
        <v>#DIV/0!</v>
      </c>
      <c r="K43" s="55" t="e">
        <f>SUM(K33:K42)</f>
        <v>#DIV/0!</v>
      </c>
      <c r="N43" s="53" t="e">
        <f>SUM(N33:N42)</f>
        <v>#DIV/0!</v>
      </c>
      <c r="O43" s="32" t="e">
        <f>SUM(O33:O42)</f>
        <v>#DIV/0!</v>
      </c>
      <c r="P43" s="55" t="e">
        <f>SUM(P33:P42)</f>
        <v>#DIV/0!</v>
      </c>
    </row>
    <row r="44" spans="1:18" ht="25.9" customHeight="1" thickBot="1" x14ac:dyDescent="0.3">
      <c r="A44" s="423" t="s">
        <v>51</v>
      </c>
      <c r="B44" s="424"/>
      <c r="C44" s="425"/>
      <c r="D44" s="24" t="e">
        <f>D31+D43</f>
        <v>#DIV/0!</v>
      </c>
      <c r="E44" s="40" t="e">
        <f>E43+E31</f>
        <v>#DIV/0!</v>
      </c>
      <c r="F44" s="40" t="e">
        <f>F43+F31</f>
        <v>#DIV/0!</v>
      </c>
      <c r="G44" s="1"/>
      <c r="H44" s="1"/>
      <c r="I44" s="24" t="e">
        <f>I31+I43</f>
        <v>#DIV/0!</v>
      </c>
      <c r="J44" s="66" t="e">
        <f>J43+J31</f>
        <v>#DIV/0!</v>
      </c>
      <c r="K44" s="40" t="e">
        <f>K43+K31</f>
        <v>#DIV/0!</v>
      </c>
      <c r="M44" s="1"/>
      <c r="N44" s="24" t="e">
        <f>N31+N43</f>
        <v>#DIV/0!</v>
      </c>
      <c r="O44" s="66" t="e">
        <f>O43+O31</f>
        <v>#DIV/0!</v>
      </c>
      <c r="P44" s="40" t="e">
        <f>P43+P31</f>
        <v>#DIV/0!</v>
      </c>
    </row>
    <row r="45" spans="1:18" ht="18" customHeight="1" thickBot="1" x14ac:dyDescent="0.3">
      <c r="A45" s="91" t="s">
        <v>69</v>
      </c>
      <c r="B45" s="95" t="s">
        <v>52</v>
      </c>
      <c r="C45" s="198"/>
      <c r="D45" s="96"/>
      <c r="E45" s="51"/>
      <c r="F45" s="67"/>
      <c r="G45" s="1"/>
      <c r="H45" s="1"/>
      <c r="I45" s="68"/>
      <c r="J45" s="51"/>
      <c r="K45" s="67"/>
      <c r="M45" s="1"/>
      <c r="N45" s="68"/>
      <c r="O45" s="51"/>
      <c r="P45" s="67"/>
    </row>
    <row r="46" spans="1:18" ht="16.899999999999999" customHeight="1" thickBot="1" x14ac:dyDescent="0.3">
      <c r="A46" s="88" t="s">
        <v>70</v>
      </c>
      <c r="B46" s="97" t="s">
        <v>53</v>
      </c>
      <c r="C46" s="97"/>
      <c r="D46" s="209"/>
      <c r="E46" s="126">
        <f>ROUND($E$20*D46/100,2)</f>
        <v>0</v>
      </c>
      <c r="F46" s="127">
        <f>ROUND(E46*$E$14,2)</f>
        <v>0</v>
      </c>
      <c r="G46" s="1"/>
      <c r="H46" s="1"/>
      <c r="I46" s="209"/>
      <c r="J46" s="126">
        <f>ROUND($J$20*I46/100,2)</f>
        <v>0</v>
      </c>
      <c r="K46" s="127">
        <f>ROUND(J46*$E$14,2)</f>
        <v>0</v>
      </c>
      <c r="M46" s="1"/>
      <c r="N46" s="209"/>
      <c r="O46" s="126">
        <f>ROUND($O$20*N46/100,2)</f>
        <v>0</v>
      </c>
      <c r="P46" s="127">
        <f>ROUND(O46*$E$14,2)</f>
        <v>0</v>
      </c>
    </row>
    <row r="47" spans="1:18" ht="16.899999999999999" customHeight="1" thickBot="1" x14ac:dyDescent="0.3">
      <c r="A47" s="88" t="s">
        <v>71</v>
      </c>
      <c r="B47" s="97" t="s">
        <v>54</v>
      </c>
      <c r="C47" s="97"/>
      <c r="D47" s="208"/>
      <c r="E47" s="130">
        <f>ROUND($E$20*D47/100,2)</f>
        <v>0</v>
      </c>
      <c r="F47" s="131">
        <f>ROUND(E47*$E$14,2)</f>
        <v>0</v>
      </c>
      <c r="G47" s="1"/>
      <c r="H47" s="1"/>
      <c r="I47" s="208"/>
      <c r="J47" s="130">
        <f>ROUND($J$20*I47/100,2)</f>
        <v>0</v>
      </c>
      <c r="K47" s="131">
        <f>ROUND(J47*$E$14,2)</f>
        <v>0</v>
      </c>
      <c r="M47" s="1"/>
      <c r="N47" s="208"/>
      <c r="O47" s="130">
        <f>ROUND($O$20*N47/100,2)</f>
        <v>0</v>
      </c>
      <c r="P47" s="131">
        <f>ROUND(O47*$E$14,2)</f>
        <v>0</v>
      </c>
    </row>
    <row r="48" spans="1:18" ht="20.45" customHeight="1" thickBot="1" x14ac:dyDescent="0.3">
      <c r="A48" s="98" t="s">
        <v>108</v>
      </c>
      <c r="B48" s="99"/>
      <c r="C48" s="182"/>
      <c r="D48" s="181" t="e">
        <f>D44+D46+D47</f>
        <v>#DIV/0!</v>
      </c>
      <c r="E48" s="138" t="e">
        <f>E47+E46+E44</f>
        <v>#DIV/0!</v>
      </c>
      <c r="F48" s="139" t="e">
        <f>F47+F46+F44</f>
        <v>#DIV/0!</v>
      </c>
      <c r="G48" s="1"/>
      <c r="H48" s="1"/>
      <c r="I48" s="69" t="e">
        <f>I44+I46+I47</f>
        <v>#DIV/0!</v>
      </c>
      <c r="J48" s="138" t="e">
        <f>J47+J46+J44</f>
        <v>#DIV/0!</v>
      </c>
      <c r="K48" s="139" t="e">
        <f>K47+K46+K44</f>
        <v>#DIV/0!</v>
      </c>
      <c r="M48" s="1"/>
      <c r="N48" s="69" t="e">
        <f>N44+N46+N47</f>
        <v>#DIV/0!</v>
      </c>
      <c r="O48" s="138" t="e">
        <f>O47+O46+O44</f>
        <v>#DIV/0!</v>
      </c>
      <c r="P48" s="139" t="e">
        <f>P47+P46+P44</f>
        <v>#DIV/0!</v>
      </c>
    </row>
    <row r="49" spans="1:16" ht="18" customHeight="1" thickBot="1" x14ac:dyDescent="0.3">
      <c r="A49" s="102" t="s">
        <v>1</v>
      </c>
      <c r="B49" s="409" t="s">
        <v>2</v>
      </c>
      <c r="C49" s="409"/>
      <c r="D49" s="409"/>
      <c r="E49" s="20"/>
      <c r="F49" s="11"/>
      <c r="G49" s="1"/>
      <c r="H49" s="1"/>
      <c r="I49" s="6"/>
      <c r="J49" s="21"/>
      <c r="K49" s="12"/>
      <c r="M49" s="1"/>
      <c r="N49" s="6"/>
      <c r="O49" s="21"/>
      <c r="P49" s="12"/>
    </row>
    <row r="50" spans="1:16" ht="15.75" thickBot="1" x14ac:dyDescent="0.3">
      <c r="A50" s="90" t="s">
        <v>72</v>
      </c>
      <c r="B50" s="407" t="s">
        <v>107</v>
      </c>
      <c r="C50" s="407"/>
      <c r="D50" s="103"/>
      <c r="E50" s="23"/>
      <c r="F50" s="52"/>
      <c r="G50" s="1"/>
      <c r="H50" s="3"/>
      <c r="I50" s="68"/>
      <c r="J50" s="51"/>
      <c r="K50" s="67"/>
      <c r="M50" s="3"/>
      <c r="N50" s="68"/>
      <c r="O50" s="51"/>
      <c r="P50" s="67"/>
    </row>
    <row r="51" spans="1:16" ht="15.75" thickBot="1" x14ac:dyDescent="0.3">
      <c r="A51" s="88" t="s">
        <v>94</v>
      </c>
      <c r="B51" s="410" t="s">
        <v>128</v>
      </c>
      <c r="C51" s="410"/>
      <c r="D51" s="209"/>
      <c r="E51" s="126">
        <f>ROUND($E$20*D51/100,2)</f>
        <v>0</v>
      </c>
      <c r="F51" s="127">
        <f>ROUND(E51*$E$14,2)</f>
        <v>0</v>
      </c>
      <c r="G51" s="1"/>
      <c r="H51" s="3"/>
      <c r="I51" s="209"/>
      <c r="J51" s="126">
        <f>ROUND($J$20*I51/100,2)</f>
        <v>0</v>
      </c>
      <c r="K51" s="127">
        <f>ROUND(J51*$E$14,2)</f>
        <v>0</v>
      </c>
      <c r="M51" s="3"/>
      <c r="N51" s="209"/>
      <c r="O51" s="126">
        <f>ROUND($O$20*N51/100,2)</f>
        <v>0</v>
      </c>
      <c r="P51" s="127">
        <f>ROUND(O51*$E$14,2)</f>
        <v>0</v>
      </c>
    </row>
    <row r="52" spans="1:16" ht="15.75" thickBot="1" x14ac:dyDescent="0.3">
      <c r="A52" s="88" t="s">
        <v>95</v>
      </c>
      <c r="B52" s="411" t="s">
        <v>158</v>
      </c>
      <c r="C52" s="411"/>
      <c r="D52" s="211"/>
      <c r="E52" s="128">
        <f>ROUND($E$20*D52/100,2)</f>
        <v>0</v>
      </c>
      <c r="F52" s="129">
        <f>ROUND(E52*$E$14,2)</f>
        <v>0</v>
      </c>
      <c r="G52" s="1"/>
      <c r="H52" s="3"/>
      <c r="I52" s="211"/>
      <c r="J52" s="128">
        <f>ROUND($J$20*I52/100,2)</f>
        <v>0</v>
      </c>
      <c r="K52" s="129">
        <f>ROUND(J52*$E$14,2)</f>
        <v>0</v>
      </c>
      <c r="M52" s="3"/>
      <c r="N52" s="211"/>
      <c r="O52" s="128">
        <f>ROUND($O$20*N52/100,2)</f>
        <v>0</v>
      </c>
      <c r="P52" s="129">
        <f>ROUND(O52*$E$14,2)</f>
        <v>0</v>
      </c>
    </row>
    <row r="53" spans="1:16" ht="16.899999999999999" customHeight="1" thickBot="1" x14ac:dyDescent="0.3">
      <c r="A53" s="90" t="s">
        <v>73</v>
      </c>
      <c r="B53" s="407" t="s">
        <v>3</v>
      </c>
      <c r="C53" s="407"/>
      <c r="D53" s="211"/>
      <c r="E53" s="128">
        <f>ROUND($E$20*D53/100,2)</f>
        <v>0</v>
      </c>
      <c r="F53" s="129">
        <f>ROUND(E53*$E$14,2)</f>
        <v>0</v>
      </c>
      <c r="G53" s="1"/>
      <c r="H53" s="1"/>
      <c r="I53" s="211"/>
      <c r="J53" s="128">
        <f>ROUND($J$20*I53/100,2)</f>
        <v>0</v>
      </c>
      <c r="K53" s="129">
        <f>ROUND(J53*$E$14,2)</f>
        <v>0</v>
      </c>
      <c r="M53" s="1"/>
      <c r="N53" s="211"/>
      <c r="O53" s="128">
        <f>ROUND($O$20*N53/100,2)</f>
        <v>0</v>
      </c>
      <c r="P53" s="129">
        <f>ROUND(O53*$E$14,2)</f>
        <v>0</v>
      </c>
    </row>
    <row r="54" spans="1:16" ht="18.600000000000001" customHeight="1" thickBot="1" x14ac:dyDescent="0.3">
      <c r="A54" s="90" t="s">
        <v>74</v>
      </c>
      <c r="B54" s="407" t="s">
        <v>4</v>
      </c>
      <c r="C54" s="407"/>
      <c r="D54" s="151"/>
      <c r="E54" s="128"/>
      <c r="F54" s="129"/>
      <c r="G54" s="1"/>
      <c r="H54" s="1"/>
      <c r="I54" s="151"/>
      <c r="J54" s="128"/>
      <c r="K54" s="129"/>
      <c r="M54" s="1"/>
      <c r="N54" s="151"/>
      <c r="O54" s="128"/>
      <c r="P54" s="129"/>
    </row>
    <row r="55" spans="1:16" ht="18.600000000000001" customHeight="1" thickBot="1" x14ac:dyDescent="0.3">
      <c r="A55" s="88" t="s">
        <v>96</v>
      </c>
      <c r="B55" s="89" t="s">
        <v>97</v>
      </c>
      <c r="C55" s="15"/>
      <c r="D55" s="211"/>
      <c r="E55" s="128">
        <f>ROUND($E$20*D55/100,2)</f>
        <v>0</v>
      </c>
      <c r="F55" s="129">
        <f>ROUND(E55*$E$14,2)</f>
        <v>0</v>
      </c>
      <c r="G55" s="1"/>
      <c r="H55" s="1"/>
      <c r="I55" s="211"/>
      <c r="J55" s="128">
        <f>ROUND($J$20*I55/100,2)</f>
        <v>0</v>
      </c>
      <c r="K55" s="129">
        <f>ROUND(J55*$E$14,2)</f>
        <v>0</v>
      </c>
      <c r="M55" s="1"/>
      <c r="N55" s="211"/>
      <c r="O55" s="128">
        <f>ROUND($O$20*N55/100,2)</f>
        <v>0</v>
      </c>
      <c r="P55" s="129">
        <f>ROUND(O55*$E$14,2)</f>
        <v>0</v>
      </c>
    </row>
    <row r="56" spans="1:16" ht="18.600000000000001" customHeight="1" thickBot="1" x14ac:dyDescent="0.3">
      <c r="A56" s="88" t="s">
        <v>98</v>
      </c>
      <c r="B56" s="89" t="s">
        <v>99</v>
      </c>
      <c r="C56" s="15"/>
      <c r="D56" s="211"/>
      <c r="E56" s="128">
        <f>ROUND($E$20*D56/100,2)</f>
        <v>0</v>
      </c>
      <c r="F56" s="129">
        <f>ROUND(E56*$E$14,2)</f>
        <v>0</v>
      </c>
      <c r="G56" s="1"/>
      <c r="H56" s="1"/>
      <c r="I56" s="211"/>
      <c r="J56" s="128">
        <f>ROUND($J$20*I56/100,2)</f>
        <v>0</v>
      </c>
      <c r="K56" s="129">
        <f>ROUND(J56*$E$14,2)</f>
        <v>0</v>
      </c>
      <c r="M56" s="1"/>
      <c r="N56" s="211"/>
      <c r="O56" s="128">
        <f>ROUND($O$20*N56/100,2)</f>
        <v>0</v>
      </c>
      <c r="P56" s="129">
        <f>ROUND(O56*$E$14,2)</f>
        <v>0</v>
      </c>
    </row>
    <row r="57" spans="1:16" ht="18.600000000000001" customHeight="1" thickBot="1" x14ac:dyDescent="0.3">
      <c r="A57" s="90" t="s">
        <v>75</v>
      </c>
      <c r="B57" s="407" t="s">
        <v>5</v>
      </c>
      <c r="C57" s="407"/>
      <c r="D57" s="208"/>
      <c r="E57" s="130">
        <f>ROUND($E$20*D57/100,2)</f>
        <v>0</v>
      </c>
      <c r="F57" s="131">
        <f>ROUND(E57*$E$14,2)</f>
        <v>0</v>
      </c>
      <c r="G57" s="1"/>
      <c r="H57" s="1"/>
      <c r="I57" s="208"/>
      <c r="J57" s="130">
        <f>ROUND($J$20*I57/100,2)</f>
        <v>0</v>
      </c>
      <c r="K57" s="131">
        <f>ROUND(J57*$E$14,2)</f>
        <v>0</v>
      </c>
      <c r="M57" s="1"/>
      <c r="N57" s="208"/>
      <c r="O57" s="130">
        <f>ROUND($O$20*N57/100,2)</f>
        <v>0</v>
      </c>
      <c r="P57" s="131">
        <f>ROUND(O57*$E$14,2)</f>
        <v>0</v>
      </c>
    </row>
    <row r="58" spans="1:16" ht="25.9" customHeight="1" thickBot="1" x14ac:dyDescent="0.3">
      <c r="A58" s="87" t="s">
        <v>106</v>
      </c>
      <c r="B58" s="94"/>
      <c r="C58" s="94"/>
      <c r="D58" s="28">
        <f>SUM(D51:D57)</f>
        <v>0</v>
      </c>
      <c r="E58" s="44">
        <f>SUM(E51:E57)</f>
        <v>0</v>
      </c>
      <c r="F58" s="70">
        <f>SUM(F51:F57)</f>
        <v>0</v>
      </c>
      <c r="G58" s="1"/>
      <c r="H58" s="1"/>
      <c r="I58" s="28">
        <f>SUM(I51:I57)</f>
        <v>0</v>
      </c>
      <c r="J58" s="44">
        <f>SUM(J50:J57)</f>
        <v>0</v>
      </c>
      <c r="K58" s="70">
        <f>SUM(K51:K57)</f>
        <v>0</v>
      </c>
      <c r="M58" s="1"/>
      <c r="N58" s="199">
        <f>SUM(N51:N57)</f>
        <v>0</v>
      </c>
      <c r="O58" s="44">
        <f>SUM(O50:O57)</f>
        <v>0</v>
      </c>
      <c r="P58" s="70">
        <f>SUM(P51:P57)</f>
        <v>0</v>
      </c>
    </row>
    <row r="59" spans="1:16" ht="18" customHeight="1" thickBot="1" x14ac:dyDescent="0.3">
      <c r="A59" s="86" t="s">
        <v>6</v>
      </c>
      <c r="B59" s="283" t="s">
        <v>7</v>
      </c>
      <c r="C59" s="148"/>
      <c r="D59" s="2"/>
      <c r="E59" s="20"/>
      <c r="F59" s="11"/>
      <c r="G59" s="1"/>
      <c r="H59" s="1"/>
      <c r="I59" s="42"/>
      <c r="J59" s="20"/>
      <c r="K59" s="11"/>
      <c r="M59" s="1"/>
      <c r="N59" s="42"/>
      <c r="O59" s="20"/>
      <c r="P59" s="11"/>
    </row>
    <row r="60" spans="1:16" ht="18" customHeight="1" thickBot="1" x14ac:dyDescent="0.3">
      <c r="A60" s="90" t="s">
        <v>76</v>
      </c>
      <c r="B60" s="283" t="s">
        <v>8</v>
      </c>
      <c r="C60" s="148"/>
      <c r="D60" s="71"/>
      <c r="E60" s="23"/>
      <c r="F60" s="52"/>
      <c r="G60" s="1"/>
      <c r="H60" s="1"/>
      <c r="I60" s="72"/>
      <c r="J60" s="23"/>
      <c r="K60" s="52"/>
      <c r="M60" s="1"/>
      <c r="N60" s="72"/>
      <c r="O60" s="23"/>
      <c r="P60" s="52"/>
    </row>
    <row r="61" spans="1:16" ht="16.899999999999999" customHeight="1" thickBot="1" x14ac:dyDescent="0.3">
      <c r="A61" s="88" t="s">
        <v>77</v>
      </c>
      <c r="B61" s="410" t="s">
        <v>9</v>
      </c>
      <c r="C61" s="410"/>
      <c r="D61" s="209"/>
      <c r="E61" s="126">
        <f>ROUND($E$20*D61/100,2)</f>
        <v>0</v>
      </c>
      <c r="F61" s="127">
        <f>ROUND(E61*$E$14,2)</f>
        <v>0</v>
      </c>
      <c r="G61" s="1"/>
      <c r="H61" s="1"/>
      <c r="I61" s="209"/>
      <c r="J61" s="126">
        <f>ROUND($J$20*I61/100,2)</f>
        <v>0</v>
      </c>
      <c r="K61" s="127">
        <f>ROUND(J61*$E$14,2)</f>
        <v>0</v>
      </c>
      <c r="M61" s="1"/>
      <c r="N61" s="209"/>
      <c r="O61" s="126">
        <f>ROUND($O$20*N61/100,2)</f>
        <v>0</v>
      </c>
      <c r="P61" s="127">
        <f>ROUND(O61*$E$14,2)</f>
        <v>0</v>
      </c>
    </row>
    <row r="62" spans="1:16" ht="16.899999999999999" customHeight="1" thickBot="1" x14ac:dyDescent="0.3">
      <c r="A62" s="88" t="s">
        <v>78</v>
      </c>
      <c r="B62" s="410" t="s">
        <v>10</v>
      </c>
      <c r="C62" s="410"/>
      <c r="D62" s="211"/>
      <c r="E62" s="128">
        <f>ROUND($E$20*D62/100,2)</f>
        <v>0</v>
      </c>
      <c r="F62" s="129">
        <f>ROUND(E62*$E$14,2)</f>
        <v>0</v>
      </c>
      <c r="G62" s="1"/>
      <c r="H62" s="1"/>
      <c r="I62" s="211"/>
      <c r="J62" s="128">
        <f>ROUND($J$20*I62/100,2)</f>
        <v>0</v>
      </c>
      <c r="K62" s="129">
        <f>ROUND(J62*$E$14,2)</f>
        <v>0</v>
      </c>
      <c r="M62" s="1"/>
      <c r="N62" s="211"/>
      <c r="O62" s="128">
        <f>ROUND($O$20*N62/100,2)</f>
        <v>0</v>
      </c>
      <c r="P62" s="129">
        <f>ROUND(O62*$E$14,2)</f>
        <v>0</v>
      </c>
    </row>
    <row r="63" spans="1:16" ht="18" customHeight="1" thickBot="1" x14ac:dyDescent="0.3">
      <c r="A63" s="90" t="s">
        <v>79</v>
      </c>
      <c r="B63" s="283" t="s">
        <v>11</v>
      </c>
      <c r="C63" s="148"/>
      <c r="D63" s="208"/>
      <c r="E63" s="130">
        <f>ROUND($E$20*D63/100,2)</f>
        <v>0</v>
      </c>
      <c r="F63" s="131">
        <f>ROUND(E63*$E$14,2)</f>
        <v>0</v>
      </c>
      <c r="G63" s="1"/>
      <c r="H63" s="1"/>
      <c r="I63" s="208"/>
      <c r="J63" s="130">
        <f>ROUND($J$20*I63/100,2)</f>
        <v>0</v>
      </c>
      <c r="K63" s="131">
        <f>ROUND(J63*$E$14,2)</f>
        <v>0</v>
      </c>
      <c r="M63" s="1"/>
      <c r="N63" s="208"/>
      <c r="O63" s="130">
        <f>ROUND($O$20*N63/100,2)</f>
        <v>0</v>
      </c>
      <c r="P63" s="131">
        <f>ROUND(O63*$E$14,2)</f>
        <v>0</v>
      </c>
    </row>
    <row r="64" spans="1:16" ht="18" customHeight="1" thickBot="1" x14ac:dyDescent="0.3">
      <c r="A64" s="91" t="s">
        <v>80</v>
      </c>
      <c r="B64" s="283" t="s">
        <v>12</v>
      </c>
      <c r="C64" s="148"/>
      <c r="D64" s="74"/>
      <c r="E64" s="75"/>
      <c r="F64" s="76"/>
      <c r="G64" s="1"/>
      <c r="H64" s="1"/>
      <c r="I64" s="74"/>
      <c r="J64" s="75"/>
      <c r="K64" s="76"/>
      <c r="M64" s="1"/>
      <c r="N64" s="74"/>
      <c r="O64" s="75"/>
      <c r="P64" s="76"/>
    </row>
    <row r="65" spans="1:16" ht="16.899999999999999" customHeight="1" thickBot="1" x14ac:dyDescent="0.3">
      <c r="A65" s="88" t="s">
        <v>81</v>
      </c>
      <c r="B65" s="89" t="s">
        <v>13</v>
      </c>
      <c r="C65" s="15"/>
      <c r="D65" s="213"/>
      <c r="E65" s="140">
        <f>ROUND($E$20*D65/100,2)</f>
        <v>0</v>
      </c>
      <c r="F65" s="127">
        <f>ROUND(E65*$E$14,2)</f>
        <v>0</v>
      </c>
      <c r="G65" s="1"/>
      <c r="H65" s="1"/>
      <c r="I65" s="209"/>
      <c r="J65" s="140">
        <f>ROUND($J$20*I65/100,2)</f>
        <v>0</v>
      </c>
      <c r="K65" s="127">
        <f>ROUND(J65*$E$14,2)</f>
        <v>0</v>
      </c>
      <c r="M65" s="1"/>
      <c r="N65" s="209"/>
      <c r="O65" s="140">
        <f>ROUND($O$20*N65/100,2)</f>
        <v>0</v>
      </c>
      <c r="P65" s="127">
        <f>ROUND(O65*$E$14,2)</f>
        <v>0</v>
      </c>
    </row>
    <row r="66" spans="1:16" ht="16.899999999999999" customHeight="1" thickBot="1" x14ac:dyDescent="0.3">
      <c r="A66" s="88" t="s">
        <v>82</v>
      </c>
      <c r="B66" s="89" t="s">
        <v>14</v>
      </c>
      <c r="C66" s="15"/>
      <c r="D66" s="212"/>
      <c r="E66" s="141">
        <f>ROUND($E$20*D66/100,2)</f>
        <v>0</v>
      </c>
      <c r="F66" s="129">
        <f>ROUND(E66*$E$14,2)</f>
        <v>0</v>
      </c>
      <c r="G66" s="1"/>
      <c r="H66" s="1"/>
      <c r="I66" s="211"/>
      <c r="J66" s="141">
        <f>ROUND($J$20*I66/100,2)</f>
        <v>0</v>
      </c>
      <c r="K66" s="129">
        <f>ROUND(J66*$E$14,2)</f>
        <v>0</v>
      </c>
      <c r="M66" s="1"/>
      <c r="N66" s="211"/>
      <c r="O66" s="141">
        <f>ROUND($O$20*N66/100,2)</f>
        <v>0</v>
      </c>
      <c r="P66" s="129">
        <f>ROUND(O66*$E$14,2)</f>
        <v>0</v>
      </c>
    </row>
    <row r="67" spans="1:16" ht="18" customHeight="1" thickBot="1" x14ac:dyDescent="0.3">
      <c r="A67" s="90" t="s">
        <v>83</v>
      </c>
      <c r="B67" s="283" t="s">
        <v>15</v>
      </c>
      <c r="C67" s="17"/>
      <c r="D67" s="210"/>
      <c r="E67" s="142">
        <f>ROUND($E$20*D67/100,2)</f>
        <v>0</v>
      </c>
      <c r="F67" s="131">
        <f>ROUND(E67*$E$14,2)</f>
        <v>0</v>
      </c>
      <c r="G67" s="1"/>
      <c r="H67" s="1"/>
      <c r="I67" s="208"/>
      <c r="J67" s="142">
        <f>ROUND($J$20*I67/100,2)</f>
        <v>0</v>
      </c>
      <c r="K67" s="131">
        <f>ROUND(J67*$E$14,2)</f>
        <v>0</v>
      </c>
      <c r="M67" s="1"/>
      <c r="N67" s="208"/>
      <c r="O67" s="142">
        <f>ROUND($O$20*N67/100,2)</f>
        <v>0</v>
      </c>
      <c r="P67" s="131">
        <f>ROUND(O67*$E$14,2)</f>
        <v>0</v>
      </c>
    </row>
    <row r="68" spans="1:16" ht="18" customHeight="1" thickBot="1" x14ac:dyDescent="0.3">
      <c r="A68" s="90" t="s">
        <v>84</v>
      </c>
      <c r="B68" s="283" t="s">
        <v>16</v>
      </c>
      <c r="C68" s="148"/>
      <c r="D68" s="77"/>
      <c r="E68" s="75"/>
      <c r="F68" s="76"/>
      <c r="G68" s="1"/>
      <c r="H68" s="1"/>
      <c r="I68" s="77"/>
      <c r="J68" s="75"/>
      <c r="K68" s="76"/>
      <c r="M68" s="1"/>
      <c r="N68" s="77"/>
      <c r="O68" s="75"/>
      <c r="P68" s="76"/>
    </row>
    <row r="69" spans="1:16" ht="16.899999999999999" customHeight="1" thickBot="1" x14ac:dyDescent="0.3">
      <c r="A69" s="88" t="s">
        <v>85</v>
      </c>
      <c r="B69" s="89" t="s">
        <v>89</v>
      </c>
      <c r="C69" s="15"/>
      <c r="D69" s="213"/>
      <c r="E69" s="140">
        <f>ROUND($E$20*D69/100,2)</f>
        <v>0</v>
      </c>
      <c r="F69" s="127">
        <f>ROUND(E69*$E$14,2)</f>
        <v>0</v>
      </c>
      <c r="G69" s="1"/>
      <c r="H69" s="1"/>
      <c r="I69" s="209"/>
      <c r="J69" s="140">
        <f>ROUND($J$20*I69/100,2)</f>
        <v>0</v>
      </c>
      <c r="K69" s="127">
        <f>ROUND(J69*$E$14,2)</f>
        <v>0</v>
      </c>
      <c r="M69" s="1"/>
      <c r="N69" s="209"/>
      <c r="O69" s="140">
        <f>ROUND($O$20*N69/100,2)</f>
        <v>0</v>
      </c>
      <c r="P69" s="127">
        <f>ROUND(O69*$E$14,2)</f>
        <v>0</v>
      </c>
    </row>
    <row r="70" spans="1:16" ht="18" customHeight="1" thickBot="1" x14ac:dyDescent="0.3">
      <c r="A70" s="90" t="s">
        <v>86</v>
      </c>
      <c r="B70" s="283" t="s">
        <v>17</v>
      </c>
      <c r="C70" s="148"/>
      <c r="D70" s="212"/>
      <c r="E70" s="141">
        <f>ROUND($E$20*D70/100,2)</f>
        <v>0</v>
      </c>
      <c r="F70" s="129">
        <f>ROUND(E70*$E$14,2)</f>
        <v>0</v>
      </c>
      <c r="G70" s="1"/>
      <c r="H70" s="1"/>
      <c r="I70" s="211"/>
      <c r="J70" s="141">
        <f>ROUND($J$20*I70/100,2)</f>
        <v>0</v>
      </c>
      <c r="K70" s="129">
        <f>ROUND(J70*$E$14,2)</f>
        <v>0</v>
      </c>
      <c r="M70" s="1"/>
      <c r="N70" s="211"/>
      <c r="O70" s="141">
        <f>ROUND($O$20*N70/100,2)</f>
        <v>0</v>
      </c>
      <c r="P70" s="129">
        <f>ROUND(O70*$E$14,2)</f>
        <v>0</v>
      </c>
    </row>
    <row r="71" spans="1:16" ht="36" customHeight="1" thickBot="1" x14ac:dyDescent="0.3">
      <c r="A71" s="90" t="s">
        <v>87</v>
      </c>
      <c r="B71" s="407" t="s">
        <v>18</v>
      </c>
      <c r="C71" s="408"/>
      <c r="D71" s="212"/>
      <c r="E71" s="141">
        <f>ROUND($E$20*D71/100,2)</f>
        <v>0</v>
      </c>
      <c r="F71" s="129">
        <f>ROUND(E71*$E$14,2)</f>
        <v>0</v>
      </c>
      <c r="G71" s="1"/>
      <c r="H71" s="1"/>
      <c r="I71" s="211"/>
      <c r="J71" s="141">
        <f>ROUND($J$20*I71/100,2)</f>
        <v>0</v>
      </c>
      <c r="K71" s="129">
        <f>ROUND(J71*$E$14,2)</f>
        <v>0</v>
      </c>
      <c r="M71" s="1"/>
      <c r="N71" s="211"/>
      <c r="O71" s="141">
        <f>ROUND($O$20*N71/100,2)</f>
        <v>0</v>
      </c>
      <c r="P71" s="129">
        <f>ROUND(O71*$E$14,2)</f>
        <v>0</v>
      </c>
    </row>
    <row r="72" spans="1:16" ht="31.5" customHeight="1" thickBot="1" x14ac:dyDescent="0.3">
      <c r="A72" s="90" t="s">
        <v>88</v>
      </c>
      <c r="B72" s="283" t="s">
        <v>19</v>
      </c>
      <c r="C72" s="144"/>
      <c r="D72" s="210"/>
      <c r="E72" s="142">
        <f>ROUND($E$20*D72/100,2)</f>
        <v>0</v>
      </c>
      <c r="F72" s="131">
        <f>ROUND(E72*$E$14,2)</f>
        <v>0</v>
      </c>
      <c r="G72" s="1"/>
      <c r="H72" s="1"/>
      <c r="I72" s="208"/>
      <c r="J72" s="142">
        <f>ROUND($J$20*I72/100,2)</f>
        <v>0</v>
      </c>
      <c r="K72" s="131">
        <f>ROUND(J72*$E$14,2)</f>
        <v>0</v>
      </c>
      <c r="M72" s="1"/>
      <c r="N72" s="208"/>
      <c r="O72" s="142">
        <f>ROUND($O$20*N72/100,2)</f>
        <v>0</v>
      </c>
      <c r="P72" s="131">
        <f>ROUND(O72*$E$14,2)</f>
        <v>0</v>
      </c>
    </row>
    <row r="73" spans="1:16" ht="25.9" customHeight="1" thickBot="1" x14ac:dyDescent="0.3">
      <c r="A73" s="92" t="s">
        <v>105</v>
      </c>
      <c r="B73" s="93"/>
      <c r="C73" s="7"/>
      <c r="D73" s="53">
        <f>(SUM(D61:D63)+SUM(D65:D67)+SUM(D69:D72))</f>
        <v>0</v>
      </c>
      <c r="E73" s="70">
        <f>(SUM(E61:E63)+SUM(E65:E67)+SUM(E69:E72))</f>
        <v>0</v>
      </c>
      <c r="F73" s="70">
        <f>SUM(F61:F72)</f>
        <v>0</v>
      </c>
      <c r="G73" s="1"/>
      <c r="H73" s="1"/>
      <c r="I73" s="53">
        <f>(SUM(I61:I63)+SUM(I65:I67)+SUM(I69:I72))</f>
        <v>0</v>
      </c>
      <c r="J73" s="70">
        <f>(SUM(J61:J63)+SUM(J65:J67)+SUM(J69:J72))</f>
        <v>0</v>
      </c>
      <c r="K73" s="70">
        <f>SUM(K61:K72)</f>
        <v>0</v>
      </c>
      <c r="M73" s="1"/>
      <c r="N73" s="53">
        <f>(SUM(N61:N63)+SUM(N65:N67)+SUM(N69:N72))</f>
        <v>0</v>
      </c>
      <c r="O73" s="70">
        <f>(SUM(O61:O63)+SUM(O65:O67)+SUM(O69:O72))</f>
        <v>0</v>
      </c>
      <c r="P73" s="70">
        <f>SUM(P61:P72)</f>
        <v>0</v>
      </c>
    </row>
    <row r="74" spans="1:16" ht="18" customHeight="1" thickBot="1" x14ac:dyDescent="0.3">
      <c r="A74" s="84" t="s">
        <v>20</v>
      </c>
      <c r="B74" s="283" t="s">
        <v>104</v>
      </c>
      <c r="C74" s="148"/>
      <c r="D74" s="78" t="e">
        <f>ROUND(D73+D58+D48+D20+#REF!,2)</f>
        <v>#DIV/0!</v>
      </c>
      <c r="E74" s="73" t="e">
        <f>E73+E58+E48+E20+#REF!</f>
        <v>#DIV/0!</v>
      </c>
      <c r="F74" s="79" t="e">
        <f>$F$73+$F$58+$F$48+$F$20+#REF!</f>
        <v>#DIV/0!</v>
      </c>
      <c r="G74" s="1"/>
      <c r="H74" s="1"/>
      <c r="I74" s="78" t="e">
        <f>ROUND(I73+I58+I48+I20+#REF!,2)</f>
        <v>#DIV/0!</v>
      </c>
      <c r="J74" s="73" t="e">
        <f>J73+J58+J48+J20+#REF!</f>
        <v>#DIV/0!</v>
      </c>
      <c r="K74" s="79" t="e">
        <f>$K$73+$K$58+$K$48+$K$20+#REF!</f>
        <v>#DIV/0!</v>
      </c>
      <c r="M74" s="1"/>
      <c r="N74" s="78" t="e">
        <f>ROUND(N73+N58+N48+N20+#REF!,2)</f>
        <v>#DIV/0!</v>
      </c>
      <c r="O74" s="73" t="e">
        <f>O73+O58+O48+O20+#REF!</f>
        <v>#DIV/0!</v>
      </c>
      <c r="P74" s="79" t="e">
        <f>$P$73+$P$58+$P$48+$P$20+#REF!</f>
        <v>#DIV/0!</v>
      </c>
    </row>
    <row r="75" spans="1:16" ht="18" customHeight="1" thickBot="1" x14ac:dyDescent="0.3">
      <c r="A75" s="85" t="s">
        <v>21</v>
      </c>
      <c r="B75" s="283" t="s">
        <v>22</v>
      </c>
      <c r="C75" s="148"/>
      <c r="D75" s="209"/>
      <c r="E75" s="56">
        <f>ROUND($E$20*D75/100,2)</f>
        <v>0</v>
      </c>
      <c r="F75" s="57">
        <f>ROUND(E75*$E$14,2)</f>
        <v>0</v>
      </c>
      <c r="G75" s="1"/>
      <c r="H75" s="1"/>
      <c r="I75" s="209"/>
      <c r="J75" s="56">
        <f>ROUND($J$20*I75/100,2)</f>
        <v>0</v>
      </c>
      <c r="K75" s="57">
        <f>ROUND(J75*$E$14,2)</f>
        <v>0</v>
      </c>
      <c r="M75" s="1"/>
      <c r="N75" s="209"/>
      <c r="O75" s="56">
        <f>ROUND($O$20*N75/100,2)</f>
        <v>0</v>
      </c>
      <c r="P75" s="57">
        <f>ROUND(O75*$E$14,2)</f>
        <v>0</v>
      </c>
    </row>
    <row r="76" spans="1:16" ht="18" customHeight="1" thickBot="1" x14ac:dyDescent="0.3">
      <c r="A76" s="86" t="s">
        <v>23</v>
      </c>
      <c r="B76" s="283" t="s">
        <v>24</v>
      </c>
      <c r="C76" s="148"/>
      <c r="D76" s="208"/>
      <c r="E76" s="58">
        <f>ROUND($E$20*D76/100,2)</f>
        <v>0</v>
      </c>
      <c r="F76" s="59">
        <f>ROUND(E76*$E$14,2)</f>
        <v>0</v>
      </c>
      <c r="G76" s="1"/>
      <c r="H76" s="1"/>
      <c r="I76" s="208"/>
      <c r="J76" s="58">
        <f>ROUND($J$20*I76/100,2)</f>
        <v>0</v>
      </c>
      <c r="K76" s="59">
        <f>ROUND(J76*$E$14,2)</f>
        <v>0</v>
      </c>
      <c r="M76" s="1"/>
      <c r="N76" s="208"/>
      <c r="O76" s="58">
        <f>ROUND($O$20*N76/100,2)</f>
        <v>0</v>
      </c>
      <c r="P76" s="59">
        <f>ROUND(O76*$E$14,2)</f>
        <v>0</v>
      </c>
    </row>
    <row r="77" spans="1:16" ht="25.9" customHeight="1" thickBot="1" x14ac:dyDescent="0.3">
      <c r="A77" s="83" t="s">
        <v>103</v>
      </c>
      <c r="B77" s="180"/>
      <c r="C77" s="180"/>
      <c r="D77" s="80" t="e">
        <f>SUM(D74:D76)</f>
        <v>#DIV/0!</v>
      </c>
      <c r="E77" s="81" t="e">
        <f>ROUND(SUM(E74:E76),2)</f>
        <v>#DIV/0!</v>
      </c>
      <c r="F77" s="82" t="e">
        <f>SUM(F74:F76)</f>
        <v>#DIV/0!</v>
      </c>
      <c r="G77" s="1"/>
      <c r="H77" s="1"/>
      <c r="I77" s="80" t="e">
        <f>SUM(I74:I76)</f>
        <v>#DIV/0!</v>
      </c>
      <c r="J77" s="81" t="e">
        <f>ROUND(SUM(J74:J76),2)</f>
        <v>#DIV/0!</v>
      </c>
      <c r="K77" s="82" t="e">
        <f>SUM(K74:K76)</f>
        <v>#DIV/0!</v>
      </c>
      <c r="M77" s="1"/>
      <c r="N77" s="80" t="e">
        <f>SUM(N74:N76)</f>
        <v>#DIV/0!</v>
      </c>
      <c r="O77" s="81" t="e">
        <f>ROUND(SUM(O74:O76),2)</f>
        <v>#DIV/0!</v>
      </c>
      <c r="P77" s="82" t="e">
        <f>SUM(P74:P76)</f>
        <v>#DIV/0!</v>
      </c>
    </row>
    <row r="78" spans="1:16" ht="25.9" customHeight="1" thickBot="1" x14ac:dyDescent="0.3">
      <c r="A78" s="29" t="s">
        <v>102</v>
      </c>
      <c r="B78" s="30"/>
      <c r="C78" s="31"/>
      <c r="D78" s="49" t="e">
        <f>ROUND(E78*100/E77,2)</f>
        <v>#DIV/0!</v>
      </c>
      <c r="E78" s="46" t="e">
        <f>$E$20+$E$48+$E$51+$E$52+$E$61+$E$62+$E$65+#REF!</f>
        <v>#DIV/0!</v>
      </c>
      <c r="F78" s="179" t="e">
        <f>E78*$E$14</f>
        <v>#DIV/0!</v>
      </c>
      <c r="G78" s="3"/>
      <c r="H78" s="3"/>
      <c r="I78" s="49" t="e">
        <f>ROUND(J78*100/J77,2)</f>
        <v>#DIV/0!</v>
      </c>
      <c r="J78" s="46" t="e">
        <f>$E$20+$E$48+$E$51+$E$52+$E$61+$E$62+$E$65+#REF!</f>
        <v>#DIV/0!</v>
      </c>
      <c r="K78" s="179" t="e">
        <f>J78*$E$14</f>
        <v>#DIV/0!</v>
      </c>
      <c r="L78" s="48"/>
      <c r="M78" s="3"/>
      <c r="N78" s="49" t="e">
        <f>ROUND(O78*100/O77,2)</f>
        <v>#DIV/0!</v>
      </c>
      <c r="O78" s="46" t="e">
        <f>$O$20+$O$48+$O$51+$O$52+$O$61+$O$62+$O$65+#REF!</f>
        <v>#DIV/0!</v>
      </c>
      <c r="P78" s="179" t="e">
        <f>O78*$O$14</f>
        <v>#DIV/0!</v>
      </c>
    </row>
    <row r="79" spans="1:16" x14ac:dyDescent="0.25">
      <c r="F79" s="154"/>
    </row>
    <row r="80" spans="1:16" x14ac:dyDescent="0.25">
      <c r="A80" s="9" t="s">
        <v>100</v>
      </c>
      <c r="F80" s="154"/>
    </row>
    <row r="81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</sheetData>
  <sheetProtection algorithmName="SHA-512" hashValue="Z/or4vAEm3CGRzGuD5gW7x2bzEwH6uPIbMI5QJdi4pq2tvGdvGiKWVyQPOU7eLrm4eonn2h+I5M0WKThQ141uQ==" saltValue="8OxFzNLSNfftDyK7ZYq8mw==" spinCount="100000" sheet="1" objects="1" scenarios="1"/>
  <mergeCells count="36">
    <mergeCell ref="B61:C61"/>
    <mergeCell ref="B62:C62"/>
    <mergeCell ref="B71:C71"/>
    <mergeCell ref="B50:C50"/>
    <mergeCell ref="B51:C51"/>
    <mergeCell ref="B52:C52"/>
    <mergeCell ref="B53:C53"/>
    <mergeCell ref="B54:C54"/>
    <mergeCell ref="B57:C57"/>
    <mergeCell ref="B49:D49"/>
    <mergeCell ref="B25:C25"/>
    <mergeCell ref="B26:C26"/>
    <mergeCell ref="B27:C27"/>
    <mergeCell ref="D18:E18"/>
    <mergeCell ref="B28:C28"/>
    <mergeCell ref="B29:C29"/>
    <mergeCell ref="B30:C30"/>
    <mergeCell ref="A31:C31"/>
    <mergeCell ref="A44:C44"/>
    <mergeCell ref="I18:K18"/>
    <mergeCell ref="N18:P18"/>
    <mergeCell ref="B19:C19"/>
    <mergeCell ref="B23:C23"/>
    <mergeCell ref="B24:C24"/>
    <mergeCell ref="A16:D16"/>
    <mergeCell ref="G2:J2"/>
    <mergeCell ref="N3:P5"/>
    <mergeCell ref="G7:J8"/>
    <mergeCell ref="K7:K8"/>
    <mergeCell ref="L7:L8"/>
    <mergeCell ref="A10:D10"/>
    <mergeCell ref="A11:D11"/>
    <mergeCell ref="A12:D12"/>
    <mergeCell ref="A13:D13"/>
    <mergeCell ref="A14:D14"/>
    <mergeCell ref="A15:D15"/>
  </mergeCells>
  <pageMargins left="0.70866141732283472" right="0.70866141732283472" top="0.74803149606299213" bottom="0.74803149606299213" header="0.31496062992125984" footer="0.31496062992125984"/>
  <pageSetup paperSize="9" scale="58" fitToHeight="0" orientation="landscape"/>
  <headerFooter>
    <oddFooter>&amp;L&amp;F&amp;A&amp;R&amp;P von &amp;N</oddFooter>
  </headerFooter>
  <rowBreaks count="2" manualBreakCount="2">
    <brk id="31" max="16383" man="1"/>
    <brk id="7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8B549-9A9C-4557-988F-1846935EA6AB}">
  <sheetPr>
    <pageSetUpPr fitToPage="1"/>
  </sheetPr>
  <dimension ref="A1:R95"/>
  <sheetViews>
    <sheetView showGridLines="0" zoomScale="90" zoomScaleNormal="90" workbookViewId="0">
      <selection activeCell="J9" sqref="J9"/>
    </sheetView>
  </sheetViews>
  <sheetFormatPr baseColWidth="10" defaultColWidth="0" defaultRowHeight="15" zeroHeight="1" x14ac:dyDescent="0.25"/>
  <cols>
    <col min="1" max="1" width="7.7109375" style="154" customWidth="1"/>
    <col min="2" max="2" width="44.7109375" style="154" customWidth="1"/>
    <col min="3" max="3" width="14.5703125" style="154" customWidth="1"/>
    <col min="4" max="4" width="11.85546875" style="154" customWidth="1"/>
    <col min="5" max="5" width="12.85546875" style="13" customWidth="1"/>
    <col min="6" max="6" width="15.85546875" style="22" bestFit="1" customWidth="1"/>
    <col min="7" max="7" width="12" style="154" bestFit="1" customWidth="1"/>
    <col min="8" max="8" width="8.85546875" style="154" customWidth="1"/>
    <col min="9" max="9" width="10.28515625" style="154" customWidth="1"/>
    <col min="10" max="10" width="9.5703125" style="154" bestFit="1" customWidth="1"/>
    <col min="11" max="11" width="16.28515625" style="154" customWidth="1"/>
    <col min="12" max="12" width="10.7109375" style="154" bestFit="1" customWidth="1"/>
    <col min="13" max="13" width="8.85546875" style="154" customWidth="1"/>
    <col min="14" max="14" width="10" style="154" customWidth="1"/>
    <col min="15" max="15" width="9" style="154" bestFit="1" customWidth="1"/>
    <col min="16" max="16" width="14.42578125" style="154" bestFit="1" customWidth="1"/>
    <col min="17" max="18" width="0" style="154" hidden="1" customWidth="1"/>
    <col min="19" max="16384" width="8.85546875" style="154" hidden="1"/>
  </cols>
  <sheetData>
    <row r="1" spans="1:16" ht="19.5" thickBot="1" x14ac:dyDescent="0.35">
      <c r="A1" s="197" t="s">
        <v>182</v>
      </c>
      <c r="B1" s="36"/>
      <c r="C1" s="36"/>
      <c r="D1" s="36"/>
      <c r="E1" s="37"/>
      <c r="F1" s="112"/>
      <c r="G1" s="1"/>
      <c r="H1" s="1"/>
      <c r="I1" s="1"/>
    </row>
    <row r="2" spans="1:16" ht="19.5" thickBot="1" x14ac:dyDescent="0.35">
      <c r="A2" s="197"/>
      <c r="B2" s="36"/>
      <c r="C2" s="36"/>
      <c r="D2" s="36"/>
      <c r="E2" s="37"/>
      <c r="F2" s="112"/>
      <c r="G2" s="446" t="s">
        <v>113</v>
      </c>
      <c r="H2" s="447"/>
      <c r="I2" s="447"/>
      <c r="J2" s="448"/>
      <c r="K2" s="113" t="s">
        <v>180</v>
      </c>
    </row>
    <row r="3" spans="1:16" ht="18.75" x14ac:dyDescent="0.3">
      <c r="A3" s="197"/>
      <c r="B3" s="36"/>
      <c r="C3" s="36"/>
      <c r="D3" s="36"/>
      <c r="E3" s="37"/>
      <c r="F3" s="112"/>
      <c r="G3" s="38" t="str">
        <f>D17</f>
        <v>Voll Sozial­verspflicht. Personal</v>
      </c>
      <c r="H3" s="112"/>
      <c r="I3" s="36"/>
      <c r="J3" s="218"/>
      <c r="K3" s="328" t="e">
        <f>F49</f>
        <v>#DIV/0!</v>
      </c>
      <c r="N3" s="413" t="s">
        <v>175</v>
      </c>
      <c r="O3" s="413"/>
      <c r="P3" s="413"/>
    </row>
    <row r="4" spans="1:16" ht="18.75" customHeight="1" x14ac:dyDescent="0.3">
      <c r="A4" s="197"/>
      <c r="B4" s="36"/>
      <c r="C4" s="36"/>
      <c r="D4" s="36"/>
      <c r="E4" s="37"/>
      <c r="F4" s="112"/>
      <c r="G4" s="38" t="str">
        <f>I17</f>
        <v>Minijob (bis 556,00€)</v>
      </c>
      <c r="H4" s="112"/>
      <c r="I4" s="36"/>
      <c r="J4" s="217"/>
      <c r="K4" s="330"/>
      <c r="N4" s="413"/>
      <c r="O4" s="413"/>
      <c r="P4" s="413"/>
    </row>
    <row r="5" spans="1:16" ht="19.5" thickBot="1" x14ac:dyDescent="0.35">
      <c r="A5" s="197"/>
      <c r="B5" s="36"/>
      <c r="C5" s="36"/>
      <c r="D5" s="36"/>
      <c r="E5" s="37"/>
      <c r="F5" s="112"/>
      <c r="G5" s="38" t="str">
        <f>N17</f>
        <v>Midijob (556,01€ -2.000,-€)</v>
      </c>
      <c r="H5" s="112"/>
      <c r="I5" s="36"/>
      <c r="J5" s="216"/>
      <c r="K5" s="332"/>
      <c r="N5" s="413"/>
      <c r="O5" s="413"/>
      <c r="P5" s="413"/>
    </row>
    <row r="6" spans="1:16" ht="19.5" thickBot="1" x14ac:dyDescent="0.35">
      <c r="A6" s="197"/>
      <c r="B6" s="36"/>
      <c r="C6" s="36"/>
      <c r="D6" s="36"/>
      <c r="E6" s="37"/>
      <c r="F6" s="112"/>
      <c r="G6" s="38" t="s">
        <v>114</v>
      </c>
      <c r="H6" s="36"/>
      <c r="I6" s="36"/>
      <c r="J6" s="118">
        <f>SUM(J3:J5)</f>
        <v>0</v>
      </c>
      <c r="K6" s="114"/>
    </row>
    <row r="7" spans="1:16" ht="18.75" customHeight="1" thickBot="1" x14ac:dyDescent="0.35">
      <c r="A7" s="197"/>
      <c r="B7" s="36"/>
      <c r="C7" s="36"/>
      <c r="D7" s="36"/>
      <c r="E7" s="37"/>
      <c r="F7" s="112"/>
      <c r="G7" s="449" t="s">
        <v>179</v>
      </c>
      <c r="H7" s="450"/>
      <c r="I7" s="450"/>
      <c r="J7" s="451"/>
      <c r="K7" s="207" t="e">
        <f>ROUND((K3*$J$3/100)+(K4*$J$4/100)+(K5*$J$5/100),2)</f>
        <v>#DIV/0!</v>
      </c>
    </row>
    <row r="8" spans="1:16" ht="15.75" x14ac:dyDescent="0.25">
      <c r="A8" s="111"/>
      <c r="B8" s="36"/>
      <c r="C8" s="36"/>
      <c r="D8" s="36"/>
      <c r="E8" s="37"/>
      <c r="F8" s="154"/>
      <c r="G8" s="1"/>
      <c r="H8" s="1"/>
      <c r="I8" s="1"/>
    </row>
    <row r="9" spans="1:16" x14ac:dyDescent="0.25">
      <c r="A9" s="418" t="s">
        <v>109</v>
      </c>
      <c r="B9" s="418"/>
      <c r="C9" s="418"/>
      <c r="D9" s="419"/>
      <c r="E9" s="215"/>
      <c r="F9" s="154"/>
      <c r="J9" s="215"/>
      <c r="O9" s="215"/>
    </row>
    <row r="10" spans="1:16" x14ac:dyDescent="0.25">
      <c r="A10" s="418" t="s">
        <v>110</v>
      </c>
      <c r="B10" s="418"/>
      <c r="C10" s="418"/>
      <c r="D10" s="419"/>
      <c r="E10" s="215"/>
      <c r="F10" s="154"/>
      <c r="J10" s="215"/>
      <c r="O10" s="215"/>
    </row>
    <row r="11" spans="1:16" x14ac:dyDescent="0.25">
      <c r="A11" s="418" t="s">
        <v>111</v>
      </c>
      <c r="B11" s="418"/>
      <c r="C11" s="418"/>
      <c r="D11" s="419"/>
      <c r="E11" s="215"/>
      <c r="F11" s="154"/>
      <c r="J11" s="215"/>
      <c r="O11" s="215"/>
    </row>
    <row r="12" spans="1:16" ht="30.75" customHeight="1" x14ac:dyDescent="0.25">
      <c r="A12" s="431" t="s">
        <v>176</v>
      </c>
      <c r="B12" s="431"/>
      <c r="C12" s="431"/>
      <c r="D12" s="432"/>
      <c r="E12" s="326"/>
      <c r="F12" s="154"/>
      <c r="J12" s="326"/>
      <c r="O12" s="326"/>
    </row>
    <row r="13" spans="1:16" x14ac:dyDescent="0.25">
      <c r="A13" s="418" t="s">
        <v>121</v>
      </c>
      <c r="B13" s="418"/>
      <c r="C13" s="418"/>
      <c r="D13" s="419"/>
      <c r="E13" s="327"/>
      <c r="F13" s="154"/>
      <c r="J13" s="327"/>
      <c r="O13" s="327"/>
    </row>
    <row r="14" spans="1:16" x14ac:dyDescent="0.25">
      <c r="A14" s="418" t="s">
        <v>118</v>
      </c>
      <c r="B14" s="418"/>
      <c r="C14" s="418"/>
      <c r="D14" s="419"/>
      <c r="E14" s="215"/>
      <c r="F14" s="154"/>
      <c r="J14" s="215"/>
      <c r="O14" s="215"/>
    </row>
    <row r="15" spans="1:16" x14ac:dyDescent="0.25">
      <c r="A15" s="418" t="s">
        <v>119</v>
      </c>
      <c r="B15" s="418"/>
      <c r="C15" s="418"/>
      <c r="D15" s="419"/>
      <c r="E15" s="215"/>
      <c r="F15" s="154"/>
      <c r="J15" s="215"/>
      <c r="O15" s="215"/>
    </row>
    <row r="16" spans="1:16" ht="15.75" thickBot="1" x14ac:dyDescent="0.3">
      <c r="A16" s="38"/>
      <c r="B16" s="36"/>
      <c r="C16" s="36"/>
      <c r="D16" s="36"/>
      <c r="E16" s="37"/>
      <c r="F16" s="154"/>
      <c r="G16" s="1"/>
      <c r="H16" s="1"/>
    </row>
    <row r="17" spans="1:16" ht="24" customHeight="1" thickBot="1" x14ac:dyDescent="0.3">
      <c r="A17" s="39"/>
      <c r="B17" s="16"/>
      <c r="C17" s="16"/>
      <c r="D17" s="402" t="s">
        <v>25</v>
      </c>
      <c r="E17" s="403"/>
      <c r="F17" s="117"/>
      <c r="G17" s="1"/>
      <c r="H17" s="16"/>
      <c r="I17" s="404" t="s">
        <v>101</v>
      </c>
      <c r="J17" s="405"/>
      <c r="K17" s="406"/>
      <c r="M17" s="16"/>
      <c r="N17" s="404" t="s">
        <v>112</v>
      </c>
      <c r="O17" s="405"/>
      <c r="P17" s="406"/>
    </row>
    <row r="18" spans="1:16" ht="15.75" thickBot="1" x14ac:dyDescent="0.3">
      <c r="A18" s="8"/>
      <c r="B18" s="426"/>
      <c r="C18" s="427"/>
      <c r="D18" s="14" t="s">
        <v>0</v>
      </c>
      <c r="E18" s="19" t="s">
        <v>92</v>
      </c>
      <c r="F18" s="33" t="s">
        <v>93</v>
      </c>
      <c r="G18" s="1"/>
      <c r="I18" s="14" t="s">
        <v>0</v>
      </c>
      <c r="J18" s="19" t="s">
        <v>92</v>
      </c>
      <c r="K18" s="33" t="s">
        <v>93</v>
      </c>
      <c r="N18" s="14" t="s">
        <v>0</v>
      </c>
      <c r="O18" s="19" t="s">
        <v>92</v>
      </c>
      <c r="P18" s="33" t="s">
        <v>93</v>
      </c>
    </row>
    <row r="19" spans="1:16" ht="18" customHeight="1" thickBot="1" x14ac:dyDescent="0.3">
      <c r="A19" s="86" t="s">
        <v>26</v>
      </c>
      <c r="B19" s="95" t="s">
        <v>27</v>
      </c>
      <c r="C19" s="95"/>
      <c r="D19" s="25">
        <v>100</v>
      </c>
      <c r="E19" s="257"/>
      <c r="F19" s="34">
        <f>E19*$E$13</f>
        <v>0</v>
      </c>
      <c r="G19" s="1"/>
      <c r="I19" s="25">
        <v>100</v>
      </c>
      <c r="J19" s="257"/>
      <c r="K19" s="34">
        <f>J19*$E$13</f>
        <v>0</v>
      </c>
      <c r="N19" s="25">
        <v>100</v>
      </c>
      <c r="O19" s="257"/>
      <c r="P19" s="34">
        <f>O19*$E$13</f>
        <v>0</v>
      </c>
    </row>
    <row r="20" spans="1:16" ht="18" customHeight="1" thickBot="1" x14ac:dyDescent="0.3">
      <c r="A20" s="86" t="s">
        <v>28</v>
      </c>
      <c r="B20" s="95" t="s">
        <v>29</v>
      </c>
      <c r="C20" s="95"/>
      <c r="D20" s="10"/>
      <c r="E20" s="20"/>
      <c r="F20" s="11"/>
      <c r="G20" s="1"/>
      <c r="I20" s="43"/>
      <c r="J20" s="20"/>
      <c r="K20" s="11"/>
      <c r="N20" s="43"/>
      <c r="O20" s="20"/>
      <c r="P20" s="11"/>
    </row>
    <row r="21" spans="1:16" ht="18" customHeight="1" thickBot="1" x14ac:dyDescent="0.3">
      <c r="A21" s="91" t="s">
        <v>55</v>
      </c>
      <c r="B21" s="95" t="s">
        <v>30</v>
      </c>
      <c r="C21" s="95"/>
      <c r="D21" s="50"/>
      <c r="E21" s="51"/>
      <c r="F21" s="52"/>
      <c r="G21" s="1"/>
      <c r="I21" s="119"/>
      <c r="J21" s="51"/>
      <c r="K21" s="52"/>
      <c r="N21" s="119"/>
      <c r="O21" s="51"/>
      <c r="P21" s="52"/>
    </row>
    <row r="22" spans="1:16" ht="16.899999999999999" customHeight="1" thickBot="1" x14ac:dyDescent="0.3">
      <c r="A22" s="110" t="s">
        <v>56</v>
      </c>
      <c r="B22" s="401" t="s">
        <v>31</v>
      </c>
      <c r="C22" s="401"/>
      <c r="D22" s="258"/>
      <c r="E22" s="126">
        <f>ROUND($E$19*D22/100,2)</f>
        <v>0</v>
      </c>
      <c r="F22" s="127">
        <f>ROUND(E22*$E$13,2)</f>
        <v>0</v>
      </c>
      <c r="G22" s="1"/>
      <c r="I22" s="258"/>
      <c r="J22" s="120">
        <f>ROUND($J$19*I22/100,2)</f>
        <v>0</v>
      </c>
      <c r="K22" s="121">
        <f>ROUND(J22*$E$13,2)</f>
        <v>0</v>
      </c>
      <c r="L22" s="204"/>
      <c r="M22" s="204"/>
      <c r="N22" s="258"/>
      <c r="O22" s="126">
        <f>ROUND($O$19*N22/100,2)</f>
        <v>0</v>
      </c>
      <c r="P22" s="127">
        <f>ROUND(O22*$E$13,2)</f>
        <v>0</v>
      </c>
    </row>
    <row r="23" spans="1:16" ht="16.899999999999999" customHeight="1" thickBot="1" x14ac:dyDescent="0.3">
      <c r="A23" s="110" t="s">
        <v>90</v>
      </c>
      <c r="B23" s="401" t="s">
        <v>91</v>
      </c>
      <c r="C23" s="401"/>
      <c r="D23" s="259"/>
      <c r="E23" s="128">
        <f t="shared" ref="E23:E29" si="0">ROUND($E$19*D23/100,2)</f>
        <v>0</v>
      </c>
      <c r="F23" s="129">
        <f t="shared" ref="F23:F29" si="1">ROUND(E23*$E$13,2)</f>
        <v>0</v>
      </c>
      <c r="G23" s="1"/>
      <c r="I23" s="205"/>
      <c r="J23" s="122">
        <f t="shared" ref="J23:J29" si="2">ROUND($J$19*I23/100,2)</f>
        <v>0</v>
      </c>
      <c r="K23" s="123">
        <f t="shared" ref="K23:K29" si="3">ROUND(J23*$E$13,2)</f>
        <v>0</v>
      </c>
      <c r="L23" s="204"/>
      <c r="M23" s="204"/>
      <c r="N23" s="259"/>
      <c r="O23" s="128">
        <f t="shared" ref="O23:O29" si="4">ROUND($O$19*N23/100,2)</f>
        <v>0</v>
      </c>
      <c r="P23" s="129">
        <f t="shared" ref="P23:P29" si="5">ROUND(O23*$E$13,2)</f>
        <v>0</v>
      </c>
    </row>
    <row r="24" spans="1:16" ht="16.899999999999999" customHeight="1" thickBot="1" x14ac:dyDescent="0.3">
      <c r="A24" s="110" t="s">
        <v>57</v>
      </c>
      <c r="B24" s="401" t="s">
        <v>32</v>
      </c>
      <c r="C24" s="401"/>
      <c r="D24" s="259"/>
      <c r="E24" s="128">
        <f t="shared" si="0"/>
        <v>0</v>
      </c>
      <c r="F24" s="129">
        <f t="shared" si="1"/>
        <v>0</v>
      </c>
      <c r="G24" s="1"/>
      <c r="I24" s="259"/>
      <c r="J24" s="122">
        <f t="shared" si="2"/>
        <v>0</v>
      </c>
      <c r="K24" s="123">
        <f t="shared" si="3"/>
        <v>0</v>
      </c>
      <c r="L24" s="204"/>
      <c r="M24" s="204"/>
      <c r="N24" s="259"/>
      <c r="O24" s="128">
        <f t="shared" si="4"/>
        <v>0</v>
      </c>
      <c r="P24" s="129">
        <f t="shared" si="5"/>
        <v>0</v>
      </c>
    </row>
    <row r="25" spans="1:16" ht="16.899999999999999" customHeight="1" thickBot="1" x14ac:dyDescent="0.3">
      <c r="A25" s="110" t="s">
        <v>58</v>
      </c>
      <c r="B25" s="401" t="s">
        <v>33</v>
      </c>
      <c r="C25" s="401"/>
      <c r="D25" s="259"/>
      <c r="E25" s="128">
        <f t="shared" si="0"/>
        <v>0</v>
      </c>
      <c r="F25" s="129">
        <f t="shared" si="1"/>
        <v>0</v>
      </c>
      <c r="G25" s="1"/>
      <c r="I25" s="205"/>
      <c r="J25" s="122"/>
      <c r="K25" s="123"/>
      <c r="L25" s="204"/>
      <c r="M25" s="204"/>
      <c r="N25" s="259"/>
      <c r="O25" s="128">
        <f t="shared" si="4"/>
        <v>0</v>
      </c>
      <c r="P25" s="129">
        <f t="shared" si="5"/>
        <v>0</v>
      </c>
    </row>
    <row r="26" spans="1:16" ht="16.899999999999999" customHeight="1" thickBot="1" x14ac:dyDescent="0.3">
      <c r="A26" s="110" t="s">
        <v>59</v>
      </c>
      <c r="B26" s="401" t="s">
        <v>34</v>
      </c>
      <c r="C26" s="401"/>
      <c r="D26" s="259"/>
      <c r="E26" s="128">
        <f t="shared" si="0"/>
        <v>0</v>
      </c>
      <c r="F26" s="129">
        <f t="shared" si="1"/>
        <v>0</v>
      </c>
      <c r="G26" s="1"/>
      <c r="I26" s="205"/>
      <c r="J26" s="122"/>
      <c r="K26" s="123"/>
      <c r="L26" s="204"/>
      <c r="M26" s="204"/>
      <c r="N26" s="259"/>
      <c r="O26" s="128">
        <f t="shared" si="4"/>
        <v>0</v>
      </c>
      <c r="P26" s="129">
        <f t="shared" si="5"/>
        <v>0</v>
      </c>
    </row>
    <row r="27" spans="1:16" ht="16.899999999999999" customHeight="1" thickBot="1" x14ac:dyDescent="0.3">
      <c r="A27" s="110" t="s">
        <v>60</v>
      </c>
      <c r="B27" s="401" t="s">
        <v>35</v>
      </c>
      <c r="C27" s="401"/>
      <c r="D27" s="259"/>
      <c r="E27" s="128">
        <f t="shared" si="0"/>
        <v>0</v>
      </c>
      <c r="F27" s="129">
        <f t="shared" si="1"/>
        <v>0</v>
      </c>
      <c r="G27" s="1"/>
      <c r="I27" s="259"/>
      <c r="J27" s="122">
        <f t="shared" si="2"/>
        <v>0</v>
      </c>
      <c r="K27" s="123">
        <f t="shared" si="3"/>
        <v>0</v>
      </c>
      <c r="L27" s="204"/>
      <c r="M27" s="204"/>
      <c r="N27" s="259"/>
      <c r="O27" s="128">
        <f t="shared" si="4"/>
        <v>0</v>
      </c>
      <c r="P27" s="129">
        <f t="shared" si="5"/>
        <v>0</v>
      </c>
    </row>
    <row r="28" spans="1:16" ht="16.899999999999999" customHeight="1" thickBot="1" x14ac:dyDescent="0.3">
      <c r="A28" s="110" t="s">
        <v>61</v>
      </c>
      <c r="B28" s="401" t="s">
        <v>36</v>
      </c>
      <c r="C28" s="401"/>
      <c r="D28" s="259"/>
      <c r="E28" s="128">
        <f t="shared" si="0"/>
        <v>0</v>
      </c>
      <c r="F28" s="129">
        <f t="shared" si="1"/>
        <v>0</v>
      </c>
      <c r="G28" s="1"/>
      <c r="I28" s="259"/>
      <c r="J28" s="128">
        <f t="shared" si="2"/>
        <v>0</v>
      </c>
      <c r="K28" s="129">
        <f t="shared" si="3"/>
        <v>0</v>
      </c>
      <c r="N28" s="259"/>
      <c r="O28" s="128">
        <f t="shared" si="4"/>
        <v>0</v>
      </c>
      <c r="P28" s="129">
        <f t="shared" si="5"/>
        <v>0</v>
      </c>
    </row>
    <row r="29" spans="1:16" ht="16.899999999999999" customHeight="1" thickBot="1" x14ac:dyDescent="0.3">
      <c r="A29" s="110" t="s">
        <v>62</v>
      </c>
      <c r="B29" s="401" t="s">
        <v>37</v>
      </c>
      <c r="C29" s="401"/>
      <c r="D29" s="260"/>
      <c r="E29" s="130">
        <f t="shared" si="0"/>
        <v>0</v>
      </c>
      <c r="F29" s="131">
        <f t="shared" si="1"/>
        <v>0</v>
      </c>
      <c r="G29" s="1"/>
      <c r="I29" s="260"/>
      <c r="J29" s="130">
        <f t="shared" si="2"/>
        <v>0</v>
      </c>
      <c r="K29" s="131">
        <f t="shared" si="3"/>
        <v>0</v>
      </c>
      <c r="N29" s="260"/>
      <c r="O29" s="130">
        <f t="shared" si="4"/>
        <v>0</v>
      </c>
      <c r="P29" s="131">
        <f t="shared" si="5"/>
        <v>0</v>
      </c>
    </row>
    <row r="30" spans="1:16" ht="25.9" customHeight="1" thickBot="1" x14ac:dyDescent="0.3">
      <c r="A30" s="420" t="s">
        <v>38</v>
      </c>
      <c r="B30" s="421"/>
      <c r="C30" s="422"/>
      <c r="D30" s="53">
        <f>SUM(D22:D29)</f>
        <v>0</v>
      </c>
      <c r="E30" s="54">
        <f>SUM(E22:E29)</f>
        <v>0</v>
      </c>
      <c r="F30" s="55">
        <f>SUM(F22:F29)</f>
        <v>0</v>
      </c>
      <c r="G30" s="18"/>
      <c r="I30" s="53">
        <f>SUM(I22:I29)</f>
        <v>0</v>
      </c>
      <c r="J30" s="54">
        <f>SUM(J22:J29)</f>
        <v>0</v>
      </c>
      <c r="K30" s="55">
        <f>SUM(K22:K29)</f>
        <v>0</v>
      </c>
      <c r="N30" s="53">
        <f>SUM(N22:N29)</f>
        <v>0</v>
      </c>
      <c r="O30" s="54">
        <f>SUM(O22:O29)</f>
        <v>0</v>
      </c>
      <c r="P30" s="55">
        <f>SUM(P22:P29)</f>
        <v>0</v>
      </c>
    </row>
    <row r="31" spans="1:16" ht="18" customHeight="1" thickBot="1" x14ac:dyDescent="0.3">
      <c r="A31" s="91" t="s">
        <v>68</v>
      </c>
      <c r="B31" s="95" t="s">
        <v>39</v>
      </c>
      <c r="C31" s="5"/>
      <c r="D31" s="60"/>
      <c r="E31" s="61"/>
      <c r="F31" s="62"/>
      <c r="G31" s="1"/>
      <c r="I31" s="60"/>
      <c r="J31" s="61"/>
      <c r="K31" s="62"/>
      <c r="N31" s="60"/>
      <c r="O31" s="61"/>
      <c r="P31" s="62"/>
    </row>
    <row r="32" spans="1:16" ht="16.899999999999999" customHeight="1" thickBot="1" x14ac:dyDescent="0.3">
      <c r="A32" s="104" t="s">
        <v>63</v>
      </c>
      <c r="B32" s="26" t="s">
        <v>40</v>
      </c>
      <c r="C32" s="26"/>
      <c r="D32" s="146" t="e">
        <f>ROUND($E$12*100/$E$14,2)</f>
        <v>#DIV/0!</v>
      </c>
      <c r="E32" s="126" t="e">
        <f>ROUND($E$19*D32/100,2)</f>
        <v>#DIV/0!</v>
      </c>
      <c r="F32" s="132" t="e">
        <f>ROUND(E32*$E$13,2)</f>
        <v>#DIV/0!</v>
      </c>
      <c r="G32" s="1"/>
      <c r="I32" s="146" t="e">
        <f>ROUND($J$12*100/$J$14,2)</f>
        <v>#DIV/0!</v>
      </c>
      <c r="J32" s="120" t="e">
        <f>ROUND($J$19*I32/100,2)</f>
        <v>#DIV/0!</v>
      </c>
      <c r="K32" s="132" t="e">
        <f>ROUND(J32*$E$13,2)</f>
        <v>#DIV/0!</v>
      </c>
      <c r="N32" s="146" t="e">
        <f>ROUND($O$12*100/$O$14,2)</f>
        <v>#DIV/0!</v>
      </c>
      <c r="O32" s="120" t="e">
        <f>ROUND($O$19*N32/100,2)</f>
        <v>#DIV/0!</v>
      </c>
      <c r="P32" s="121" t="e">
        <f>ROUND(O32*$E$13,2)</f>
        <v>#DIV/0!</v>
      </c>
    </row>
    <row r="33" spans="1:16" ht="16.899999999999999" customHeight="1" thickBot="1" x14ac:dyDescent="0.3">
      <c r="A33" s="105"/>
      <c r="B33" s="106" t="s">
        <v>41</v>
      </c>
      <c r="C33" s="136">
        <f>$D$30</f>
        <v>0</v>
      </c>
      <c r="D33" s="63" t="e">
        <f>ROUND(E33*100/$E$19,2)</f>
        <v>#DIV/0!</v>
      </c>
      <c r="E33" s="128" t="e">
        <f>ROUND($E$32*C33/100,2)</f>
        <v>#DIV/0!</v>
      </c>
      <c r="F33" s="133" t="e">
        <f t="shared" ref="F33:F41" si="6">ROUND(E33*$E$13,2)</f>
        <v>#DIV/0!</v>
      </c>
      <c r="G33" s="1"/>
      <c r="H33" s="135">
        <f>$I$30</f>
        <v>0</v>
      </c>
      <c r="I33" s="201" t="e">
        <f>ROUND(J33*100/$J$19,2)</f>
        <v>#DIV/0!</v>
      </c>
      <c r="J33" s="122" t="e">
        <f>ROUND($J$32*H33/100,2)</f>
        <v>#DIV/0!</v>
      </c>
      <c r="K33" s="133" t="e">
        <f t="shared" ref="K33:K41" si="7">ROUND(J33*$E$13,2)</f>
        <v>#DIV/0!</v>
      </c>
      <c r="M33" s="41">
        <f>$N$30</f>
        <v>0</v>
      </c>
      <c r="N33" s="201" t="e">
        <f>ROUND(O33*100/$O$19,2)</f>
        <v>#DIV/0!</v>
      </c>
      <c r="O33" s="122" t="e">
        <f>ROUND($O$32*M33/100,2)</f>
        <v>#DIV/0!</v>
      </c>
      <c r="P33" s="123" t="e">
        <f t="shared" ref="P33:P41" si="8">ROUND(O33*$E$13,2)</f>
        <v>#DIV/0!</v>
      </c>
    </row>
    <row r="34" spans="1:16" ht="16.899999999999999" customHeight="1" thickBot="1" x14ac:dyDescent="0.3">
      <c r="A34" s="104" t="s">
        <v>64</v>
      </c>
      <c r="B34" s="26" t="s">
        <v>42</v>
      </c>
      <c r="C34" s="27"/>
      <c r="D34" s="145" t="e">
        <f>ROUND(E9*100/E14,2)</f>
        <v>#DIV/0!</v>
      </c>
      <c r="E34" s="128" t="e">
        <f>ROUND($E$19*D34/100,2)</f>
        <v>#DIV/0!</v>
      </c>
      <c r="F34" s="133" t="e">
        <f t="shared" si="6"/>
        <v>#DIV/0!</v>
      </c>
      <c r="G34" s="1"/>
      <c r="H34" s="27"/>
      <c r="I34" s="145" t="e">
        <f>ROUND($J$9*100/$J$14,2)</f>
        <v>#DIV/0!</v>
      </c>
      <c r="J34" s="122" t="e">
        <f>ROUND($J$19*I34/100,2)</f>
        <v>#DIV/0!</v>
      </c>
      <c r="K34" s="133" t="e">
        <f t="shared" si="7"/>
        <v>#DIV/0!</v>
      </c>
      <c r="M34" s="27"/>
      <c r="N34" s="145" t="e">
        <f>ROUND($O$9*100/$O$14,2)</f>
        <v>#DIV/0!</v>
      </c>
      <c r="O34" s="122" t="e">
        <f>ROUND($O$19*N34/100,2)</f>
        <v>#DIV/0!</v>
      </c>
      <c r="P34" s="123" t="e">
        <f t="shared" si="8"/>
        <v>#DIV/0!</v>
      </c>
    </row>
    <row r="35" spans="1:16" ht="16.899999999999999" customHeight="1" thickBot="1" x14ac:dyDescent="0.3">
      <c r="A35" s="105"/>
      <c r="B35" s="106" t="s">
        <v>43</v>
      </c>
      <c r="C35" s="136">
        <f>$D$30</f>
        <v>0</v>
      </c>
      <c r="D35" s="63" t="e">
        <f>ROUND(E35*100/$E$19,2)</f>
        <v>#DIV/0!</v>
      </c>
      <c r="E35" s="128" t="e">
        <f>ROUND($E$34*C35/100,2)</f>
        <v>#DIV/0!</v>
      </c>
      <c r="F35" s="133" t="e">
        <f t="shared" si="6"/>
        <v>#DIV/0!</v>
      </c>
      <c r="G35" s="1"/>
      <c r="H35" s="135">
        <f>$I$30</f>
        <v>0</v>
      </c>
      <c r="I35" s="201" t="e">
        <f>ROUND(J35*100/$J$19,2)</f>
        <v>#DIV/0!</v>
      </c>
      <c r="J35" s="122" t="e">
        <f>ROUND($J$34*H35/100,2)</f>
        <v>#DIV/0!</v>
      </c>
      <c r="K35" s="133" t="e">
        <f t="shared" si="7"/>
        <v>#DIV/0!</v>
      </c>
      <c r="M35" s="41">
        <f>$N$30</f>
        <v>0</v>
      </c>
      <c r="N35" s="201" t="e">
        <f>ROUND(O35*100/$E$19,2)</f>
        <v>#DIV/0!</v>
      </c>
      <c r="O35" s="122" t="e">
        <f>ROUND($O$34*M35/100,2)</f>
        <v>#DIV/0!</v>
      </c>
      <c r="P35" s="123" t="e">
        <f t="shared" si="8"/>
        <v>#DIV/0!</v>
      </c>
    </row>
    <row r="36" spans="1:16" ht="16.899999999999999" customHeight="1" thickBot="1" x14ac:dyDescent="0.3">
      <c r="A36" s="104" t="s">
        <v>65</v>
      </c>
      <c r="B36" s="26" t="s">
        <v>44</v>
      </c>
      <c r="C36" s="27"/>
      <c r="D36" s="145" t="e">
        <f>ROUND(E10*100/E14,2)</f>
        <v>#DIV/0!</v>
      </c>
      <c r="E36" s="128" t="e">
        <f>ROUND($E$19*D36/100,2)</f>
        <v>#DIV/0!</v>
      </c>
      <c r="F36" s="133" t="e">
        <f t="shared" si="6"/>
        <v>#DIV/0!</v>
      </c>
      <c r="G36" s="1"/>
      <c r="H36" s="27"/>
      <c r="I36" s="145" t="e">
        <f>ROUND($J$10*100/$J$14,2)</f>
        <v>#DIV/0!</v>
      </c>
      <c r="J36" s="122" t="e">
        <f>ROUND($J$19*I36/100,2)</f>
        <v>#DIV/0!</v>
      </c>
      <c r="K36" s="133" t="e">
        <f t="shared" si="7"/>
        <v>#DIV/0!</v>
      </c>
      <c r="M36" s="27"/>
      <c r="N36" s="145" t="e">
        <f>ROUND($O$10*100/$O$14,2)</f>
        <v>#DIV/0!</v>
      </c>
      <c r="O36" s="122" t="e">
        <f>ROUND($O$19*N36/100,2)</f>
        <v>#DIV/0!</v>
      </c>
      <c r="P36" s="123" t="e">
        <f t="shared" si="8"/>
        <v>#DIV/0!</v>
      </c>
    </row>
    <row r="37" spans="1:16" ht="16.899999999999999" customHeight="1" thickBot="1" x14ac:dyDescent="0.3">
      <c r="A37" s="105"/>
      <c r="B37" s="106" t="s">
        <v>45</v>
      </c>
      <c r="C37" s="137">
        <f>$D$30</f>
        <v>0</v>
      </c>
      <c r="D37" s="63" t="e">
        <f>ROUND(E37*100/$E$19,2)</f>
        <v>#DIV/0!</v>
      </c>
      <c r="E37" s="128" t="e">
        <f>ROUND($E$36*C37/100,2)</f>
        <v>#DIV/0!</v>
      </c>
      <c r="F37" s="133" t="e">
        <f t="shared" si="6"/>
        <v>#DIV/0!</v>
      </c>
      <c r="G37" s="1"/>
      <c r="H37" s="135">
        <f>$I$30</f>
        <v>0</v>
      </c>
      <c r="I37" s="201" t="e">
        <f>ROUND(J37*100/$J$19,2)</f>
        <v>#DIV/0!</v>
      </c>
      <c r="J37" s="122" t="e">
        <f>ROUND($J$36*H37/100,2)</f>
        <v>#DIV/0!</v>
      </c>
      <c r="K37" s="133" t="e">
        <f t="shared" si="7"/>
        <v>#DIV/0!</v>
      </c>
      <c r="M37" s="41">
        <f>$N$30</f>
        <v>0</v>
      </c>
      <c r="N37" s="201" t="e">
        <f>ROUND(O37*100/$O$19,2)</f>
        <v>#DIV/0!</v>
      </c>
      <c r="O37" s="122" t="e">
        <f>ROUND($O$36*M37/100,2)</f>
        <v>#DIV/0!</v>
      </c>
      <c r="P37" s="123" t="e">
        <f t="shared" si="8"/>
        <v>#DIV/0!</v>
      </c>
    </row>
    <row r="38" spans="1:16" ht="16.899999999999999" customHeight="1" thickBot="1" x14ac:dyDescent="0.3">
      <c r="A38" s="104" t="s">
        <v>66</v>
      </c>
      <c r="B38" s="26" t="s">
        <v>46</v>
      </c>
      <c r="C38" s="27"/>
      <c r="D38" s="145" t="e">
        <f>ROUND($E$11*100/$E$14,2)</f>
        <v>#DIV/0!</v>
      </c>
      <c r="E38" s="128" t="e">
        <f>ROUND($E$19*D38/100,2)</f>
        <v>#DIV/0!</v>
      </c>
      <c r="F38" s="133" t="e">
        <f t="shared" si="6"/>
        <v>#DIV/0!</v>
      </c>
      <c r="G38" s="1"/>
      <c r="H38" s="27"/>
      <c r="I38" s="145" t="e">
        <f>ROUND($J$11*100/$J$14,2)</f>
        <v>#DIV/0!</v>
      </c>
      <c r="J38" s="122" t="e">
        <f>ROUND($J$19*I38/100,2)</f>
        <v>#DIV/0!</v>
      </c>
      <c r="K38" s="133" t="e">
        <f t="shared" si="7"/>
        <v>#DIV/0!</v>
      </c>
      <c r="M38" s="27"/>
      <c r="N38" s="145" t="e">
        <f>ROUND($O$11*100/$O$14,2)</f>
        <v>#DIV/0!</v>
      </c>
      <c r="O38" s="122" t="e">
        <f>ROUND($O$19*N38/100,2)</f>
        <v>#DIV/0!</v>
      </c>
      <c r="P38" s="123" t="e">
        <f t="shared" si="8"/>
        <v>#DIV/0!</v>
      </c>
    </row>
    <row r="39" spans="1:16" ht="16.899999999999999" customHeight="1" thickBot="1" x14ac:dyDescent="0.3">
      <c r="A39" s="107"/>
      <c r="B39" s="106" t="s">
        <v>47</v>
      </c>
      <c r="C39" s="136">
        <f>$D$30</f>
        <v>0</v>
      </c>
      <c r="D39" s="63" t="e">
        <f>ROUND(E39*100/$E$19,2)</f>
        <v>#DIV/0!</v>
      </c>
      <c r="E39" s="128" t="e">
        <f>ROUND($E$38*C39/100,2)</f>
        <v>#DIV/0!</v>
      </c>
      <c r="F39" s="133" t="e">
        <f t="shared" si="6"/>
        <v>#DIV/0!</v>
      </c>
      <c r="G39" s="1"/>
      <c r="H39" s="135">
        <f>$I$30</f>
        <v>0</v>
      </c>
      <c r="I39" s="201" t="e">
        <f>ROUND($J$39*100/$J$19,2)</f>
        <v>#DIV/0!</v>
      </c>
      <c r="J39" s="122" t="e">
        <f>ROUND($J$38*H39/100,2)</f>
        <v>#DIV/0!</v>
      </c>
      <c r="K39" s="133" t="e">
        <f t="shared" si="7"/>
        <v>#DIV/0!</v>
      </c>
      <c r="M39" s="41">
        <f>$N$30</f>
        <v>0</v>
      </c>
      <c r="N39" s="201" t="e">
        <f>ROUND(O39*100/$E$19,2)</f>
        <v>#DIV/0!</v>
      </c>
      <c r="O39" s="122" t="e">
        <f>ROUND($O$38*M39/100,2)</f>
        <v>#DIV/0!</v>
      </c>
      <c r="P39" s="123" t="e">
        <f t="shared" si="8"/>
        <v>#DIV/0!</v>
      </c>
    </row>
    <row r="40" spans="1:16" ht="16.899999999999999" customHeight="1" thickBot="1" x14ac:dyDescent="0.3">
      <c r="A40" s="203" t="s">
        <v>67</v>
      </c>
      <c r="B40" s="26" t="s">
        <v>48</v>
      </c>
      <c r="C40" s="27"/>
      <c r="D40" s="145" t="e">
        <f>ROUND(((1.85*E19)/E15/E19)*D34,2)</f>
        <v>#DIV/0!</v>
      </c>
      <c r="E40" s="128" t="e">
        <f>ROUND($E$19*D40/100,2)</f>
        <v>#DIV/0!</v>
      </c>
      <c r="F40" s="133" t="e">
        <f t="shared" si="6"/>
        <v>#DIV/0!</v>
      </c>
      <c r="G40" s="1"/>
      <c r="H40" s="27"/>
      <c r="I40" s="145" t="e">
        <f>ROUND(((1.85*J19)/J15/J19)*I34,2)</f>
        <v>#DIV/0!</v>
      </c>
      <c r="J40" s="122" t="e">
        <f>ROUND($J$19*I40/100,2)</f>
        <v>#DIV/0!</v>
      </c>
      <c r="K40" s="133" t="e">
        <f t="shared" si="7"/>
        <v>#DIV/0!</v>
      </c>
      <c r="M40" s="27"/>
      <c r="N40" s="145" t="e">
        <f>ROUND(((1.85*O19)/O15/O19)*N34,2)</f>
        <v>#DIV/0!</v>
      </c>
      <c r="O40" s="122" t="e">
        <f>ROUND($O$19*N40/100,2)</f>
        <v>#DIV/0!</v>
      </c>
      <c r="P40" s="123" t="e">
        <f t="shared" si="8"/>
        <v>#DIV/0!</v>
      </c>
    </row>
    <row r="41" spans="1:16" ht="16.899999999999999" customHeight="1" thickBot="1" x14ac:dyDescent="0.3">
      <c r="A41" s="105"/>
      <c r="B41" s="106" t="s">
        <v>49</v>
      </c>
      <c r="C41" s="136">
        <f>$D$30</f>
        <v>0</v>
      </c>
      <c r="D41" s="64" t="e">
        <f>ROUND(E41*100/$E$19,2)</f>
        <v>#DIV/0!</v>
      </c>
      <c r="E41" s="130" t="e">
        <f>ROUND($E$40*C41/100,2)</f>
        <v>#DIV/0!</v>
      </c>
      <c r="F41" s="134" t="e">
        <f t="shared" si="6"/>
        <v>#DIV/0!</v>
      </c>
      <c r="G41" s="1"/>
      <c r="H41" s="135">
        <f>$I$30</f>
        <v>0</v>
      </c>
      <c r="I41" s="202" t="e">
        <f>ROUND(J41*100/$J$19,2)</f>
        <v>#DIV/0!</v>
      </c>
      <c r="J41" s="124" t="e">
        <f>ROUND($J$40*H41/100,2)</f>
        <v>#DIV/0!</v>
      </c>
      <c r="K41" s="134" t="e">
        <f t="shared" si="7"/>
        <v>#DIV/0!</v>
      </c>
      <c r="M41" s="41">
        <f>$N$30</f>
        <v>0</v>
      </c>
      <c r="N41" s="202" t="e">
        <f>ROUND(O41*100/$E$19,2)</f>
        <v>#DIV/0!</v>
      </c>
      <c r="O41" s="124" t="e">
        <f>ROUND($O$40*M41/100,2)</f>
        <v>#DIV/0!</v>
      </c>
      <c r="P41" s="125" t="e">
        <f t="shared" si="8"/>
        <v>#DIV/0!</v>
      </c>
    </row>
    <row r="42" spans="1:16" ht="25.9" customHeight="1" thickBot="1" x14ac:dyDescent="0.3">
      <c r="A42" s="109" t="s">
        <v>50</v>
      </c>
      <c r="B42" s="108"/>
      <c r="C42" s="4"/>
      <c r="D42" s="53" t="e">
        <f>SUM(D32:D41)</f>
        <v>#DIV/0!</v>
      </c>
      <c r="E42" s="54" t="e">
        <f>SUM(E32:E41)</f>
        <v>#DIV/0!</v>
      </c>
      <c r="F42" s="55" t="e">
        <f>SUM(F32:F41)</f>
        <v>#DIV/0!</v>
      </c>
      <c r="G42" s="1"/>
      <c r="I42" s="53" t="e">
        <f>SUM(I32:I41)</f>
        <v>#DIV/0!</v>
      </c>
      <c r="J42" s="32" t="e">
        <f>SUM(J32:J41)</f>
        <v>#DIV/0!</v>
      </c>
      <c r="K42" s="55" t="e">
        <f>SUM(K32:K41)</f>
        <v>#DIV/0!</v>
      </c>
      <c r="N42" s="53" t="e">
        <f>SUM(N32:N41)</f>
        <v>#DIV/0!</v>
      </c>
      <c r="O42" s="32" t="e">
        <f>SUM(O32:O41)</f>
        <v>#DIV/0!</v>
      </c>
      <c r="P42" s="55" t="e">
        <f>SUM(P32:P41)</f>
        <v>#DIV/0!</v>
      </c>
    </row>
    <row r="43" spans="1:16" ht="25.9" customHeight="1" thickBot="1" x14ac:dyDescent="0.3">
      <c r="A43" s="423" t="s">
        <v>51</v>
      </c>
      <c r="B43" s="424"/>
      <c r="C43" s="425"/>
      <c r="D43" s="24" t="e">
        <f>D30+D42</f>
        <v>#DIV/0!</v>
      </c>
      <c r="E43" s="40" t="e">
        <f>E42+E30</f>
        <v>#DIV/0!</v>
      </c>
      <c r="F43" s="40" t="e">
        <f>F42+F30</f>
        <v>#DIV/0!</v>
      </c>
      <c r="G43" s="1"/>
      <c r="H43" s="1"/>
      <c r="I43" s="24" t="e">
        <f>I30+I42</f>
        <v>#DIV/0!</v>
      </c>
      <c r="J43" s="66" t="e">
        <f>J42+J30</f>
        <v>#DIV/0!</v>
      </c>
      <c r="K43" s="40" t="e">
        <f>K42+K30</f>
        <v>#DIV/0!</v>
      </c>
      <c r="M43" s="1"/>
      <c r="N43" s="24" t="e">
        <f>N30+N42</f>
        <v>#DIV/0!</v>
      </c>
      <c r="O43" s="66" t="e">
        <f>O42+O30</f>
        <v>#DIV/0!</v>
      </c>
      <c r="P43" s="40" t="e">
        <f>P42+P30</f>
        <v>#DIV/0!</v>
      </c>
    </row>
    <row r="44" spans="1:16" ht="18" customHeight="1" thickBot="1" x14ac:dyDescent="0.3">
      <c r="A44" s="91" t="s">
        <v>69</v>
      </c>
      <c r="B44" s="95" t="s">
        <v>52</v>
      </c>
      <c r="C44" s="95"/>
      <c r="D44" s="152"/>
      <c r="E44" s="21"/>
      <c r="F44" s="12"/>
      <c r="G44" s="1"/>
      <c r="H44" s="1"/>
      <c r="I44" s="68"/>
      <c r="J44" s="51"/>
      <c r="K44" s="67"/>
      <c r="M44" s="1"/>
      <c r="N44" s="68"/>
      <c r="O44" s="51"/>
      <c r="P44" s="67"/>
    </row>
    <row r="45" spans="1:16" ht="16.899999999999999" customHeight="1" thickBot="1" x14ac:dyDescent="0.3">
      <c r="A45" s="88" t="s">
        <v>70</v>
      </c>
      <c r="B45" s="97" t="s">
        <v>53</v>
      </c>
      <c r="C45" s="97"/>
      <c r="D45" s="209"/>
      <c r="E45" s="126">
        <f>ROUND($E$19*D45/100,2)</f>
        <v>0</v>
      </c>
      <c r="F45" s="127">
        <f>ROUND(E45*$E$13,2)</f>
        <v>0</v>
      </c>
      <c r="G45" s="1"/>
      <c r="H45" s="1"/>
      <c r="I45" s="209"/>
      <c r="J45" s="126">
        <f>ROUND($J$19*I45/100,2)</f>
        <v>0</v>
      </c>
      <c r="K45" s="127">
        <f>ROUND(J45*$E$13,2)</f>
        <v>0</v>
      </c>
      <c r="M45" s="1"/>
      <c r="N45" s="209"/>
      <c r="O45" s="126">
        <f>ROUND($O$19*N45/100,2)</f>
        <v>0</v>
      </c>
      <c r="P45" s="127">
        <f>ROUND(O45*$E$13,2)</f>
        <v>0</v>
      </c>
    </row>
    <row r="46" spans="1:16" ht="16.899999999999999" customHeight="1" thickBot="1" x14ac:dyDescent="0.3">
      <c r="A46" s="88" t="s">
        <v>71</v>
      </c>
      <c r="B46" s="97" t="s">
        <v>54</v>
      </c>
      <c r="C46" s="97"/>
      <c r="D46" s="145">
        <f>'2.3.2 Sonstige Personalkosten'!$C$3</f>
        <v>0</v>
      </c>
      <c r="E46" s="130">
        <f>ROUND($E$19*D46/100,2)</f>
        <v>0</v>
      </c>
      <c r="F46" s="131">
        <f>ROUND(E46*$E$13,2)</f>
        <v>0</v>
      </c>
      <c r="G46" s="1"/>
      <c r="H46" s="1"/>
      <c r="I46" s="145">
        <f>'2.3.2 Sonstige Personalkosten'!$C$3</f>
        <v>0</v>
      </c>
      <c r="J46" s="130">
        <f>ROUND($J$19*I46/100,2)</f>
        <v>0</v>
      </c>
      <c r="K46" s="131">
        <f>ROUND(J46*$E$13,2)</f>
        <v>0</v>
      </c>
      <c r="M46" s="1"/>
      <c r="N46" s="145">
        <f>'2.3.2 Sonstige Personalkosten'!$C$3</f>
        <v>0</v>
      </c>
      <c r="O46" s="130">
        <f>ROUND($O$19*N46/100,2)</f>
        <v>0</v>
      </c>
      <c r="P46" s="131">
        <f>ROUND(O46*$E$13,2)</f>
        <v>0</v>
      </c>
    </row>
    <row r="47" spans="1:16" ht="20.45" customHeight="1" thickBot="1" x14ac:dyDescent="0.3">
      <c r="A47" s="98" t="s">
        <v>108</v>
      </c>
      <c r="B47" s="99"/>
      <c r="C47" s="200"/>
      <c r="D47" s="101" t="e">
        <f>D43+D45+D46</f>
        <v>#DIV/0!</v>
      </c>
      <c r="E47" s="164" t="e">
        <f>E46+E45+E43</f>
        <v>#DIV/0!</v>
      </c>
      <c r="F47" s="165" t="e">
        <f>F46+F45+F43</f>
        <v>#DIV/0!</v>
      </c>
      <c r="G47" s="1"/>
      <c r="H47" s="1"/>
      <c r="I47" s="69" t="e">
        <f>I43+I45+I46</f>
        <v>#DIV/0!</v>
      </c>
      <c r="J47" s="164" t="e">
        <f>J46+J45+J43</f>
        <v>#DIV/0!</v>
      </c>
      <c r="K47" s="165" t="e">
        <f>K46+K45+K43</f>
        <v>#DIV/0!</v>
      </c>
      <c r="M47" s="1"/>
      <c r="N47" s="69" t="e">
        <f>N43+N45+N46</f>
        <v>#DIV/0!</v>
      </c>
      <c r="O47" s="164" t="e">
        <f>O46+O45+O43</f>
        <v>#DIV/0!</v>
      </c>
      <c r="P47" s="165" t="e">
        <f>P46+P45+P43</f>
        <v>#DIV/0!</v>
      </c>
    </row>
    <row r="48" spans="1:16" ht="18" customHeight="1" thickBot="1" x14ac:dyDescent="0.3">
      <c r="A48" s="90" t="s">
        <v>83</v>
      </c>
      <c r="B48" s="144" t="s">
        <v>15</v>
      </c>
      <c r="C48" s="17"/>
      <c r="D48" s="210"/>
      <c r="E48" s="142">
        <f>ROUND($E$19*D48/100,2)</f>
        <v>0</v>
      </c>
      <c r="F48" s="131">
        <f>ROUND(E48*$E$13,2)</f>
        <v>0</v>
      </c>
      <c r="G48" s="1"/>
      <c r="H48" s="1"/>
      <c r="I48" s="208"/>
      <c r="J48" s="142">
        <f>ROUND($J$19*I48/100,2)</f>
        <v>0</v>
      </c>
      <c r="K48" s="131">
        <f>ROUND(J48*$E$13,2)</f>
        <v>0</v>
      </c>
      <c r="M48" s="1"/>
      <c r="N48" s="208"/>
      <c r="O48" s="142">
        <f>ROUND($O$19*N48/100,2)</f>
        <v>0</v>
      </c>
      <c r="P48" s="131">
        <f>ROUND(O48*$E$13,2)</f>
        <v>0</v>
      </c>
    </row>
    <row r="49" spans="1:16" ht="25.9" customHeight="1" thickBot="1" x14ac:dyDescent="0.3">
      <c r="A49" s="92" t="s">
        <v>172</v>
      </c>
      <c r="B49" s="93"/>
      <c r="C49" s="7"/>
      <c r="D49" s="53" t="e">
        <f>D48+D47+D19</f>
        <v>#DIV/0!</v>
      </c>
      <c r="E49" s="206" t="e">
        <f>E48+E47+E19</f>
        <v>#DIV/0!</v>
      </c>
      <c r="F49" s="70" t="e">
        <f>E49*E13</f>
        <v>#DIV/0!</v>
      </c>
      <c r="G49" s="1"/>
      <c r="H49" s="1"/>
      <c r="I49" s="53" t="e">
        <f>I48+I47+I19</f>
        <v>#DIV/0!</v>
      </c>
      <c r="J49" s="206" t="e">
        <f>J48+J47+J19</f>
        <v>#DIV/0!</v>
      </c>
      <c r="K49" s="70" t="e">
        <f>J49*J13</f>
        <v>#DIV/0!</v>
      </c>
      <c r="M49" s="1"/>
      <c r="N49" s="53" t="e">
        <f>N48+N47+N19</f>
        <v>#DIV/0!</v>
      </c>
      <c r="O49" s="206" t="e">
        <f>O48+O47+O19</f>
        <v>#DIV/0!</v>
      </c>
      <c r="P49" s="70" t="e">
        <f>O49*O13</f>
        <v>#DIV/0!</v>
      </c>
    </row>
    <row r="95" x14ac:dyDescent="0.25"/>
  </sheetData>
  <sheetProtection algorithmName="SHA-512" hashValue="fI4Oih/xZU8jF/QDQe8JWNUFSECeW8KV8LSSeJhlmXlhqUiS6hrzyombpKP9Ybp9bU7NUoxSw9b6H4d70AwhlA==" saltValue="apD7mCltY7/hENTp/CDi5Q==" spinCount="100000" sheet="1" objects="1" scenarios="1"/>
  <mergeCells count="24">
    <mergeCell ref="G2:J2"/>
    <mergeCell ref="N3:P5"/>
    <mergeCell ref="G7:J7"/>
    <mergeCell ref="A9:D9"/>
    <mergeCell ref="B23:C23"/>
    <mergeCell ref="A10:D10"/>
    <mergeCell ref="A11:D11"/>
    <mergeCell ref="A12:D12"/>
    <mergeCell ref="A13:D13"/>
    <mergeCell ref="A14:D14"/>
    <mergeCell ref="A15:D15"/>
    <mergeCell ref="D17:E17"/>
    <mergeCell ref="I17:K17"/>
    <mergeCell ref="N17:P17"/>
    <mergeCell ref="B18:C18"/>
    <mergeCell ref="B22:C22"/>
    <mergeCell ref="A30:C30"/>
    <mergeCell ref="A43:C43"/>
    <mergeCell ref="B24:C24"/>
    <mergeCell ref="B25:C25"/>
    <mergeCell ref="B26:C26"/>
    <mergeCell ref="B27:C27"/>
    <mergeCell ref="B28:C28"/>
    <mergeCell ref="B29:C29"/>
  </mergeCells>
  <pageMargins left="0.70866141732283472" right="0.70866141732283472" top="0.74803149606299213" bottom="0.74803149606299213" header="0.31496062992125984" footer="0.31496062992125984"/>
  <pageSetup paperSize="9" scale="53" orientation="landscape"/>
  <headerFooter>
    <oddFooter>&amp;L&amp;F&amp;A&amp;R&amp;P von &amp;N</oddFooter>
  </headerFooter>
  <rowBreaks count="1" manualBreakCount="1">
    <brk id="43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08EC7-0975-418E-A200-69EBD56AEA94}">
  <sheetPr>
    <pageSetUpPr fitToPage="1"/>
  </sheetPr>
  <dimension ref="A1:R95"/>
  <sheetViews>
    <sheetView showGridLines="0" zoomScale="90" zoomScaleNormal="90" workbookViewId="0">
      <selection activeCell="G27" sqref="G27"/>
    </sheetView>
  </sheetViews>
  <sheetFormatPr baseColWidth="10" defaultColWidth="0" defaultRowHeight="15" zeroHeight="1" x14ac:dyDescent="0.25"/>
  <cols>
    <col min="1" max="1" width="7.7109375" style="154" customWidth="1"/>
    <col min="2" max="2" width="44.7109375" style="154" customWidth="1"/>
    <col min="3" max="3" width="14.5703125" style="154" customWidth="1"/>
    <col min="4" max="4" width="11.85546875" style="154" customWidth="1"/>
    <col min="5" max="5" width="12.85546875" style="13" customWidth="1"/>
    <col min="6" max="6" width="15.85546875" style="22" bestFit="1" customWidth="1"/>
    <col min="7" max="7" width="12" style="154" bestFit="1" customWidth="1"/>
    <col min="8" max="8" width="8.85546875" style="154" customWidth="1"/>
    <col min="9" max="9" width="10.28515625" style="154" customWidth="1"/>
    <col min="10" max="10" width="9.5703125" style="154" bestFit="1" customWidth="1"/>
    <col min="11" max="11" width="16.28515625" style="154" customWidth="1"/>
    <col min="12" max="12" width="10.7109375" style="154" bestFit="1" customWidth="1"/>
    <col min="13" max="13" width="8.85546875" style="154" customWidth="1"/>
    <col min="14" max="14" width="10" style="154" customWidth="1"/>
    <col min="15" max="15" width="9" style="154" bestFit="1" customWidth="1"/>
    <col min="16" max="16" width="14.42578125" style="154" bestFit="1" customWidth="1"/>
    <col min="17" max="18" width="0" style="154" hidden="1" customWidth="1"/>
    <col min="19" max="16384" width="8.85546875" style="154" hidden="1"/>
  </cols>
  <sheetData>
    <row r="1" spans="1:16" ht="19.5" thickBot="1" x14ac:dyDescent="0.35">
      <c r="A1" s="197" t="s">
        <v>120</v>
      </c>
      <c r="B1" s="36"/>
      <c r="C1" s="36"/>
      <c r="D1" s="36"/>
      <c r="E1" s="37"/>
      <c r="F1" s="112"/>
      <c r="G1" s="1"/>
      <c r="H1" s="1"/>
      <c r="I1" s="1"/>
    </row>
    <row r="2" spans="1:16" ht="19.5" thickBot="1" x14ac:dyDescent="0.35">
      <c r="A2" s="197"/>
      <c r="B2" s="36"/>
      <c r="C2" s="36"/>
      <c r="D2" s="36"/>
      <c r="E2" s="37"/>
      <c r="F2" s="112"/>
      <c r="G2" s="446" t="s">
        <v>113</v>
      </c>
      <c r="H2" s="447"/>
      <c r="I2" s="447"/>
      <c r="J2" s="448"/>
      <c r="K2" s="113" t="s">
        <v>180</v>
      </c>
    </row>
    <row r="3" spans="1:16" ht="18.75" x14ac:dyDescent="0.3">
      <c r="A3" s="197"/>
      <c r="B3" s="36"/>
      <c r="C3" s="36"/>
      <c r="D3" s="36"/>
      <c r="E3" s="37"/>
      <c r="F3" s="112"/>
      <c r="G3" s="38" t="str">
        <f>D17</f>
        <v>Voll Sozial­verspflicht. Personal</v>
      </c>
      <c r="H3" s="112"/>
      <c r="I3" s="36"/>
      <c r="J3" s="218"/>
      <c r="K3" s="328" t="e">
        <f>F49</f>
        <v>#DIV/0!</v>
      </c>
      <c r="N3" s="413" t="s">
        <v>175</v>
      </c>
      <c r="O3" s="413"/>
      <c r="P3" s="413"/>
    </row>
    <row r="4" spans="1:16" ht="18.75" customHeight="1" x14ac:dyDescent="0.3">
      <c r="A4" s="197"/>
      <c r="B4" s="36"/>
      <c r="C4" s="36"/>
      <c r="D4" s="36"/>
      <c r="E4" s="37"/>
      <c r="F4" s="112"/>
      <c r="G4" s="38" t="str">
        <f>I17</f>
        <v>Minijob (bis 556,00€)</v>
      </c>
      <c r="H4" s="112"/>
      <c r="I4" s="36"/>
      <c r="J4" s="217"/>
      <c r="K4" s="330" t="e">
        <f>K49</f>
        <v>#DIV/0!</v>
      </c>
      <c r="N4" s="413"/>
      <c r="O4" s="413"/>
      <c r="P4" s="413"/>
    </row>
    <row r="5" spans="1:16" ht="19.5" thickBot="1" x14ac:dyDescent="0.35">
      <c r="A5" s="197"/>
      <c r="B5" s="36"/>
      <c r="C5" s="36"/>
      <c r="D5" s="36"/>
      <c r="E5" s="37"/>
      <c r="F5" s="112"/>
      <c r="G5" s="38" t="str">
        <f>N17</f>
        <v>Midijob (556,01€ -2.000,-€)</v>
      </c>
      <c r="H5" s="112"/>
      <c r="I5" s="36"/>
      <c r="J5" s="216"/>
      <c r="K5" s="332" t="e">
        <f>P49</f>
        <v>#DIV/0!</v>
      </c>
      <c r="N5" s="413"/>
      <c r="O5" s="413"/>
      <c r="P5" s="413"/>
    </row>
    <row r="6" spans="1:16" ht="19.5" thickBot="1" x14ac:dyDescent="0.35">
      <c r="A6" s="197"/>
      <c r="B6" s="36"/>
      <c r="C6" s="36"/>
      <c r="D6" s="36"/>
      <c r="E6" s="37"/>
      <c r="F6" s="112"/>
      <c r="G6" s="38" t="s">
        <v>114</v>
      </c>
      <c r="H6" s="36"/>
      <c r="I6" s="36"/>
      <c r="J6" s="118">
        <f>SUM(J3:J5)</f>
        <v>0</v>
      </c>
      <c r="K6" s="114"/>
    </row>
    <row r="7" spans="1:16" ht="18.75" customHeight="1" thickBot="1" x14ac:dyDescent="0.35">
      <c r="A7" s="197"/>
      <c r="B7" s="36"/>
      <c r="C7" s="36"/>
      <c r="D7" s="36"/>
      <c r="E7" s="37"/>
      <c r="F7" s="112"/>
      <c r="G7" s="449" t="s">
        <v>181</v>
      </c>
      <c r="H7" s="450"/>
      <c r="I7" s="450"/>
      <c r="J7" s="451"/>
      <c r="K7" s="207" t="e">
        <f>ROUND((K3*$J$3/100)+(K4*$J$4/100)+(K5*$J$5/100),2)</f>
        <v>#DIV/0!</v>
      </c>
    </row>
    <row r="8" spans="1:16" ht="15.75" x14ac:dyDescent="0.25">
      <c r="A8" s="111"/>
      <c r="B8" s="36"/>
      <c r="C8" s="36"/>
      <c r="D8" s="36"/>
      <c r="E8" s="37"/>
      <c r="F8" s="154"/>
      <c r="G8" s="1"/>
      <c r="H8" s="1"/>
      <c r="I8" s="1"/>
    </row>
    <row r="9" spans="1:16" x14ac:dyDescent="0.25">
      <c r="A9" s="418" t="s">
        <v>109</v>
      </c>
      <c r="B9" s="418"/>
      <c r="C9" s="418"/>
      <c r="D9" s="419"/>
      <c r="E9" s="215"/>
      <c r="F9" s="154"/>
      <c r="J9" s="215"/>
      <c r="O9" s="215"/>
    </row>
    <row r="10" spans="1:16" x14ac:dyDescent="0.25">
      <c r="A10" s="418" t="s">
        <v>110</v>
      </c>
      <c r="B10" s="418"/>
      <c r="C10" s="418"/>
      <c r="D10" s="419"/>
      <c r="E10" s="215"/>
      <c r="F10" s="154"/>
      <c r="J10" s="215"/>
      <c r="O10" s="215"/>
    </row>
    <row r="11" spans="1:16" x14ac:dyDescent="0.25">
      <c r="A11" s="418" t="s">
        <v>111</v>
      </c>
      <c r="B11" s="418"/>
      <c r="C11" s="418"/>
      <c r="D11" s="419"/>
      <c r="E11" s="215"/>
      <c r="F11" s="154"/>
      <c r="J11" s="215"/>
      <c r="O11" s="215"/>
    </row>
    <row r="12" spans="1:16" ht="30.75" customHeight="1" x14ac:dyDescent="0.25">
      <c r="A12" s="431" t="s">
        <v>176</v>
      </c>
      <c r="B12" s="431"/>
      <c r="C12" s="431"/>
      <c r="D12" s="432"/>
      <c r="E12" s="326"/>
      <c r="F12" s="154"/>
      <c r="J12" s="326"/>
      <c r="O12" s="326"/>
    </row>
    <row r="13" spans="1:16" x14ac:dyDescent="0.25">
      <c r="A13" s="418" t="s">
        <v>121</v>
      </c>
      <c r="B13" s="418"/>
      <c r="C13" s="418"/>
      <c r="D13" s="419"/>
      <c r="E13" s="327"/>
      <c r="F13" s="154"/>
      <c r="J13" s="327"/>
      <c r="O13" s="327"/>
    </row>
    <row r="14" spans="1:16" x14ac:dyDescent="0.25">
      <c r="A14" s="418" t="s">
        <v>118</v>
      </c>
      <c r="B14" s="418"/>
      <c r="C14" s="418"/>
      <c r="D14" s="419"/>
      <c r="E14" s="215"/>
      <c r="F14" s="154"/>
      <c r="J14" s="215"/>
      <c r="O14" s="215"/>
    </row>
    <row r="15" spans="1:16" x14ac:dyDescent="0.25">
      <c r="A15" s="418" t="s">
        <v>119</v>
      </c>
      <c r="B15" s="418"/>
      <c r="C15" s="418"/>
      <c r="D15" s="419"/>
      <c r="E15" s="215"/>
      <c r="F15" s="154"/>
      <c r="J15" s="215"/>
      <c r="O15" s="215"/>
    </row>
    <row r="16" spans="1:16" ht="15.75" thickBot="1" x14ac:dyDescent="0.3">
      <c r="A16" s="38"/>
      <c r="B16" s="36"/>
      <c r="C16" s="36"/>
      <c r="D16" s="36"/>
      <c r="E16" s="37"/>
      <c r="F16" s="154"/>
      <c r="G16" s="1"/>
      <c r="H16" s="1"/>
    </row>
    <row r="17" spans="1:16" ht="24" customHeight="1" thickBot="1" x14ac:dyDescent="0.3">
      <c r="A17" s="39"/>
      <c r="B17" s="16"/>
      <c r="C17" s="16"/>
      <c r="D17" s="402" t="s">
        <v>25</v>
      </c>
      <c r="E17" s="403"/>
      <c r="F17" s="117"/>
      <c r="G17" s="1"/>
      <c r="H17" s="16"/>
      <c r="I17" s="404" t="s">
        <v>101</v>
      </c>
      <c r="J17" s="405"/>
      <c r="K17" s="406"/>
      <c r="M17" s="16"/>
      <c r="N17" s="404" t="s">
        <v>112</v>
      </c>
      <c r="O17" s="405"/>
      <c r="P17" s="406"/>
    </row>
    <row r="18" spans="1:16" ht="15.75" thickBot="1" x14ac:dyDescent="0.3">
      <c r="A18" s="8"/>
      <c r="B18" s="426"/>
      <c r="C18" s="427"/>
      <c r="D18" s="14" t="s">
        <v>0</v>
      </c>
      <c r="E18" s="19" t="s">
        <v>92</v>
      </c>
      <c r="F18" s="33" t="s">
        <v>93</v>
      </c>
      <c r="G18" s="1"/>
      <c r="I18" s="14" t="s">
        <v>0</v>
      </c>
      <c r="J18" s="19" t="s">
        <v>92</v>
      </c>
      <c r="K18" s="33" t="s">
        <v>93</v>
      </c>
      <c r="N18" s="14" t="s">
        <v>0</v>
      </c>
      <c r="O18" s="19" t="s">
        <v>92</v>
      </c>
      <c r="P18" s="33" t="s">
        <v>93</v>
      </c>
    </row>
    <row r="19" spans="1:16" ht="18" customHeight="1" thickBot="1" x14ac:dyDescent="0.3">
      <c r="A19" s="86" t="s">
        <v>26</v>
      </c>
      <c r="B19" s="95" t="s">
        <v>27</v>
      </c>
      <c r="C19" s="95"/>
      <c r="D19" s="25">
        <v>100</v>
      </c>
      <c r="E19" s="257"/>
      <c r="F19" s="34">
        <f>E19*$E$13</f>
        <v>0</v>
      </c>
      <c r="G19" s="1"/>
      <c r="I19" s="25">
        <v>100</v>
      </c>
      <c r="J19" s="257"/>
      <c r="K19" s="34">
        <f>J19*$E$13</f>
        <v>0</v>
      </c>
      <c r="N19" s="25">
        <v>100</v>
      </c>
      <c r="O19" s="257"/>
      <c r="P19" s="34">
        <f>O19*$E$13</f>
        <v>0</v>
      </c>
    </row>
    <row r="20" spans="1:16" ht="18" customHeight="1" thickBot="1" x14ac:dyDescent="0.3">
      <c r="A20" s="86" t="s">
        <v>28</v>
      </c>
      <c r="B20" s="95" t="s">
        <v>29</v>
      </c>
      <c r="C20" s="95"/>
      <c r="D20" s="10"/>
      <c r="E20" s="20"/>
      <c r="F20" s="11"/>
      <c r="G20" s="1"/>
      <c r="I20" s="43"/>
      <c r="J20" s="20"/>
      <c r="K20" s="11"/>
      <c r="N20" s="43"/>
      <c r="O20" s="20"/>
      <c r="P20" s="11"/>
    </row>
    <row r="21" spans="1:16" ht="18" customHeight="1" thickBot="1" x14ac:dyDescent="0.3">
      <c r="A21" s="91" t="s">
        <v>55</v>
      </c>
      <c r="B21" s="95" t="s">
        <v>30</v>
      </c>
      <c r="C21" s="95"/>
      <c r="D21" s="50"/>
      <c r="E21" s="51"/>
      <c r="F21" s="52"/>
      <c r="G21" s="1"/>
      <c r="I21" s="119"/>
      <c r="J21" s="51"/>
      <c r="K21" s="52"/>
      <c r="N21" s="119"/>
      <c r="O21" s="51"/>
      <c r="P21" s="52"/>
    </row>
    <row r="22" spans="1:16" ht="16.899999999999999" customHeight="1" thickBot="1" x14ac:dyDescent="0.3">
      <c r="A22" s="110" t="s">
        <v>56</v>
      </c>
      <c r="B22" s="401" t="s">
        <v>31</v>
      </c>
      <c r="C22" s="401"/>
      <c r="D22" s="258"/>
      <c r="E22" s="126">
        <f>ROUND($E$19*D22/100,2)</f>
        <v>0</v>
      </c>
      <c r="F22" s="127">
        <f>ROUND(E22*$E$13,2)</f>
        <v>0</v>
      </c>
      <c r="G22" s="1"/>
      <c r="I22" s="258"/>
      <c r="J22" s="120">
        <f>ROUND($J$19*I22/100,2)</f>
        <v>0</v>
      </c>
      <c r="K22" s="121">
        <f>ROUND(J22*$E$13,2)</f>
        <v>0</v>
      </c>
      <c r="L22" s="204"/>
      <c r="M22" s="204"/>
      <c r="N22" s="258"/>
      <c r="O22" s="126">
        <f>ROUND($O$19*N22/100,2)</f>
        <v>0</v>
      </c>
      <c r="P22" s="127">
        <f>ROUND(O22*$E$13,2)</f>
        <v>0</v>
      </c>
    </row>
    <row r="23" spans="1:16" ht="16.899999999999999" customHeight="1" thickBot="1" x14ac:dyDescent="0.3">
      <c r="A23" s="110" t="s">
        <v>90</v>
      </c>
      <c r="B23" s="401" t="s">
        <v>91</v>
      </c>
      <c r="C23" s="401"/>
      <c r="D23" s="259"/>
      <c r="E23" s="128">
        <f t="shared" ref="E23:E29" si="0">ROUND($E$19*D23/100,2)</f>
        <v>0</v>
      </c>
      <c r="F23" s="129">
        <f t="shared" ref="F23:F29" si="1">ROUND(E23*$E$13,2)</f>
        <v>0</v>
      </c>
      <c r="G23" s="1"/>
      <c r="I23" s="265"/>
      <c r="J23" s="122">
        <f t="shared" ref="J23:J29" si="2">ROUND($J$19*I23/100,2)</f>
        <v>0</v>
      </c>
      <c r="K23" s="123">
        <f t="shared" ref="K23:K29" si="3">ROUND(J23*$E$13,2)</f>
        <v>0</v>
      </c>
      <c r="L23" s="204"/>
      <c r="M23" s="204"/>
      <c r="N23" s="259"/>
      <c r="O23" s="128">
        <f t="shared" ref="O23:O29" si="4">ROUND($O$19*N23/100,2)</f>
        <v>0</v>
      </c>
      <c r="P23" s="129">
        <f t="shared" ref="P23:P29" si="5">ROUND(O23*$E$13,2)</f>
        <v>0</v>
      </c>
    </row>
    <row r="24" spans="1:16" ht="16.899999999999999" customHeight="1" thickBot="1" x14ac:dyDescent="0.3">
      <c r="A24" s="110" t="s">
        <v>57</v>
      </c>
      <c r="B24" s="401" t="s">
        <v>32</v>
      </c>
      <c r="C24" s="401"/>
      <c r="D24" s="259"/>
      <c r="E24" s="128">
        <f t="shared" si="0"/>
        <v>0</v>
      </c>
      <c r="F24" s="129">
        <f t="shared" si="1"/>
        <v>0</v>
      </c>
      <c r="G24" s="1"/>
      <c r="I24" s="259"/>
      <c r="J24" s="122">
        <f t="shared" si="2"/>
        <v>0</v>
      </c>
      <c r="K24" s="123">
        <f t="shared" si="3"/>
        <v>0</v>
      </c>
      <c r="L24" s="204"/>
      <c r="M24" s="204"/>
      <c r="N24" s="259"/>
      <c r="O24" s="128">
        <f t="shared" si="4"/>
        <v>0</v>
      </c>
      <c r="P24" s="129">
        <f t="shared" si="5"/>
        <v>0</v>
      </c>
    </row>
    <row r="25" spans="1:16" ht="16.899999999999999" customHeight="1" thickBot="1" x14ac:dyDescent="0.3">
      <c r="A25" s="110" t="s">
        <v>58</v>
      </c>
      <c r="B25" s="401" t="s">
        <v>33</v>
      </c>
      <c r="C25" s="401"/>
      <c r="D25" s="259"/>
      <c r="E25" s="128">
        <f t="shared" si="0"/>
        <v>0</v>
      </c>
      <c r="F25" s="129">
        <f t="shared" si="1"/>
        <v>0</v>
      </c>
      <c r="G25" s="1"/>
      <c r="I25" s="265"/>
      <c r="J25" s="122"/>
      <c r="K25" s="123"/>
      <c r="L25" s="204"/>
      <c r="M25" s="204"/>
      <c r="N25" s="259"/>
      <c r="O25" s="128">
        <f t="shared" si="4"/>
        <v>0</v>
      </c>
      <c r="P25" s="129">
        <f t="shared" si="5"/>
        <v>0</v>
      </c>
    </row>
    <row r="26" spans="1:16" ht="16.899999999999999" customHeight="1" thickBot="1" x14ac:dyDescent="0.3">
      <c r="A26" s="110" t="s">
        <v>59</v>
      </c>
      <c r="B26" s="401" t="s">
        <v>34</v>
      </c>
      <c r="C26" s="401"/>
      <c r="D26" s="259"/>
      <c r="E26" s="128">
        <f t="shared" si="0"/>
        <v>0</v>
      </c>
      <c r="F26" s="129">
        <f t="shared" si="1"/>
        <v>0</v>
      </c>
      <c r="G26" s="1"/>
      <c r="I26" s="265"/>
      <c r="J26" s="122"/>
      <c r="K26" s="123"/>
      <c r="L26" s="204"/>
      <c r="M26" s="204"/>
      <c r="N26" s="259"/>
      <c r="O26" s="128">
        <f t="shared" si="4"/>
        <v>0</v>
      </c>
      <c r="P26" s="129">
        <f t="shared" si="5"/>
        <v>0</v>
      </c>
    </row>
    <row r="27" spans="1:16" ht="16.899999999999999" customHeight="1" thickBot="1" x14ac:dyDescent="0.3">
      <c r="A27" s="110" t="s">
        <v>60</v>
      </c>
      <c r="B27" s="401" t="s">
        <v>35</v>
      </c>
      <c r="C27" s="401"/>
      <c r="D27" s="259"/>
      <c r="E27" s="128">
        <f t="shared" si="0"/>
        <v>0</v>
      </c>
      <c r="F27" s="129">
        <f t="shared" si="1"/>
        <v>0</v>
      </c>
      <c r="G27" s="1"/>
      <c r="I27" s="259"/>
      <c r="J27" s="122">
        <f t="shared" si="2"/>
        <v>0</v>
      </c>
      <c r="K27" s="123">
        <f t="shared" si="3"/>
        <v>0</v>
      </c>
      <c r="L27" s="204"/>
      <c r="M27" s="204"/>
      <c r="N27" s="259"/>
      <c r="O27" s="128">
        <f t="shared" si="4"/>
        <v>0</v>
      </c>
      <c r="P27" s="129">
        <f t="shared" si="5"/>
        <v>0</v>
      </c>
    </row>
    <row r="28" spans="1:16" ht="16.899999999999999" customHeight="1" thickBot="1" x14ac:dyDescent="0.3">
      <c r="A28" s="110" t="s">
        <v>61</v>
      </c>
      <c r="B28" s="401" t="s">
        <v>36</v>
      </c>
      <c r="C28" s="401"/>
      <c r="D28" s="259"/>
      <c r="E28" s="128">
        <f t="shared" si="0"/>
        <v>0</v>
      </c>
      <c r="F28" s="129">
        <f t="shared" si="1"/>
        <v>0</v>
      </c>
      <c r="G28" s="1"/>
      <c r="I28" s="259"/>
      <c r="J28" s="128">
        <f t="shared" si="2"/>
        <v>0</v>
      </c>
      <c r="K28" s="129">
        <f t="shared" si="3"/>
        <v>0</v>
      </c>
      <c r="N28" s="259"/>
      <c r="O28" s="128">
        <f t="shared" si="4"/>
        <v>0</v>
      </c>
      <c r="P28" s="129">
        <f t="shared" si="5"/>
        <v>0</v>
      </c>
    </row>
    <row r="29" spans="1:16" ht="16.899999999999999" customHeight="1" thickBot="1" x14ac:dyDescent="0.3">
      <c r="A29" s="110" t="s">
        <v>62</v>
      </c>
      <c r="B29" s="401" t="s">
        <v>37</v>
      </c>
      <c r="C29" s="401"/>
      <c r="D29" s="260"/>
      <c r="E29" s="130">
        <f t="shared" si="0"/>
        <v>0</v>
      </c>
      <c r="F29" s="131">
        <f t="shared" si="1"/>
        <v>0</v>
      </c>
      <c r="G29" s="1"/>
      <c r="I29" s="260"/>
      <c r="J29" s="130">
        <f t="shared" si="2"/>
        <v>0</v>
      </c>
      <c r="K29" s="131">
        <f t="shared" si="3"/>
        <v>0</v>
      </c>
      <c r="N29" s="260"/>
      <c r="O29" s="130">
        <f t="shared" si="4"/>
        <v>0</v>
      </c>
      <c r="P29" s="131">
        <f t="shared" si="5"/>
        <v>0</v>
      </c>
    </row>
    <row r="30" spans="1:16" ht="25.9" customHeight="1" thickBot="1" x14ac:dyDescent="0.3">
      <c r="A30" s="420" t="s">
        <v>38</v>
      </c>
      <c r="B30" s="421"/>
      <c r="C30" s="422"/>
      <c r="D30" s="53">
        <f>SUM(D22:D29)</f>
        <v>0</v>
      </c>
      <c r="E30" s="54">
        <f>SUM(E22:E29)</f>
        <v>0</v>
      </c>
      <c r="F30" s="55">
        <f>SUM(F22:F29)</f>
        <v>0</v>
      </c>
      <c r="G30" s="18"/>
      <c r="I30" s="53">
        <f>SUM(I22:I29)</f>
        <v>0</v>
      </c>
      <c r="J30" s="54">
        <f>SUM(J22:J29)</f>
        <v>0</v>
      </c>
      <c r="K30" s="55">
        <f>SUM(K22:K29)</f>
        <v>0</v>
      </c>
      <c r="N30" s="53">
        <f>SUM(N22:N29)</f>
        <v>0</v>
      </c>
      <c r="O30" s="54">
        <f>SUM(O22:O29)</f>
        <v>0</v>
      </c>
      <c r="P30" s="55">
        <f>SUM(P22:P29)</f>
        <v>0</v>
      </c>
    </row>
    <row r="31" spans="1:16" ht="18" customHeight="1" thickBot="1" x14ac:dyDescent="0.3">
      <c r="A31" s="91" t="s">
        <v>68</v>
      </c>
      <c r="B31" s="95" t="s">
        <v>39</v>
      </c>
      <c r="C31" s="5"/>
      <c r="D31" s="60"/>
      <c r="E31" s="61"/>
      <c r="F31" s="62"/>
      <c r="G31" s="1"/>
      <c r="I31" s="60"/>
      <c r="J31" s="61"/>
      <c r="K31" s="62"/>
      <c r="N31" s="60"/>
      <c r="O31" s="61"/>
      <c r="P31" s="62"/>
    </row>
    <row r="32" spans="1:16" ht="16.899999999999999" customHeight="1" thickBot="1" x14ac:dyDescent="0.3">
      <c r="A32" s="104" t="s">
        <v>63</v>
      </c>
      <c r="B32" s="26" t="s">
        <v>40</v>
      </c>
      <c r="C32" s="26"/>
      <c r="D32" s="146" t="e">
        <f>ROUND($E$12*100/$E$14,2)</f>
        <v>#DIV/0!</v>
      </c>
      <c r="E32" s="126" t="e">
        <f>ROUND($E$19*D32/100,2)</f>
        <v>#DIV/0!</v>
      </c>
      <c r="F32" s="132" t="e">
        <f>ROUND(E32*$E$13,2)</f>
        <v>#DIV/0!</v>
      </c>
      <c r="G32" s="1"/>
      <c r="I32" s="146" t="e">
        <f>ROUND($J$12*100/$J$14,2)</f>
        <v>#DIV/0!</v>
      </c>
      <c r="J32" s="120" t="e">
        <f>ROUND($J$19*I32/100,2)</f>
        <v>#DIV/0!</v>
      </c>
      <c r="K32" s="132" t="e">
        <f>ROUND(J32*$E$13,2)</f>
        <v>#DIV/0!</v>
      </c>
      <c r="N32" s="146" t="e">
        <f>ROUND($O$12*100/$O$14,2)</f>
        <v>#DIV/0!</v>
      </c>
      <c r="O32" s="120" t="e">
        <f>ROUND($O$19*N32/100,2)</f>
        <v>#DIV/0!</v>
      </c>
      <c r="P32" s="121" t="e">
        <f>ROUND(O32*$E$13,2)</f>
        <v>#DIV/0!</v>
      </c>
    </row>
    <row r="33" spans="1:16" ht="16.899999999999999" customHeight="1" thickBot="1" x14ac:dyDescent="0.3">
      <c r="A33" s="105"/>
      <c r="B33" s="106" t="s">
        <v>41</v>
      </c>
      <c r="C33" s="136">
        <f>$D$30</f>
        <v>0</v>
      </c>
      <c r="D33" s="63" t="e">
        <f>ROUND(E33*100/$E$19,2)</f>
        <v>#DIV/0!</v>
      </c>
      <c r="E33" s="128" t="e">
        <f>ROUND($E$32*C33/100,2)</f>
        <v>#DIV/0!</v>
      </c>
      <c r="F33" s="133" t="e">
        <f t="shared" ref="F33:F41" si="6">ROUND(E33*$E$13,2)</f>
        <v>#DIV/0!</v>
      </c>
      <c r="G33" s="1"/>
      <c r="H33" s="135">
        <f>$I$30</f>
        <v>0</v>
      </c>
      <c r="I33" s="201" t="e">
        <f>ROUND(J33*100/$J$19,2)</f>
        <v>#DIV/0!</v>
      </c>
      <c r="J33" s="122" t="e">
        <f>ROUND($J$32*H33/100,2)</f>
        <v>#DIV/0!</v>
      </c>
      <c r="K33" s="133" t="e">
        <f t="shared" ref="K33:K41" si="7">ROUND(J33*$E$13,2)</f>
        <v>#DIV/0!</v>
      </c>
      <c r="M33" s="41">
        <f>$N$30</f>
        <v>0</v>
      </c>
      <c r="N33" s="201" t="e">
        <f>ROUND(O33*100/$O$19,2)</f>
        <v>#DIV/0!</v>
      </c>
      <c r="O33" s="122" t="e">
        <f>ROUND($O$32*M33/100,2)</f>
        <v>#DIV/0!</v>
      </c>
      <c r="P33" s="123" t="e">
        <f t="shared" ref="P33:P41" si="8">ROUND(O33*$E$13,2)</f>
        <v>#DIV/0!</v>
      </c>
    </row>
    <row r="34" spans="1:16" ht="16.899999999999999" customHeight="1" thickBot="1" x14ac:dyDescent="0.3">
      <c r="A34" s="104" t="s">
        <v>64</v>
      </c>
      <c r="B34" s="26" t="s">
        <v>42</v>
      </c>
      <c r="C34" s="27"/>
      <c r="D34" s="145" t="e">
        <f>ROUND(E9*100/E14,2)</f>
        <v>#DIV/0!</v>
      </c>
      <c r="E34" s="128" t="e">
        <f>ROUND($E$19*D34/100,2)</f>
        <v>#DIV/0!</v>
      </c>
      <c r="F34" s="133" t="e">
        <f t="shared" si="6"/>
        <v>#DIV/0!</v>
      </c>
      <c r="G34" s="1"/>
      <c r="H34" s="27"/>
      <c r="I34" s="145" t="e">
        <f>ROUND($J$9*100/$J$14,2)</f>
        <v>#DIV/0!</v>
      </c>
      <c r="J34" s="122" t="e">
        <f>ROUND($J$19*I34/100,2)</f>
        <v>#DIV/0!</v>
      </c>
      <c r="K34" s="133" t="e">
        <f t="shared" si="7"/>
        <v>#DIV/0!</v>
      </c>
      <c r="M34" s="27"/>
      <c r="N34" s="145" t="e">
        <f>ROUND($O$9*100/$O$14,2)</f>
        <v>#DIV/0!</v>
      </c>
      <c r="O34" s="122" t="e">
        <f>ROUND($O$19*N34/100,2)</f>
        <v>#DIV/0!</v>
      </c>
      <c r="P34" s="123" t="e">
        <f t="shared" si="8"/>
        <v>#DIV/0!</v>
      </c>
    </row>
    <row r="35" spans="1:16" ht="16.899999999999999" customHeight="1" thickBot="1" x14ac:dyDescent="0.3">
      <c r="A35" s="105"/>
      <c r="B35" s="106" t="s">
        <v>43</v>
      </c>
      <c r="C35" s="136">
        <f>$D$30</f>
        <v>0</v>
      </c>
      <c r="D35" s="63" t="e">
        <f>ROUND(E35*100/$E$19,2)</f>
        <v>#DIV/0!</v>
      </c>
      <c r="E35" s="128" t="e">
        <f>ROUND($E$34*C35/100,2)</f>
        <v>#DIV/0!</v>
      </c>
      <c r="F35" s="133" t="e">
        <f t="shared" si="6"/>
        <v>#DIV/0!</v>
      </c>
      <c r="G35" s="1"/>
      <c r="H35" s="135">
        <f>$I$30</f>
        <v>0</v>
      </c>
      <c r="I35" s="201" t="e">
        <f>ROUND(J35*100/$J$19,2)</f>
        <v>#DIV/0!</v>
      </c>
      <c r="J35" s="122" t="e">
        <f>ROUND($J$34*H35/100,2)</f>
        <v>#DIV/0!</v>
      </c>
      <c r="K35" s="133" t="e">
        <f t="shared" si="7"/>
        <v>#DIV/0!</v>
      </c>
      <c r="M35" s="41">
        <f>$N$30</f>
        <v>0</v>
      </c>
      <c r="N35" s="201" t="e">
        <f>ROUND(O35*100/$E$19,2)</f>
        <v>#DIV/0!</v>
      </c>
      <c r="O35" s="122" t="e">
        <f>ROUND($O$34*M35/100,2)</f>
        <v>#DIV/0!</v>
      </c>
      <c r="P35" s="123" t="e">
        <f t="shared" si="8"/>
        <v>#DIV/0!</v>
      </c>
    </row>
    <row r="36" spans="1:16" ht="16.899999999999999" customHeight="1" thickBot="1" x14ac:dyDescent="0.3">
      <c r="A36" s="104" t="s">
        <v>65</v>
      </c>
      <c r="B36" s="26" t="s">
        <v>44</v>
      </c>
      <c r="C36" s="27"/>
      <c r="D36" s="145" t="e">
        <f>ROUND(E10*100/E14,2)</f>
        <v>#DIV/0!</v>
      </c>
      <c r="E36" s="128" t="e">
        <f>ROUND($E$19*D36/100,2)</f>
        <v>#DIV/0!</v>
      </c>
      <c r="F36" s="133" t="e">
        <f t="shared" si="6"/>
        <v>#DIV/0!</v>
      </c>
      <c r="G36" s="1"/>
      <c r="H36" s="27"/>
      <c r="I36" s="145" t="e">
        <f>ROUND($J$10*100/$J$14,2)</f>
        <v>#DIV/0!</v>
      </c>
      <c r="J36" s="122" t="e">
        <f>ROUND($J$19*I36/100,2)</f>
        <v>#DIV/0!</v>
      </c>
      <c r="K36" s="133" t="e">
        <f t="shared" si="7"/>
        <v>#DIV/0!</v>
      </c>
      <c r="M36" s="27"/>
      <c r="N36" s="145" t="e">
        <f>ROUND($O$10*100/$O$14,2)</f>
        <v>#DIV/0!</v>
      </c>
      <c r="O36" s="122" t="e">
        <f>ROUND($O$19*N36/100,2)</f>
        <v>#DIV/0!</v>
      </c>
      <c r="P36" s="123" t="e">
        <f t="shared" si="8"/>
        <v>#DIV/0!</v>
      </c>
    </row>
    <row r="37" spans="1:16" ht="16.899999999999999" customHeight="1" thickBot="1" x14ac:dyDescent="0.3">
      <c r="A37" s="105"/>
      <c r="B37" s="106" t="s">
        <v>45</v>
      </c>
      <c r="C37" s="137">
        <f>$D$30</f>
        <v>0</v>
      </c>
      <c r="D37" s="63" t="e">
        <f>ROUND(E37*100/$E$19,2)</f>
        <v>#DIV/0!</v>
      </c>
      <c r="E37" s="128" t="e">
        <f>ROUND($E$36*C37/100,2)</f>
        <v>#DIV/0!</v>
      </c>
      <c r="F37" s="133" t="e">
        <f t="shared" si="6"/>
        <v>#DIV/0!</v>
      </c>
      <c r="G37" s="1"/>
      <c r="H37" s="135">
        <f>$I$30</f>
        <v>0</v>
      </c>
      <c r="I37" s="201" t="e">
        <f>ROUND(J37*100/$J$19,2)</f>
        <v>#DIV/0!</v>
      </c>
      <c r="J37" s="122" t="e">
        <f>ROUND($J$36*H37/100,2)</f>
        <v>#DIV/0!</v>
      </c>
      <c r="K37" s="133" t="e">
        <f t="shared" si="7"/>
        <v>#DIV/0!</v>
      </c>
      <c r="M37" s="41">
        <f>$N$30</f>
        <v>0</v>
      </c>
      <c r="N37" s="201" t="e">
        <f>ROUND(O37*100/$O$19,2)</f>
        <v>#DIV/0!</v>
      </c>
      <c r="O37" s="122" t="e">
        <f>ROUND($O$36*M37/100,2)</f>
        <v>#DIV/0!</v>
      </c>
      <c r="P37" s="123" t="e">
        <f t="shared" si="8"/>
        <v>#DIV/0!</v>
      </c>
    </row>
    <row r="38" spans="1:16" ht="16.899999999999999" customHeight="1" thickBot="1" x14ac:dyDescent="0.3">
      <c r="A38" s="104" t="s">
        <v>66</v>
      </c>
      <c r="B38" s="26" t="s">
        <v>46</v>
      </c>
      <c r="C38" s="27"/>
      <c r="D38" s="145" t="e">
        <f>ROUND($E$11*100/$E$14,2)</f>
        <v>#DIV/0!</v>
      </c>
      <c r="E38" s="128" t="e">
        <f>ROUND($E$19*D38/100,2)</f>
        <v>#DIV/0!</v>
      </c>
      <c r="F38" s="133" t="e">
        <f t="shared" si="6"/>
        <v>#DIV/0!</v>
      </c>
      <c r="G38" s="1"/>
      <c r="H38" s="27"/>
      <c r="I38" s="145" t="e">
        <f>ROUND($J$11*100/$J$14,2)</f>
        <v>#DIV/0!</v>
      </c>
      <c r="J38" s="122" t="e">
        <f>ROUND($J$19*I38/100,2)</f>
        <v>#DIV/0!</v>
      </c>
      <c r="K38" s="133" t="e">
        <f t="shared" si="7"/>
        <v>#DIV/0!</v>
      </c>
      <c r="M38" s="27"/>
      <c r="N38" s="145" t="e">
        <f>ROUND($O$11*100/$O$14,2)</f>
        <v>#DIV/0!</v>
      </c>
      <c r="O38" s="122" t="e">
        <f>ROUND($O$19*N38/100,2)</f>
        <v>#DIV/0!</v>
      </c>
      <c r="P38" s="123" t="e">
        <f t="shared" si="8"/>
        <v>#DIV/0!</v>
      </c>
    </row>
    <row r="39" spans="1:16" ht="16.899999999999999" customHeight="1" thickBot="1" x14ac:dyDescent="0.3">
      <c r="A39" s="107"/>
      <c r="B39" s="106" t="s">
        <v>47</v>
      </c>
      <c r="C39" s="136">
        <f>$D$30</f>
        <v>0</v>
      </c>
      <c r="D39" s="63" t="e">
        <f>ROUND(E39*100/$E$19,2)</f>
        <v>#DIV/0!</v>
      </c>
      <c r="E39" s="128" t="e">
        <f>ROUND($E$38*C39/100,2)</f>
        <v>#DIV/0!</v>
      </c>
      <c r="F39" s="133" t="e">
        <f t="shared" si="6"/>
        <v>#DIV/0!</v>
      </c>
      <c r="G39" s="1"/>
      <c r="H39" s="135">
        <f>$I$30</f>
        <v>0</v>
      </c>
      <c r="I39" s="201" t="e">
        <f>ROUND($J$39*100/$J$19,2)</f>
        <v>#DIV/0!</v>
      </c>
      <c r="J39" s="122" t="e">
        <f>ROUND($J$38*H39/100,2)</f>
        <v>#DIV/0!</v>
      </c>
      <c r="K39" s="133" t="e">
        <f t="shared" si="7"/>
        <v>#DIV/0!</v>
      </c>
      <c r="M39" s="41">
        <f>$N$30</f>
        <v>0</v>
      </c>
      <c r="N39" s="201" t="e">
        <f>ROUND(O39*100/$E$19,2)</f>
        <v>#DIV/0!</v>
      </c>
      <c r="O39" s="122" t="e">
        <f>ROUND($O$38*M39/100,2)</f>
        <v>#DIV/0!</v>
      </c>
      <c r="P39" s="123" t="e">
        <f t="shared" si="8"/>
        <v>#DIV/0!</v>
      </c>
    </row>
    <row r="40" spans="1:16" ht="16.899999999999999" customHeight="1" thickBot="1" x14ac:dyDescent="0.3">
      <c r="A40" s="203" t="s">
        <v>67</v>
      </c>
      <c r="B40" s="26" t="s">
        <v>48</v>
      </c>
      <c r="C40" s="27"/>
      <c r="D40" s="145" t="e">
        <f>ROUND(((1.85*E19)/E15/E19)*D34,2)</f>
        <v>#DIV/0!</v>
      </c>
      <c r="E40" s="128" t="e">
        <f>ROUND($E$19*D40/100,2)</f>
        <v>#DIV/0!</v>
      </c>
      <c r="F40" s="133" t="e">
        <f t="shared" si="6"/>
        <v>#DIV/0!</v>
      </c>
      <c r="G40" s="1"/>
      <c r="H40" s="27"/>
      <c r="I40" s="145" t="e">
        <f>ROUND(((1.85*J19)/J15/J19)*I34,2)</f>
        <v>#DIV/0!</v>
      </c>
      <c r="J40" s="122" t="e">
        <f>ROUND($J$19*I40/100,2)</f>
        <v>#DIV/0!</v>
      </c>
      <c r="K40" s="133" t="e">
        <f t="shared" si="7"/>
        <v>#DIV/0!</v>
      </c>
      <c r="M40" s="27"/>
      <c r="N40" s="145" t="e">
        <f>ROUND(((1.85*O19)/O15/O19)*N34,2)</f>
        <v>#DIV/0!</v>
      </c>
      <c r="O40" s="122" t="e">
        <f>ROUND($O$19*N40/100,2)</f>
        <v>#DIV/0!</v>
      </c>
      <c r="P40" s="123" t="e">
        <f t="shared" si="8"/>
        <v>#DIV/0!</v>
      </c>
    </row>
    <row r="41" spans="1:16" ht="16.899999999999999" customHeight="1" thickBot="1" x14ac:dyDescent="0.3">
      <c r="A41" s="105"/>
      <c r="B41" s="106" t="s">
        <v>49</v>
      </c>
      <c r="C41" s="136">
        <f>$D$30</f>
        <v>0</v>
      </c>
      <c r="D41" s="64" t="e">
        <f>ROUND(E41*100/$E$19,2)</f>
        <v>#DIV/0!</v>
      </c>
      <c r="E41" s="130" t="e">
        <f>ROUND($E$40*C41/100,2)</f>
        <v>#DIV/0!</v>
      </c>
      <c r="F41" s="134" t="e">
        <f t="shared" si="6"/>
        <v>#DIV/0!</v>
      </c>
      <c r="G41" s="1"/>
      <c r="H41" s="135">
        <f>$I$30</f>
        <v>0</v>
      </c>
      <c r="I41" s="202" t="e">
        <f>ROUND(J41*100/$J$19,2)</f>
        <v>#DIV/0!</v>
      </c>
      <c r="J41" s="124" t="e">
        <f>ROUND($J$40*H41/100,2)</f>
        <v>#DIV/0!</v>
      </c>
      <c r="K41" s="134" t="e">
        <f t="shared" si="7"/>
        <v>#DIV/0!</v>
      </c>
      <c r="M41" s="41">
        <f>$N$30</f>
        <v>0</v>
      </c>
      <c r="N41" s="202" t="e">
        <f>ROUND(O41*100/$E$19,2)</f>
        <v>#DIV/0!</v>
      </c>
      <c r="O41" s="124" t="e">
        <f>ROUND($O$40*M41/100,2)</f>
        <v>#DIV/0!</v>
      </c>
      <c r="P41" s="125" t="e">
        <f t="shared" si="8"/>
        <v>#DIV/0!</v>
      </c>
    </row>
    <row r="42" spans="1:16" ht="25.9" customHeight="1" thickBot="1" x14ac:dyDescent="0.3">
      <c r="A42" s="109" t="s">
        <v>50</v>
      </c>
      <c r="B42" s="108"/>
      <c r="C42" s="4"/>
      <c r="D42" s="53" t="e">
        <f>SUM(D32:D41)</f>
        <v>#DIV/0!</v>
      </c>
      <c r="E42" s="54" t="e">
        <f>SUM(E32:E41)</f>
        <v>#DIV/0!</v>
      </c>
      <c r="F42" s="55" t="e">
        <f>SUM(F32:F41)</f>
        <v>#DIV/0!</v>
      </c>
      <c r="G42" s="1"/>
      <c r="I42" s="53" t="e">
        <f>SUM(I32:I41)</f>
        <v>#DIV/0!</v>
      </c>
      <c r="J42" s="32" t="e">
        <f>SUM(J32:J41)</f>
        <v>#DIV/0!</v>
      </c>
      <c r="K42" s="55" t="e">
        <f>SUM(K32:K41)</f>
        <v>#DIV/0!</v>
      </c>
      <c r="N42" s="53" t="e">
        <f>SUM(N32:N41)</f>
        <v>#DIV/0!</v>
      </c>
      <c r="O42" s="32" t="e">
        <f>SUM(O32:O41)</f>
        <v>#DIV/0!</v>
      </c>
      <c r="P42" s="55" t="e">
        <f>SUM(P32:P41)</f>
        <v>#DIV/0!</v>
      </c>
    </row>
    <row r="43" spans="1:16" ht="25.9" customHeight="1" thickBot="1" x14ac:dyDescent="0.3">
      <c r="A43" s="423" t="s">
        <v>51</v>
      </c>
      <c r="B43" s="424"/>
      <c r="C43" s="425"/>
      <c r="D43" s="24" t="e">
        <f>D30+D42</f>
        <v>#DIV/0!</v>
      </c>
      <c r="E43" s="40" t="e">
        <f>E42+E30</f>
        <v>#DIV/0!</v>
      </c>
      <c r="F43" s="40" t="e">
        <f>F42+F30</f>
        <v>#DIV/0!</v>
      </c>
      <c r="G43" s="1"/>
      <c r="H43" s="1"/>
      <c r="I43" s="24" t="e">
        <f>I30+I42</f>
        <v>#DIV/0!</v>
      </c>
      <c r="J43" s="66" t="e">
        <f>J42+J30</f>
        <v>#DIV/0!</v>
      </c>
      <c r="K43" s="40" t="e">
        <f>K42+K30</f>
        <v>#DIV/0!</v>
      </c>
      <c r="M43" s="1"/>
      <c r="N43" s="24" t="e">
        <f>N30+N42</f>
        <v>#DIV/0!</v>
      </c>
      <c r="O43" s="66" t="e">
        <f>O42+O30</f>
        <v>#DIV/0!</v>
      </c>
      <c r="P43" s="40" t="e">
        <f>P42+P30</f>
        <v>#DIV/0!</v>
      </c>
    </row>
    <row r="44" spans="1:16" ht="18" customHeight="1" thickBot="1" x14ac:dyDescent="0.3">
      <c r="A44" s="91" t="s">
        <v>69</v>
      </c>
      <c r="B44" s="95" t="s">
        <v>52</v>
      </c>
      <c r="C44" s="95"/>
      <c r="D44" s="152"/>
      <c r="E44" s="21"/>
      <c r="F44" s="12"/>
      <c r="G44" s="1"/>
      <c r="H44" s="1"/>
      <c r="I44" s="68"/>
      <c r="J44" s="51"/>
      <c r="K44" s="67"/>
      <c r="M44" s="1"/>
      <c r="N44" s="68"/>
      <c r="O44" s="51"/>
      <c r="P44" s="67"/>
    </row>
    <row r="45" spans="1:16" ht="16.899999999999999" customHeight="1" thickBot="1" x14ac:dyDescent="0.3">
      <c r="A45" s="88" t="s">
        <v>70</v>
      </c>
      <c r="B45" s="97" t="s">
        <v>53</v>
      </c>
      <c r="C45" s="97"/>
      <c r="D45" s="209"/>
      <c r="E45" s="126">
        <f>ROUND($E$19*D45/100,2)</f>
        <v>0</v>
      </c>
      <c r="F45" s="127">
        <f>ROUND(E45*$E$13,2)</f>
        <v>0</v>
      </c>
      <c r="G45" s="1"/>
      <c r="H45" s="1"/>
      <c r="I45" s="209"/>
      <c r="J45" s="126">
        <f>ROUND($J$19*I45/100,2)</f>
        <v>0</v>
      </c>
      <c r="K45" s="127">
        <f>ROUND(J45*$E$13,2)</f>
        <v>0</v>
      </c>
      <c r="M45" s="1"/>
      <c r="N45" s="209"/>
      <c r="O45" s="126">
        <f>ROUND($O$19*N45/100,2)</f>
        <v>0</v>
      </c>
      <c r="P45" s="127">
        <f>ROUND(O45*$E$13,2)</f>
        <v>0</v>
      </c>
    </row>
    <row r="46" spans="1:16" ht="16.899999999999999" customHeight="1" thickBot="1" x14ac:dyDescent="0.3">
      <c r="A46" s="88" t="s">
        <v>71</v>
      </c>
      <c r="B46" s="97" t="s">
        <v>54</v>
      </c>
      <c r="C46" s="97"/>
      <c r="D46" s="145">
        <f>'2.3.2 Sonstige Personalkosten'!$C$3</f>
        <v>0</v>
      </c>
      <c r="E46" s="130">
        <f>ROUND($E$19*D46/100,2)</f>
        <v>0</v>
      </c>
      <c r="F46" s="131">
        <f>ROUND(E46*$E$13,2)</f>
        <v>0</v>
      </c>
      <c r="G46" s="1"/>
      <c r="H46" s="1"/>
      <c r="I46" s="145">
        <f>'2.3.2 Sonstige Personalkosten'!$C$3</f>
        <v>0</v>
      </c>
      <c r="J46" s="130">
        <f>ROUND($J$19*I46/100,2)</f>
        <v>0</v>
      </c>
      <c r="K46" s="131">
        <f>ROUND(J46*$E$13,2)</f>
        <v>0</v>
      </c>
      <c r="M46" s="1"/>
      <c r="N46" s="145">
        <f>'2.3.2 Sonstige Personalkosten'!$C$3</f>
        <v>0</v>
      </c>
      <c r="O46" s="130">
        <f>ROUND($O$19*N46/100,2)</f>
        <v>0</v>
      </c>
      <c r="P46" s="131">
        <f>ROUND(O46*$E$13,2)</f>
        <v>0</v>
      </c>
    </row>
    <row r="47" spans="1:16" ht="20.45" customHeight="1" thickBot="1" x14ac:dyDescent="0.3">
      <c r="A47" s="98" t="s">
        <v>108</v>
      </c>
      <c r="B47" s="99"/>
      <c r="C47" s="200"/>
      <c r="D47" s="101" t="e">
        <f>D43+D45+D46</f>
        <v>#DIV/0!</v>
      </c>
      <c r="E47" s="164" t="e">
        <f>E46+E45+E43</f>
        <v>#DIV/0!</v>
      </c>
      <c r="F47" s="165" t="e">
        <f>F46+F45+F43</f>
        <v>#DIV/0!</v>
      </c>
      <c r="G47" s="1"/>
      <c r="H47" s="1"/>
      <c r="I47" s="69" t="e">
        <f>I43+I45+I46</f>
        <v>#DIV/0!</v>
      </c>
      <c r="J47" s="164" t="e">
        <f>J46+J45+J43</f>
        <v>#DIV/0!</v>
      </c>
      <c r="K47" s="165" t="e">
        <f>K46+K45+K43</f>
        <v>#DIV/0!</v>
      </c>
      <c r="M47" s="1"/>
      <c r="N47" s="69" t="e">
        <f>N43+N45+N46</f>
        <v>#DIV/0!</v>
      </c>
      <c r="O47" s="164" t="e">
        <f>O46+O45+O43</f>
        <v>#DIV/0!</v>
      </c>
      <c r="P47" s="165" t="e">
        <f>P46+P45+P43</f>
        <v>#DIV/0!</v>
      </c>
    </row>
    <row r="48" spans="1:16" ht="18" customHeight="1" thickBot="1" x14ac:dyDescent="0.3">
      <c r="A48" s="90" t="s">
        <v>83</v>
      </c>
      <c r="B48" s="144" t="s">
        <v>15</v>
      </c>
      <c r="C48" s="17"/>
      <c r="D48" s="210"/>
      <c r="E48" s="142">
        <f>ROUND($E$19*D48/100,2)</f>
        <v>0</v>
      </c>
      <c r="F48" s="131">
        <f>ROUND(E48*$E$13,2)</f>
        <v>0</v>
      </c>
      <c r="G48" s="1"/>
      <c r="H48" s="1"/>
      <c r="I48" s="208"/>
      <c r="J48" s="142">
        <f>ROUND($J$19*I48/100,2)</f>
        <v>0</v>
      </c>
      <c r="K48" s="131">
        <f>ROUND(J48*$E$13,2)</f>
        <v>0</v>
      </c>
      <c r="M48" s="1"/>
      <c r="N48" s="208"/>
      <c r="O48" s="142">
        <f>ROUND($O$19*N48/100,2)</f>
        <v>0</v>
      </c>
      <c r="P48" s="131">
        <f>ROUND(O48*$E$13,2)</f>
        <v>0</v>
      </c>
    </row>
    <row r="49" spans="1:16" ht="25.9" customHeight="1" thickBot="1" x14ac:dyDescent="0.3">
      <c r="A49" s="92" t="s">
        <v>173</v>
      </c>
      <c r="B49" s="93"/>
      <c r="C49" s="7"/>
      <c r="D49" s="53" t="e">
        <f>D48+D47+D19</f>
        <v>#DIV/0!</v>
      </c>
      <c r="E49" s="206" t="e">
        <f>E48+E47+E19</f>
        <v>#DIV/0!</v>
      </c>
      <c r="F49" s="70" t="e">
        <f>E49*E13</f>
        <v>#DIV/0!</v>
      </c>
      <c r="G49" s="1"/>
      <c r="H49" s="1"/>
      <c r="I49" s="53" t="e">
        <f>I48+I47+I19</f>
        <v>#DIV/0!</v>
      </c>
      <c r="J49" s="206" t="e">
        <f>J48+J47+J19</f>
        <v>#DIV/0!</v>
      </c>
      <c r="K49" s="70" t="e">
        <f>J49*J13</f>
        <v>#DIV/0!</v>
      </c>
      <c r="M49" s="1"/>
      <c r="N49" s="53" t="e">
        <f>N48+N47+N19</f>
        <v>#DIV/0!</v>
      </c>
      <c r="O49" s="206" t="e">
        <f>O48+O47+O19</f>
        <v>#DIV/0!</v>
      </c>
      <c r="P49" s="70" t="e">
        <f>O49*O13</f>
        <v>#DIV/0!</v>
      </c>
    </row>
    <row r="95" x14ac:dyDescent="0.25"/>
  </sheetData>
  <sheetProtection algorithmName="SHA-512" hashValue="c8Lj2eZgD0TcPTb+gh4fvb1/SR0y43n5lq4ZH+ZdAaSk1+Ir5hu7eE1URGWunov5GTJygCKzV4I8KjZzmMrUwQ==" saltValue="XI2W1ogGc04v6VomEengbg==" spinCount="100000" sheet="1" objects="1" scenarios="1"/>
  <mergeCells count="24">
    <mergeCell ref="A11:D11"/>
    <mergeCell ref="G2:J2"/>
    <mergeCell ref="N3:P5"/>
    <mergeCell ref="G7:J7"/>
    <mergeCell ref="A9:D9"/>
    <mergeCell ref="A10:D10"/>
    <mergeCell ref="A12:D12"/>
    <mergeCell ref="A13:D13"/>
    <mergeCell ref="A14:D14"/>
    <mergeCell ref="A15:D15"/>
    <mergeCell ref="D17:E17"/>
    <mergeCell ref="A43:C43"/>
    <mergeCell ref="N17:P17"/>
    <mergeCell ref="B18:C18"/>
    <mergeCell ref="B22:C22"/>
    <mergeCell ref="B23:C23"/>
    <mergeCell ref="B24:C24"/>
    <mergeCell ref="B25:C25"/>
    <mergeCell ref="I17:K17"/>
    <mergeCell ref="B26:C26"/>
    <mergeCell ref="B27:C27"/>
    <mergeCell ref="B28:C28"/>
    <mergeCell ref="B29:C29"/>
    <mergeCell ref="A30:C30"/>
  </mergeCells>
  <pageMargins left="0.70866141732283472" right="0.70866141732283472" top="0.74803149606299213" bottom="0.74803149606299213" header="0.31496062992125984" footer="0.31496062992125984"/>
  <pageSetup paperSize="9" scale="53" orientation="landscape"/>
  <headerFooter>
    <oddFooter>&amp;L&amp;F&amp;A&amp;R&amp;P von &amp;N</oddFooter>
  </headerFooter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9</vt:i4>
      </vt:variant>
    </vt:vector>
  </HeadingPairs>
  <TitlesOfParts>
    <vt:vector size="21" baseType="lpstr">
      <vt:lpstr>Preisblatt WE 3875 werktags </vt:lpstr>
      <vt:lpstr>Preisblatt WE 3875 sonntags</vt:lpstr>
      <vt:lpstr>Preisblatt WE 3876 werktags </vt:lpstr>
      <vt:lpstr>SVS Werktags</vt:lpstr>
      <vt:lpstr>SVS Sonntags</vt:lpstr>
      <vt:lpstr>SVS Feiertags</vt:lpstr>
      <vt:lpstr>SVS Sonderreinigung</vt:lpstr>
      <vt:lpstr>3.11 Kosten Objektleitung</vt:lpstr>
      <vt:lpstr>3.12 Kosten Vorarbeiter unprodu</vt:lpstr>
      <vt:lpstr>2.3.2 Sonstige Personalkosten</vt:lpstr>
      <vt:lpstr>3.31 Reinigungsmittel+Kleinmat</vt:lpstr>
      <vt:lpstr>3.32 Maschinen und Geräte</vt:lpstr>
      <vt:lpstr>'Preisblatt WE 3875 sonntags'!Druckbereich</vt:lpstr>
      <vt:lpstr>'Preisblatt WE 3875 werktags '!Druckbereich</vt:lpstr>
      <vt:lpstr>'Preisblatt WE 3876 werktags '!Druckbereich</vt:lpstr>
      <vt:lpstr>'3.11 Kosten Objektleitung'!Drucktitel</vt:lpstr>
      <vt:lpstr>'3.12 Kosten Vorarbeiter unprodu'!Drucktitel</vt:lpstr>
      <vt:lpstr>'SVS Feiertags'!Drucktitel</vt:lpstr>
      <vt:lpstr>'SVS Sonderreinigung'!Drucktitel</vt:lpstr>
      <vt:lpstr>'SVS Sonntags'!Drucktitel</vt:lpstr>
      <vt:lpstr>'SVS Werktags'!Drucktitel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Martin, Carolin</dc:creator>
  <cp:lastModifiedBy>BwDLZ Weißenfels FM 9.007</cp:lastModifiedBy>
  <cp:lastPrinted>2026-03-12T16:25:30Z</cp:lastPrinted>
  <dcterms:created xsi:type="dcterms:W3CDTF">2015-06-05T18:19:34Z</dcterms:created>
  <dcterms:modified xsi:type="dcterms:W3CDTF">2026-03-17T15:50:36Z</dcterms:modified>
</cp:coreProperties>
</file>