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5 VV4\03 Vergabeunterlagen\veröffentlicht\Version 6inArbeit\"/>
    </mc:Choice>
  </mc:AlternateContent>
  <xr:revisionPtr revIDLastSave="0" documentId="8_{4E8B4F54-FBF2-453E-B7DA-F15A7C5F306E}"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3"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Gerätetyp_S3!$A$2:$M$108</definedName>
    <definedName name="_xlnm.Print_Area" localSheetId="2">Weiteres!$A$2:$I$25</definedName>
  </definedNames>
  <calcPr calcId="191029"/>
</workbook>
</file>

<file path=xl/calcChain.xml><?xml version="1.0" encoding="utf-8"?>
<calcChain xmlns="http://schemas.openxmlformats.org/spreadsheetml/2006/main">
  <c r="G3" i="14" l="1"/>
  <c r="E6" i="3"/>
  <c r="E28" i="3" l="1"/>
  <c r="N100" i="14" l="1"/>
  <c r="N99" i="14"/>
  <c r="N98" i="14"/>
  <c r="N97" i="14"/>
  <c r="N96" i="14"/>
  <c r="N95" i="14"/>
  <c r="N94" i="14"/>
  <c r="N93" i="14"/>
  <c r="N92" i="14"/>
  <c r="N91" i="14"/>
  <c r="N90" i="14"/>
  <c r="K100" i="14"/>
  <c r="K99" i="14"/>
  <c r="K98" i="14"/>
  <c r="K97" i="14"/>
  <c r="K95" i="14"/>
  <c r="K94" i="14"/>
  <c r="K93" i="14"/>
  <c r="K92" i="14"/>
  <c r="K96" i="14"/>
  <c r="K91" i="14"/>
  <c r="K90" i="14"/>
  <c r="O90" i="14" l="1"/>
  <c r="O98" i="14"/>
  <c r="O99" i="14"/>
  <c r="O93" i="14"/>
  <c r="O92" i="14"/>
  <c r="O95" i="14"/>
  <c r="O96" i="14"/>
  <c r="O91" i="14"/>
  <c r="O94" i="14"/>
  <c r="O97" i="14"/>
  <c r="O100" i="14"/>
  <c r="O101" i="14" l="1"/>
  <c r="E12" i="3" s="1"/>
  <c r="E14" i="3" l="1"/>
  <c r="E10" i="3"/>
  <c r="C18" i="1"/>
  <c r="C20" i="1"/>
  <c r="C19" i="1"/>
  <c r="E4" i="3"/>
  <c r="C17" i="1" l="1"/>
  <c r="E8" i="3" s="1"/>
  <c r="G4"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Markert Steve</author>
  </authors>
  <commentList>
    <comment ref="D19" authorId="0" shapeId="0" xr:uid="{F894D8B0-0E79-4389-BDBC-7C29BABAC777}">
      <text>
        <r>
          <rPr>
            <b/>
            <sz val="9"/>
            <color indexed="81"/>
            <rFont val="Segoe UI"/>
            <charset val="1"/>
          </rPr>
          <t>siehe Dokument "23 Bieterfragen und Antworten 9935_23_VV4" Nr. 1</t>
        </r>
      </text>
    </comment>
    <comment ref="D60" authorId="0" shapeId="0" xr:uid="{DCEC75CA-BC31-420B-B67F-64476A4C9186}">
      <text>
        <r>
          <rPr>
            <b/>
            <sz val="9"/>
            <color indexed="81"/>
            <rFont val="Segoe UI"/>
            <family val="2"/>
          </rPr>
          <t>siehe Dokument "23 Bieterfragen und Antworten 9935_23_VV4" Nr. 2</t>
        </r>
      </text>
    </comment>
    <comment ref="C71" authorId="0" shapeId="0" xr:uid="{41B5A6B9-DE0B-4310-A585-373148598268}">
      <text>
        <r>
          <rPr>
            <b/>
            <sz val="9"/>
            <color indexed="81"/>
            <rFont val="Segoe UI"/>
            <charset val="1"/>
          </rPr>
          <t>siehe Dokument "23 Bieterfragen und Antworten_9935_23_VV4" Nr. 12</t>
        </r>
      </text>
    </comment>
    <comment ref="C78" authorId="1" shapeId="0" xr:uid="{301497EA-B67C-4C9F-AE16-810662944104}">
      <text>
        <r>
          <rPr>
            <b/>
            <sz val="8"/>
            <color indexed="81"/>
            <rFont val="Tahoma"/>
            <family val="2"/>
          </rPr>
          <t xml:space="preserve">Messnorm
(z.B. 
ISO/IEC 19752, 
ISO/IEC 19798, 
ISO/IEC 24711, 
ISO/IEC 24714), 
oder Herstellerangabe)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D12" authorId="0" shapeId="0" xr:uid="{67346DE8-1392-41B1-B5A2-21903018F034}">
      <text>
        <r>
          <rPr>
            <b/>
            <sz val="9"/>
            <color indexed="81"/>
            <rFont val="Segoe UI"/>
            <charset val="1"/>
          </rPr>
          <t>siehe Dokument "23 Bieterfragen und Antworten 9935_23_VV4" Nr. 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D17" authorId="0" shapeId="0" xr:uid="{31FC0E72-66F3-4BD3-963B-84F835FD6AE2}">
      <text>
        <r>
          <rPr>
            <b/>
            <sz val="9"/>
            <color indexed="81"/>
            <rFont val="Segoe UI"/>
            <charset val="1"/>
          </rPr>
          <t>siehe Dokument "23 Bieterfragen und Antworten 9935_23_VV4" Nr. 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C35" authorId="0" shapeId="0" xr:uid="{F926BC7D-29FC-4BCE-A904-F208ADDC12CE}">
      <text>
        <r>
          <rPr>
            <b/>
            <sz val="9"/>
            <color indexed="81"/>
            <rFont val="Segoe UI"/>
            <charset val="1"/>
          </rPr>
          <t>siehe Dokument "23 Bieterfragen und Antworten 9935_23_VV4" Nr. 8</t>
        </r>
      </text>
    </comment>
  </commentList>
</comments>
</file>

<file path=xl/sharedStrings.xml><?xml version="1.0" encoding="utf-8"?>
<sst xmlns="http://schemas.openxmlformats.org/spreadsheetml/2006/main" count="305" uniqueCount="241">
  <si>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</si>
  <si>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</si>
  <si>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</si>
  <si>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</si>
  <si>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</si>
  <si>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</si>
  <si>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</si>
  <si>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</si>
  <si>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</si>
  <si>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</si>
  <si>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</si>
  <si>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</si>
  <si>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</si>
  <si>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</si>
  <si>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</si>
  <si>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</si>
  <si>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</si>
  <si>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</si>
  <si>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</si>
  <si>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</si>
  <si>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</si>
  <si>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</si>
  <si>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</si>
  <si>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</si>
  <si>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</si>
  <si>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</si>
  <si>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</si>
  <si>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</si>
  <si>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</si>
  <si>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</si>
  <si>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</si>
  <si>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</si>
  <si>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</si>
  <si>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</si>
  <si>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</si>
  <si>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</si>
  <si>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</si>
  <si>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</si>
  <si>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</si>
  <si>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</si>
  <si>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</si>
  <si>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</si>
  <si>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</si>
  <si>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</si>
  <si>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</si>
  <si>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</si>
  <si>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</si>
  <si>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</si>
  <si>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</si>
  <si>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</si>
  <si>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</si>
  <si>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</si>
  <si>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</si>
  <si>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</si>
  <si>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</si>
  <si>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</si>
  <si>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</si>
  <si>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</si>
  <si>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</si>
  <si>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</si>
  <si>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</si>
  <si>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</si>
  <si>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</si>
  <si>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</si>
  <si>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</si>
  <si>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</si>
  <si>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</si>
  <si>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</si>
  <si>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</si>
  <si>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</si>
  <si>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</si>
  <si>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</si>
  <si>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</si>
  <si>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</si>
  <si>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</si>
  <si>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</si>
  <si>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</si>
  <si>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</si>
  <si>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</si>
  <si>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</si>
  <si>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</si>
  <si>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</si>
  <si>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</si>
  <si>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</si>
  <si>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</si>
  <si>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</si>
  <si>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</si>
  <si>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</si>
  <si>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</si>
  <si>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</si>
  <si>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</si>
  <si>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</si>
  <si>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</si>
  <si>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</si>
  <si>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</si>
  <si>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</si>
  <si>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</si>
  <si>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</si>
  <si>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</si>
  <si>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</si>
  <si>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</si>
  <si>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</si>
  <si>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</si>
  <si>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</si>
  <si>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</si>
  <si>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</si>
  <si>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</si>
  <si>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</si>
  <si>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</si>
  <si>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</si>
  <si>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</si>
  <si>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</si>
  <si>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</si>
  <si>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</si>
  <si>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</si>
  <si>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</si>
  <si>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</si>
  <si>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</si>
  <si>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</si>
  <si>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</si>
  <si>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</si>
  <si>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</si>
  <si>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</si>
  <si>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</si>
  <si>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</si>
  <si>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</si>
  <si>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</si>
  <si>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</si>
  <si>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</si>
  <si>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</si>
  <si>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</si>
  <si>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</si>
  <si>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</si>
  <si>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</si>
  <si>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</si>
  <si>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</si>
  <si>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</si>
  <si>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</si>
  <si>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</si>
  <si>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</si>
  <si>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geschätzte Anzahl für Ausbau, Übergabe und Einbehalt SSD / HDD beim Bedarftsräger</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</si>
  <si>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</si>
  <si>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</si>
  <si>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</si>
  <si>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</si>
  <si>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</si>
  <si>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</si>
  <si>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</si>
  <si>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</si>
  <si>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</si>
  <si>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</si>
  <si>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</si>
  <si>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</si>
  <si>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</si>
  <si>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</si>
  <si>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</si>
  <si>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</si>
  <si>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</si>
  <si>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</si>
  <si>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</si>
  <si>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</si>
  <si>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</si>
  <si>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</si>
  <si>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Preisblatt_Leistung für ZIB 12.07 - 9935/23/VV : 4 - Drucker RV Bund - Mobile Tintenstrahldrucker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</si>
  <si>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Gerätetyp_S3
•  Weiteres</t>
    </r>
  </si>
  <si>
    <t xml:space="preserve">Druckertyp-Nr. </t>
  </si>
  <si>
    <t>S3</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</si>
  <si>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</si>
  <si>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</si>
  <si>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</si>
  <si>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</si>
  <si>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</si>
  <si>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</si>
  <si>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</si>
  <si>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</si>
  <si>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</si>
  <si>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</si>
  <si>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</si>
  <si>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</si>
  <si>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</si>
  <si>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Messnorm1 (z.B. ISO/IEC 19752, ISO/IEC 19798, ISO/IEC 24711, ISO/IEC 24714) oder Herstellerangabe</t>
  </si>
  <si>
    <t>Komponente welche regelmäßig getauscht werden muss um die Druckbereitschaft aufrechtzuerhalten</t>
  </si>
  <si>
    <t>Preisblatt_Leistung Az: ZIB 12.07 - 9935/23/VV : 4</t>
  </si>
  <si>
    <t>Gerätetyp S3</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</si>
  <si>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</si>
  <si>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</si>
  <si>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</si>
  <si>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</si>
  <si>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</si>
  <si>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</si>
  <si>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</si>
  <si>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</si>
  <si>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</si>
  <si>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</si>
  <si>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</si>
  <si>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</si>
  <si>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Drucker DIN A4</t>
  </si>
  <si>
    <t>Min. 20</t>
  </si>
  <si>
    <t>Min. 5</t>
  </si>
  <si>
    <t>Ausdruck in S/W und Farbe</t>
  </si>
  <si>
    <t>Min. 600x600 dpi physikalisch</t>
  </si>
  <si>
    <t>Ja, Einzelblatt bis DIN A4</t>
  </si>
  <si>
    <t>200 Seiten/Monat</t>
  </si>
  <si>
    <t>DIN A4</t>
  </si>
  <si>
    <t>min. 70-90g/m²</t>
  </si>
  <si>
    <t>Normalpapier, Recyclingpapier</t>
  </si>
  <si>
    <t>Min. USB 2.0, deaktivierbar</t>
  </si>
  <si>
    <t>Touch / Tasten</t>
  </si>
  <si>
    <t>Multilingual (min. DE, EN)</t>
  </si>
  <si>
    <t>Min. +5°C bis + 40°C</t>
  </si>
  <si>
    <t>Mobiler Tintenstrahldrucker</t>
  </si>
  <si>
    <t>Energieverbrauch
(Mittlere Leistungsaufnahme des Gerätes gemäß DE-UZ 219)
(bei Betrieb mit 230VAC)</t>
  </si>
  <si>
    <t>Bitte geben Sie die Kapazität der Startausstattung an, die im Kaufpreis enthalten ist:</t>
  </si>
  <si>
    <t>Angebotspreis je Stück</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</si>
  <si>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</si>
  <si>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</si>
  <si>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</si>
  <si>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</si>
  <si>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</si>
  <si>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</si>
  <si>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</si>
  <si>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</si>
  <si>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</si>
  <si>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</si>
  <si>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</si>
  <si>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</si>
  <si>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</si>
  <si>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</si>
  <si>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Tischgerät für den mobilen Einsatz; Mobiler Tintenstrahldrucker mit Akku (zwingend mit 12VDC-Anschluss bzw. Adapter)</t>
  </si>
  <si>
    <t>PCL6 oder PCL3 oder ESC/P2 oder ESC/P‑R</t>
  </si>
  <si>
    <t>Wenn vorhanden deaktivierbar</t>
  </si>
  <si>
    <t>max. Platzbedarf in mm</t>
  </si>
  <si>
    <t>Funkverbindungen / WLAN</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</si>
  <si>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"Gerätetyp_S3")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</si>
  <si>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</si>
  <si>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</si>
  <si>
    <t>geschätzte Abnahmemengen für optionale Servicepakete:</t>
  </si>
  <si>
    <r>
      <rPr>
        <strike/>
        <sz val="10"/>
        <rFont val="Arial"/>
        <family val="2"/>
      </rPr>
      <t>Max. 400x200x100</t>
    </r>
    <r>
      <rPr>
        <sz val="10"/>
        <rFont val="Arial"/>
        <family val="2"/>
      </rPr>
      <t xml:space="preserve"> Max. 400x210x100</t>
    </r>
  </si>
  <si>
    <t>Angebotspreis für Zubehör (12VDC-Anschluss bzw. Adapter für KFZ)</t>
  </si>
  <si>
    <t xml:space="preserve">Version vom 11.03.2026 </t>
  </si>
  <si>
    <t>Seitengeschwindigkeit/Druckgeschwindigkeit ipm nach ISO/IEC 24734 
(für S/W-Druck beim Betrieb mit 230VAC)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</si>
</sst>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8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family val="2"/>
    </font>
    <font>
      <b/>
      <sz val="20"/>
      <color theme="1"/>
      <name val="Arial"/>
      <family val="2"/>
    </font>
    <font>
      <b/>
      <sz val="20"/>
      <color rgb="FFFF0000"/>
      <name val="Arial"/>
      <family val="2"/>
    </font>
    <font>
      <strike/>
      <sz val="10"/>
      <name val="Arial"/>
      <family val="2"/>
    </font>
    <font>
      <b/>
      <sz val="9"/>
      <color indexed="81"/>
      <name val="Segoe UI"/>
      <charset val="1"/>
    </font>
    <font>
      <b/>
      <sz val="9"/>
      <color indexed="81"/>
      <name val="Segoe UI"/>
      <family val="2"/>
    </font>
    <font>
      <b/>
      <strike/>
      <sz val="10"/>
      <color theme="1"/>
      <name val="Arial"/>
      <family val="2"/>
    </font>
    <font>
      <b/>
      <strike/>
      <sz val="10"/>
      <color theme="1"/>
      <name val="Calibri"/>
      <family val="2"/>
      <scheme val="minor"/>
    </font>
    <font>
      <b/>
      <strike/>
      <sz val="8"/>
      <name val="Arial"/>
      <family val="2"/>
    </font>
    <font>
      <strike/>
      <sz val="10"/>
      <color theme="1"/>
      <name val="Arial"/>
      <family val="2"/>
    </font>
  </fonts>
  <fills count="45">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
      <patternFill patternType="solid">
        <fgColor theme="0" tint="-0.249977111117893"/>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94">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16" fillId="40" borderId="1" xfId="0" applyFont="1" applyFill="1" applyBorder="1" applyAlignment="1">
      <alignment vertical="top" wrapText="1"/>
    </xf>
    <xf numFmtId="0" fontId="68" fillId="7" borderId="74" xfId="122" applyFont="1" applyFill="1" applyBorder="1" applyAlignment="1" applyProtection="1">
      <alignment vertical="center" wrapText="1"/>
    </xf>
    <xf numFmtId="0" fontId="35" fillId="7" borderId="78" xfId="122" applyFont="1" applyFill="1" applyBorder="1" applyAlignment="1" applyProtection="1">
      <alignment vertical="center" wrapText="1"/>
    </xf>
    <xf numFmtId="0" fontId="35" fillId="40" borderId="78" xfId="122" applyFont="1" applyFill="1" applyBorder="1" applyAlignment="1" applyProtection="1">
      <alignment vertical="center" wrapText="1"/>
    </xf>
    <xf numFmtId="0" fontId="14" fillId="40" borderId="1" xfId="0" applyFont="1" applyFill="1" applyBorder="1" applyAlignment="1">
      <alignment horizontal="left" vertical="center" wrapText="1"/>
    </xf>
    <xf numFmtId="0" fontId="81" fillId="40" borderId="78" xfId="1" applyFont="1" applyFill="1" applyBorder="1" applyAlignment="1" applyProtection="1">
      <alignment vertical="center" wrapText="1"/>
    </xf>
    <xf numFmtId="0" fontId="80" fillId="40" borderId="61" xfId="1" applyFont="1" applyFill="1" applyBorder="1" applyAlignment="1" applyProtection="1">
      <alignment vertical="center" wrapText="1"/>
    </xf>
    <xf numFmtId="0" fontId="68" fillId="0" borderId="0" xfId="0" applyFont="1" applyAlignment="1"/>
    <xf numFmtId="0" fontId="0" fillId="0" borderId="0" xfId="0" applyAlignment="1"/>
    <xf numFmtId="0" fontId="66" fillId="0" borderId="0" xfId="0" applyFont="1" applyAlignment="1"/>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0" fillId="0" borderId="1" xfId="0" applyBorder="1" applyAlignment="1">
      <alignment vertical="center" wrapText="1"/>
    </xf>
    <xf numFmtId="0" fontId="0" fillId="0" borderId="10" xfId="0" applyBorder="1" applyAlignment="1">
      <alignment vertical="center" wrapText="1"/>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0" fillId="0" borderId="64" xfId="0" applyFont="1" applyBorder="1" applyAlignment="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0" fillId="0" borderId="60" xfId="0" applyFont="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wrapText="1"/>
    </xf>
    <xf numFmtId="0" fontId="0" fillId="0" borderId="2"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35" fillId="24" borderId="68" xfId="122" applyFont="1" applyFill="1" applyBorder="1" applyAlignment="1" applyProtection="1">
      <alignment horizontal="left" vertical="center" wrapText="1"/>
    </xf>
    <xf numFmtId="0" fontId="35" fillId="7" borderId="68" xfId="122" applyFont="1" applyFill="1" applyBorder="1" applyAlignment="1" applyProtection="1">
      <alignment horizontal="center" vertical="center" wrapText="1"/>
    </xf>
    <xf numFmtId="0" fontId="0" fillId="0" borderId="64" xfId="0" applyFont="1" applyBorder="1" applyAlignment="1">
      <alignment vertical="center" wrapText="1"/>
    </xf>
    <xf numFmtId="0" fontId="0" fillId="0" borderId="65" xfId="0" applyFont="1" applyBorder="1" applyAlignment="1">
      <alignment vertical="center" wrapText="1"/>
    </xf>
    <xf numFmtId="0" fontId="0" fillId="0" borderId="71" xfId="0" applyFont="1" applyBorder="1" applyAlignment="1">
      <alignment vertical="center" wrapText="1"/>
    </xf>
    <xf numFmtId="0" fontId="0" fillId="0" borderId="53" xfId="0" applyBorder="1" applyAlignment="1">
      <alignment vertical="center" wrapText="1"/>
    </xf>
    <xf numFmtId="0" fontId="0" fillId="0" borderId="52" xfId="0" applyBorder="1" applyAlignment="1">
      <alignment vertical="center" wrapText="1"/>
    </xf>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35" fillId="40" borderId="1" xfId="122" applyFont="1" applyFill="1" applyBorder="1" applyAlignment="1" applyProtection="1">
      <alignment vertical="center" wrapText="1"/>
    </xf>
    <xf numFmtId="0" fontId="0" fillId="40" borderId="2" xfId="0" applyFont="1" applyFill="1" applyBorder="1" applyAlignment="1">
      <alignment vertical="center" wrapText="1"/>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164" fontId="0" fillId="5" borderId="7" xfId="0" applyNumberFormat="1" applyFont="1" applyFill="1" applyBorder="1" applyAlignment="1" applyProtection="1">
      <alignment horizontal="righ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0" fontId="35" fillId="7" borderId="1" xfId="122" applyFont="1" applyFill="1" applyBorder="1" applyAlignment="1" applyProtection="1">
      <alignment vertical="center" wrapText="1"/>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164" fontId="0" fillId="44" borderId="17" xfId="0" applyNumberFormat="1" applyFont="1" applyFill="1" applyBorder="1" applyAlignment="1" applyProtection="1">
      <alignment horizontal="center" vertical="center"/>
    </xf>
    <xf numFmtId="164" fontId="0" fillId="44" borderId="8" xfId="0" applyNumberFormat="1" applyFont="1" applyFill="1" applyBorder="1" applyAlignment="1" applyProtection="1">
      <alignment horizontal="center" vertical="center"/>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0" fillId="0" borderId="56" xfId="0" applyBorder="1" applyAlignment="1">
      <alignment vertical="center" wrapText="1"/>
    </xf>
    <xf numFmtId="0" fontId="0" fillId="0" borderId="45" xfId="0" applyBorder="1" applyAlignment="1">
      <alignment vertical="center" wrapText="1"/>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0" fontId="0" fillId="0" borderId="52" xfId="0" applyFont="1" applyBorder="1" applyAlignment="1">
      <alignment horizontal="center" vertical="center"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0" fillId="0" borderId="56" xfId="0" applyBorder="1" applyAlignment="1">
      <alignment horizontal="center" vertical="center" wrapText="1"/>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56" xfId="0" applyNumberFormat="1" applyFont="1" applyFill="1" applyBorder="1" applyAlignment="1" applyProtection="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11" fillId="0" borderId="56"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0" fontId="35" fillId="0" borderId="45" xfId="0" applyFont="1" applyBorder="1" applyAlignment="1">
      <alignment vertical="center"/>
    </xf>
    <xf numFmtId="0" fontId="35" fillId="6" borderId="42" xfId="0" applyFont="1" applyFill="1" applyBorder="1" applyAlignment="1" applyProtection="1">
      <alignment wrapText="1"/>
    </xf>
    <xf numFmtId="0" fontId="0" fillId="0" borderId="23" xfId="0" applyBorder="1" applyAlignment="1">
      <alignment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164" fontId="11" fillId="23" borderId="47" xfId="0" applyNumberFormat="1" applyFont="1" applyFill="1" applyBorder="1" applyAlignment="1" applyProtection="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35" fillId="6" borderId="68" xfId="0" applyFont="1" applyFill="1" applyBorder="1" applyAlignment="1" applyProtection="1">
      <alignment wrapText="1"/>
    </xf>
    <xf numFmtId="0" fontId="0" fillId="0" borderId="53" xfId="0" applyBorder="1" applyAlignment="1">
      <alignment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55" fillId="0" borderId="0" xfId="0" applyFont="1" applyFill="1" applyBorder="1" applyAlignment="1">
      <alignment horizontal="left" vertical="center" wrapText="1"/>
    </xf>
    <xf numFmtId="0" fontId="16"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1" xfId="0" applyFont="1" applyFill="1"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0" fillId="0" borderId="24" xfId="0" applyBorder="1" applyAlignment="1">
      <alignment horizontal="center" vertical="center" wrapText="1"/>
    </xf>
    <xf numFmtId="0" fontId="82" fillId="40" borderId="1" xfId="0" applyFont="1" applyFill="1" applyBorder="1" applyAlignment="1">
      <alignment horizontal="left" vertical="center" wrapText="1"/>
    </xf>
    <xf numFmtId="0" fontId="83" fillId="40" borderId="1" xfId="0" applyFont="1" applyFill="1" applyBorder="1" applyAlignment="1">
      <alignment horizontal="left"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16" fillId="0" borderId="0" xfId="0" applyFont="1" applyBorder="1" applyAlignment="1"/>
    <xf numFmtId="0" fontId="0" fillId="0" borderId="0" xfId="0" applyBorder="1" applyAlignment="1"/>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0" fontId="0" fillId="0" borderId="0" xfId="0" applyFont="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0" fontId="57" fillId="0" borderId="0" xfId="0" applyFont="1" applyAlignment="1"/>
    <xf numFmtId="0" fontId="56" fillId="0" borderId="0" xfId="0" applyFont="1" applyAlignment="1">
      <alignment horizontal="center" wrapText="1"/>
    </xf>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14" activePane="bottomLeft" state="frozen"/>
      <selection pane="bottomLeft" activeCell="F1" sqref="F1"/>
    </sheetView>
  </sheetViews>
  <sheetFormatPr baseColWidth="10" defaultRowHeight="12.75"/>
  <cols>
    <col min="1" max="1" width="6.42578125" customWidth="1"/>
    <col min="2" max="4" width="50.7109375" customWidth="1"/>
    <col min="5" max="6" width="30.7109375" customWidth="1"/>
  </cols>
  <sheetData>
    <row r="1" spans="1:6" ht="15.75">
      <c r="B1" s="197" t="s">
        <v>163</v>
      </c>
      <c r="C1" s="198"/>
      <c r="D1" s="198"/>
      <c r="E1" s="198"/>
      <c r="F1" s="65" t="s">
        <v>239</v>
      </c>
    </row>
    <row r="2" spans="1:6" ht="20.25">
      <c r="B2" s="213" t="s">
        <v>55</v>
      </c>
      <c r="C2" s="214"/>
      <c r="D2" s="214"/>
      <c r="E2" s="198"/>
      <c r="F2" s="198"/>
    </row>
    <row r="3" spans="1:6">
      <c r="B3" s="215" t="s">
        <v>56</v>
      </c>
      <c r="C3" s="216"/>
      <c r="D3" s="216"/>
      <c r="E3" s="198"/>
      <c r="F3" s="198"/>
    </row>
    <row r="4" spans="1:6" ht="57" customHeight="1" thickBot="1">
      <c r="A4" s="210" t="s">
        <v>60</v>
      </c>
      <c r="B4" s="203" t="s">
        <v>164</v>
      </c>
      <c r="C4" s="204"/>
      <c r="D4" s="205"/>
      <c r="E4" s="47"/>
      <c r="F4" s="48"/>
    </row>
    <row r="5" spans="1:6" s="15" customFormat="1" ht="32.1" customHeight="1">
      <c r="A5" s="211"/>
      <c r="B5" s="206" t="s">
        <v>100</v>
      </c>
      <c r="C5" s="207"/>
      <c r="D5" s="208"/>
      <c r="E5" s="10" t="s">
        <v>4</v>
      </c>
      <c r="F5" s="11" t="s">
        <v>2</v>
      </c>
    </row>
    <row r="6" spans="1:6" s="15" customFormat="1" ht="32.1" customHeight="1" thickBot="1">
      <c r="A6" s="212"/>
      <c r="B6" s="204"/>
      <c r="C6" s="204"/>
      <c r="D6" s="209"/>
      <c r="E6" s="49" t="s">
        <v>4</v>
      </c>
      <c r="F6" s="12" t="s">
        <v>48</v>
      </c>
    </row>
    <row r="7" spans="1:6" s="15" customFormat="1" ht="70.5" customHeight="1">
      <c r="A7" s="46" t="s">
        <v>61</v>
      </c>
      <c r="B7" s="201" t="s">
        <v>233</v>
      </c>
      <c r="C7" s="217"/>
      <c r="D7" s="217"/>
      <c r="E7" s="218"/>
      <c r="F7" s="218"/>
    </row>
    <row r="8" spans="1:6" ht="84" customHeight="1">
      <c r="A8" s="46" t="s">
        <v>62</v>
      </c>
      <c r="B8" s="200" t="s">
        <v>132</v>
      </c>
      <c r="C8" s="201"/>
      <c r="D8" s="201"/>
      <c r="E8" s="202"/>
      <c r="F8" s="202"/>
    </row>
    <row r="9" spans="1:6" s="15" customFormat="1" ht="46.5" customHeight="1">
      <c r="A9" s="46" t="s">
        <v>65</v>
      </c>
      <c r="B9" s="200" t="s">
        <v>234</v>
      </c>
      <c r="C9" s="202"/>
      <c r="D9" s="202"/>
      <c r="E9" s="202"/>
      <c r="F9" s="202"/>
    </row>
    <row r="10" spans="1:6" ht="47.25" customHeight="1">
      <c r="A10" s="46" t="s">
        <v>85</v>
      </c>
      <c r="B10" s="200" t="s">
        <v>133</v>
      </c>
      <c r="C10" s="201"/>
      <c r="D10" s="201"/>
      <c r="E10" s="202"/>
      <c r="F10" s="202"/>
    </row>
    <row r="11" spans="1:6" ht="71.25" customHeight="1">
      <c r="A11" s="46" t="s">
        <v>92</v>
      </c>
      <c r="B11" s="200" t="s">
        <v>235</v>
      </c>
      <c r="C11" s="201"/>
      <c r="D11" s="201"/>
      <c r="E11" s="202"/>
      <c r="F11" s="202"/>
    </row>
    <row r="13" spans="1:6" ht="23.25">
      <c r="B13" s="199"/>
      <c r="C13" s="199"/>
      <c r="D13" s="199"/>
      <c r="E13" s="199"/>
      <c r="F13" s="199"/>
    </row>
  </sheetData>
  <sheetProtection algorithmName="SHA-512" hashValue="lxbf7lHUYo08nFUa19yVgtaYGUY/4bsz9AeXExdY02WLMyjh384rTfFkFaPpDEI0h4Sed56G3o9WuZ5dPy6GEg==" saltValue="IDuo2cevP1x/CSJj/muvuw==" spinCount="100000" sheet="1" objects="1" scenarios="1"/>
  <mergeCells count="12">
    <mergeCell ref="A4:A6"/>
    <mergeCell ref="B2:F2"/>
    <mergeCell ref="B3:F3"/>
    <mergeCell ref="B8:F8"/>
    <mergeCell ref="B10:F10"/>
    <mergeCell ref="B9:F9"/>
    <mergeCell ref="B7:F7"/>
    <mergeCell ref="B1:E1"/>
    <mergeCell ref="B13:F13"/>
    <mergeCell ref="B11:F11"/>
    <mergeCell ref="B4:D4"/>
    <mergeCell ref="B5:D6"/>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B4" sqref="B4:C4"/>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321" t="s">
        <v>182</v>
      </c>
      <c r="C1" s="322"/>
    </row>
    <row r="2" spans="2:16" ht="18" customHeight="1" thickBot="1">
      <c r="B2" s="236" t="s">
        <v>183</v>
      </c>
      <c r="C2" s="237"/>
      <c r="D2" s="101"/>
      <c r="E2" s="67"/>
      <c r="F2" s="68"/>
      <c r="G2" s="238" t="s">
        <v>94</v>
      </c>
      <c r="H2" s="238"/>
      <c r="I2" s="239"/>
      <c r="J2" s="102"/>
      <c r="K2" s="68"/>
      <c r="L2" s="68"/>
      <c r="M2" s="68"/>
      <c r="N2" s="68"/>
      <c r="O2" s="68"/>
      <c r="P2" s="68"/>
    </row>
    <row r="3" spans="2:16" ht="30" customHeight="1">
      <c r="B3" s="240" t="s">
        <v>11</v>
      </c>
      <c r="C3" s="241"/>
      <c r="E3" s="103" t="s">
        <v>4</v>
      </c>
      <c r="F3" s="104" t="s">
        <v>2</v>
      </c>
      <c r="G3" s="105">
        <f>COUNTA(E59:F60,E64:F65,E68:F72,C79:C84,E90:E100,G90:I100)</f>
        <v>0</v>
      </c>
      <c r="H3" s="106" t="s">
        <v>101</v>
      </c>
      <c r="I3" s="107">
        <v>37</v>
      </c>
      <c r="J3" s="108"/>
    </row>
    <row r="4" spans="2:16" ht="30" customHeight="1" thickBot="1">
      <c r="B4" s="242"/>
      <c r="C4" s="243"/>
      <c r="E4" s="109" t="s">
        <v>4</v>
      </c>
      <c r="F4" s="110" t="s">
        <v>48</v>
      </c>
      <c r="G4" s="111">
        <f>COUNTA(B4,E8:F10,E14:F19,E21:F34,E36:F43,E45:F48,E50:F52,E54,D90:D100,F90:F100)</f>
        <v>0</v>
      </c>
      <c r="H4" s="112" t="s">
        <v>101</v>
      </c>
      <c r="I4" s="113">
        <v>61</v>
      </c>
      <c r="J4" s="108"/>
    </row>
    <row r="5" spans="2:16" ht="17.25" customHeight="1" thickBot="1">
      <c r="B5" s="244" t="s">
        <v>12</v>
      </c>
      <c r="C5" s="245"/>
    </row>
    <row r="6" spans="2:16" ht="17.25" customHeight="1">
      <c r="B6" s="114"/>
      <c r="C6" s="114"/>
      <c r="D6" s="115" t="s">
        <v>165</v>
      </c>
      <c r="E6" s="246" t="s">
        <v>166</v>
      </c>
      <c r="F6" s="247"/>
    </row>
    <row r="7" spans="2:16" ht="34.5" customHeight="1" thickBot="1">
      <c r="B7" s="114"/>
      <c r="C7" s="114"/>
      <c r="D7" s="116" t="s">
        <v>50</v>
      </c>
      <c r="E7" s="219" t="s">
        <v>210</v>
      </c>
      <c r="F7" s="220"/>
    </row>
    <row r="8" spans="2:16" ht="15" customHeight="1">
      <c r="B8" s="114"/>
      <c r="C8" s="114"/>
      <c r="D8" s="221" t="s">
        <v>51</v>
      </c>
      <c r="E8" s="223"/>
      <c r="F8" s="224"/>
    </row>
    <row r="9" spans="2:16" ht="15" customHeight="1" thickBot="1">
      <c r="B9" s="114"/>
      <c r="C9" s="114"/>
      <c r="D9" s="222"/>
      <c r="E9" s="225"/>
      <c r="F9" s="226"/>
    </row>
    <row r="10" spans="2:16" ht="30" customHeight="1" thickBot="1">
      <c r="B10" s="114"/>
      <c r="C10" s="114"/>
      <c r="D10" s="117" t="s">
        <v>0</v>
      </c>
      <c r="E10" s="227"/>
      <c r="F10" s="228"/>
      <c r="G10" s="70"/>
      <c r="H10" s="70"/>
      <c r="I10" s="70"/>
      <c r="J10" s="70"/>
    </row>
    <row r="11" spans="2:16" ht="17.25" customHeight="1" thickBot="1">
      <c r="I11" s="70"/>
      <c r="J11" s="70"/>
      <c r="K11" s="70"/>
      <c r="L11" s="70"/>
      <c r="M11" s="70"/>
      <c r="N11" s="70"/>
    </row>
    <row r="12" spans="2:16" ht="30" customHeight="1" thickBot="1">
      <c r="B12" s="229" t="s">
        <v>49</v>
      </c>
      <c r="C12" s="230"/>
      <c r="D12" s="230"/>
      <c r="E12" s="230"/>
      <c r="F12" s="231"/>
      <c r="G12" s="118"/>
      <c r="H12" s="118"/>
      <c r="I12" s="13"/>
      <c r="J12" s="13"/>
    </row>
    <row r="13" spans="2:16" ht="30" customHeight="1" thickBot="1">
      <c r="B13" s="232" t="s">
        <v>46</v>
      </c>
      <c r="C13" s="233"/>
      <c r="D13" s="152" t="s">
        <v>47</v>
      </c>
      <c r="E13" s="234" t="s">
        <v>95</v>
      </c>
      <c r="F13" s="235"/>
    </row>
    <row r="14" spans="2:16" ht="30" customHeight="1">
      <c r="B14" s="252" t="s">
        <v>13</v>
      </c>
      <c r="C14" s="253"/>
      <c r="D14" s="155" t="s">
        <v>228</v>
      </c>
      <c r="E14" s="254"/>
      <c r="F14" s="255"/>
    </row>
    <row r="15" spans="2:16" ht="30" customHeight="1">
      <c r="B15" s="248" t="s">
        <v>14</v>
      </c>
      <c r="C15" s="249"/>
      <c r="D15" s="153" t="s">
        <v>196</v>
      </c>
      <c r="E15" s="250"/>
      <c r="F15" s="251"/>
    </row>
    <row r="16" spans="2:16" ht="30" customHeight="1">
      <c r="B16" s="248" t="s">
        <v>15</v>
      </c>
      <c r="C16" s="249"/>
      <c r="D16" s="153" t="s">
        <v>197</v>
      </c>
      <c r="E16" s="250"/>
      <c r="F16" s="251"/>
    </row>
    <row r="17" spans="2:8" ht="30" customHeight="1">
      <c r="B17" s="248" t="s">
        <v>167</v>
      </c>
      <c r="C17" s="249"/>
      <c r="D17" s="153" t="s">
        <v>198</v>
      </c>
      <c r="E17" s="250"/>
      <c r="F17" s="251"/>
    </row>
    <row r="18" spans="2:8" ht="30" customHeight="1">
      <c r="B18" s="248" t="s">
        <v>16</v>
      </c>
      <c r="C18" s="249"/>
      <c r="D18" s="154"/>
      <c r="E18" s="250"/>
      <c r="F18" s="251"/>
    </row>
    <row r="19" spans="2:8" ht="30" customHeight="1">
      <c r="B19" s="248" t="s">
        <v>231</v>
      </c>
      <c r="C19" s="249"/>
      <c r="D19" s="190" t="s">
        <v>237</v>
      </c>
      <c r="E19" s="250"/>
      <c r="F19" s="251"/>
    </row>
    <row r="20" spans="2:8" ht="30" customHeight="1">
      <c r="B20" s="256" t="s">
        <v>17</v>
      </c>
      <c r="C20" s="249"/>
      <c r="D20" s="249"/>
      <c r="E20" s="249"/>
      <c r="F20" s="257"/>
    </row>
    <row r="21" spans="2:8" ht="30" customHeight="1">
      <c r="B21" s="248" t="s">
        <v>18</v>
      </c>
      <c r="C21" s="249"/>
      <c r="D21" s="153" t="s">
        <v>199</v>
      </c>
      <c r="E21" s="250"/>
      <c r="F21" s="251"/>
    </row>
    <row r="22" spans="2:8" ht="30" customHeight="1">
      <c r="B22" s="248" t="s">
        <v>19</v>
      </c>
      <c r="C22" s="249"/>
      <c r="D22" s="154"/>
      <c r="E22" s="250"/>
      <c r="F22" s="251"/>
    </row>
    <row r="23" spans="2:8" ht="30" customHeight="1">
      <c r="B23" s="248" t="s">
        <v>20</v>
      </c>
      <c r="C23" s="249"/>
      <c r="D23" s="153" t="s">
        <v>200</v>
      </c>
      <c r="E23" s="250"/>
      <c r="F23" s="251"/>
    </row>
    <row r="24" spans="2:8" ht="30" customHeight="1">
      <c r="B24" s="248" t="s">
        <v>21</v>
      </c>
      <c r="C24" s="249"/>
      <c r="D24" s="154"/>
      <c r="E24" s="250"/>
      <c r="F24" s="251"/>
    </row>
    <row r="25" spans="2:8" ht="30" customHeight="1">
      <c r="B25" s="248" t="s">
        <v>168</v>
      </c>
      <c r="C25" s="249"/>
      <c r="D25" s="153" t="s">
        <v>201</v>
      </c>
      <c r="E25" s="250"/>
      <c r="F25" s="251"/>
    </row>
    <row r="26" spans="2:8" ht="30" customHeight="1">
      <c r="B26" s="248" t="s">
        <v>22</v>
      </c>
      <c r="C26" s="249"/>
      <c r="D26" s="154"/>
      <c r="E26" s="250"/>
      <c r="F26" s="251"/>
    </row>
    <row r="27" spans="2:8" ht="30" customHeight="1">
      <c r="B27" s="248" t="s">
        <v>23</v>
      </c>
      <c r="C27" s="249"/>
      <c r="D27" s="154"/>
      <c r="E27" s="250"/>
      <c r="F27" s="251"/>
    </row>
    <row r="28" spans="2:8" ht="30" customHeight="1">
      <c r="B28" s="248" t="s">
        <v>24</v>
      </c>
      <c r="C28" s="249"/>
      <c r="D28" s="154"/>
      <c r="E28" s="250"/>
      <c r="F28" s="251"/>
    </row>
    <row r="29" spans="2:8" ht="30" customHeight="1">
      <c r="B29" s="248" t="s">
        <v>25</v>
      </c>
      <c r="C29" s="249"/>
      <c r="D29" s="154"/>
      <c r="E29" s="250"/>
      <c r="F29" s="251"/>
    </row>
    <row r="30" spans="2:8" ht="30" customHeight="1">
      <c r="B30" s="248" t="s">
        <v>169</v>
      </c>
      <c r="C30" s="249"/>
      <c r="D30" s="153" t="s">
        <v>202</v>
      </c>
      <c r="E30" s="250"/>
      <c r="F30" s="251"/>
    </row>
    <row r="31" spans="2:8" ht="30" customHeight="1">
      <c r="B31" s="248" t="s">
        <v>26</v>
      </c>
      <c r="C31" s="249"/>
      <c r="D31" s="153" t="s">
        <v>229</v>
      </c>
      <c r="E31" s="250"/>
      <c r="F31" s="251"/>
    </row>
    <row r="32" spans="2:8" ht="30" customHeight="1">
      <c r="B32" s="248" t="s">
        <v>27</v>
      </c>
      <c r="C32" s="249"/>
      <c r="D32" s="153" t="s">
        <v>203</v>
      </c>
      <c r="E32" s="250"/>
      <c r="F32" s="251"/>
      <c r="G32" s="70"/>
      <c r="H32" s="70"/>
    </row>
    <row r="33" spans="2:8" ht="30" customHeight="1">
      <c r="B33" s="248" t="s">
        <v>28</v>
      </c>
      <c r="C33" s="249"/>
      <c r="D33" s="153" t="s">
        <v>204</v>
      </c>
      <c r="E33" s="250"/>
      <c r="F33" s="251"/>
      <c r="G33" s="70"/>
      <c r="H33" s="70"/>
    </row>
    <row r="34" spans="2:8" ht="30" customHeight="1">
      <c r="B34" s="248" t="s">
        <v>29</v>
      </c>
      <c r="C34" s="249"/>
      <c r="D34" s="153" t="s">
        <v>205</v>
      </c>
      <c r="E34" s="250"/>
      <c r="F34" s="251"/>
      <c r="G34" s="70"/>
      <c r="H34" s="70"/>
    </row>
    <row r="35" spans="2:8" ht="30" customHeight="1">
      <c r="B35" s="256" t="s">
        <v>30</v>
      </c>
      <c r="C35" s="249"/>
      <c r="D35" s="258"/>
      <c r="E35" s="258"/>
      <c r="F35" s="259"/>
      <c r="G35" s="70"/>
      <c r="H35" s="70"/>
    </row>
    <row r="36" spans="2:8" ht="30" customHeight="1">
      <c r="B36" s="248" t="s">
        <v>31</v>
      </c>
      <c r="C36" s="249"/>
      <c r="D36" s="154"/>
      <c r="E36" s="250"/>
      <c r="F36" s="251"/>
      <c r="G36" s="70"/>
      <c r="H36" s="70"/>
    </row>
    <row r="37" spans="2:8" ht="30" customHeight="1">
      <c r="B37" s="248" t="s">
        <v>32</v>
      </c>
      <c r="C37" s="249"/>
      <c r="D37" s="154"/>
      <c r="E37" s="250"/>
      <c r="F37" s="251"/>
      <c r="G37" s="70"/>
      <c r="H37" s="70"/>
    </row>
    <row r="38" spans="2:8" ht="30" customHeight="1">
      <c r="B38" s="248" t="s">
        <v>33</v>
      </c>
      <c r="C38" s="249"/>
      <c r="D38" s="154"/>
      <c r="E38" s="250"/>
      <c r="F38" s="251"/>
      <c r="G38" s="71"/>
      <c r="H38" s="71"/>
    </row>
    <row r="39" spans="2:8" ht="30" customHeight="1">
      <c r="B39" s="248" t="s">
        <v>34</v>
      </c>
      <c r="C39" s="249"/>
      <c r="D39" s="154"/>
      <c r="E39" s="250"/>
      <c r="F39" s="251"/>
      <c r="G39" s="71"/>
      <c r="H39" s="71"/>
    </row>
    <row r="40" spans="2:8" ht="30" customHeight="1">
      <c r="B40" s="248" t="s">
        <v>35</v>
      </c>
      <c r="C40" s="249"/>
      <c r="D40" s="154"/>
      <c r="E40" s="250"/>
      <c r="F40" s="251"/>
      <c r="G40" s="71"/>
      <c r="H40" s="71"/>
    </row>
    <row r="41" spans="2:8" ht="30" customHeight="1">
      <c r="B41" s="248" t="s">
        <v>36</v>
      </c>
      <c r="C41" s="249"/>
      <c r="D41" s="154"/>
      <c r="E41" s="250"/>
      <c r="F41" s="251"/>
      <c r="G41" s="71"/>
      <c r="H41" s="71"/>
    </row>
    <row r="42" spans="2:8" ht="30" customHeight="1">
      <c r="B42" s="248" t="s">
        <v>27</v>
      </c>
      <c r="C42" s="249"/>
      <c r="D42" s="154"/>
      <c r="E42" s="250"/>
      <c r="F42" s="251"/>
      <c r="G42" s="71"/>
      <c r="H42" s="71"/>
    </row>
    <row r="43" spans="2:8" ht="30" customHeight="1">
      <c r="B43" s="248" t="s">
        <v>37</v>
      </c>
      <c r="C43" s="249"/>
      <c r="D43" s="154"/>
      <c r="E43" s="250"/>
      <c r="F43" s="251"/>
      <c r="G43" s="71"/>
      <c r="H43" s="71"/>
    </row>
    <row r="44" spans="2:8" ht="24.95" customHeight="1">
      <c r="B44" s="256" t="s">
        <v>38</v>
      </c>
      <c r="C44" s="249"/>
      <c r="D44" s="258"/>
      <c r="E44" s="258"/>
      <c r="F44" s="259"/>
      <c r="G44" s="71"/>
      <c r="H44" s="71"/>
    </row>
    <row r="45" spans="2:8" ht="30" customHeight="1">
      <c r="B45" s="248" t="s">
        <v>39</v>
      </c>
      <c r="C45" s="249"/>
      <c r="D45" s="153" t="s">
        <v>206</v>
      </c>
      <c r="E45" s="250"/>
      <c r="F45" s="251"/>
      <c r="G45" s="71"/>
      <c r="H45" s="71"/>
    </row>
    <row r="46" spans="2:8" ht="30" customHeight="1">
      <c r="B46" s="248" t="s">
        <v>40</v>
      </c>
      <c r="C46" s="249"/>
      <c r="D46" s="153" t="s">
        <v>230</v>
      </c>
      <c r="E46" s="250"/>
      <c r="F46" s="251"/>
      <c r="G46" s="71"/>
      <c r="H46" s="71"/>
    </row>
    <row r="47" spans="2:8" ht="30" customHeight="1">
      <c r="B47" s="248" t="s">
        <v>41</v>
      </c>
      <c r="C47" s="249"/>
      <c r="D47" s="153" t="s">
        <v>230</v>
      </c>
      <c r="E47" s="250"/>
      <c r="F47" s="251"/>
      <c r="G47" s="71"/>
      <c r="H47" s="71"/>
    </row>
    <row r="48" spans="2:8" ht="30" customHeight="1">
      <c r="B48" s="248" t="s">
        <v>232</v>
      </c>
      <c r="C48" s="249"/>
      <c r="D48" s="153" t="s">
        <v>230</v>
      </c>
      <c r="E48" s="250"/>
      <c r="F48" s="251"/>
      <c r="G48" s="71"/>
      <c r="H48" s="71"/>
    </row>
    <row r="49" spans="2:14" ht="30" customHeight="1">
      <c r="B49" s="256" t="s">
        <v>42</v>
      </c>
      <c r="C49" s="249"/>
      <c r="D49" s="258"/>
      <c r="E49" s="258"/>
      <c r="F49" s="259"/>
      <c r="G49" s="71"/>
      <c r="H49" s="71"/>
    </row>
    <row r="50" spans="2:14" ht="30" customHeight="1">
      <c r="B50" s="248" t="s">
        <v>43</v>
      </c>
      <c r="C50" s="249"/>
      <c r="D50" s="154"/>
      <c r="E50" s="250"/>
      <c r="F50" s="251"/>
      <c r="G50" s="71"/>
      <c r="H50" s="71"/>
    </row>
    <row r="51" spans="2:14" ht="30" customHeight="1">
      <c r="B51" s="248" t="s">
        <v>44</v>
      </c>
      <c r="C51" s="249"/>
      <c r="D51" s="153" t="s">
        <v>207</v>
      </c>
      <c r="E51" s="250"/>
      <c r="F51" s="251"/>
      <c r="G51" s="71"/>
      <c r="H51" s="71"/>
    </row>
    <row r="52" spans="2:14" ht="30" customHeight="1">
      <c r="B52" s="248" t="s">
        <v>45</v>
      </c>
      <c r="C52" s="249"/>
      <c r="D52" s="153" t="s">
        <v>208</v>
      </c>
      <c r="E52" s="250"/>
      <c r="F52" s="251"/>
    </row>
    <row r="53" spans="2:14" ht="30" customHeight="1">
      <c r="B53" s="256" t="s">
        <v>170</v>
      </c>
      <c r="C53" s="249"/>
      <c r="D53" s="258"/>
      <c r="E53" s="258"/>
      <c r="F53" s="259"/>
      <c r="G53" s="71"/>
      <c r="H53" s="71"/>
    </row>
    <row r="54" spans="2:14" ht="30" customHeight="1" thickBot="1">
      <c r="B54" s="260" t="s">
        <v>171</v>
      </c>
      <c r="C54" s="261"/>
      <c r="D54" s="156" t="s">
        <v>209</v>
      </c>
      <c r="E54" s="262"/>
      <c r="F54" s="263"/>
    </row>
    <row r="55" spans="2:14" ht="30" customHeight="1">
      <c r="B55" s="114"/>
      <c r="C55" s="114"/>
      <c r="D55" s="114"/>
      <c r="E55" s="114"/>
      <c r="F55" s="119"/>
      <c r="G55" s="71"/>
      <c r="H55" s="71"/>
    </row>
    <row r="56" spans="2:14" ht="30" customHeight="1" thickBot="1">
      <c r="B56" s="274" t="s">
        <v>172</v>
      </c>
      <c r="C56" s="275"/>
      <c r="D56" s="275"/>
      <c r="E56" s="275"/>
      <c r="F56" s="275"/>
      <c r="G56" s="71"/>
      <c r="H56" s="71"/>
    </row>
    <row r="57" spans="2:14" ht="30" customHeight="1" thickBot="1">
      <c r="B57" s="276" t="s">
        <v>120</v>
      </c>
      <c r="C57" s="277"/>
      <c r="D57" s="277"/>
      <c r="E57" s="278" t="s">
        <v>155</v>
      </c>
      <c r="F57" s="279"/>
      <c r="G57" s="120"/>
      <c r="H57" s="120"/>
    </row>
    <row r="58" spans="2:14" ht="30" customHeight="1">
      <c r="B58" s="284"/>
      <c r="C58" s="285"/>
      <c r="D58" s="191" t="s">
        <v>7</v>
      </c>
      <c r="E58" s="280" t="s">
        <v>6</v>
      </c>
      <c r="F58" s="281"/>
    </row>
    <row r="59" spans="2:14" ht="30" customHeight="1" thickBot="1">
      <c r="B59" s="286"/>
      <c r="C59" s="287"/>
      <c r="D59" s="192" t="s">
        <v>173</v>
      </c>
      <c r="E59" s="282"/>
      <c r="F59" s="273"/>
    </row>
    <row r="60" spans="2:14" ht="30" customHeight="1" thickBot="1">
      <c r="B60" s="288"/>
      <c r="C60" s="289"/>
      <c r="D60" s="193" t="s">
        <v>238</v>
      </c>
      <c r="E60" s="282"/>
      <c r="F60" s="273"/>
    </row>
    <row r="61" spans="2:14" ht="8.25" customHeight="1">
      <c r="B61" s="121"/>
      <c r="C61" s="121"/>
      <c r="D61" s="122"/>
      <c r="E61" s="123"/>
      <c r="F61" s="124"/>
    </row>
    <row r="62" spans="2:14" ht="17.25" customHeight="1" thickBot="1">
      <c r="I62" s="70"/>
      <c r="J62" s="70"/>
      <c r="K62" s="70"/>
      <c r="L62" s="70"/>
      <c r="M62" s="70"/>
      <c r="N62" s="70"/>
    </row>
    <row r="63" spans="2:14" ht="20.100000000000001" customHeight="1" thickBot="1">
      <c r="B63" s="283" t="s">
        <v>119</v>
      </c>
      <c r="C63" s="277"/>
      <c r="D63" s="277"/>
      <c r="E63" s="264" t="s">
        <v>155</v>
      </c>
      <c r="F63" s="265"/>
    </row>
    <row r="64" spans="2:14" ht="30" customHeight="1">
      <c r="B64" s="266" t="s">
        <v>174</v>
      </c>
      <c r="C64" s="267"/>
      <c r="D64" s="157" t="s">
        <v>175</v>
      </c>
      <c r="E64" s="270"/>
      <c r="F64" s="271"/>
    </row>
    <row r="65" spans="2:11" ht="30" customHeight="1" thickBot="1">
      <c r="B65" s="268"/>
      <c r="C65" s="269"/>
      <c r="D65" s="158" t="s">
        <v>116</v>
      </c>
      <c r="E65" s="272"/>
      <c r="F65" s="273"/>
    </row>
    <row r="66" spans="2:11" ht="17.25" customHeight="1" thickBot="1"/>
    <row r="67" spans="2:11" ht="20.100000000000001" customHeight="1" thickBot="1">
      <c r="B67" s="283" t="s">
        <v>117</v>
      </c>
      <c r="C67" s="277"/>
      <c r="D67" s="277"/>
      <c r="E67" s="264"/>
      <c r="F67" s="265"/>
    </row>
    <row r="68" spans="2:11" ht="30" customHeight="1">
      <c r="B68" s="266" t="s">
        <v>211</v>
      </c>
      <c r="C68" s="327" t="s">
        <v>176</v>
      </c>
      <c r="D68" s="328"/>
      <c r="E68" s="329"/>
      <c r="F68" s="330"/>
    </row>
    <row r="69" spans="2:11" ht="30" customHeight="1">
      <c r="B69" s="326"/>
      <c r="C69" s="331" t="s">
        <v>177</v>
      </c>
      <c r="D69" s="259"/>
      <c r="E69" s="304"/>
      <c r="F69" s="305"/>
    </row>
    <row r="70" spans="2:11" ht="30" customHeight="1">
      <c r="B70" s="326"/>
      <c r="C70" s="331" t="s">
        <v>178</v>
      </c>
      <c r="D70" s="259"/>
      <c r="E70" s="304"/>
      <c r="F70" s="305"/>
    </row>
    <row r="71" spans="2:11" ht="30" customHeight="1">
      <c r="B71" s="300" t="s">
        <v>118</v>
      </c>
      <c r="C71" s="302" t="s">
        <v>240</v>
      </c>
      <c r="D71" s="303"/>
      <c r="E71" s="304"/>
      <c r="F71" s="305"/>
    </row>
    <row r="72" spans="2:11" ht="30" customHeight="1" thickBot="1">
      <c r="B72" s="301"/>
      <c r="C72" s="306" t="s">
        <v>179</v>
      </c>
      <c r="D72" s="307"/>
      <c r="E72" s="308"/>
      <c r="F72" s="309"/>
    </row>
    <row r="75" spans="2:11" ht="26.25">
      <c r="B75" s="98" t="s">
        <v>111</v>
      </c>
    </row>
    <row r="76" spans="2:11" ht="17.25" customHeight="1" thickBot="1">
      <c r="B76" s="99" t="s">
        <v>114</v>
      </c>
      <c r="J76" s="70"/>
    </row>
    <row r="77" spans="2:11" ht="30" customHeight="1" thickBot="1">
      <c r="B77" s="324" t="s">
        <v>212</v>
      </c>
      <c r="C77" s="325"/>
      <c r="J77" s="70"/>
    </row>
    <row r="78" spans="2:11" ht="35.1" customHeight="1" thickBot="1">
      <c r="B78" s="125" t="s">
        <v>52</v>
      </c>
      <c r="C78" s="126" t="s">
        <v>54</v>
      </c>
      <c r="I78" s="70"/>
      <c r="J78" s="70"/>
      <c r="K78" s="70"/>
    </row>
    <row r="79" spans="2:11" ht="30" customHeight="1">
      <c r="B79" s="129" t="s">
        <v>184</v>
      </c>
      <c r="C79" s="159"/>
      <c r="D79" s="127" t="s">
        <v>112</v>
      </c>
      <c r="I79" s="70"/>
      <c r="J79" s="70"/>
      <c r="K79" s="70"/>
    </row>
    <row r="80" spans="2:11" ht="30" customHeight="1">
      <c r="B80" s="160" t="s">
        <v>185</v>
      </c>
      <c r="C80" s="161"/>
      <c r="D80" s="127" t="s">
        <v>113</v>
      </c>
      <c r="I80" s="70"/>
      <c r="J80" s="70"/>
      <c r="K80" s="70"/>
    </row>
    <row r="81" spans="2:15" ht="30" customHeight="1">
      <c r="B81" s="160" t="s">
        <v>186</v>
      </c>
      <c r="C81" s="161"/>
      <c r="D81" s="127" t="s">
        <v>113</v>
      </c>
      <c r="I81" s="70"/>
      <c r="J81" s="70"/>
      <c r="K81" s="70"/>
    </row>
    <row r="82" spans="2:15" ht="30" customHeight="1">
      <c r="B82" s="160" t="s">
        <v>187</v>
      </c>
      <c r="C82" s="161"/>
      <c r="D82" s="127" t="s">
        <v>113</v>
      </c>
      <c r="I82" s="70"/>
      <c r="J82" s="70"/>
      <c r="K82" s="70"/>
    </row>
    <row r="83" spans="2:15" ht="30" customHeight="1">
      <c r="B83" s="160" t="s">
        <v>188</v>
      </c>
      <c r="C83" s="161"/>
      <c r="D83" s="127" t="s">
        <v>113</v>
      </c>
      <c r="I83" s="70"/>
      <c r="J83" s="70"/>
      <c r="K83" s="70"/>
    </row>
    <row r="84" spans="2:15" ht="30" customHeight="1" thickBot="1">
      <c r="B84" s="162" t="s">
        <v>189</v>
      </c>
      <c r="C84" s="163"/>
      <c r="D84" s="127" t="s">
        <v>113</v>
      </c>
      <c r="I84" s="70"/>
      <c r="J84" s="70"/>
      <c r="K84" s="70"/>
    </row>
    <row r="85" spans="2:15" ht="17.25" customHeight="1">
      <c r="I85" s="70"/>
      <c r="J85" s="70"/>
      <c r="K85" s="310" t="s">
        <v>221</v>
      </c>
      <c r="L85" s="311"/>
      <c r="M85" s="311"/>
      <c r="N85" s="198"/>
      <c r="O85" s="198"/>
    </row>
    <row r="86" spans="2:15" ht="24" thickBot="1">
      <c r="B86" s="100" t="s">
        <v>219</v>
      </c>
      <c r="I86" s="70"/>
      <c r="J86" s="70"/>
      <c r="K86" s="311"/>
      <c r="L86" s="311"/>
      <c r="M86" s="311"/>
      <c r="N86" s="198"/>
      <c r="O86" s="198"/>
    </row>
    <row r="87" spans="2:15" ht="30" customHeight="1">
      <c r="B87" s="283" t="s">
        <v>115</v>
      </c>
      <c r="C87" s="277"/>
      <c r="D87" s="277"/>
      <c r="E87" s="277"/>
      <c r="F87" s="277"/>
      <c r="G87" s="277"/>
      <c r="H87" s="245"/>
      <c r="I87" s="290"/>
      <c r="J87" s="70"/>
      <c r="K87" s="311"/>
      <c r="L87" s="311"/>
      <c r="M87" s="311"/>
      <c r="N87" s="198"/>
      <c r="O87" s="198"/>
    </row>
    <row r="88" spans="2:15" ht="30" customHeight="1" thickBot="1">
      <c r="B88" s="291" t="s">
        <v>121</v>
      </c>
      <c r="C88" s="292"/>
      <c r="D88" s="292"/>
      <c r="E88" s="292"/>
      <c r="F88" s="292"/>
      <c r="G88" s="293"/>
      <c r="H88" s="293"/>
      <c r="I88" s="294"/>
      <c r="J88" s="70"/>
      <c r="K88" s="70"/>
      <c r="L88" s="70"/>
      <c r="M88" s="70"/>
      <c r="N88" s="70"/>
    </row>
    <row r="89" spans="2:15" ht="65.099999999999994" customHeight="1" thickBot="1">
      <c r="B89" s="128" t="s">
        <v>73</v>
      </c>
      <c r="C89" s="125" t="s">
        <v>74</v>
      </c>
      <c r="D89" s="128" t="s">
        <v>53</v>
      </c>
      <c r="E89" s="128" t="s">
        <v>54</v>
      </c>
      <c r="F89" s="164" t="s">
        <v>180</v>
      </c>
      <c r="G89" s="295" t="s">
        <v>213</v>
      </c>
      <c r="H89" s="296"/>
      <c r="I89" s="235"/>
      <c r="J89" s="70"/>
      <c r="K89" s="183" t="s">
        <v>223</v>
      </c>
      <c r="L89" s="184" t="s">
        <v>90</v>
      </c>
      <c r="M89" s="185" t="s">
        <v>222</v>
      </c>
      <c r="N89" s="185" t="s">
        <v>220</v>
      </c>
      <c r="O89" s="185" t="s">
        <v>224</v>
      </c>
    </row>
    <row r="90" spans="2:15" ht="30" customHeight="1">
      <c r="B90" s="129" t="s">
        <v>190</v>
      </c>
      <c r="C90" s="130" t="s">
        <v>75</v>
      </c>
      <c r="D90" s="131"/>
      <c r="E90" s="132"/>
      <c r="F90" s="133"/>
      <c r="G90" s="297"/>
      <c r="H90" s="298"/>
      <c r="I90" s="299"/>
      <c r="J90" s="70"/>
      <c r="K90" s="134" t="str">
        <f>IF(AND(C79&lt;&gt; "",E90 &lt;&gt; ""),Basisannahmen!C8*6-C79, " ")</f>
        <v xml:space="preserve"> </v>
      </c>
      <c r="L90" s="135">
        <f>IF(K90&lt; 0,0, IF(E90&lt;&gt; 0,ROUNDUP(K90/E90,0), 0))</f>
        <v>0</v>
      </c>
      <c r="M90" s="136">
        <f>IF(AND(G90&lt;&gt; 0,L90 &lt;&gt; 0), L90*G90, 0)</f>
        <v>0</v>
      </c>
      <c r="N90" s="180">
        <f t="shared" ref="N90:N100" si="0">IF(AND(G90&lt;&gt; 0,E90 &lt;&gt; 0), G90/E90, 0)</f>
        <v>0</v>
      </c>
      <c r="O90" s="175" t="e">
        <f>N90*K90</f>
        <v>#VALUE!</v>
      </c>
    </row>
    <row r="91" spans="2:15" ht="30" customHeight="1">
      <c r="B91" s="323" t="s">
        <v>191</v>
      </c>
      <c r="C91" s="137" t="s">
        <v>76</v>
      </c>
      <c r="D91" s="138"/>
      <c r="E91" s="139"/>
      <c r="F91" s="140"/>
      <c r="G91" s="315"/>
      <c r="H91" s="316"/>
      <c r="I91" s="317"/>
      <c r="J91" s="70"/>
      <c r="K91" s="179" t="str">
        <f>IF(AND(C80&lt;&gt; "",E91 &lt;&gt; ""),Basisannahmen!C9*6-C80, " ")</f>
        <v xml:space="preserve"> </v>
      </c>
      <c r="L91" s="141">
        <f t="shared" ref="L91:L100" si="1">IF(K91&lt; 0,0, IF(E91&lt;&gt; 0,ROUNDUP(K91/E91,0), 0))</f>
        <v>0</v>
      </c>
      <c r="M91" s="142">
        <f t="shared" ref="M91:M100" si="2">IF(AND(G91&lt;&gt; 0,L91 &lt;&gt; 0), L91*G91, 0)</f>
        <v>0</v>
      </c>
      <c r="N91" s="181">
        <f t="shared" si="0"/>
        <v>0</v>
      </c>
      <c r="O91" s="176" t="e">
        <f t="shared" ref="O91:O100" si="3">N91*K91</f>
        <v>#VALUE!</v>
      </c>
    </row>
    <row r="92" spans="2:15" ht="30" customHeight="1">
      <c r="B92" s="323"/>
      <c r="C92" s="137" t="s">
        <v>77</v>
      </c>
      <c r="D92" s="138"/>
      <c r="E92" s="139"/>
      <c r="F92" s="140"/>
      <c r="G92" s="315"/>
      <c r="H92" s="316"/>
      <c r="I92" s="317"/>
      <c r="J92" s="70"/>
      <c r="K92" s="179" t="str">
        <f>IF(AND(C80&lt;&gt; "",E92 &lt;&gt; ""),Basisannahmen!C9*6-C80, " ")</f>
        <v xml:space="preserve"> </v>
      </c>
      <c r="L92" s="141">
        <f t="shared" si="1"/>
        <v>0</v>
      </c>
      <c r="M92" s="142">
        <f t="shared" si="2"/>
        <v>0</v>
      </c>
      <c r="N92" s="181">
        <f t="shared" si="0"/>
        <v>0</v>
      </c>
      <c r="O92" s="176" t="e">
        <f t="shared" si="3"/>
        <v>#VALUE!</v>
      </c>
    </row>
    <row r="93" spans="2:15" ht="30" customHeight="1">
      <c r="B93" s="323"/>
      <c r="C93" s="137" t="s">
        <v>78</v>
      </c>
      <c r="D93" s="138"/>
      <c r="E93" s="139"/>
      <c r="F93" s="140"/>
      <c r="G93" s="315"/>
      <c r="H93" s="316"/>
      <c r="I93" s="317"/>
      <c r="J93" s="70"/>
      <c r="K93" s="179" t="str">
        <f>IF(AND(C80&lt;&gt; "",E93 &lt;&gt; ""),Basisannahmen!C9*6-C80, " ")</f>
        <v xml:space="preserve"> </v>
      </c>
      <c r="L93" s="141">
        <f t="shared" si="1"/>
        <v>0</v>
      </c>
      <c r="M93" s="142">
        <f t="shared" si="2"/>
        <v>0</v>
      </c>
      <c r="N93" s="181">
        <f t="shared" si="0"/>
        <v>0</v>
      </c>
      <c r="O93" s="176" t="e">
        <f t="shared" si="3"/>
        <v>#VALUE!</v>
      </c>
    </row>
    <row r="94" spans="2:15" ht="30" customHeight="1">
      <c r="B94" s="323"/>
      <c r="C94" s="137" t="s">
        <v>79</v>
      </c>
      <c r="D94" s="138"/>
      <c r="E94" s="139"/>
      <c r="F94" s="140"/>
      <c r="G94" s="315"/>
      <c r="H94" s="316"/>
      <c r="I94" s="317"/>
      <c r="J94" s="70"/>
      <c r="K94" s="179" t="str">
        <f>IF(AND(C80&lt;&gt; "",E94 &lt;&gt; ""),Basisannahmen!C9*6-C80, " ")</f>
        <v xml:space="preserve"> </v>
      </c>
      <c r="L94" s="141">
        <f t="shared" si="1"/>
        <v>0</v>
      </c>
      <c r="M94" s="142">
        <f t="shared" si="2"/>
        <v>0</v>
      </c>
      <c r="N94" s="181">
        <f t="shared" si="0"/>
        <v>0</v>
      </c>
      <c r="O94" s="176" t="e">
        <f t="shared" si="3"/>
        <v>#VALUE!</v>
      </c>
    </row>
    <row r="95" spans="2:15" ht="30" customHeight="1">
      <c r="B95" s="323"/>
      <c r="C95" s="137" t="s">
        <v>80</v>
      </c>
      <c r="D95" s="138"/>
      <c r="E95" s="139"/>
      <c r="F95" s="140"/>
      <c r="G95" s="315"/>
      <c r="H95" s="316"/>
      <c r="I95" s="317"/>
      <c r="J95" s="70"/>
      <c r="K95" s="179" t="str">
        <f>IF(AND(C80&lt;&gt; "",E95 &lt;&gt; ""),Basisannahmen!C9*6-C80, " ")</f>
        <v xml:space="preserve"> </v>
      </c>
      <c r="L95" s="141">
        <f t="shared" si="1"/>
        <v>0</v>
      </c>
      <c r="M95" s="142">
        <f t="shared" si="2"/>
        <v>0</v>
      </c>
      <c r="N95" s="181">
        <f t="shared" si="0"/>
        <v>0</v>
      </c>
      <c r="O95" s="176" t="e">
        <f t="shared" si="3"/>
        <v>#VALUE!</v>
      </c>
    </row>
    <row r="96" spans="2:15" ht="30" customHeight="1">
      <c r="B96" s="323"/>
      <c r="C96" s="137" t="s">
        <v>81</v>
      </c>
      <c r="D96" s="138"/>
      <c r="E96" s="139"/>
      <c r="F96" s="140"/>
      <c r="G96" s="315"/>
      <c r="H96" s="316"/>
      <c r="I96" s="317"/>
      <c r="J96" s="70"/>
      <c r="K96" s="179" t="str">
        <f>IF(AND(C80&lt;&gt; "",E96 &lt;&gt; ""),Basisannahmen!C9*6-C80, " ")</f>
        <v xml:space="preserve"> </v>
      </c>
      <c r="L96" s="141">
        <f t="shared" si="1"/>
        <v>0</v>
      </c>
      <c r="M96" s="142">
        <f t="shared" si="2"/>
        <v>0</v>
      </c>
      <c r="N96" s="181">
        <f t="shared" si="0"/>
        <v>0</v>
      </c>
      <c r="O96" s="176" t="e">
        <f t="shared" si="3"/>
        <v>#VALUE!</v>
      </c>
    </row>
    <row r="97" spans="2:15" ht="30" customHeight="1">
      <c r="B97" s="312" t="s">
        <v>181</v>
      </c>
      <c r="C97" s="137" t="s">
        <v>192</v>
      </c>
      <c r="D97" s="138"/>
      <c r="E97" s="139"/>
      <c r="F97" s="140"/>
      <c r="G97" s="315"/>
      <c r="H97" s="316"/>
      <c r="I97" s="317"/>
      <c r="J97" s="70"/>
      <c r="K97" s="179" t="str">
        <f>IF(AND(C81&lt;&gt; "",E97 &lt;&gt; ""),Basisannahmen!C8*6+Basisannahmen!C9*6-C81, " ")</f>
        <v xml:space="preserve"> </v>
      </c>
      <c r="L97" s="141">
        <f t="shared" si="1"/>
        <v>0</v>
      </c>
      <c r="M97" s="142">
        <f t="shared" si="2"/>
        <v>0</v>
      </c>
      <c r="N97" s="181">
        <f t="shared" si="0"/>
        <v>0</v>
      </c>
      <c r="O97" s="176" t="e">
        <f t="shared" si="3"/>
        <v>#VALUE!</v>
      </c>
    </row>
    <row r="98" spans="2:15" ht="30" customHeight="1">
      <c r="B98" s="313"/>
      <c r="C98" s="137" t="s">
        <v>193</v>
      </c>
      <c r="D98" s="138"/>
      <c r="E98" s="139"/>
      <c r="F98" s="140"/>
      <c r="G98" s="315"/>
      <c r="H98" s="316"/>
      <c r="I98" s="317"/>
      <c r="J98" s="70"/>
      <c r="K98" s="179" t="str">
        <f>IF(AND(C82&lt;&gt; "",E98 &lt;&gt; ""),Basisannahmen!C8*6+Basisannahmen!C9*6-C82, " ")</f>
        <v xml:space="preserve"> </v>
      </c>
      <c r="L98" s="141">
        <f t="shared" si="1"/>
        <v>0</v>
      </c>
      <c r="M98" s="142">
        <f t="shared" si="2"/>
        <v>0</v>
      </c>
      <c r="N98" s="181">
        <f t="shared" si="0"/>
        <v>0</v>
      </c>
      <c r="O98" s="176" t="e">
        <f t="shared" si="3"/>
        <v>#VALUE!</v>
      </c>
    </row>
    <row r="99" spans="2:15" ht="30" customHeight="1">
      <c r="B99" s="313"/>
      <c r="C99" s="137" t="s">
        <v>194</v>
      </c>
      <c r="D99" s="138"/>
      <c r="E99" s="139"/>
      <c r="F99" s="140"/>
      <c r="G99" s="315"/>
      <c r="H99" s="316"/>
      <c r="I99" s="317"/>
      <c r="J99" s="70"/>
      <c r="K99" s="179" t="str">
        <f>IF(AND(C83&lt;&gt; "",E99 &lt;&gt; ""),Basisannahmen!C8*6+Basisannahmen!C9*6-C83, " ")</f>
        <v xml:space="preserve"> </v>
      </c>
      <c r="L99" s="141">
        <f t="shared" si="1"/>
        <v>0</v>
      </c>
      <c r="M99" s="142">
        <f t="shared" si="2"/>
        <v>0</v>
      </c>
      <c r="N99" s="181">
        <f t="shared" si="0"/>
        <v>0</v>
      </c>
      <c r="O99" s="176" t="e">
        <f t="shared" si="3"/>
        <v>#VALUE!</v>
      </c>
    </row>
    <row r="100" spans="2:15" ht="30" customHeight="1" thickBot="1">
      <c r="B100" s="314"/>
      <c r="C100" s="143" t="s">
        <v>195</v>
      </c>
      <c r="D100" s="144"/>
      <c r="E100" s="145"/>
      <c r="F100" s="146"/>
      <c r="G100" s="318"/>
      <c r="H100" s="319"/>
      <c r="I100" s="320"/>
      <c r="J100" s="70"/>
      <c r="K100" s="179" t="str">
        <f>IF(AND(C84&lt;&gt; "",E100 &lt;&gt; ""),Basisannahmen!C8*6+Basisannahmen!C9*6-C84, " ")</f>
        <v xml:space="preserve"> </v>
      </c>
      <c r="L100" s="147">
        <f t="shared" si="1"/>
        <v>0</v>
      </c>
      <c r="M100" s="148">
        <f t="shared" si="2"/>
        <v>0</v>
      </c>
      <c r="N100" s="182">
        <f t="shared" si="0"/>
        <v>0</v>
      </c>
      <c r="O100" s="177" t="e">
        <f t="shared" si="3"/>
        <v>#VALUE!</v>
      </c>
    </row>
    <row r="101" spans="2:15" ht="30" customHeight="1" thickBot="1">
      <c r="B101" s="114"/>
      <c r="I101" s="70"/>
      <c r="J101" s="70"/>
      <c r="K101" s="149"/>
      <c r="L101" s="150" t="s">
        <v>91</v>
      </c>
      <c r="M101" s="151">
        <f>SUM(M90:M100)</f>
        <v>0</v>
      </c>
      <c r="N101" s="186"/>
      <c r="O101" s="151" t="e">
        <f>SUM(O90:O100)</f>
        <v>#VALUE!</v>
      </c>
    </row>
    <row r="102" spans="2:15" ht="30" customHeight="1">
      <c r="B102" s="114"/>
    </row>
    <row r="103" spans="2:15" ht="30" customHeight="1">
      <c r="B103" s="114"/>
    </row>
    <row r="104" spans="2:15" ht="30" customHeight="1">
      <c r="B104" s="114"/>
    </row>
    <row r="105" spans="2:15" ht="30" customHeight="1">
      <c r="B105" s="114"/>
    </row>
    <row r="106" spans="2:15" ht="30" customHeight="1">
      <c r="B106" s="114"/>
    </row>
  </sheetData>
  <sheetProtection algorithmName="SHA-512" hashValue="wrefWDS8ApEq6q4c0149TE+nbGkSapxnIBGx4FPgIRcB89I00TBaG80X6OlCgrjyShg1qw70Fpb0Fpkvpg6HCw==" saltValue="nMsdOiGPJ5Dw6OGanostcQ==" spinCount="100000" sheet="1" objects="1" scenarios="1"/>
  <mergeCells count="135">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 ref="B87:I87"/>
    <mergeCell ref="B88:I88"/>
    <mergeCell ref="G89:I89"/>
    <mergeCell ref="G90:I90"/>
    <mergeCell ref="B71:B72"/>
    <mergeCell ref="C71:D71"/>
    <mergeCell ref="E71:F71"/>
    <mergeCell ref="C72:D72"/>
    <mergeCell ref="E72:F72"/>
    <mergeCell ref="E63:F63"/>
    <mergeCell ref="B64:C65"/>
    <mergeCell ref="E64:F64"/>
    <mergeCell ref="E65:F65"/>
    <mergeCell ref="B56:F56"/>
    <mergeCell ref="B57:D57"/>
    <mergeCell ref="E57:F57"/>
    <mergeCell ref="E58:F58"/>
    <mergeCell ref="E59:F59"/>
    <mergeCell ref="B63:D63"/>
    <mergeCell ref="B58:C60"/>
    <mergeCell ref="E60:F60"/>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B43:C43"/>
    <mergeCell ref="E43:F43"/>
    <mergeCell ref="B44:F44"/>
    <mergeCell ref="B45:C45"/>
    <mergeCell ref="E45:F45"/>
    <mergeCell ref="B46:C46"/>
    <mergeCell ref="E46:F46"/>
    <mergeCell ref="B40:C40"/>
    <mergeCell ref="E40:F40"/>
    <mergeCell ref="B41:C41"/>
    <mergeCell ref="E41:F41"/>
    <mergeCell ref="B42:C42"/>
    <mergeCell ref="E42:F42"/>
    <mergeCell ref="B37:C37"/>
    <mergeCell ref="E37:F37"/>
    <mergeCell ref="B38:C38"/>
    <mergeCell ref="E38:F38"/>
    <mergeCell ref="B39:C39"/>
    <mergeCell ref="E39:F39"/>
    <mergeCell ref="B33:C33"/>
    <mergeCell ref="E33:F33"/>
    <mergeCell ref="B34:C34"/>
    <mergeCell ref="E34:F34"/>
    <mergeCell ref="B35:F35"/>
    <mergeCell ref="B36:C36"/>
    <mergeCell ref="E36:F36"/>
    <mergeCell ref="B30:C30"/>
    <mergeCell ref="E30:F30"/>
    <mergeCell ref="B31:C31"/>
    <mergeCell ref="E31:F31"/>
    <mergeCell ref="B32:C32"/>
    <mergeCell ref="E32:F32"/>
    <mergeCell ref="B27:C27"/>
    <mergeCell ref="E27:F27"/>
    <mergeCell ref="B28:C28"/>
    <mergeCell ref="E28:F28"/>
    <mergeCell ref="B29:C29"/>
    <mergeCell ref="E29:F29"/>
    <mergeCell ref="B24:C24"/>
    <mergeCell ref="E24:F24"/>
    <mergeCell ref="B25:C25"/>
    <mergeCell ref="E25:F25"/>
    <mergeCell ref="B26:C26"/>
    <mergeCell ref="E26:F26"/>
    <mergeCell ref="B20:F20"/>
    <mergeCell ref="B21:C21"/>
    <mergeCell ref="E21:F21"/>
    <mergeCell ref="B22:C22"/>
    <mergeCell ref="E22:F22"/>
    <mergeCell ref="B23:C23"/>
    <mergeCell ref="E23:F23"/>
    <mergeCell ref="B17:C17"/>
    <mergeCell ref="E17:F17"/>
    <mergeCell ref="B18:C18"/>
    <mergeCell ref="E18:F18"/>
    <mergeCell ref="B19:C19"/>
    <mergeCell ref="E19:F19"/>
    <mergeCell ref="B14:C14"/>
    <mergeCell ref="E14:F14"/>
    <mergeCell ref="B15:C15"/>
    <mergeCell ref="E15:F15"/>
    <mergeCell ref="B16:C16"/>
    <mergeCell ref="E16:F16"/>
    <mergeCell ref="E7:F7"/>
    <mergeCell ref="D8:D9"/>
    <mergeCell ref="E8:F9"/>
    <mergeCell ref="E10:F10"/>
    <mergeCell ref="B12:F12"/>
    <mergeCell ref="B13:C13"/>
    <mergeCell ref="E13:F13"/>
    <mergeCell ref="B2:C2"/>
    <mergeCell ref="G2:I2"/>
    <mergeCell ref="B3:C3"/>
    <mergeCell ref="B4:C4"/>
    <mergeCell ref="B5:C5"/>
    <mergeCell ref="E6:F6"/>
  </mergeCells>
  <dataValidations count="2">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68:F72 E64:F65 E59:F60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B2" sqref="B2:C2"/>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321" t="s">
        <v>182</v>
      </c>
      <c r="C1" s="322"/>
    </row>
    <row r="2" spans="2:15" ht="18" customHeight="1" thickBot="1">
      <c r="B2" s="236" t="s">
        <v>10</v>
      </c>
      <c r="C2" s="237"/>
      <c r="D2" s="67"/>
      <c r="E2" s="67"/>
      <c r="F2" s="68"/>
      <c r="G2" s="238" t="s">
        <v>94</v>
      </c>
      <c r="H2" s="238"/>
      <c r="I2" s="239"/>
      <c r="J2" s="68"/>
      <c r="K2" s="68"/>
      <c r="L2" s="68"/>
      <c r="M2" s="68"/>
      <c r="N2" s="68"/>
      <c r="O2" s="68"/>
    </row>
    <row r="3" spans="2:15" ht="30" customHeight="1" thickBot="1">
      <c r="B3" s="334"/>
      <c r="C3" s="335"/>
      <c r="E3" s="75" t="s">
        <v>4</v>
      </c>
      <c r="F3" s="76" t="s">
        <v>2</v>
      </c>
      <c r="G3" s="77">
        <f>COUNTA(E11:F15,E18:F19,E23)</f>
        <v>1</v>
      </c>
      <c r="H3" s="78" t="s">
        <v>101</v>
      </c>
      <c r="I3" s="79">
        <v>8</v>
      </c>
    </row>
    <row r="4" spans="2:15" ht="30" customHeight="1">
      <c r="B4" s="336"/>
      <c r="C4" s="337"/>
    </row>
    <row r="5" spans="2:15" ht="17.25" customHeight="1">
      <c r="B5" s="338"/>
      <c r="C5" s="339"/>
    </row>
    <row r="6" spans="2:15" ht="17.25" customHeight="1">
      <c r="I6" s="70"/>
      <c r="J6" s="70"/>
      <c r="K6" s="70"/>
      <c r="L6" s="70"/>
      <c r="M6" s="70"/>
    </row>
    <row r="7" spans="2:15" ht="30" customHeight="1">
      <c r="B7" s="69"/>
      <c r="C7" s="69"/>
      <c r="D7" s="69"/>
      <c r="E7" s="69"/>
      <c r="F7" s="72"/>
      <c r="G7" s="71"/>
      <c r="H7" s="71"/>
    </row>
    <row r="8" spans="2:15" ht="30" customHeight="1">
      <c r="B8" s="332" t="s">
        <v>130</v>
      </c>
      <c r="C8" s="333"/>
      <c r="D8" s="333"/>
      <c r="E8" s="333"/>
      <c r="F8" s="333"/>
      <c r="G8" s="71"/>
      <c r="H8" s="71"/>
    </row>
    <row r="9" spans="2:15" ht="17.25" customHeight="1" thickBot="1">
      <c r="I9" s="70"/>
      <c r="J9" s="70"/>
      <c r="K9" s="70"/>
      <c r="L9" s="70"/>
      <c r="M9" s="70"/>
    </row>
    <row r="10" spans="2:15" ht="17.25" customHeight="1" thickBot="1">
      <c r="B10" s="348" t="s">
        <v>151</v>
      </c>
      <c r="C10" s="349"/>
      <c r="D10" s="349"/>
      <c r="E10" s="230"/>
      <c r="F10" s="231"/>
    </row>
    <row r="11" spans="2:15" ht="30" customHeight="1">
      <c r="B11" s="355" t="s">
        <v>152</v>
      </c>
      <c r="C11" s="235"/>
      <c r="D11" s="80" t="s">
        <v>68</v>
      </c>
      <c r="E11" s="270"/>
      <c r="F11" s="271"/>
    </row>
    <row r="12" spans="2:15" ht="30" customHeight="1" thickBot="1">
      <c r="B12" s="358"/>
      <c r="C12" s="366"/>
      <c r="D12" s="196" t="s">
        <v>69</v>
      </c>
      <c r="E12" s="353">
        <v>0</v>
      </c>
      <c r="F12" s="354"/>
    </row>
    <row r="13" spans="2:15" ht="30" customHeight="1">
      <c r="B13" s="355" t="s">
        <v>9</v>
      </c>
      <c r="C13" s="296"/>
      <c r="D13" s="81" t="s">
        <v>131</v>
      </c>
      <c r="E13" s="360"/>
      <c r="F13" s="361"/>
    </row>
    <row r="14" spans="2:15" ht="30" customHeight="1">
      <c r="B14" s="356"/>
      <c r="C14" s="357"/>
      <c r="D14" s="82" t="s">
        <v>57</v>
      </c>
      <c r="E14" s="364"/>
      <c r="F14" s="365"/>
    </row>
    <row r="15" spans="2:15" ht="30" customHeight="1" thickBot="1">
      <c r="B15" s="358"/>
      <c r="C15" s="359"/>
      <c r="D15" s="83" t="s">
        <v>58</v>
      </c>
      <c r="E15" s="272"/>
      <c r="F15" s="273"/>
    </row>
    <row r="16" spans="2:15" ht="17.25" customHeight="1" thickBot="1"/>
    <row r="17" spans="2:6" ht="17.25" customHeight="1" thickBot="1">
      <c r="B17" s="348" t="s">
        <v>150</v>
      </c>
      <c r="C17" s="349"/>
      <c r="D17" s="349"/>
      <c r="E17" s="362"/>
      <c r="F17" s="363"/>
    </row>
    <row r="18" spans="2:6" ht="30" customHeight="1">
      <c r="B18" s="342" t="s">
        <v>157</v>
      </c>
      <c r="C18" s="343"/>
      <c r="D18" s="89" t="s">
        <v>156</v>
      </c>
      <c r="E18" s="344"/>
      <c r="F18" s="345"/>
    </row>
    <row r="19" spans="2:6" ht="30" customHeight="1" thickBot="1">
      <c r="B19" s="351" t="s">
        <v>158</v>
      </c>
      <c r="C19" s="352"/>
      <c r="D19" s="73" t="s">
        <v>159</v>
      </c>
      <c r="E19" s="340"/>
      <c r="F19" s="341"/>
    </row>
    <row r="21" spans="2:6" ht="17.25" customHeight="1" thickBot="1"/>
    <row r="22" spans="2:6" ht="17.25" customHeight="1" thickBot="1">
      <c r="B22" s="348" t="s">
        <v>154</v>
      </c>
      <c r="C22" s="349"/>
      <c r="D22" s="349"/>
      <c r="E22" s="230"/>
      <c r="F22" s="231"/>
    </row>
    <row r="23" spans="2:6" ht="30" customHeight="1" thickBot="1">
      <c r="B23" s="84" t="s">
        <v>227</v>
      </c>
      <c r="C23" s="350" t="s">
        <v>123</v>
      </c>
      <c r="D23" s="231"/>
      <c r="E23" s="346"/>
      <c r="F23" s="347"/>
    </row>
  </sheetData>
  <sheetProtection algorithmName="SHA-512" hashValue="TRUxDE9EvXcppoQ8X1utrWSNS45nWl6I92cXAhNQbpzCyNsPTB4smnlCimhGEd//D8sC7EAnpo528FH9SMcCIQ==" saltValue="kIkYFQysT1z1JytIS39Ahw==" spinCount="100000" sheet="1" objects="1" scenarios="1"/>
  <mergeCells count="23">
    <mergeCell ref="B1:C1"/>
    <mergeCell ref="E12:F12"/>
    <mergeCell ref="B13:C15"/>
    <mergeCell ref="E13:F13"/>
    <mergeCell ref="B17:F17"/>
    <mergeCell ref="B10:F10"/>
    <mergeCell ref="E14:F14"/>
    <mergeCell ref="E15:F15"/>
    <mergeCell ref="B11:C12"/>
    <mergeCell ref="E11:F11"/>
    <mergeCell ref="E19:F19"/>
    <mergeCell ref="B18:C18"/>
    <mergeCell ref="E18:F18"/>
    <mergeCell ref="E23:F23"/>
    <mergeCell ref="B22:F22"/>
    <mergeCell ref="C23:D23"/>
    <mergeCell ref="B19:C19"/>
    <mergeCell ref="G2:I2"/>
    <mergeCell ref="B8:F8"/>
    <mergeCell ref="B2:C2"/>
    <mergeCell ref="B3:C3"/>
    <mergeCell ref="B4:C4"/>
    <mergeCell ref="B5:C5"/>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B1" sqref="B1:E1"/>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96" t="s">
        <v>182</v>
      </c>
      <c r="C1" s="397"/>
      <c r="D1" s="398"/>
      <c r="E1" s="399"/>
    </row>
    <row r="2" spans="2:15" s="1" customFormat="1" ht="36" customHeight="1" thickBot="1">
      <c r="B2" s="407" t="s">
        <v>162</v>
      </c>
      <c r="C2" s="408"/>
      <c r="D2" s="408"/>
      <c r="E2" s="408"/>
      <c r="F2" s="408"/>
      <c r="G2" s="408"/>
      <c r="H2" s="408"/>
      <c r="I2" s="92"/>
      <c r="J2" s="92"/>
      <c r="K2" s="173"/>
      <c r="L2" s="173"/>
      <c r="M2" s="64"/>
      <c r="N2" s="64"/>
      <c r="O2" s="64"/>
    </row>
    <row r="3" spans="2:15" ht="21" customHeight="1">
      <c r="B3" s="2"/>
      <c r="C3" s="404" t="s">
        <v>1</v>
      </c>
      <c r="D3" s="41" t="s">
        <v>134</v>
      </c>
      <c r="E3" s="409" t="s">
        <v>166</v>
      </c>
      <c r="F3" s="410"/>
      <c r="G3" s="88"/>
      <c r="H3" s="38"/>
    </row>
    <row r="4" spans="2:15" ht="13.5" customHeight="1">
      <c r="B4" s="3"/>
      <c r="C4" s="405"/>
      <c r="D4" s="40" t="s">
        <v>50</v>
      </c>
      <c r="E4" s="400" t="str">
        <f>Gerätetyp_S3!E7</f>
        <v>Mobiler Tintenstrahldrucker</v>
      </c>
      <c r="F4" s="401"/>
    </row>
    <row r="5" spans="2:15" ht="13.5" customHeight="1" thickBot="1">
      <c r="B5" s="3"/>
      <c r="C5" s="91"/>
      <c r="D5" s="28" t="s">
        <v>7</v>
      </c>
      <c r="E5" s="402" t="s">
        <v>6</v>
      </c>
      <c r="F5" s="403"/>
    </row>
    <row r="6" spans="2:15" ht="23.25" customHeight="1" thickBot="1">
      <c r="B6" s="7"/>
      <c r="C6" s="8"/>
      <c r="D6" s="61" t="s">
        <v>129</v>
      </c>
      <c r="E6" s="406">
        <f>Gerätetyp_S3!E59*Basisannahmen!C28+Gerätetyp_S3!E60*Basisannahmen!C28</f>
        <v>0</v>
      </c>
      <c r="F6" s="372"/>
    </row>
    <row r="7" spans="2:15" s="34" customFormat="1" ht="13.5" thickBot="1">
      <c r="B7" s="35"/>
      <c r="C7" s="35"/>
      <c r="D7" s="36"/>
      <c r="E7" s="172"/>
      <c r="F7" s="172"/>
    </row>
    <row r="8" spans="2:15" ht="26.25" customHeight="1" thickBot="1">
      <c r="B8" s="367" t="s">
        <v>82</v>
      </c>
      <c r="C8" s="368"/>
      <c r="D8" s="62" t="s">
        <v>83</v>
      </c>
      <c r="E8" s="371" t="e">
        <f>(Gerätetyp_S3!E68/1000*Basisannahmen!C17+Gerätetyp_S3!E69/1000*Basisannahmen!C18+Gerätetyp_S3!E70/1000*Basisannahmen!C19)*52*Basisannahmen!C20*Basisannahmen!C21*Basisannahmen!C22</f>
        <v>#DIV/0!</v>
      </c>
      <c r="F8" s="372"/>
    </row>
    <row r="9" spans="2:15" s="34" customFormat="1" ht="13.5" customHeight="1" thickBot="1">
      <c r="B9" s="35"/>
      <c r="C9" s="35"/>
      <c r="D9" s="36"/>
      <c r="E9" s="172"/>
      <c r="F9" s="172"/>
    </row>
    <row r="10" spans="2:15" ht="26.25" customHeight="1" thickBot="1">
      <c r="B10" s="367" t="s">
        <v>218</v>
      </c>
      <c r="C10" s="368"/>
      <c r="D10" s="178" t="s">
        <v>216</v>
      </c>
      <c r="E10" s="378">
        <f>Gerätetyp_S3!E64*Basisannahmen!E45</f>
        <v>0</v>
      </c>
      <c r="F10" s="379"/>
    </row>
    <row r="11" spans="2:15" s="34" customFormat="1" ht="13.5" customHeight="1" thickBot="1">
      <c r="B11" s="35"/>
      <c r="C11" s="35"/>
      <c r="D11" s="36"/>
      <c r="E11" s="172"/>
      <c r="F11" s="172"/>
    </row>
    <row r="12" spans="2:15" ht="26.25" customHeight="1" thickBot="1">
      <c r="B12" s="367" t="s">
        <v>225</v>
      </c>
      <c r="C12" s="373"/>
      <c r="D12" s="363"/>
      <c r="E12" s="378" t="e">
        <f>Gerätetyp_S3!O101*Basisannahmen!C28</f>
        <v>#VALUE!</v>
      </c>
      <c r="F12" s="379"/>
    </row>
    <row r="13" spans="2:15" s="34" customFormat="1" ht="13.5" thickBot="1">
      <c r="B13" s="380"/>
      <c r="C13" s="362"/>
      <c r="D13" s="362"/>
      <c r="E13" s="172"/>
      <c r="F13" s="172"/>
    </row>
    <row r="14" spans="2:15" ht="30" customHeight="1" thickBot="1">
      <c r="B14" s="369" t="s">
        <v>116</v>
      </c>
      <c r="C14" s="370"/>
      <c r="D14" s="62" t="s">
        <v>128</v>
      </c>
      <c r="E14" s="376">
        <f>Gerätetyp_S3!E65*Basisannahmen!E60</f>
        <v>0</v>
      </c>
      <c r="F14" s="377"/>
    </row>
    <row r="15" spans="2:15" ht="13.5" thickBot="1"/>
    <row r="16" spans="2:15" ht="26.25" customHeight="1" thickBot="1">
      <c r="B16" s="424" t="s">
        <v>122</v>
      </c>
      <c r="C16" s="425"/>
      <c r="D16" s="58" t="s">
        <v>68</v>
      </c>
      <c r="E16" s="374">
        <f>Weiteres!E11*Basisannahmen!E34</f>
        <v>0</v>
      </c>
      <c r="F16" s="375"/>
    </row>
    <row r="17" spans="2:14" ht="26.25" customHeight="1" thickBot="1">
      <c r="B17" s="426"/>
      <c r="C17" s="427"/>
      <c r="D17" s="195" t="s">
        <v>69</v>
      </c>
      <c r="E17" s="374">
        <f>Weiteres!E12*Basisannahmen!E35</f>
        <v>0</v>
      </c>
      <c r="F17" s="375"/>
      <c r="M17" s="38"/>
      <c r="N17" s="38"/>
    </row>
    <row r="18" spans="2:14" ht="26.25" customHeight="1">
      <c r="B18" s="426"/>
      <c r="C18" s="427"/>
      <c r="D18" s="63" t="s">
        <v>126</v>
      </c>
      <c r="E18" s="389">
        <f>Weiteres!E13*Basisannahmen!E38</f>
        <v>0</v>
      </c>
      <c r="F18" s="390"/>
      <c r="M18" s="38"/>
      <c r="N18" s="38"/>
    </row>
    <row r="19" spans="2:14" ht="26.25" customHeight="1">
      <c r="B19" s="426"/>
      <c r="C19" s="427"/>
      <c r="D19" s="59" t="s">
        <v>57</v>
      </c>
      <c r="E19" s="389">
        <f>Weiteres!E14*Basisannahmen!E39</f>
        <v>0</v>
      </c>
      <c r="F19" s="390"/>
      <c r="M19" s="38"/>
      <c r="N19" s="38"/>
    </row>
    <row r="20" spans="2:14" ht="26.25" customHeight="1" thickBot="1">
      <c r="B20" s="428"/>
      <c r="C20" s="429"/>
      <c r="D20" s="60" t="s">
        <v>58</v>
      </c>
      <c r="E20" s="391">
        <f>Weiteres!E15*Basisannahmen!E40</f>
        <v>0</v>
      </c>
      <c r="F20" s="392"/>
      <c r="M20" s="38"/>
      <c r="N20" s="38"/>
    </row>
    <row r="21" spans="2:14" ht="13.5" thickBot="1">
      <c r="M21" s="38"/>
      <c r="N21" s="38"/>
    </row>
    <row r="22" spans="2:14" ht="26.25" customHeight="1" thickBot="1">
      <c r="B22" s="420" t="s">
        <v>10</v>
      </c>
      <c r="C22" s="414" t="s">
        <v>160</v>
      </c>
      <c r="D22" s="415"/>
      <c r="E22" s="376">
        <f>Weiteres!E18*Basisannahmen!G49</f>
        <v>0</v>
      </c>
      <c r="F22" s="393"/>
    </row>
    <row r="23" spans="2:14" ht="26.25" customHeight="1" thickBot="1">
      <c r="B23" s="421"/>
      <c r="C23" s="414" t="s">
        <v>147</v>
      </c>
      <c r="D23" s="415"/>
      <c r="E23" s="376">
        <f>Weiteres!E19*Basisannahmen!G50</f>
        <v>0</v>
      </c>
      <c r="F23" s="393"/>
    </row>
    <row r="24" spans="2:14" ht="13.5" thickBot="1"/>
    <row r="25" spans="2:14" ht="26.25" customHeight="1" thickBot="1">
      <c r="B25" s="39" t="s">
        <v>127</v>
      </c>
      <c r="C25" s="414" t="s">
        <v>125</v>
      </c>
      <c r="D25" s="415"/>
      <c r="E25" s="376">
        <f>Weiteres!E23*Basisannahmen!G54*4</f>
        <v>0</v>
      </c>
      <c r="F25" s="393"/>
    </row>
    <row r="26" spans="2:14" ht="13.5" customHeight="1" thickBot="1">
      <c r="B26" s="50"/>
      <c r="C26" s="45"/>
      <c r="D26" s="51"/>
      <c r="E26" s="37"/>
      <c r="F26" s="52"/>
    </row>
    <row r="27" spans="2:14" ht="26.25" customHeight="1">
      <c r="D27" s="422" t="s">
        <v>99</v>
      </c>
      <c r="E27" s="394" t="s">
        <v>93</v>
      </c>
      <c r="F27" s="395"/>
      <c r="G27" s="384" t="s">
        <v>148</v>
      </c>
      <c r="H27" s="328"/>
    </row>
    <row r="28" spans="2:14" ht="19.5" customHeight="1" thickBot="1">
      <c r="D28" s="423"/>
      <c r="E28" s="416">
        <f>Gerätetyp_S3!I3+Gerätetyp_S3!I4+Weiteres!I3</f>
        <v>106</v>
      </c>
      <c r="F28" s="417"/>
      <c r="G28" s="385">
        <f>Gerätetyp_S3!G3+Gerätetyp_S3!G4+Weiteres!G3</f>
        <v>1</v>
      </c>
      <c r="H28" s="386"/>
    </row>
    <row r="31" spans="2:14" ht="13.5" thickBot="1"/>
    <row r="32" spans="2:14" ht="39" customHeight="1" thickBot="1">
      <c r="B32" s="418" t="s">
        <v>3</v>
      </c>
      <c r="C32" s="419"/>
      <c r="D32" s="5" t="s">
        <v>161</v>
      </c>
      <c r="E32" s="387" t="str">
        <f>IF(G28=E28,SUM(E6,E8,E10,E12,E14,E16,E17,E18,E19,E20,E22,E23,E25),"Achtung, es sind noch nicht alle auszufüllenden Zellen im Preisblatt_Leistung ausgefüllt.")</f>
        <v>Achtung, es sind noch nicht alle auszufüllenden Zellen im Preisblatt_Leistung ausgefüllt.</v>
      </c>
      <c r="F32" s="388"/>
      <c r="G32" s="373"/>
      <c r="H32" s="373"/>
      <c r="I32" s="381" t="s">
        <v>149</v>
      </c>
      <c r="J32" s="382"/>
      <c r="K32" s="382"/>
      <c r="L32" s="383"/>
    </row>
    <row r="33" spans="5:8" ht="53.25" customHeight="1">
      <c r="E33" s="411" t="str">
        <f>IF(G28=E28,"","Achtung, im Dokument Preisblatt_Leistung wurden noch nicht alle vom Bieter zwingend auszufüllenden Zellen ausgefüllt!")</f>
        <v>Achtung, im Dokument Preisblatt_Leistung wurden noch nicht alle vom Bieter zwingend auszufüllenden Zellen ausgefüllt!</v>
      </c>
      <c r="F33" s="412"/>
      <c r="G33" s="413"/>
      <c r="H33" s="413"/>
    </row>
    <row r="34" spans="5:8" ht="22.5" customHeight="1"/>
  </sheetData>
  <sheetProtection algorithmName="SHA-512" hashValue="JFzziQwy9EoTwt/o++yedmXw295XpavRUSvd8lSiaaC7GWEwZGR2q+nPUw3mHI9Ei+9HN3Suy0GBzDP0S3Jxyg==" saltValue="5kASfS8cjfv4yQYmiNBYmw==" spinCount="100000" sheet="1" objects="1" scenarios="1"/>
  <mergeCells count="38">
    <mergeCell ref="E33:H33"/>
    <mergeCell ref="C22:D22"/>
    <mergeCell ref="E22:F22"/>
    <mergeCell ref="E17:F17"/>
    <mergeCell ref="E18:F18"/>
    <mergeCell ref="E28:F28"/>
    <mergeCell ref="B32:C32"/>
    <mergeCell ref="B22:B23"/>
    <mergeCell ref="D27:D28"/>
    <mergeCell ref="C23:D23"/>
    <mergeCell ref="C25:D25"/>
    <mergeCell ref="B16:C20"/>
    <mergeCell ref="B1:E1"/>
    <mergeCell ref="E4:F4"/>
    <mergeCell ref="E5:F5"/>
    <mergeCell ref="C3:C4"/>
    <mergeCell ref="E6:F6"/>
    <mergeCell ref="B2:H2"/>
    <mergeCell ref="E3:F3"/>
    <mergeCell ref="I32:L32"/>
    <mergeCell ref="G27:H27"/>
    <mergeCell ref="G28:H28"/>
    <mergeCell ref="E32:H32"/>
    <mergeCell ref="E19:F19"/>
    <mergeCell ref="E20:F20"/>
    <mergeCell ref="E23:F23"/>
    <mergeCell ref="E25:F25"/>
    <mergeCell ref="E27:F27"/>
    <mergeCell ref="B8:C8"/>
    <mergeCell ref="B14:C14"/>
    <mergeCell ref="E8:F8"/>
    <mergeCell ref="B12:D12"/>
    <mergeCell ref="E16:F16"/>
    <mergeCell ref="B10:C10"/>
    <mergeCell ref="E14:F14"/>
    <mergeCell ref="E12:F12"/>
    <mergeCell ref="E10:F10"/>
    <mergeCell ref="B13:D13"/>
  </mergeCells>
  <pageMargins left="0.7" right="0.7" top="0.78740157499999996" bottom="0.78740157499999996" header="0.3" footer="0.3"/>
  <pageSetup paperSize="8" scale="54"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B1" sqref="B1:E1"/>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96" t="s">
        <v>182</v>
      </c>
      <c r="C1" s="397"/>
      <c r="D1" s="398"/>
      <c r="E1" s="399"/>
    </row>
    <row r="2" spans="1:19" s="15" customFormat="1" ht="26.25">
      <c r="B2" s="473" t="s">
        <v>59</v>
      </c>
      <c r="C2" s="198"/>
      <c r="D2" s="198"/>
      <c r="E2" s="198"/>
      <c r="F2" s="198"/>
      <c r="G2" s="198"/>
      <c r="H2" s="198"/>
      <c r="I2" s="198"/>
      <c r="J2" s="198"/>
      <c r="K2" s="198"/>
      <c r="L2" s="198"/>
      <c r="M2" s="198"/>
      <c r="N2" s="198"/>
      <c r="O2" s="198"/>
      <c r="P2" s="198"/>
      <c r="Q2" s="198"/>
      <c r="R2" s="198"/>
      <c r="S2" s="198"/>
    </row>
    <row r="3" spans="1:19" s="15" customFormat="1" ht="42" customHeight="1">
      <c r="B3" s="474" t="s">
        <v>96</v>
      </c>
      <c r="C3" s="474"/>
      <c r="D3" s="474"/>
      <c r="E3" s="474"/>
      <c r="F3" s="474"/>
      <c r="G3" s="474"/>
      <c r="H3" s="474"/>
      <c r="I3" s="474"/>
      <c r="J3" s="474"/>
      <c r="K3" s="474"/>
      <c r="L3" s="474"/>
      <c r="M3" s="474"/>
    </row>
    <row r="4" spans="1:19" ht="25.5" customHeight="1">
      <c r="B4" s="56"/>
    </row>
    <row r="5" spans="1:19" ht="15">
      <c r="A5" s="18" t="s">
        <v>60</v>
      </c>
      <c r="B5" s="475" t="s">
        <v>136</v>
      </c>
      <c r="C5" s="198"/>
      <c r="D5" s="198"/>
      <c r="E5" s="198"/>
      <c r="F5" s="198"/>
      <c r="G5" s="198"/>
      <c r="H5" s="198"/>
      <c r="I5" s="14"/>
    </row>
    <row r="6" spans="1:19" ht="13.5" thickBot="1"/>
    <row r="7" spans="1:19" s="15" customFormat="1">
      <c r="B7" s="95" t="s">
        <v>134</v>
      </c>
      <c r="C7" s="476" t="s">
        <v>166</v>
      </c>
      <c r="D7" s="477"/>
      <c r="E7" s="56" t="s">
        <v>105</v>
      </c>
    </row>
    <row r="8" spans="1:19" s="15" customFormat="1" ht="20.100000000000001" customHeight="1">
      <c r="B8" s="16" t="s">
        <v>145</v>
      </c>
      <c r="C8" s="480">
        <v>80</v>
      </c>
      <c r="D8" s="481"/>
    </row>
    <row r="9" spans="1:19" ht="20.100000000000001" customHeight="1" thickBot="1">
      <c r="B9" s="17" t="s">
        <v>135</v>
      </c>
      <c r="C9" s="478">
        <v>40</v>
      </c>
      <c r="D9" s="479"/>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3" t="s">
        <v>134</v>
      </c>
      <c r="C13" s="482" t="s">
        <v>166</v>
      </c>
      <c r="D13" s="483"/>
      <c r="E13" s="56" t="s">
        <v>105</v>
      </c>
    </row>
    <row r="14" spans="1:19" s="15" customFormat="1" ht="12.75" customHeight="1">
      <c r="B14" s="74" t="s">
        <v>104</v>
      </c>
      <c r="C14" s="454">
        <v>30</v>
      </c>
      <c r="D14" s="455"/>
      <c r="E14" s="56" t="s">
        <v>137</v>
      </c>
    </row>
    <row r="15" spans="1:19" s="15" customFormat="1" ht="12.75" customHeight="1">
      <c r="B15" s="54" t="s">
        <v>106</v>
      </c>
      <c r="C15" s="471">
        <v>3</v>
      </c>
      <c r="D15" s="472"/>
      <c r="E15" s="56" t="s">
        <v>217</v>
      </c>
    </row>
    <row r="16" spans="1:19" s="15" customFormat="1" ht="12.75" customHeight="1">
      <c r="B16" s="54" t="s">
        <v>107</v>
      </c>
      <c r="C16" s="471">
        <v>10</v>
      </c>
      <c r="D16" s="472"/>
      <c r="E16" s="57"/>
    </row>
    <row r="17" spans="1:8" s="15" customFormat="1" ht="12.75" customHeight="1">
      <c r="B17" s="54" t="s">
        <v>108</v>
      </c>
      <c r="C17" s="450" t="e">
        <f>168-C18-C19</f>
        <v>#DIV/0!</v>
      </c>
      <c r="D17" s="451"/>
      <c r="E17" s="56"/>
    </row>
    <row r="18" spans="1:8" s="15" customFormat="1" ht="22.5">
      <c r="B18" s="54" t="s">
        <v>109</v>
      </c>
      <c r="C18" s="450">
        <f>Gerätetyp_S3!E72*C16/60</f>
        <v>0</v>
      </c>
      <c r="D18" s="451"/>
      <c r="E18" s="57"/>
    </row>
    <row r="19" spans="1:8" s="15" customFormat="1" ht="12.75" customHeight="1">
      <c r="B19" s="54" t="s">
        <v>138</v>
      </c>
      <c r="C19" s="450" t="e">
        <f>C14/Gerätetyp_S3!E71/60</f>
        <v>#DIV/0!</v>
      </c>
      <c r="D19" s="451"/>
      <c r="E19" s="57"/>
    </row>
    <row r="20" spans="1:8" s="15" customFormat="1" ht="12.75" customHeight="1">
      <c r="B20" s="54" t="s">
        <v>110</v>
      </c>
      <c r="C20" s="471">
        <f>C28</f>
        <v>2900</v>
      </c>
      <c r="D20" s="472"/>
      <c r="E20" s="57"/>
    </row>
    <row r="21" spans="1:8" s="15" customFormat="1" ht="12.75" customHeight="1">
      <c r="B21" s="54" t="s">
        <v>5</v>
      </c>
      <c r="C21" s="459">
        <v>0.3</v>
      </c>
      <c r="D21" s="445"/>
      <c r="E21" s="57"/>
    </row>
    <row r="22" spans="1:8" s="15" customFormat="1" ht="12.75" customHeight="1" thickBot="1">
      <c r="B22" s="6" t="s">
        <v>89</v>
      </c>
      <c r="C22" s="458">
        <v>4</v>
      </c>
      <c r="D22" s="403"/>
    </row>
    <row r="24" spans="1:8" ht="15">
      <c r="A24" s="9" t="s">
        <v>62</v>
      </c>
      <c r="B24" s="430" t="s">
        <v>64</v>
      </c>
      <c r="C24" s="431"/>
      <c r="D24" s="431"/>
      <c r="E24" s="431"/>
      <c r="F24" s="431"/>
      <c r="G24" s="431"/>
      <c r="H24" s="431"/>
    </row>
    <row r="25" spans="1:8" ht="13.5" thickBot="1">
      <c r="B25" s="24" t="s">
        <v>63</v>
      </c>
    </row>
    <row r="26" spans="1:8">
      <c r="B26" s="95" t="s">
        <v>134</v>
      </c>
      <c r="C26" s="448" t="s">
        <v>166</v>
      </c>
      <c r="D26" s="449"/>
    </row>
    <row r="27" spans="1:8">
      <c r="B27" s="94" t="s">
        <v>7</v>
      </c>
      <c r="C27" s="444" t="s">
        <v>6</v>
      </c>
      <c r="D27" s="445"/>
    </row>
    <row r="28" spans="1:8" ht="13.5" thickBot="1">
      <c r="B28" s="96" t="s">
        <v>8</v>
      </c>
      <c r="C28" s="456">
        <v>2900</v>
      </c>
      <c r="D28" s="457"/>
    </row>
    <row r="30" spans="1:8" ht="15">
      <c r="B30" s="464"/>
      <c r="C30" s="465"/>
      <c r="D30" s="465"/>
      <c r="E30" s="465"/>
      <c r="F30" s="465"/>
      <c r="G30" s="465"/>
    </row>
    <row r="31" spans="1:8" ht="15">
      <c r="A31" s="9" t="s">
        <v>65</v>
      </c>
      <c r="B31" s="430" t="s">
        <v>103</v>
      </c>
      <c r="C31" s="431"/>
      <c r="D31" s="431"/>
      <c r="E31" s="431"/>
      <c r="F31" s="431"/>
      <c r="G31" s="431"/>
      <c r="H31" s="431"/>
    </row>
    <row r="32" spans="1:8">
      <c r="B32" s="24" t="s">
        <v>63</v>
      </c>
    </row>
    <row r="33" spans="1:21" s="15" customFormat="1" ht="33.75">
      <c r="B33" s="27"/>
      <c r="C33" s="27"/>
      <c r="D33" s="27"/>
      <c r="E33" s="27" t="s">
        <v>86</v>
      </c>
      <c r="F33" s="462" t="s">
        <v>70</v>
      </c>
      <c r="G33" s="463"/>
      <c r="H33" s="463"/>
      <c r="I33" s="463"/>
      <c r="J33" s="463"/>
      <c r="K33" s="463"/>
      <c r="L33" s="463"/>
      <c r="M33" s="463"/>
      <c r="N33" s="463"/>
    </row>
    <row r="34" spans="1:21" ht="12.75" customHeight="1">
      <c r="B34" s="434" t="s">
        <v>153</v>
      </c>
      <c r="C34" s="434" t="s">
        <v>66</v>
      </c>
      <c r="D34" s="201"/>
      <c r="E34" s="26">
        <v>50</v>
      </c>
      <c r="F34" s="434" t="s">
        <v>84</v>
      </c>
      <c r="G34" s="201"/>
      <c r="H34" s="201"/>
      <c r="I34" s="201"/>
      <c r="J34" s="201"/>
      <c r="K34" s="201"/>
      <c r="L34" s="201"/>
      <c r="M34" s="201"/>
      <c r="N34" s="201"/>
    </row>
    <row r="35" spans="1:21" ht="12.75" customHeight="1">
      <c r="B35" s="201"/>
      <c r="C35" s="446" t="s">
        <v>67</v>
      </c>
      <c r="D35" s="447"/>
      <c r="E35" s="194">
        <v>0</v>
      </c>
      <c r="F35" s="201"/>
      <c r="G35" s="201"/>
      <c r="H35" s="201"/>
      <c r="I35" s="201"/>
      <c r="J35" s="201"/>
      <c r="K35" s="201"/>
      <c r="L35" s="201"/>
      <c r="M35" s="201"/>
      <c r="N35" s="201"/>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62" t="s">
        <v>70</v>
      </c>
      <c r="G37" s="463"/>
      <c r="H37" s="463"/>
      <c r="I37" s="463"/>
      <c r="J37" s="463"/>
      <c r="K37" s="463"/>
      <c r="L37" s="463"/>
      <c r="M37" s="463"/>
      <c r="N37" s="463"/>
    </row>
    <row r="38" spans="1:21" s="15" customFormat="1">
      <c r="B38" s="432" t="s">
        <v>88</v>
      </c>
      <c r="C38" s="434" t="s">
        <v>124</v>
      </c>
      <c r="D38" s="201"/>
      <c r="E38" s="55">
        <v>100</v>
      </c>
      <c r="F38" s="435" t="s">
        <v>84</v>
      </c>
      <c r="G38" s="436"/>
      <c r="H38" s="436"/>
      <c r="I38" s="436"/>
      <c r="J38" s="436"/>
      <c r="K38" s="436"/>
      <c r="L38" s="436"/>
      <c r="M38" s="436"/>
      <c r="N38" s="437"/>
    </row>
    <row r="39" spans="1:21" ht="12.75" customHeight="1">
      <c r="B39" s="433"/>
      <c r="C39" s="434" t="s">
        <v>71</v>
      </c>
      <c r="D39" s="201"/>
      <c r="E39" s="25">
        <v>10</v>
      </c>
      <c r="F39" s="438"/>
      <c r="G39" s="439"/>
      <c r="H39" s="439"/>
      <c r="I39" s="439"/>
      <c r="J39" s="439"/>
      <c r="K39" s="439"/>
      <c r="L39" s="439"/>
      <c r="M39" s="439"/>
      <c r="N39" s="440"/>
    </row>
    <row r="40" spans="1:21">
      <c r="B40" s="207"/>
      <c r="C40" s="434" t="s">
        <v>72</v>
      </c>
      <c r="D40" s="201"/>
      <c r="E40" s="25">
        <v>10</v>
      </c>
      <c r="F40" s="441"/>
      <c r="G40" s="442"/>
      <c r="H40" s="442"/>
      <c r="I40" s="442"/>
      <c r="J40" s="442"/>
      <c r="K40" s="442"/>
      <c r="L40" s="442"/>
      <c r="M40" s="442"/>
      <c r="N40" s="443"/>
    </row>
    <row r="41" spans="1:21" s="15" customFormat="1">
      <c r="B41" s="165"/>
      <c r="C41" s="166"/>
      <c r="D41" s="165"/>
      <c r="E41" s="166"/>
      <c r="F41" s="165"/>
      <c r="G41" s="165"/>
      <c r="H41" s="165"/>
      <c r="I41" s="165"/>
      <c r="J41" s="165"/>
      <c r="K41" s="165"/>
      <c r="L41" s="165"/>
      <c r="M41" s="165"/>
      <c r="N41" s="165"/>
    </row>
    <row r="42" spans="1:21" ht="15">
      <c r="A42" s="9" t="s">
        <v>85</v>
      </c>
      <c r="B42" s="430" t="s">
        <v>236</v>
      </c>
      <c r="C42" s="460"/>
      <c r="D42" s="460"/>
      <c r="E42" s="460"/>
      <c r="F42" s="460"/>
      <c r="G42" s="460"/>
      <c r="H42" s="460"/>
      <c r="I42" s="461"/>
      <c r="J42" s="461"/>
      <c r="K42" s="461"/>
      <c r="L42" s="461"/>
      <c r="M42" s="461"/>
      <c r="N42" s="461"/>
      <c r="O42" s="461"/>
      <c r="P42" s="461"/>
      <c r="Q42" s="461"/>
      <c r="R42" s="461"/>
      <c r="S42" s="461"/>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4" t="s">
        <v>134</v>
      </c>
      <c r="C44" s="97"/>
      <c r="D44" s="97"/>
      <c r="E44" s="171" t="s">
        <v>166</v>
      </c>
      <c r="F44" s="15"/>
      <c r="G44" s="167"/>
      <c r="H44" s="168"/>
      <c r="I44" s="168"/>
      <c r="J44" s="50"/>
      <c r="K44" s="90"/>
      <c r="L44" s="90"/>
      <c r="M44" s="90"/>
      <c r="N44" s="90"/>
    </row>
    <row r="45" spans="1:21" ht="13.5" thickBot="1">
      <c r="A45" s="15"/>
      <c r="B45" s="187" t="s">
        <v>226</v>
      </c>
      <c r="C45" s="452" t="s">
        <v>214</v>
      </c>
      <c r="D45" s="453"/>
      <c r="E45" s="87">
        <v>2000</v>
      </c>
      <c r="F45" s="32" t="s">
        <v>215</v>
      </c>
      <c r="G45" s="167"/>
      <c r="H45" s="169"/>
      <c r="I45" s="169"/>
      <c r="J45" s="170"/>
      <c r="K45" s="90"/>
      <c r="L45" s="90"/>
      <c r="M45" s="90"/>
      <c r="N45" s="90"/>
    </row>
    <row r="46" spans="1:21" s="15" customFormat="1">
      <c r="B46" s="42"/>
      <c r="C46" s="43"/>
      <c r="D46" s="42"/>
      <c r="E46" s="44"/>
      <c r="F46" s="44"/>
      <c r="G46" s="44"/>
      <c r="H46" s="44"/>
      <c r="I46" s="44"/>
      <c r="J46" s="44"/>
      <c r="K46" s="44"/>
      <c r="L46" s="44"/>
      <c r="M46" s="44"/>
      <c r="N46" s="24"/>
    </row>
    <row r="47" spans="1:21" s="15" customFormat="1" ht="15">
      <c r="A47" s="9" t="s">
        <v>92</v>
      </c>
      <c r="B47" s="430" t="s">
        <v>10</v>
      </c>
      <c r="C47" s="431"/>
      <c r="D47" s="431"/>
      <c r="E47" s="431"/>
      <c r="F47" s="431"/>
      <c r="G47" s="431"/>
      <c r="H47" s="431"/>
      <c r="I47" s="198"/>
      <c r="J47" s="198"/>
      <c r="K47" s="198"/>
      <c r="L47" s="198"/>
      <c r="M47" s="198"/>
      <c r="N47" s="198"/>
      <c r="O47" s="198"/>
      <c r="P47" s="198"/>
      <c r="Q47" s="198"/>
      <c r="R47" s="198"/>
      <c r="S47" s="198"/>
    </row>
    <row r="48" spans="1:21" s="15" customFormat="1" ht="13.5" thickBot="1">
      <c r="B48" s="24" t="s">
        <v>63</v>
      </c>
    </row>
    <row r="49" spans="1:19" s="15" customFormat="1">
      <c r="B49" s="466" t="s">
        <v>139</v>
      </c>
      <c r="C49" s="467"/>
      <c r="D49" s="467"/>
      <c r="E49" s="467"/>
      <c r="F49" s="467"/>
      <c r="G49" s="53">
        <v>100</v>
      </c>
      <c r="H49" s="32" t="s">
        <v>97</v>
      </c>
    </row>
    <row r="50" spans="1:19" s="15" customFormat="1" ht="13.5" thickBot="1">
      <c r="B50" s="468" t="s">
        <v>140</v>
      </c>
      <c r="C50" s="469"/>
      <c r="D50" s="469"/>
      <c r="E50" s="469"/>
      <c r="F50" s="469"/>
      <c r="G50" s="87">
        <v>50</v>
      </c>
      <c r="H50" s="32" t="s">
        <v>97</v>
      </c>
    </row>
    <row r="51" spans="1:19" s="15" customFormat="1">
      <c r="B51" s="31"/>
      <c r="C51"/>
      <c r="D51"/>
      <c r="E51" s="24"/>
    </row>
    <row r="52" spans="1:19" s="15" customFormat="1" ht="15">
      <c r="A52" s="9" t="s">
        <v>98</v>
      </c>
      <c r="B52" s="430" t="s">
        <v>146</v>
      </c>
      <c r="C52" s="431"/>
      <c r="D52" s="431"/>
      <c r="E52" s="431"/>
      <c r="F52" s="431"/>
      <c r="G52" s="431"/>
      <c r="H52" s="431"/>
      <c r="I52" s="198"/>
      <c r="J52" s="198"/>
      <c r="K52" s="198"/>
      <c r="L52" s="198"/>
      <c r="M52" s="198"/>
      <c r="N52" s="198"/>
      <c r="O52" s="198"/>
      <c r="P52" s="198"/>
      <c r="Q52" s="198"/>
      <c r="R52" s="198"/>
      <c r="S52" s="198"/>
    </row>
    <row r="53" spans="1:19" s="15" customFormat="1" ht="13.5" thickBot="1">
      <c r="B53" s="24" t="s">
        <v>102</v>
      </c>
    </row>
    <row r="54" spans="1:19" s="15" customFormat="1">
      <c r="B54" s="487" t="s">
        <v>143</v>
      </c>
      <c r="C54" s="413"/>
      <c r="D54" s="413"/>
      <c r="E54" s="413"/>
      <c r="F54" s="488"/>
      <c r="G54" s="492">
        <v>6</v>
      </c>
    </row>
    <row r="55" spans="1:19" s="15" customFormat="1" ht="13.5" thickBot="1">
      <c r="B55" s="489"/>
      <c r="C55" s="490"/>
      <c r="D55" s="490"/>
      <c r="E55" s="490"/>
      <c r="F55" s="491"/>
      <c r="G55" s="493"/>
      <c r="H55" s="32" t="s">
        <v>97</v>
      </c>
    </row>
    <row r="56" spans="1:19" s="15" customFormat="1">
      <c r="B56" s="31"/>
      <c r="E56" s="24"/>
    </row>
    <row r="57" spans="1:19" s="15" customFormat="1" ht="15">
      <c r="A57" s="9" t="s">
        <v>144</v>
      </c>
      <c r="B57" s="430" t="s">
        <v>141</v>
      </c>
      <c r="C57" s="431"/>
      <c r="D57" s="431"/>
      <c r="E57" s="431"/>
      <c r="F57" s="431"/>
      <c r="G57" s="431"/>
      <c r="H57" s="431"/>
      <c r="I57" s="470"/>
      <c r="J57" s="470"/>
      <c r="K57" s="470"/>
      <c r="L57" s="470"/>
      <c r="M57" s="470"/>
      <c r="N57" s="470"/>
      <c r="O57" s="470"/>
      <c r="P57" s="470"/>
      <c r="Q57" s="470"/>
      <c r="R57" s="470"/>
      <c r="S57" s="470"/>
    </row>
    <row r="58" spans="1:19" s="15" customFormat="1" ht="13.5" thickBot="1">
      <c r="A58" s="85"/>
      <c r="B58" s="24" t="s">
        <v>102</v>
      </c>
      <c r="C58" s="85"/>
      <c r="D58" s="85"/>
      <c r="E58" s="85"/>
      <c r="F58" s="85"/>
      <c r="G58" s="85"/>
      <c r="H58" s="85"/>
      <c r="I58" s="85"/>
      <c r="J58" s="85"/>
      <c r="K58" s="85"/>
      <c r="L58" s="85"/>
      <c r="M58" s="85"/>
      <c r="N58" s="85"/>
      <c r="O58" s="85"/>
      <c r="P58" s="85"/>
      <c r="Q58" s="85"/>
      <c r="R58" s="85"/>
      <c r="S58" s="85"/>
    </row>
    <row r="59" spans="1:19" s="15" customFormat="1" ht="12.75" customHeight="1" thickBot="1">
      <c r="A59" s="85"/>
      <c r="B59" s="484" t="s">
        <v>134</v>
      </c>
      <c r="C59" s="485"/>
      <c r="D59" s="486"/>
      <c r="E59" s="188" t="s">
        <v>166</v>
      </c>
      <c r="G59" s="85"/>
      <c r="H59" s="85"/>
      <c r="I59" s="85"/>
      <c r="J59" s="85"/>
      <c r="K59" s="85"/>
      <c r="L59" s="85"/>
      <c r="M59" s="85"/>
      <c r="N59" s="85"/>
      <c r="O59" s="85"/>
      <c r="P59" s="85"/>
      <c r="Q59" s="85"/>
    </row>
    <row r="60" spans="1:19" ht="12.75" customHeight="1" thickBot="1">
      <c r="A60" s="85"/>
      <c r="B60" s="484" t="s">
        <v>142</v>
      </c>
      <c r="C60" s="485"/>
      <c r="D60" s="486"/>
      <c r="E60" s="189">
        <v>2400</v>
      </c>
      <c r="F60" s="32" t="s">
        <v>97</v>
      </c>
      <c r="G60" s="85"/>
      <c r="H60" s="85"/>
      <c r="I60" s="85"/>
      <c r="J60" s="85"/>
      <c r="K60" s="85"/>
      <c r="L60" s="85"/>
      <c r="M60" s="85"/>
      <c r="N60" s="85"/>
      <c r="O60" s="85"/>
      <c r="P60" s="85"/>
      <c r="Q60" s="85"/>
    </row>
    <row r="61" spans="1:19" s="15" customFormat="1" ht="12.75" customHeight="1">
      <c r="A61" s="85"/>
      <c r="B61" s="86"/>
      <c r="C61" s="44"/>
      <c r="D61" s="44"/>
      <c r="E61" s="32"/>
      <c r="F61" s="85"/>
      <c r="G61" s="85"/>
      <c r="H61" s="85"/>
      <c r="I61" s="85"/>
      <c r="J61" s="85"/>
      <c r="K61" s="85"/>
      <c r="L61" s="85"/>
      <c r="M61" s="85"/>
      <c r="N61" s="85"/>
      <c r="O61" s="85"/>
      <c r="P61" s="85"/>
      <c r="Q61" s="85"/>
      <c r="R61" s="85"/>
      <c r="S61" s="85"/>
    </row>
    <row r="62" spans="1:19" s="15" customFormat="1" ht="12.75" customHeight="1">
      <c r="A62" s="85"/>
      <c r="B62" s="86"/>
      <c r="C62" s="44"/>
      <c r="D62" s="44"/>
      <c r="E62" s="32"/>
      <c r="F62" s="85"/>
      <c r="G62" s="85"/>
      <c r="H62" s="85"/>
      <c r="I62" s="85"/>
      <c r="J62" s="85"/>
      <c r="K62" s="85"/>
      <c r="L62" s="85"/>
      <c r="M62" s="85"/>
      <c r="N62" s="85"/>
      <c r="O62" s="85"/>
      <c r="P62" s="85"/>
      <c r="Q62" s="85"/>
      <c r="R62" s="85"/>
      <c r="S62" s="85"/>
    </row>
    <row r="63" spans="1:19" ht="39.75" customHeight="1">
      <c r="B63" s="474" t="s">
        <v>96</v>
      </c>
      <c r="C63" s="474"/>
      <c r="D63" s="474"/>
      <c r="E63" s="474"/>
      <c r="F63" s="474"/>
      <c r="G63" s="474"/>
      <c r="H63" s="474"/>
      <c r="I63" s="474"/>
      <c r="J63" s="474"/>
      <c r="K63" s="474"/>
      <c r="L63" s="474"/>
      <c r="M63" s="474"/>
      <c r="N63" s="474"/>
    </row>
  </sheetData>
  <sheetProtection algorithmName="SHA-512" hashValue="+i1o+qNfyKLoB/BsHSzK2n9+iCxyOPc1WpRCV8dAlmvjv1TH6jFwkuN85f7EBWnUTqj6kJyFngIr0S/NT7ZCLw==" saltValue="P3Kre3mNj3MeeQ8EdGzD8w==" spinCount="100000" sheet="1" objects="1" scenarios="1"/>
  <mergeCells count="46">
    <mergeCell ref="B63:N63"/>
    <mergeCell ref="B60:D60"/>
    <mergeCell ref="B59:D59"/>
    <mergeCell ref="B54:F55"/>
    <mergeCell ref="G54:G55"/>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7:S47"/>
    <mergeCell ref="B24:H24"/>
    <mergeCell ref="B38:B40"/>
    <mergeCell ref="C38:D38"/>
    <mergeCell ref="F38:N40"/>
    <mergeCell ref="C27:D27"/>
    <mergeCell ref="F34:N35"/>
    <mergeCell ref="C35:D35"/>
    <mergeCell ref="C34:D34"/>
    <mergeCell ref="C26:D26"/>
  </mergeCells>
  <pageMargins left="0.7" right="0.7" top="0.78740157499999996" bottom="0.78740157499999996" header="0.3" footer="0.3"/>
  <pageSetup paperSize="8" scale="54"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Gerätetyp_S3</vt:lpstr>
      <vt:lpstr>Weiteres</vt:lpstr>
      <vt:lpstr>Zusammenfassung</vt:lpstr>
      <vt:lpstr>Basisannahmen</vt:lpstr>
      <vt:lpstr>Basisannahmen!Druckbereich</vt:lpstr>
      <vt:lpstr>Befüllanleitung!Druckbereich</vt:lpstr>
      <vt:lpstr>Gerätetyp_S3!Druckbereich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2026-03-11T04:48:48Z</dcterms:modified>
</cp:coreProperties>
</file>