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J:\ABz3_Vergabe\2026\020_Unterhalts_und Glasreinigung 2026-2029\30_Vergabeunterlagen\Für Veröffentlichung\"/>
    </mc:Choice>
  </mc:AlternateContent>
  <xr:revisionPtr revIDLastSave="0" documentId="13_ncr:1_{F02CD466-443A-47DB-B537-D55EBED125DE}" xr6:coauthVersionLast="47" xr6:coauthVersionMax="47" xr10:uidLastSave="{00000000-0000-0000-0000-000000000000}"/>
  <workbookProtection workbookAlgorithmName="SHA-512" workbookHashValue="mirCfho3PgX7Ra8vWYb5jTuLFAMr29cEUdMsWT9amhbiFMSIRD0EBAU5bxalSk1Xq6ZRQAcYhFoDC8aJaTaLew==" workbookSaltValue="/xX5qy+WSTWR/8P5apl3Vg==" workbookSpinCount="100000" lockStructure="1"/>
  <bookViews>
    <workbookView xWindow="-120" yWindow="-120" windowWidth="29040" windowHeight="17640" tabRatio="845" xr2:uid="{00000000-000D-0000-FFFF-FFFF00000000}"/>
  </bookViews>
  <sheets>
    <sheet name="ABz Gebäude" sheetId="3" r:id="rId1"/>
    <sheet name="Schl.Fr´feld Steuerstände" sheetId="5" r:id="rId2"/>
    <sheet name="Pumpenhaus Fr´feld" sheetId="6" r:id="rId3"/>
    <sheet name="HebestSozialraumSchl Fr´feld" sheetId="7" r:id="rId4"/>
    <sheet name="Schl.Hünxe Steuerstände" sheetId="8" r:id="rId5"/>
    <sheet name="Pumpenhaus Hünxe" sheetId="9" r:id="rId6"/>
    <sheet name="Stützpunkt Hünxe" sheetId="10" r:id="rId7"/>
    <sheet name="Zusatzleistungen" sheetId="4" r:id="rId8"/>
    <sheet name="Zusammenfassung" sheetId="14" r:id="rId9"/>
  </sheets>
  <definedNames>
    <definedName name="_xlnm._FilterDatabase" localSheetId="0" hidden="1">'ABz Gebäude'!$B$18:$L$24</definedName>
    <definedName name="_xlnm._FilterDatabase" localSheetId="3" hidden="1">'HebestSozialraumSchl Fr´feld'!$B$18:$L$23</definedName>
    <definedName name="_xlnm._FilterDatabase" localSheetId="2" hidden="1">'Pumpenhaus Fr´feld'!$B$18:$L$22</definedName>
    <definedName name="_xlnm._FilterDatabase" localSheetId="5" hidden="1">'Pumpenhaus Hünxe'!$B$19:$L$23</definedName>
    <definedName name="_xlnm._FilterDatabase" localSheetId="1" hidden="1">'Schl.Fr´feld Steuerstände'!$B$18:$L$22</definedName>
    <definedName name="_xlnm._FilterDatabase" localSheetId="4" hidden="1">'Schl.Hünxe Steuerstände'!$B$19:$L$24</definedName>
    <definedName name="_xlnm._FilterDatabase" localSheetId="6" hidden="1">'Stützpunkt Hünxe'!$B$19:$L$24</definedName>
    <definedName name="_xlnm.Print_Area" localSheetId="0">'ABz Gebäude'!$A$1:$N$55</definedName>
    <definedName name="_xlnm.Print_Area" localSheetId="3">'HebestSozialraumSchl Fr´feld'!$A$1:$N$44</definedName>
    <definedName name="_xlnm.Print_Area" localSheetId="2">'Pumpenhaus Fr´feld'!$A$1:$N$29</definedName>
    <definedName name="_xlnm.Print_Area" localSheetId="5">'Pumpenhaus Hünxe'!$A$1:$N$32</definedName>
    <definedName name="_xlnm.Print_Area" localSheetId="1">'Schl.Fr´feld Steuerstände'!$A$1:$N$39</definedName>
    <definedName name="_xlnm.Print_Area" localSheetId="4">'Schl.Hünxe Steuerstände'!$A$1:$N$42</definedName>
    <definedName name="_xlnm.Print_Area" localSheetId="6">'Stützpunkt Hünxe'!$A$1:$N$31</definedName>
    <definedName name="_xlnm.Print_Titles" localSheetId="0">'ABz Gebäude'!$1:$3</definedName>
    <definedName name="_xlnm.Print_Titles" localSheetId="3">'HebestSozialraumSchl Fr´feld'!$1:$3</definedName>
    <definedName name="_xlnm.Print_Titles" localSheetId="2">'Pumpenhaus Fr´feld'!$1:$3</definedName>
    <definedName name="_xlnm.Print_Titles" localSheetId="5">'Pumpenhaus Hünxe'!$1:$4</definedName>
    <definedName name="_xlnm.Print_Titles" localSheetId="1">'Schl.Fr´feld Steuerstände'!$1:$3</definedName>
    <definedName name="_xlnm.Print_Titles" localSheetId="4">'Schl.Hünxe Steuerstände'!$1:$4</definedName>
    <definedName name="_xlnm.Print_Titles" localSheetId="6">'Stützpunkt Hünxe'!$1:$4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6" i="10" l="1"/>
  <c r="N27" i="10"/>
  <c r="N28" i="10"/>
  <c r="N25" i="10"/>
  <c r="N21" i="10"/>
  <c r="N22" i="10"/>
  <c r="N23" i="10"/>
  <c r="N20" i="10"/>
  <c r="I26" i="10"/>
  <c r="I27" i="10"/>
  <c r="I28" i="10"/>
  <c r="I25" i="10"/>
  <c r="I21" i="10"/>
  <c r="I22" i="10"/>
  <c r="I23" i="10"/>
  <c r="I20" i="10"/>
  <c r="I25" i="9"/>
  <c r="I26" i="9"/>
  <c r="I27" i="9"/>
  <c r="I28" i="9"/>
  <c r="I29" i="9"/>
  <c r="I24" i="9"/>
  <c r="I22" i="9"/>
  <c r="I20" i="9"/>
  <c r="I38" i="8"/>
  <c r="I39" i="8"/>
  <c r="I37" i="8"/>
  <c r="I26" i="8"/>
  <c r="I27" i="8"/>
  <c r="I28" i="8"/>
  <c r="I25" i="8"/>
  <c r="I21" i="8"/>
  <c r="I22" i="8"/>
  <c r="I23" i="8"/>
  <c r="I20" i="8"/>
  <c r="N34" i="7"/>
  <c r="N35" i="7"/>
  <c r="N36" i="7"/>
  <c r="N33" i="7"/>
  <c r="N39" i="7"/>
  <c r="N40" i="7"/>
  <c r="N41" i="7"/>
  <c r="N38" i="7"/>
  <c r="N25" i="7"/>
  <c r="N26" i="7"/>
  <c r="N27" i="7"/>
  <c r="N24" i="7"/>
  <c r="N20" i="7"/>
  <c r="N21" i="7"/>
  <c r="N22" i="7"/>
  <c r="N19" i="7"/>
  <c r="I39" i="7"/>
  <c r="I40" i="7"/>
  <c r="I41" i="7"/>
  <c r="I38" i="7"/>
  <c r="I34" i="7"/>
  <c r="I35" i="7"/>
  <c r="I36" i="7"/>
  <c r="I27" i="7"/>
  <c r="I25" i="7"/>
  <c r="I26" i="7"/>
  <c r="I24" i="7"/>
  <c r="I20" i="7"/>
  <c r="I21" i="7"/>
  <c r="I22" i="7"/>
  <c r="I19" i="7"/>
  <c r="N24" i="6"/>
  <c r="N25" i="6"/>
  <c r="N26" i="6"/>
  <c r="N23" i="6"/>
  <c r="N20" i="6"/>
  <c r="N21" i="6"/>
  <c r="N19" i="6"/>
  <c r="I24" i="6"/>
  <c r="I25" i="6"/>
  <c r="I26" i="6"/>
  <c r="I23" i="6"/>
  <c r="I20" i="6"/>
  <c r="I21" i="6"/>
  <c r="I19" i="6"/>
  <c r="N35" i="5"/>
  <c r="N36" i="5"/>
  <c r="N34" i="5"/>
  <c r="I35" i="5"/>
  <c r="I36" i="5"/>
  <c r="I34" i="5"/>
  <c r="I31" i="5"/>
  <c r="I32" i="5"/>
  <c r="I30" i="5"/>
  <c r="I24" i="5"/>
  <c r="I25" i="5"/>
  <c r="I23" i="5"/>
  <c r="I20" i="5"/>
  <c r="I21" i="5"/>
  <c r="I19" i="5"/>
  <c r="I44" i="3"/>
  <c r="I45" i="3"/>
  <c r="I46" i="3"/>
  <c r="I47" i="3"/>
  <c r="I48" i="3"/>
  <c r="I49" i="3"/>
  <c r="I50" i="3"/>
  <c r="I51" i="3"/>
  <c r="I52" i="3"/>
  <c r="I43" i="3"/>
  <c r="I35" i="3"/>
  <c r="I36" i="3"/>
  <c r="I37" i="3"/>
  <c r="I38" i="3"/>
  <c r="I39" i="3"/>
  <c r="I40" i="3"/>
  <c r="I41" i="3"/>
  <c r="I34" i="3"/>
  <c r="I26" i="3"/>
  <c r="I27" i="3"/>
  <c r="I28" i="3"/>
  <c r="I29" i="3"/>
  <c r="I25" i="3"/>
  <c r="I23" i="3"/>
  <c r="K20" i="10"/>
  <c r="K19" i="7" l="1"/>
  <c r="H19" i="3" l="1"/>
  <c r="H20" i="3"/>
  <c r="H21" i="3"/>
  <c r="H22" i="3"/>
  <c r="I19" i="3" l="1"/>
  <c r="J19" i="3" l="1"/>
  <c r="D30" i="9"/>
  <c r="D23" i="9"/>
  <c r="K22" i="9"/>
  <c r="N22" i="9" s="1"/>
  <c r="K21" i="9"/>
  <c r="K20" i="9"/>
  <c r="N20" i="9" s="1"/>
  <c r="D24" i="8"/>
  <c r="D29" i="8"/>
  <c r="D53" i="3"/>
  <c r="D37" i="5"/>
  <c r="D33" i="5"/>
  <c r="D42" i="7"/>
  <c r="L29" i="6"/>
  <c r="K29" i="6"/>
  <c r="I20" i="3" l="1"/>
  <c r="J20" i="3" l="1"/>
  <c r="K40" i="7"/>
  <c r="H40" i="7"/>
  <c r="K35" i="7"/>
  <c r="H35" i="7"/>
  <c r="K39" i="3"/>
  <c r="N39" i="3" s="1"/>
  <c r="H39" i="3"/>
  <c r="H37" i="3"/>
  <c r="D38" i="3"/>
  <c r="D29" i="3"/>
  <c r="D23" i="3"/>
  <c r="H23" i="3" l="1"/>
  <c r="M40" i="7"/>
  <c r="M35" i="7"/>
  <c r="J39" i="3"/>
  <c r="L39" i="3" s="1"/>
  <c r="M39" i="3"/>
  <c r="J40" i="7"/>
  <c r="L40" i="7" s="1"/>
  <c r="J35" i="7"/>
  <c r="L35" i="7" s="1"/>
  <c r="D26" i="10" l="1"/>
  <c r="D21" i="10"/>
  <c r="K28" i="10"/>
  <c r="H28" i="10"/>
  <c r="K27" i="10"/>
  <c r="M27" i="10" s="1"/>
  <c r="H27" i="10"/>
  <c r="K26" i="10"/>
  <c r="H26" i="10"/>
  <c r="K25" i="10"/>
  <c r="H25" i="10"/>
  <c r="K23" i="10"/>
  <c r="H23" i="10"/>
  <c r="K22" i="10"/>
  <c r="M22" i="10" s="1"/>
  <c r="H22" i="10"/>
  <c r="K21" i="10"/>
  <c r="H20" i="10"/>
  <c r="M21" i="10" l="1"/>
  <c r="M23" i="10"/>
  <c r="M28" i="10"/>
  <c r="D24" i="10"/>
  <c r="J20" i="10"/>
  <c r="L20" i="10" s="1"/>
  <c r="M20" i="10"/>
  <c r="M25" i="10"/>
  <c r="D29" i="10"/>
  <c r="M26" i="10"/>
  <c r="J25" i="10"/>
  <c r="L25" i="10" s="1"/>
  <c r="J22" i="10"/>
  <c r="L22" i="10" s="1"/>
  <c r="J27" i="10"/>
  <c r="L27" i="10" s="1"/>
  <c r="J23" i="10"/>
  <c r="L23" i="10" s="1"/>
  <c r="J28" i="10"/>
  <c r="L28" i="10" s="1"/>
  <c r="H21" i="10"/>
  <c r="J21" i="10" s="1"/>
  <c r="L21" i="10" s="1"/>
  <c r="H29" i="10"/>
  <c r="J26" i="10"/>
  <c r="L26" i="10" s="1"/>
  <c r="J29" i="10" l="1"/>
  <c r="H24" i="10"/>
  <c r="J24" i="10"/>
  <c r="L24" i="10"/>
  <c r="L29" i="10"/>
  <c r="K28" i="9"/>
  <c r="N28" i="9" s="1"/>
  <c r="H28" i="9"/>
  <c r="K25" i="9"/>
  <c r="H25" i="9"/>
  <c r="M22" i="9"/>
  <c r="H22" i="9"/>
  <c r="K29" i="9"/>
  <c r="H29" i="9"/>
  <c r="K27" i="9"/>
  <c r="N27" i="9" s="1"/>
  <c r="H27" i="9"/>
  <c r="K26" i="9"/>
  <c r="N26" i="9" s="1"/>
  <c r="H26" i="9"/>
  <c r="K24" i="9"/>
  <c r="N24" i="9" s="1"/>
  <c r="H24" i="9"/>
  <c r="I21" i="9"/>
  <c r="N21" i="9" s="1"/>
  <c r="H21" i="9"/>
  <c r="H20" i="9"/>
  <c r="N29" i="9" l="1"/>
  <c r="M29" i="9" s="1"/>
  <c r="N25" i="9"/>
  <c r="M25" i="9" s="1"/>
  <c r="M26" i="9"/>
  <c r="J27" i="9"/>
  <c r="L27" i="9" s="1"/>
  <c r="M27" i="9"/>
  <c r="J21" i="9"/>
  <c r="L21" i="9" s="1"/>
  <c r="M21" i="9"/>
  <c r="J20" i="9"/>
  <c r="L20" i="9" s="1"/>
  <c r="M20" i="9"/>
  <c r="J24" i="9"/>
  <c r="L24" i="9" s="1"/>
  <c r="M24" i="9"/>
  <c r="J28" i="9"/>
  <c r="L28" i="9" s="1"/>
  <c r="M28" i="9"/>
  <c r="H23" i="9"/>
  <c r="H30" i="9"/>
  <c r="J26" i="9"/>
  <c r="L26" i="9" s="1"/>
  <c r="J22" i="9"/>
  <c r="L22" i="9" s="1"/>
  <c r="M24" i="10"/>
  <c r="J29" i="9"/>
  <c r="L29" i="9" s="1"/>
  <c r="J25" i="9"/>
  <c r="L25" i="9" s="1"/>
  <c r="N29" i="10"/>
  <c r="M29" i="10"/>
  <c r="N24" i="10"/>
  <c r="D40" i="8"/>
  <c r="K35" i="5"/>
  <c r="H35" i="5"/>
  <c r="K31" i="5"/>
  <c r="N31" i="5" s="1"/>
  <c r="H31" i="5"/>
  <c r="K37" i="8"/>
  <c r="N37" i="8" s="1"/>
  <c r="H37" i="8"/>
  <c r="K34" i="8"/>
  <c r="I34" i="8"/>
  <c r="N34" i="8" s="1"/>
  <c r="H34" i="8"/>
  <c r="K26" i="8"/>
  <c r="N26" i="8" s="1"/>
  <c r="H26" i="8"/>
  <c r="K21" i="8"/>
  <c r="N21" i="8" s="1"/>
  <c r="H21" i="8"/>
  <c r="M31" i="5" l="1"/>
  <c r="M34" i="8"/>
  <c r="M37" i="8"/>
  <c r="D31" i="10"/>
  <c r="C8" i="14" s="1"/>
  <c r="M26" i="8"/>
  <c r="M35" i="5"/>
  <c r="M21" i="8"/>
  <c r="J26" i="8"/>
  <c r="L26" i="8" s="1"/>
  <c r="J30" i="9"/>
  <c r="J23" i="9"/>
  <c r="J21" i="8"/>
  <c r="L21" i="8" s="1"/>
  <c r="J37" i="8"/>
  <c r="L37" i="8" s="1"/>
  <c r="L30" i="9"/>
  <c r="J34" i="8"/>
  <c r="L34" i="8" s="1"/>
  <c r="L23" i="9"/>
  <c r="J35" i="5"/>
  <c r="L35" i="5" s="1"/>
  <c r="J31" i="5"/>
  <c r="L31" i="5" s="1"/>
  <c r="H27" i="7"/>
  <c r="K27" i="7"/>
  <c r="B8" i="14" l="1"/>
  <c r="M27" i="7"/>
  <c r="J27" i="7"/>
  <c r="L27" i="7" s="1"/>
  <c r="N23" i="9"/>
  <c r="M23" i="9"/>
  <c r="N30" i="9"/>
  <c r="M30" i="9"/>
  <c r="K41" i="7"/>
  <c r="H41" i="7"/>
  <c r="K39" i="7"/>
  <c r="H39" i="7"/>
  <c r="K38" i="7"/>
  <c r="H38" i="7"/>
  <c r="K36" i="7"/>
  <c r="H36" i="7"/>
  <c r="K34" i="7"/>
  <c r="M34" i="7"/>
  <c r="D37" i="7"/>
  <c r="K33" i="7"/>
  <c r="I33" i="7"/>
  <c r="H33" i="7"/>
  <c r="D28" i="7"/>
  <c r="K39" i="8"/>
  <c r="N39" i="8" s="1"/>
  <c r="H39" i="8"/>
  <c r="K38" i="8"/>
  <c r="N38" i="8" s="1"/>
  <c r="H38" i="8"/>
  <c r="D36" i="8"/>
  <c r="K35" i="8"/>
  <c r="I35" i="8"/>
  <c r="H35" i="8"/>
  <c r="K33" i="8"/>
  <c r="I33" i="8"/>
  <c r="N33" i="8" s="1"/>
  <c r="H33" i="8"/>
  <c r="K28" i="8"/>
  <c r="N28" i="8" s="1"/>
  <c r="H28" i="8"/>
  <c r="K27" i="8"/>
  <c r="N27" i="8" s="1"/>
  <c r="H27" i="8"/>
  <c r="K25" i="8"/>
  <c r="N25" i="8" s="1"/>
  <c r="H25" i="8"/>
  <c r="K23" i="8"/>
  <c r="N23" i="8" s="1"/>
  <c r="H23" i="8"/>
  <c r="K22" i="8"/>
  <c r="N22" i="8" s="1"/>
  <c r="H22" i="8"/>
  <c r="K20" i="8"/>
  <c r="N20" i="8" s="1"/>
  <c r="H20" i="8"/>
  <c r="N35" i="8" l="1"/>
  <c r="M33" i="7"/>
  <c r="D32" i="9"/>
  <c r="C7" i="14" s="1"/>
  <c r="B7" i="14" s="1"/>
  <c r="M23" i="8"/>
  <c r="M33" i="8"/>
  <c r="M41" i="7"/>
  <c r="M38" i="7"/>
  <c r="M25" i="8"/>
  <c r="M35" i="8"/>
  <c r="M38" i="8"/>
  <c r="M39" i="7"/>
  <c r="J36" i="7"/>
  <c r="L36" i="7" s="1"/>
  <c r="M36" i="7"/>
  <c r="J33" i="7"/>
  <c r="L33" i="7" s="1"/>
  <c r="M20" i="8"/>
  <c r="M27" i="8"/>
  <c r="M39" i="8"/>
  <c r="J22" i="8"/>
  <c r="L22" i="8" s="1"/>
  <c r="M22" i="8"/>
  <c r="J28" i="8"/>
  <c r="L28" i="8" s="1"/>
  <c r="M28" i="8"/>
  <c r="J25" i="8"/>
  <c r="L25" i="8" s="1"/>
  <c r="H36" i="8"/>
  <c r="J35" i="8"/>
  <c r="L35" i="8" s="1"/>
  <c r="J38" i="8"/>
  <c r="L38" i="8" s="1"/>
  <c r="J23" i="8"/>
  <c r="L23" i="8" s="1"/>
  <c r="J33" i="8"/>
  <c r="J41" i="7"/>
  <c r="L41" i="7" s="1"/>
  <c r="H24" i="8"/>
  <c r="H42" i="7"/>
  <c r="J39" i="7"/>
  <c r="L39" i="7" s="1"/>
  <c r="J20" i="8"/>
  <c r="H29" i="8"/>
  <c r="J27" i="8"/>
  <c r="L27" i="8" s="1"/>
  <c r="H40" i="8"/>
  <c r="J39" i="8"/>
  <c r="L39" i="8" s="1"/>
  <c r="J38" i="7"/>
  <c r="L38" i="7" s="1"/>
  <c r="H34" i="7"/>
  <c r="H37" i="7" s="1"/>
  <c r="D20" i="7"/>
  <c r="D23" i="7" s="1"/>
  <c r="H19" i="7"/>
  <c r="K26" i="7"/>
  <c r="H26" i="7"/>
  <c r="K25" i="7"/>
  <c r="H25" i="7"/>
  <c r="K24" i="7"/>
  <c r="H24" i="7"/>
  <c r="K22" i="7"/>
  <c r="H22" i="7"/>
  <c r="K21" i="7"/>
  <c r="H21" i="7"/>
  <c r="K20" i="7"/>
  <c r="M20" i="7" l="1"/>
  <c r="M25" i="7"/>
  <c r="M21" i="7"/>
  <c r="M26" i="7"/>
  <c r="M22" i="7"/>
  <c r="M19" i="7"/>
  <c r="J24" i="7"/>
  <c r="L24" i="7" s="1"/>
  <c r="M24" i="7"/>
  <c r="J24" i="8"/>
  <c r="L20" i="8"/>
  <c r="L24" i="8" s="1"/>
  <c r="J36" i="8"/>
  <c r="L33" i="8"/>
  <c r="L36" i="8" s="1"/>
  <c r="J40" i="8"/>
  <c r="J26" i="7"/>
  <c r="L26" i="7" s="1"/>
  <c r="J22" i="7"/>
  <c r="L22" i="7" s="1"/>
  <c r="J19" i="7"/>
  <c r="L19" i="7" s="1"/>
  <c r="L29" i="8"/>
  <c r="J34" i="7"/>
  <c r="L34" i="7" s="1"/>
  <c r="L40" i="8"/>
  <c r="L42" i="7"/>
  <c r="J29" i="8"/>
  <c r="J25" i="7"/>
  <c r="L25" i="7" s="1"/>
  <c r="J42" i="7"/>
  <c r="J21" i="7"/>
  <c r="L21" i="7" s="1"/>
  <c r="H20" i="7"/>
  <c r="H23" i="7" s="1"/>
  <c r="H28" i="7"/>
  <c r="J28" i="7" l="1"/>
  <c r="N36" i="8"/>
  <c r="M24" i="8"/>
  <c r="M36" i="8"/>
  <c r="N29" i="8"/>
  <c r="J37" i="7"/>
  <c r="M42" i="7"/>
  <c r="N24" i="8"/>
  <c r="N40" i="8"/>
  <c r="M40" i="8"/>
  <c r="L28" i="7"/>
  <c r="J20" i="7"/>
  <c r="L20" i="7" s="1"/>
  <c r="N42" i="7"/>
  <c r="M29" i="8"/>
  <c r="D26" i="6"/>
  <c r="D27" i="6" s="1"/>
  <c r="D42" i="8" l="1"/>
  <c r="C6" i="14" s="1"/>
  <c r="B6" i="14" s="1"/>
  <c r="N28" i="7"/>
  <c r="J23" i="7"/>
  <c r="N37" i="7"/>
  <c r="M37" i="7"/>
  <c r="L37" i="7"/>
  <c r="M28" i="7"/>
  <c r="L23" i="7"/>
  <c r="K24" i="6"/>
  <c r="H24" i="6"/>
  <c r="K20" i="6"/>
  <c r="H20" i="6"/>
  <c r="K26" i="6"/>
  <c r="H26" i="6"/>
  <c r="K25" i="6"/>
  <c r="H25" i="6"/>
  <c r="K23" i="6"/>
  <c r="H23" i="6"/>
  <c r="D22" i="6"/>
  <c r="K21" i="6"/>
  <c r="H21" i="6"/>
  <c r="K19" i="6"/>
  <c r="H19" i="6"/>
  <c r="N23" i="7" l="1"/>
  <c r="M21" i="6"/>
  <c r="M24" i="6"/>
  <c r="M19" i="6"/>
  <c r="M26" i="6"/>
  <c r="M23" i="6"/>
  <c r="M20" i="6"/>
  <c r="M25" i="6"/>
  <c r="H27" i="6"/>
  <c r="J21" i="6"/>
  <c r="L21" i="6" s="1"/>
  <c r="J24" i="6"/>
  <c r="L24" i="6" s="1"/>
  <c r="M23" i="7"/>
  <c r="H22" i="6"/>
  <c r="J26" i="6"/>
  <c r="L26" i="6" s="1"/>
  <c r="J23" i="6"/>
  <c r="L23" i="6" s="1"/>
  <c r="J25" i="6"/>
  <c r="L25" i="6" s="1"/>
  <c r="J19" i="6"/>
  <c r="L19" i="6" s="1"/>
  <c r="J20" i="6"/>
  <c r="L20" i="6" s="1"/>
  <c r="I21" i="3"/>
  <c r="I22" i="3"/>
  <c r="N22" i="3" s="1"/>
  <c r="K20" i="3"/>
  <c r="N20" i="3" s="1"/>
  <c r="K21" i="3"/>
  <c r="K22" i="3"/>
  <c r="K23" i="3"/>
  <c r="N23" i="3" s="1"/>
  <c r="K26" i="3"/>
  <c r="N26" i="3" s="1"/>
  <c r="K27" i="3"/>
  <c r="N27" i="3" s="1"/>
  <c r="K28" i="3"/>
  <c r="N28" i="3" s="1"/>
  <c r="K29" i="3"/>
  <c r="N29" i="3" s="1"/>
  <c r="K35" i="3"/>
  <c r="N35" i="3" s="1"/>
  <c r="K36" i="3"/>
  <c r="N36" i="3" s="1"/>
  <c r="K37" i="3"/>
  <c r="N37" i="3" s="1"/>
  <c r="K38" i="3"/>
  <c r="N38" i="3" s="1"/>
  <c r="K40" i="3"/>
  <c r="N40" i="3" s="1"/>
  <c r="K41" i="3"/>
  <c r="K44" i="3"/>
  <c r="N44" i="3" s="1"/>
  <c r="K45" i="3"/>
  <c r="N45" i="3" s="1"/>
  <c r="K46" i="3"/>
  <c r="N46" i="3" s="1"/>
  <c r="K47" i="3"/>
  <c r="N47" i="3" s="1"/>
  <c r="K48" i="3"/>
  <c r="N48" i="3" s="1"/>
  <c r="K49" i="3"/>
  <c r="N49" i="3" s="1"/>
  <c r="K50" i="3"/>
  <c r="N50" i="3" s="1"/>
  <c r="K51" i="3"/>
  <c r="N51" i="3" s="1"/>
  <c r="K52" i="3"/>
  <c r="N52" i="3" s="1"/>
  <c r="N21" i="3" l="1"/>
  <c r="M21" i="3" s="1"/>
  <c r="N41" i="3"/>
  <c r="M41" i="3" s="1"/>
  <c r="M35" i="3"/>
  <c r="M23" i="3"/>
  <c r="J21" i="3"/>
  <c r="L21" i="3" s="1"/>
  <c r="M22" i="3"/>
  <c r="J22" i="3"/>
  <c r="L22" i="3" s="1"/>
  <c r="M20" i="3"/>
  <c r="L20" i="3"/>
  <c r="J23" i="3"/>
  <c r="L23" i="3" s="1"/>
  <c r="D44" i="7"/>
  <c r="C5" i="14" s="1"/>
  <c r="B5" i="14" s="1"/>
  <c r="M47" i="3"/>
  <c r="M27" i="3"/>
  <c r="M52" i="3"/>
  <c r="M48" i="3"/>
  <c r="M44" i="3"/>
  <c r="M28" i="3"/>
  <c r="M51" i="3"/>
  <c r="M49" i="3"/>
  <c r="M45" i="3"/>
  <c r="M36" i="3"/>
  <c r="M50" i="3"/>
  <c r="M46" i="3"/>
  <c r="M40" i="3"/>
  <c r="M26" i="3"/>
  <c r="M38" i="3"/>
  <c r="M29" i="3"/>
  <c r="J37" i="3"/>
  <c r="L37" i="3" s="1"/>
  <c r="M37" i="3"/>
  <c r="J22" i="6"/>
  <c r="N27" i="6"/>
  <c r="J27" i="6"/>
  <c r="L27" i="6"/>
  <c r="M27" i="6" l="1"/>
  <c r="M22" i="6"/>
  <c r="D29" i="6" s="1"/>
  <c r="C4" i="14" s="1"/>
  <c r="B4" i="14" s="1"/>
  <c r="N22" i="6"/>
  <c r="L22" i="6"/>
  <c r="K36" i="5"/>
  <c r="K32" i="5"/>
  <c r="N32" i="5" s="1"/>
  <c r="K24" i="5"/>
  <c r="N24" i="5" s="1"/>
  <c r="K25" i="5"/>
  <c r="N25" i="5" s="1"/>
  <c r="K20" i="5"/>
  <c r="N20" i="5" s="1"/>
  <c r="K21" i="5"/>
  <c r="N21" i="5" s="1"/>
  <c r="M21" i="5" l="1"/>
  <c r="M20" i="5"/>
  <c r="M24" i="5"/>
  <c r="M36" i="5"/>
  <c r="M32" i="5"/>
  <c r="M25" i="5"/>
  <c r="H36" i="5" l="1"/>
  <c r="J36" i="5" s="1"/>
  <c r="L36" i="5" s="1"/>
  <c r="K34" i="5"/>
  <c r="H34" i="5"/>
  <c r="H32" i="5"/>
  <c r="J32" i="5" s="1"/>
  <c r="L32" i="5" s="1"/>
  <c r="K30" i="5"/>
  <c r="N30" i="5" s="1"/>
  <c r="H30" i="5"/>
  <c r="D26" i="5"/>
  <c r="H25" i="5"/>
  <c r="J25" i="5" s="1"/>
  <c r="L25" i="5" s="1"/>
  <c r="H24" i="5"/>
  <c r="J24" i="5" s="1"/>
  <c r="L24" i="5" s="1"/>
  <c r="K23" i="5"/>
  <c r="N23" i="5" s="1"/>
  <c r="H23" i="5"/>
  <c r="H21" i="5"/>
  <c r="J21" i="5" s="1"/>
  <c r="L21" i="5" s="1"/>
  <c r="H20" i="5"/>
  <c r="J20" i="5" s="1"/>
  <c r="L20" i="5" s="1"/>
  <c r="K19" i="5"/>
  <c r="N19" i="5" s="1"/>
  <c r="H19" i="5"/>
  <c r="K6" i="4"/>
  <c r="H52" i="3"/>
  <c r="J52" i="3" s="1"/>
  <c r="L52" i="3" s="1"/>
  <c r="H51" i="3"/>
  <c r="J51" i="3" s="1"/>
  <c r="L51" i="3" s="1"/>
  <c r="H50" i="3"/>
  <c r="J50" i="3" s="1"/>
  <c r="L50" i="3" s="1"/>
  <c r="H49" i="3"/>
  <c r="J49" i="3" s="1"/>
  <c r="L49" i="3" s="1"/>
  <c r="H48" i="3"/>
  <c r="J48" i="3" s="1"/>
  <c r="L48" i="3" s="1"/>
  <c r="H47" i="3"/>
  <c r="J47" i="3" s="1"/>
  <c r="L47" i="3" s="1"/>
  <c r="H46" i="3"/>
  <c r="J46" i="3" s="1"/>
  <c r="L46" i="3" s="1"/>
  <c r="H45" i="3"/>
  <c r="J45" i="3" s="1"/>
  <c r="L45" i="3" s="1"/>
  <c r="H44" i="3"/>
  <c r="J44" i="3" s="1"/>
  <c r="L44" i="3" s="1"/>
  <c r="H43" i="3"/>
  <c r="D42" i="3"/>
  <c r="H41" i="3"/>
  <c r="J41" i="3" s="1"/>
  <c r="L41" i="3" s="1"/>
  <c r="H40" i="3"/>
  <c r="J40" i="3" s="1"/>
  <c r="L40" i="3" s="1"/>
  <c r="H38" i="3"/>
  <c r="J38" i="3" s="1"/>
  <c r="L38" i="3" s="1"/>
  <c r="H36" i="3"/>
  <c r="J36" i="3" s="1"/>
  <c r="L36" i="3" s="1"/>
  <c r="H26" i="3"/>
  <c r="H27" i="3"/>
  <c r="H25" i="3"/>
  <c r="J25" i="3" s="1"/>
  <c r="H29" i="3"/>
  <c r="H28" i="3"/>
  <c r="K25" i="3"/>
  <c r="N25" i="3" s="1"/>
  <c r="H35" i="3"/>
  <c r="J35" i="3" s="1"/>
  <c r="L35" i="3" s="1"/>
  <c r="K34" i="3"/>
  <c r="N34" i="3" s="1"/>
  <c r="H34" i="3"/>
  <c r="M23" i="5" l="1"/>
  <c r="M34" i="5"/>
  <c r="J27" i="3"/>
  <c r="L27" i="3" s="1"/>
  <c r="J29" i="3"/>
  <c r="L29" i="3" s="1"/>
  <c r="J28" i="3"/>
  <c r="L28" i="3" s="1"/>
  <c r="J26" i="3"/>
  <c r="L26" i="3" s="1"/>
  <c r="L6" i="4"/>
  <c r="L7" i="4" s="1"/>
  <c r="C9" i="14" s="1"/>
  <c r="B9" i="14" s="1"/>
  <c r="M30" i="5"/>
  <c r="H33" i="5"/>
  <c r="M25" i="3"/>
  <c r="N30" i="3"/>
  <c r="M34" i="3"/>
  <c r="J34" i="3"/>
  <c r="J30" i="5"/>
  <c r="J34" i="5"/>
  <c r="H37" i="5"/>
  <c r="J19" i="5"/>
  <c r="H22" i="5"/>
  <c r="J23" i="5"/>
  <c r="H26" i="5"/>
  <c r="H30" i="3"/>
  <c r="H53" i="3"/>
  <c r="H42" i="3"/>
  <c r="K7" i="4"/>
  <c r="D22" i="5"/>
  <c r="D30" i="3"/>
  <c r="J33" i="5" l="1"/>
  <c r="L30" i="5"/>
  <c r="J26" i="5"/>
  <c r="L23" i="5"/>
  <c r="L26" i="5" s="1"/>
  <c r="J37" i="5"/>
  <c r="L34" i="5"/>
  <c r="L37" i="5" s="1"/>
  <c r="J22" i="5"/>
  <c r="L19" i="5"/>
  <c r="M19" i="5" s="1"/>
  <c r="M22" i="5" s="1"/>
  <c r="L25" i="3"/>
  <c r="L30" i="3" s="1"/>
  <c r="J30" i="3"/>
  <c r="J42" i="3"/>
  <c r="L34" i="3"/>
  <c r="M30" i="3"/>
  <c r="N26" i="5"/>
  <c r="N22" i="5"/>
  <c r="M33" i="5"/>
  <c r="M26" i="5"/>
  <c r="M37" i="5" l="1"/>
  <c r="N37" i="5"/>
  <c r="L22" i="5"/>
  <c r="N42" i="3"/>
  <c r="M42" i="3"/>
  <c r="L42" i="3"/>
  <c r="N33" i="5"/>
  <c r="L33" i="5"/>
  <c r="K43" i="3"/>
  <c r="N43" i="3" s="1"/>
  <c r="M43" i="3" l="1"/>
  <c r="D39" i="5"/>
  <c r="C3" i="14" s="1"/>
  <c r="J43" i="3"/>
  <c r="L43" i="3" s="1"/>
  <c r="B3" i="14" l="1"/>
  <c r="J53" i="3"/>
  <c r="L53" i="3" l="1"/>
  <c r="J24" i="3" l="1"/>
  <c r="N53" i="3"/>
  <c r="M53" i="3"/>
  <c r="H24" i="3"/>
  <c r="D24" i="3" l="1"/>
  <c r="K19" i="3"/>
  <c r="N19" i="3" s="1"/>
  <c r="M19" i="3" l="1"/>
  <c r="L19" i="3"/>
  <c r="L24" i="3" s="1"/>
  <c r="M24" i="3" l="1"/>
  <c r="D55" i="3" s="1"/>
  <c r="C2" i="14" s="1"/>
  <c r="N24" i="3"/>
  <c r="B2" i="14" l="1"/>
  <c r="B11" i="14" s="1"/>
  <c r="B12" i="14" s="1"/>
  <c r="B13" i="14" s="1"/>
  <c r="C11" i="14"/>
  <c r="C12" i="14" s="1"/>
  <c r="C13" i="14" s="1"/>
</calcChain>
</file>

<file path=xl/sharedStrings.xml><?xml version="1.0" encoding="utf-8"?>
<sst xmlns="http://schemas.openxmlformats.org/spreadsheetml/2006/main" count="1241" uniqueCount="268">
  <si>
    <t>H</t>
  </si>
  <si>
    <t>D</t>
  </si>
  <si>
    <t>C</t>
  </si>
  <si>
    <t>A</t>
  </si>
  <si>
    <t>j</t>
  </si>
  <si>
    <t>h</t>
  </si>
  <si>
    <t>f</t>
  </si>
  <si>
    <t>e</t>
  </si>
  <si>
    <t>d</t>
  </si>
  <si>
    <t>c</t>
  </si>
  <si>
    <t>b</t>
  </si>
  <si>
    <t>a</t>
  </si>
  <si>
    <t>netto in Euro</t>
  </si>
  <si>
    <t>(jährl. 
Reinigungsfläche
 ./. Richtleistung)</t>
  </si>
  <si>
    <t>(qm / Std. / Reinigungskraft)</t>
  </si>
  <si>
    <t>in m²</t>
  </si>
  <si>
    <t>(Tage/Jahr)</t>
  </si>
  <si>
    <t>jährliche 
Reinigungs-
stunden</t>
  </si>
  <si>
    <t>jährliche 
Reinigungs-
fläche</t>
  </si>
  <si>
    <t>jährlicher 
Abrechnungs-
faktor</t>
  </si>
  <si>
    <t>Turnus</t>
  </si>
  <si>
    <t>Bodenbelag</t>
  </si>
  <si>
    <t>Grundfläche</t>
  </si>
  <si>
    <t>Raum-
gruppe</t>
  </si>
  <si>
    <t xml:space="preserve">Hinweis: Der Bieter hat lediglich alle Felder dieser Farbe auszufüllen. </t>
  </si>
  <si>
    <t>Büroneben-, Abstell- und Serverräume</t>
  </si>
  <si>
    <t>Zusatzleistungen *</t>
  </si>
  <si>
    <t>netto in Euro / Stunde</t>
  </si>
  <si>
    <t>*</t>
  </si>
  <si>
    <t>g</t>
  </si>
  <si>
    <t>i</t>
  </si>
  <si>
    <r>
      <t xml:space="preserve">jährlicher Gesamtpreis,
</t>
    </r>
    <r>
      <rPr>
        <u/>
        <sz val="8"/>
        <color theme="0"/>
        <rFont val="Arial"/>
        <family val="2"/>
      </rPr>
      <t xml:space="preserve">max. 2 Dezimalstellen
</t>
    </r>
    <r>
      <rPr>
        <sz val="8"/>
        <color theme="0"/>
        <rFont val="Arial"/>
        <family val="2"/>
      </rPr>
      <t>(jährl. Reinigungsstunden x Stundenverrech-nungssatz)</t>
    </r>
  </si>
  <si>
    <t>Stunden-
verrechnungs-
satz</t>
  </si>
  <si>
    <t>Bezeichnung</t>
  </si>
  <si>
    <t>Raumart (ggf. Zeitraum)</t>
  </si>
  <si>
    <r>
      <t xml:space="preserve">Stunden-
verrechnungs-
satz
</t>
    </r>
    <r>
      <rPr>
        <sz val="8"/>
        <color theme="0"/>
        <rFont val="Arial"/>
        <family val="2"/>
      </rPr>
      <t>(für alle Reinigungs-
bereiche identisch)</t>
    </r>
  </si>
  <si>
    <t>Unterhaltsreinigung (UHR)</t>
  </si>
  <si>
    <r>
      <t>Stundenverrechnungssatz UHR</t>
    </r>
    <r>
      <rPr>
        <sz val="8"/>
        <rFont val="Arial"/>
        <family val="2"/>
      </rPr>
      <t xml:space="preserve"> * 3)</t>
    </r>
    <r>
      <rPr>
        <b/>
        <sz val="9"/>
        <rFont val="Arial"/>
        <family val="2"/>
      </rPr>
      <t xml:space="preserve">
</t>
    </r>
    <r>
      <rPr>
        <sz val="8"/>
        <rFont val="Arial"/>
        <family val="2"/>
      </rPr>
      <t>(für alle Reinigungsbereiche identisch)
netto in Euro / Stunde</t>
    </r>
  </si>
  <si>
    <r>
      <t>Leistungskennzahl des Bieters</t>
    </r>
    <r>
      <rPr>
        <sz val="9"/>
        <color rgb="FF82002A"/>
        <rFont val="Arial"/>
        <family val="2"/>
      </rPr>
      <t xml:space="preserve"> 
</t>
    </r>
    <r>
      <rPr>
        <sz val="8"/>
        <color rgb="FF82002A"/>
        <rFont val="Arial"/>
        <family val="2"/>
      </rPr>
      <t>* 1) + * 2)
(qm / Stunde / Reinigungskraft)</t>
    </r>
  </si>
  <si>
    <t>k = f * j</t>
  </si>
  <si>
    <t>Zwischensumme Unterhaltsreinigung</t>
  </si>
  <si>
    <t>Fliesen</t>
  </si>
  <si>
    <t>Sanitärräume, WC</t>
  </si>
  <si>
    <t>Büro-, Verwaltungs- und Kopierräume</t>
  </si>
  <si>
    <t>Sozialräume und Teeküchen</t>
  </si>
  <si>
    <t>Sanitär- und Duschräume</t>
  </si>
  <si>
    <t>Zwischensumme Intensivreinigung</t>
  </si>
  <si>
    <r>
      <t xml:space="preserve">Zwischensumme Zusatzleistungen
</t>
    </r>
    <r>
      <rPr>
        <sz val="8"/>
        <rFont val="Arial"/>
        <family val="2"/>
      </rPr>
      <t>* Es handelt sich hierbei um eine Zusatzposition. Auf die Beauftragung und Vergütung der abgefragten Leistung besteht kein Anspruch. Bei der angegebenen Grundmenge (Std.) handelt es sich lediglich um einen Erfahrungswert. Die Vergütung erfolgt nach tatsächlicher Leistungserbringung.</t>
    </r>
  </si>
  <si>
    <t>B</t>
  </si>
  <si>
    <t>F</t>
  </si>
  <si>
    <t>Besprechungsräume</t>
  </si>
  <si>
    <t>tägl. Verkehrswege Flure</t>
  </si>
  <si>
    <t xml:space="preserve">tägl. Verkehrswege Treppenhäuser </t>
  </si>
  <si>
    <t>Nadelfilz</t>
  </si>
  <si>
    <t>G</t>
  </si>
  <si>
    <t>Richt-
leistung *1</t>
  </si>
  <si>
    <t>Fliesen/Vinyl</t>
  </si>
  <si>
    <t>Vinyl</t>
  </si>
  <si>
    <t>I</t>
  </si>
  <si>
    <t>Hallenböden</t>
  </si>
  <si>
    <t>Wasserstraßen- und Schifffahrtsamt Westdeutsche Kanäle, Außenbezirk Friedrichsfeld</t>
  </si>
  <si>
    <t>Bürogebäude Außenbezirk Friedrichsfeld</t>
  </si>
  <si>
    <t>PVC</t>
  </si>
  <si>
    <t>Büroräume</t>
  </si>
  <si>
    <t>Tägl. Verkehrswege Flure</t>
  </si>
  <si>
    <t>Abstell-, Server- und Druckerräume</t>
  </si>
  <si>
    <t>Nebengebäude Außenbezirk Friedrichsfeld</t>
  </si>
  <si>
    <t>J2</t>
  </si>
  <si>
    <t>2</t>
  </si>
  <si>
    <t>Schreinerei (Vorraum)</t>
  </si>
  <si>
    <t>Schreinerei (Sanitärräume, WC)</t>
  </si>
  <si>
    <t>Ex Bauhof Außenstelle (Teeküche)</t>
  </si>
  <si>
    <t>Ex Bauhof Außenstelle (Sozialraum)</t>
  </si>
  <si>
    <t>Ex Bauhof Außenstelle (Büroraum)</t>
  </si>
  <si>
    <t>Ex Bauhof Außenstelle (Umkleide 2)</t>
  </si>
  <si>
    <t>Gebäude Sanitär/Umkleide</t>
  </si>
  <si>
    <t>Gebäude Sozialraum mit Küche</t>
  </si>
  <si>
    <t>Tägl. Verkehrswege Treppenhäuser, Kl. Schleuse</t>
  </si>
  <si>
    <t>Terrazzo</t>
  </si>
  <si>
    <t>Sanitärraum Kl. Schleuse</t>
  </si>
  <si>
    <t>Tägl. Verkehrswege Treppenhäuser, kl. Schleuse</t>
  </si>
  <si>
    <t>Büroräume /Steuerstand kl. Schleuse</t>
  </si>
  <si>
    <t>Sanitärraum kl. Schleuse</t>
  </si>
  <si>
    <t>Schleuse Friedrichsfeld Steuerstand kl. Schleuse</t>
  </si>
  <si>
    <t>Schleuse Friedrichsfeld Steuerstand gr. Schleuse</t>
  </si>
  <si>
    <t>Pumpenhaus Schl. Friedrichsfeld</t>
  </si>
  <si>
    <t>Tägl. Verkehrswege Treppenhaus Pumpenhaus</t>
  </si>
  <si>
    <t xml:space="preserve">Sozialraum Pumpenhaus </t>
  </si>
  <si>
    <t>Sanitär- und Duschraum Pumpenhaus</t>
  </si>
  <si>
    <t>Hallenboden und Nebenräume Pumpenhaus</t>
  </si>
  <si>
    <t>Bürorraum</t>
  </si>
  <si>
    <t>Sanitärraum</t>
  </si>
  <si>
    <t>Teeküche</t>
  </si>
  <si>
    <t>Flur/Vorraum</t>
  </si>
  <si>
    <t>Schleuse Hünxe Steuerstand kl. Schleuse</t>
  </si>
  <si>
    <t>Sozialraum</t>
  </si>
  <si>
    <t>Sozialraum mit Teeküche</t>
  </si>
  <si>
    <t>Flur</t>
  </si>
  <si>
    <t>Sanitär- und Duschraum</t>
  </si>
  <si>
    <t>PVC/Vinyl</t>
  </si>
  <si>
    <t>Flur EG</t>
  </si>
  <si>
    <t>Sanitärraum EG</t>
  </si>
  <si>
    <t>Schleuse Hünxe Steuerstand gr. Schleuse</t>
  </si>
  <si>
    <t>Sanitärraum gr. Schleuse</t>
  </si>
  <si>
    <t>Flur / Windfang</t>
  </si>
  <si>
    <t>Büroräume / Steuerstand gr. Schleuse</t>
  </si>
  <si>
    <t>Pumpenhaus Schl. Hünxe</t>
  </si>
  <si>
    <t>Abstellraum</t>
  </si>
  <si>
    <t>Dusche</t>
  </si>
  <si>
    <t>Sanitärraum / WC  EG</t>
  </si>
  <si>
    <t>Treppenhaus Pumpenhaus</t>
  </si>
  <si>
    <t>Hallenboden / Pumpenraum</t>
  </si>
  <si>
    <t>Stützpunkt Hünxe</t>
  </si>
  <si>
    <t xml:space="preserve">Sanitärraum / WC </t>
  </si>
  <si>
    <t>W1</t>
  </si>
  <si>
    <t>W2</t>
  </si>
  <si>
    <t>W3</t>
  </si>
  <si>
    <t>104</t>
  </si>
  <si>
    <t>Gebäude Vorhandwerker (Büroräumem mit Flur)</t>
  </si>
  <si>
    <t>Gebäude Sanitär/Umkleide (Sanitärbereich)</t>
  </si>
  <si>
    <t>Gebäude Sanitär/Umkleide (Umkleidebereich)</t>
  </si>
  <si>
    <t>156</t>
  </si>
  <si>
    <t>52</t>
  </si>
  <si>
    <t>Duschraum</t>
  </si>
  <si>
    <t>Gebäude Vorhandwerker (Büroräume mit Flur)</t>
  </si>
  <si>
    <r>
      <t>Gesamtpreis für 3 Jahre (Vertragslaufzeit)</t>
    </r>
    <r>
      <rPr>
        <u/>
        <sz val="8"/>
        <color theme="0"/>
        <rFont val="Arial"/>
        <family val="2"/>
      </rPr>
      <t xml:space="preserve">
</t>
    </r>
    <r>
      <rPr>
        <sz val="8"/>
        <color theme="0"/>
        <rFont val="Arial"/>
        <family val="2"/>
      </rPr>
      <t>(jährl. Gesamtpreis x 3 Jahre)</t>
    </r>
  </si>
  <si>
    <r>
      <t>Gesamtpreis für 3 Jahre Vertragslaufzeit</t>
    </r>
    <r>
      <rPr>
        <u/>
        <sz val="8"/>
        <color theme="0"/>
        <rFont val="Arial"/>
        <family val="2"/>
      </rPr>
      <t xml:space="preserve">
</t>
    </r>
    <r>
      <rPr>
        <sz val="8"/>
        <color theme="0"/>
        <rFont val="Arial"/>
        <family val="2"/>
      </rPr>
      <t>(jährl. Gesamtpreis x 3 Jahre)</t>
    </r>
  </si>
  <si>
    <t>Leistungsposition</t>
  </si>
  <si>
    <t>1.1.10.</t>
  </si>
  <si>
    <t>1.1.20.</t>
  </si>
  <si>
    <t>2.2.10.</t>
  </si>
  <si>
    <t>1.1.30.</t>
  </si>
  <si>
    <t>1.1.40.</t>
  </si>
  <si>
    <t>1.1.50.</t>
  </si>
  <si>
    <t>1.2.10.</t>
  </si>
  <si>
    <t>1.2.20.</t>
  </si>
  <si>
    <t>1.2.30.</t>
  </si>
  <si>
    <t>1.2.40.</t>
  </si>
  <si>
    <t>1.2.50.</t>
  </si>
  <si>
    <t>1.2.60.</t>
  </si>
  <si>
    <t>1.2.70.</t>
  </si>
  <si>
    <t>1.2.80.</t>
  </si>
  <si>
    <r>
      <t>Einheitspreis je Durchgang</t>
    </r>
    <r>
      <rPr>
        <u/>
        <sz val="8"/>
        <color theme="0"/>
        <rFont val="Arial"/>
        <family val="2"/>
      </rPr>
      <t xml:space="preserve">
</t>
    </r>
    <r>
      <rPr>
        <sz val="8"/>
        <color theme="0"/>
        <rFont val="Arial"/>
        <family val="2"/>
      </rPr>
      <t>(jährl. Gesamtpreis / jährlicher Abrechnungsfaktor)</t>
    </r>
  </si>
  <si>
    <t>2.1.10.</t>
  </si>
  <si>
    <t>2.1.20.</t>
  </si>
  <si>
    <t>2.1.30.</t>
  </si>
  <si>
    <t>2.1.40.</t>
  </si>
  <si>
    <t>2.1.50.</t>
  </si>
  <si>
    <t>2.2.20.</t>
  </si>
  <si>
    <t>2.2.30.</t>
  </si>
  <si>
    <t>2.2.40.</t>
  </si>
  <si>
    <t>2.2.80.</t>
  </si>
  <si>
    <t>2.2.50.</t>
  </si>
  <si>
    <t>2.2.60.</t>
  </si>
  <si>
    <t>2.2.70.</t>
  </si>
  <si>
    <t>2.2.90.</t>
  </si>
  <si>
    <t>2.2.100.</t>
  </si>
  <si>
    <t>1.3.10.</t>
  </si>
  <si>
    <t>1.3.20.</t>
  </si>
  <si>
    <t>1.3.30.</t>
  </si>
  <si>
    <t>1.4.10.</t>
  </si>
  <si>
    <t>1.4.20.</t>
  </si>
  <si>
    <t>1.4.30.</t>
  </si>
  <si>
    <t>2.3.10.</t>
  </si>
  <si>
    <t>2.3.20.</t>
  </si>
  <si>
    <t>2.3.30.</t>
  </si>
  <si>
    <t>2.4.10.</t>
  </si>
  <si>
    <t>2.4.20.</t>
  </si>
  <si>
    <t>2.4.30.</t>
  </si>
  <si>
    <t>1.5.10.</t>
  </si>
  <si>
    <t>1.5.20.</t>
  </si>
  <si>
    <t>1.5.30.</t>
  </si>
  <si>
    <t>2.5.10.</t>
  </si>
  <si>
    <t>2.5.20.</t>
  </si>
  <si>
    <t>2.5.30.</t>
  </si>
  <si>
    <t>2.5.40.</t>
  </si>
  <si>
    <t>1.7.10.</t>
  </si>
  <si>
    <t>1.7.20.</t>
  </si>
  <si>
    <t>1.7.30.</t>
  </si>
  <si>
    <t>1.7.40.</t>
  </si>
  <si>
    <t>2.7.10.</t>
  </si>
  <si>
    <t>2.7.20.</t>
  </si>
  <si>
    <t>2.6.30.</t>
  </si>
  <si>
    <t>2.7.30.</t>
  </si>
  <si>
    <t>2.7.40.</t>
  </si>
  <si>
    <t>2.6.10.</t>
  </si>
  <si>
    <t>2.9.10.</t>
  </si>
  <si>
    <t>2.6.20.</t>
  </si>
  <si>
    <t>2-6.40.</t>
  </si>
  <si>
    <t>1.6.10.</t>
  </si>
  <si>
    <t>1.6.20.</t>
  </si>
  <si>
    <t>1.6.30.</t>
  </si>
  <si>
    <t>1.6.40.</t>
  </si>
  <si>
    <t>1.8.10.</t>
  </si>
  <si>
    <t>1.8.20.</t>
  </si>
  <si>
    <t>1.8.30.</t>
  </si>
  <si>
    <t>1.8.40.</t>
  </si>
  <si>
    <t>2.8.10.</t>
  </si>
  <si>
    <t>2.8.20.</t>
  </si>
  <si>
    <t>2.8.30.</t>
  </si>
  <si>
    <t>2.8.40.</t>
  </si>
  <si>
    <t>2.9.20.</t>
  </si>
  <si>
    <t>2.9.30.</t>
  </si>
  <si>
    <t>1.9.10.</t>
  </si>
  <si>
    <t>1.9.20.</t>
  </si>
  <si>
    <t>1.9.30.</t>
  </si>
  <si>
    <t>1.10.10.</t>
  </si>
  <si>
    <t>1.10.20.</t>
  </si>
  <si>
    <t>1.10.30.</t>
  </si>
  <si>
    <t>2.10.10.</t>
  </si>
  <si>
    <t>2.10.20.</t>
  </si>
  <si>
    <t>2.10.30.</t>
  </si>
  <si>
    <t>2.10.40.</t>
  </si>
  <si>
    <t>2.10.50.</t>
  </si>
  <si>
    <t>2.10.60.</t>
  </si>
  <si>
    <t>1.11.10.</t>
  </si>
  <si>
    <t>1.11.20.</t>
  </si>
  <si>
    <t>1.11.30.</t>
  </si>
  <si>
    <t>1.11.40.</t>
  </si>
  <si>
    <t>2.11.10.</t>
  </si>
  <si>
    <t>2.11.20.</t>
  </si>
  <si>
    <t>2.11.30.</t>
  </si>
  <si>
    <t>2.11.40.</t>
  </si>
  <si>
    <t>Gesamtkosten in Euro (netto) für 3 Jahre</t>
  </si>
  <si>
    <r>
      <t>Das Preisblatt ist</t>
    </r>
    <r>
      <rPr>
        <b/>
        <u/>
        <sz val="12"/>
        <color rgb="FFFF0000"/>
        <rFont val="Arial"/>
        <family val="2"/>
      </rPr>
      <t xml:space="preserve"> gemeinsam</t>
    </r>
    <r>
      <rPr>
        <b/>
        <sz val="12"/>
        <color rgb="FFFF0000"/>
        <rFont val="Arial"/>
        <family val="2"/>
      </rPr>
      <t xml:space="preserve"> mit dem Leistungsverzeichnis (LV) auszufüllen und mit dem Angebot abzugeben!</t>
    </r>
  </si>
  <si>
    <t>M1</t>
  </si>
  <si>
    <t>12</t>
  </si>
  <si>
    <t>J1</t>
  </si>
  <si>
    <t>1</t>
  </si>
  <si>
    <t>Unterhaltsreinigung (Sonderreinigung)</t>
  </si>
  <si>
    <t>L= k * 3</t>
  </si>
  <si>
    <t>Zusammenfassung</t>
  </si>
  <si>
    <t>ABz Gebäude</t>
  </si>
  <si>
    <t>Schl. Fr´feld</t>
  </si>
  <si>
    <t>Pumpenhaus Fr´feld</t>
  </si>
  <si>
    <t>HebestSozialraumSchl Fr´feld</t>
  </si>
  <si>
    <t>Schl.Hünxe Steuerstände</t>
  </si>
  <si>
    <t>Pumpenhaus Hünxe</t>
  </si>
  <si>
    <t>Zusatzleistungen</t>
  </si>
  <si>
    <t>Gesamt (netto)</t>
  </si>
  <si>
    <t>+ 19 % Ust</t>
  </si>
  <si>
    <t xml:space="preserve">Gesamt (brutto) </t>
  </si>
  <si>
    <r>
      <t>Gesamtpreis für 3 Jahre Vertragslaufzeit</t>
    </r>
    <r>
      <rPr>
        <u/>
        <sz val="8"/>
        <color theme="0"/>
        <rFont val="Arial"/>
        <family val="2"/>
      </rPr>
      <t xml:space="preserve">
</t>
    </r>
    <r>
      <rPr>
        <sz val="8"/>
        <color theme="0"/>
        <rFont val="Arial"/>
        <family val="2"/>
      </rPr>
      <t>(jährl. Gesamtpreis x 3 Jahre)
netto in Euro</t>
    </r>
  </si>
  <si>
    <r>
      <t xml:space="preserve">jährlicher Gesamtpreis,
</t>
    </r>
    <r>
      <rPr>
        <u/>
        <sz val="8"/>
        <color theme="0"/>
        <rFont val="Arial"/>
        <family val="2"/>
      </rPr>
      <t xml:space="preserve">max. 2 Dezimalstellen
netto in Euro
</t>
    </r>
  </si>
  <si>
    <t>Preisblatt Unterhaltsreinigung, Schleuse Friedrichsfeld Steuerstände</t>
  </si>
  <si>
    <t>Preisblatt Unterhaltsreinigung, ABz Friedrichsfeld mit Nebengebäuden</t>
  </si>
  <si>
    <t>Preisblatt Unterhaltsreinigung, Pumpenhaus Friedrichsfeld</t>
  </si>
  <si>
    <t>Preisblatt Unterhaltsreinigung, Hebstelle, Sozialraum</t>
  </si>
  <si>
    <t>Preisblatt Unterhaltsreinigung, Schleuse Hünxe Steuerstände</t>
  </si>
  <si>
    <t>Preisblatt Unterhaltsreinigung, Pumpenhaus Hünxe</t>
  </si>
  <si>
    <t>Preisblatt Unterhaltsreinigung, Stützpunkt Hünxe</t>
  </si>
  <si>
    <t>* 3) Der Stundenverrechnungssatz UHR, Intensivreinigung und Zusatzleistungen wird in dem jeweiligen Reinigungsbereich automatisch eingetragen. Die Kennzahlen können jedoch individuell in der entsprechenden Zelle des jeweiligen Reinigungsbereichs angepasst werden, indem die Formel in der Spalte J (UHR) dieses Blattes überschrieben wird.</t>
  </si>
  <si>
    <t>h = d * g</t>
  </si>
  <si>
    <t>k</t>
  </si>
  <si>
    <t>j = h / i</t>
  </si>
  <si>
    <t>l = j * k</t>
  </si>
  <si>
    <t>m = n * 3</t>
  </si>
  <si>
    <t>n = l / g</t>
  </si>
  <si>
    <t>Hebstelle Schl. Friedrichsfeld</t>
  </si>
  <si>
    <t>Sozialraum Schl. Friedrichsfeld</t>
  </si>
  <si>
    <r>
      <t xml:space="preserve">Leistungskennzahlen Unterhaltsreinigung </t>
    </r>
    <r>
      <rPr>
        <sz val="10"/>
        <color rgb="FF82002A"/>
        <rFont val="Arial"/>
        <family val="2"/>
      </rPr>
      <t>* 1)</t>
    </r>
    <r>
      <rPr>
        <b/>
        <sz val="10"/>
        <color rgb="FF82002A"/>
        <rFont val="Arial"/>
        <family val="2"/>
      </rPr>
      <t xml:space="preserve"> :
</t>
    </r>
    <r>
      <rPr>
        <sz val="9"/>
        <color rgb="FF82002A"/>
        <rFont val="Arial"/>
        <family val="2"/>
      </rPr>
      <t>* 1) Die Leistungskennzahl wird in der jeweiligen Raumgruppe automatisch 
eingetragen. Die Kennzahlen können jedoch individuell in der entsprechenden 
Zelle des einzelnen Raumes angepasst werden, indem die Formel in der
Spalte i dieses Blattes überschrieben wird.
* 2) Die maximalen Leistungskennzahlen sind einzuhalten. 
Eine Überschreitung führt zum Ausschluss.</t>
    </r>
  </si>
  <si>
    <t>Schreinerei (Flur/Vorraum)</t>
  </si>
  <si>
    <t>Ex Bauhof Außenstelle (Umkleide 1)</t>
  </si>
  <si>
    <t>Ex Bauhof Außenstelle (Umkleide Azubis)</t>
  </si>
  <si>
    <t>Leistungs- position</t>
  </si>
  <si>
    <t>3.1.10.</t>
  </si>
  <si>
    <r>
      <t>Büroräume / Steuerstand gr. Schl.</t>
    </r>
    <r>
      <rPr>
        <sz val="10"/>
        <color rgb="FFFF0000"/>
        <rFont val="Arial"/>
        <family val="2"/>
      </rPr>
      <t xml:space="preserve"> incl. drei Fenster außen (W1)</t>
    </r>
  </si>
  <si>
    <t>Preisblatt Zusatzleistungen Unterhaltsreinigung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</si>
</sst>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0.00\ &quot;qm&quot;"/>
    <numFmt numFmtId="167" formatCode="#,##0.00\ &quot;Std.&quot;"/>
    <numFmt numFmtId="168" formatCode="#,##0.00\ _€"/>
  </numFmts>
  <fonts count="5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8"/>
      <name val="Arial"/>
      <family val="2"/>
    </font>
    <font>
      <b/>
      <sz val="9"/>
      <name val="Arial"/>
      <family val="2"/>
    </font>
    <font>
      <sz val="11"/>
      <color theme="1"/>
      <name val="Calibri"/>
      <family val="2"/>
      <scheme val="minor"/>
    </font>
    <font>
      <b/>
      <sz val="11"/>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1"/>
      <color theme="1"/>
      <name val="Arial"/>
      <family val="2"/>
    </font>
    <font>
      <b/>
      <sz val="11"/>
      <color theme="1"/>
      <name val="Arial"/>
      <family val="2"/>
    </font>
    <font>
      <sz val="8"/>
      <color theme="1"/>
      <name val="Arial"/>
      <family val="2"/>
    </font>
    <font>
      <sz val="8"/>
      <color theme="0"/>
      <name val="Arial"/>
      <family val="2"/>
    </font>
    <font>
      <b/>
      <sz val="10"/>
      <name val="Arial"/>
      <family val="2"/>
    </font>
    <font>
      <b/>
      <sz val="12"/>
      <color theme="0"/>
      <name val="Arial"/>
      <family val="2"/>
    </font>
    <font>
      <sz val="12"/>
      <color theme="1"/>
      <name val="Arial"/>
      <family val="2"/>
    </font>
    <font>
      <b/>
      <sz val="16"/>
      <color theme="1"/>
      <name val="Arial"/>
      <family val="2"/>
    </font>
    <font>
      <b/>
      <sz val="10"/>
      <color rgb="FFFF0000"/>
      <name val="Arial"/>
      <family val="2"/>
    </font>
    <font>
      <b/>
      <sz val="9"/>
      <color theme="0"/>
      <name val="Arial"/>
      <family val="2"/>
    </font>
    <font>
      <sz val="9"/>
      <color theme="1"/>
      <name val="Arial"/>
      <family val="2"/>
    </font>
    <font>
      <u/>
      <sz val="8"/>
      <color theme="0"/>
      <name val="Arial"/>
      <family val="2"/>
    </font>
    <font>
      <b/>
      <sz val="10"/>
      <color theme="1"/>
      <name val="Arial"/>
      <family val="2"/>
    </font>
    <font>
      <sz val="12"/>
      <name val="Arial"/>
      <family val="2"/>
    </font>
    <font>
      <b/>
      <sz val="14"/>
      <color theme="0"/>
      <name val="Arial"/>
      <family val="2"/>
    </font>
    <font>
      <b/>
      <sz val="10"/>
      <color rgb="FF82002A"/>
      <name val="Arial"/>
      <family val="2"/>
    </font>
    <font>
      <sz val="10"/>
      <color rgb="FF82002A"/>
      <name val="Arial"/>
      <family val="2"/>
    </font>
    <font>
      <sz val="9"/>
      <color rgb="FF82002A"/>
      <name val="Arial"/>
      <family val="2"/>
    </font>
    <font>
      <b/>
      <sz val="9"/>
      <color rgb="FF82002A"/>
      <name val="Arial"/>
      <family val="2"/>
    </font>
    <font>
      <sz val="8"/>
      <color rgb="FF82002A"/>
      <name val="Arial"/>
      <family val="2"/>
    </font>
    <font>
      <sz val="10"/>
      <name val="Arial"/>
      <family val="2"/>
    </font>
    <font>
      <b/>
      <sz val="8"/>
      <name val="Arial"/>
      <family val="2"/>
    </font>
    <font>
      <b/>
      <sz val="12"/>
      <color rgb="FFFF0000"/>
      <name val="Arial"/>
      <family val="2"/>
    </font>
    <font>
      <b/>
      <u/>
      <sz val="12"/>
      <color rgb="FFFF0000"/>
      <name val="Arial"/>
      <family val="2"/>
    </font>
    <font>
      <sz val="8"/>
      <name val="Calibri"/>
      <family val="2"/>
      <scheme val="minor"/>
    </font>
    <font>
      <sz val="11"/>
      <color theme="0"/>
      <name val="Calibri"/>
      <family val="2"/>
      <scheme val="minor"/>
    </font>
    <font>
      <b/>
      <sz val="11"/>
      <color theme="0"/>
      <name val="Calibri"/>
      <family val="2"/>
      <scheme val="minor"/>
    </font>
    <font>
      <sz val="10"/>
      <color rgb="FFFF0000"/>
      <name val="Arial"/>
      <family val="2"/>
    </font>
  </fonts>
  <fills count="34">
    <fill>
      <patternFill patternType="none"/>
    </fill>
    <fill>
      <patternFill patternType="gray125"/>
    </fill>
    <fill>
      <patternFill patternType="solid">
        <fgColor rgb="FF7A9283"/>
        <bgColor indexed="64"/>
      </patternFill>
    </fill>
    <fill>
      <patternFill patternType="solid">
        <fgColor rgb="FFE4E9E6"/>
        <bgColor indexed="64"/>
      </patternFill>
    </fill>
    <fill>
      <patternFill patternType="solid">
        <fgColor rgb="FFAFBEB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rgb="FFFFFF00"/>
        <bgColor indexed="64"/>
      </patternFill>
    </fill>
    <fill>
      <patternFill patternType="solid">
        <fgColor theme="5" tint="-0.24994659260841701"/>
        <bgColor indexed="64"/>
      </patternFill>
    </fill>
    <fill>
      <patternFill patternType="solid">
        <fgColor theme="9" tint="-0.24994659260841701"/>
        <bgColor indexed="64"/>
      </patternFill>
    </fill>
    <fill>
      <patternFill patternType="solid">
        <fgColor theme="6" tint="-0.24994659260841701"/>
        <bgColor indexed="64"/>
      </patternFill>
    </fill>
    <fill>
      <patternFill patternType="solid">
        <fgColor rgb="FF7030A0"/>
        <bgColor indexed="64"/>
      </patternFill>
    </fill>
    <fill>
      <patternFill patternType="solid">
        <fgColor theme="5" tint="0.3999450666829432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dashDot">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dashDot">
        <color indexed="64"/>
      </left>
      <right/>
      <top style="dashDot">
        <color indexed="64"/>
      </top>
      <bottom style="medium">
        <color indexed="64"/>
      </bottom>
      <diagonal/>
    </border>
    <border>
      <left/>
      <right/>
      <top style="dashDot">
        <color indexed="64"/>
      </top>
      <bottom style="medium">
        <color indexed="64"/>
      </bottom>
      <diagonal/>
    </border>
    <border>
      <left/>
      <right style="dashDot">
        <color indexed="64"/>
      </right>
      <top style="dashDot">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theme="1"/>
      </right>
      <top style="medium">
        <color indexed="64"/>
      </top>
      <bottom style="medium">
        <color indexed="64"/>
      </bottom>
      <diagonal/>
    </border>
    <border>
      <left/>
      <right/>
      <top/>
      <bottom style="medium">
        <color theme="1"/>
      </bottom>
      <diagonal/>
    </border>
    <border>
      <left style="medium">
        <color theme="1"/>
      </left>
      <right style="medium">
        <color indexed="64"/>
      </right>
      <top style="medium">
        <color theme="1"/>
      </top>
      <bottom/>
      <diagonal/>
    </border>
    <border>
      <left style="medium">
        <color theme="1"/>
      </left>
      <right style="medium">
        <color indexed="64"/>
      </right>
      <top style="medium">
        <color indexed="64"/>
      </top>
      <bottom style="medium">
        <color indexed="64"/>
      </bottom>
      <diagonal/>
    </border>
    <border>
      <left style="medium">
        <color indexed="64"/>
      </left>
      <right style="thin">
        <color indexed="64"/>
      </right>
      <top style="thin">
        <color theme="1"/>
      </top>
      <bottom/>
      <diagonal/>
    </border>
    <border>
      <left style="thin">
        <color indexed="64"/>
      </left>
      <right style="thin">
        <color indexed="64"/>
      </right>
      <top style="thin">
        <color theme="1"/>
      </top>
      <bottom/>
      <diagonal/>
    </border>
    <border>
      <left/>
      <right style="thin">
        <color indexed="64"/>
      </right>
      <top/>
      <bottom style="thin">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auto="1"/>
      </left>
      <right style="thin">
        <color auto="1"/>
      </right>
      <top style="thin">
        <color auto="1"/>
      </top>
      <bottom style="thin">
        <color theme="1"/>
      </bottom>
      <diagonal/>
    </border>
    <border>
      <left style="medium">
        <color indexed="64"/>
      </left>
      <right style="thin">
        <color indexed="64"/>
      </right>
      <top/>
      <bottom style="thick">
        <color theme="1"/>
      </bottom>
      <diagonal/>
    </border>
    <border>
      <left/>
      <right/>
      <top style="medium">
        <color indexed="64"/>
      </top>
      <bottom style="medium">
        <color theme="1"/>
      </bottom>
      <diagonal/>
    </border>
    <border>
      <left style="thin">
        <color theme="1"/>
      </left>
      <right style="thin">
        <color indexed="64"/>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medium">
        <color indexed="64"/>
      </left>
      <right style="thin">
        <color theme="1"/>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9">
    <xf numFmtId="0" fontId="0" fillId="0" borderId="0"/>
    <xf numFmtId="0" fontId="4" fillId="0" borderId="0"/>
    <xf numFmtId="0" fontId="4"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23" borderId="9" applyNumberFormat="0" applyAlignment="0" applyProtection="0"/>
    <xf numFmtId="0" fontId="12" fillId="23" borderId="10" applyNumberFormat="0" applyAlignment="0" applyProtection="0"/>
    <xf numFmtId="0" fontId="13" fillId="10" borderId="10" applyNumberFormat="0" applyAlignment="0" applyProtection="0"/>
    <xf numFmtId="0" fontId="14" fillId="0" borderId="11"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164" fontId="4" fillId="0" borderId="0" applyFont="0" applyFill="0" applyBorder="0" applyAlignment="0" applyProtection="0"/>
    <xf numFmtId="0" fontId="17" fillId="24" borderId="0" applyNumberFormat="0" applyBorder="0" applyAlignment="0" applyProtection="0"/>
    <xf numFmtId="0" fontId="4" fillId="25" borderId="12" applyNumberFormat="0" applyFont="0" applyAlignment="0" applyProtection="0"/>
    <xf numFmtId="0" fontId="18" fillId="6" borderId="0" applyNumberFormat="0" applyBorder="0" applyAlignment="0" applyProtection="0"/>
    <xf numFmtId="0" fontId="7" fillId="0" borderId="0"/>
    <xf numFmtId="0" fontId="4" fillId="0" borderId="0"/>
    <xf numFmtId="0" fontId="4" fillId="0" borderId="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0" borderId="0" applyNumberFormat="0" applyFill="0" applyBorder="0" applyAlignment="0" applyProtection="0"/>
    <xf numFmtId="0" fontId="25" fillId="26" borderId="17" applyNumberFormat="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1" fillId="23" borderId="9" applyNumberFormat="0" applyAlignment="0" applyProtection="0"/>
    <xf numFmtId="0" fontId="12" fillId="23" borderId="10" applyNumberFormat="0" applyAlignment="0" applyProtection="0"/>
    <xf numFmtId="0" fontId="13" fillId="10" borderId="10" applyNumberFormat="0" applyAlignment="0" applyProtection="0"/>
    <xf numFmtId="0" fontId="14" fillId="0" borderId="11"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7" fillId="24" borderId="0" applyNumberFormat="0" applyBorder="0" applyAlignment="0" applyProtection="0"/>
    <xf numFmtId="0" fontId="4" fillId="25" borderId="12" applyNumberFormat="0" applyFont="0" applyAlignment="0" applyProtection="0"/>
    <xf numFmtId="0" fontId="4" fillId="25" borderId="12" applyNumberFormat="0" applyFont="0" applyAlignment="0" applyProtection="0"/>
    <xf numFmtId="0" fontId="18" fillId="6" borderId="0" applyNumberFormat="0" applyBorder="0" applyAlignment="0" applyProtection="0"/>
    <xf numFmtId="0" fontId="4" fillId="0" borderId="0"/>
    <xf numFmtId="0" fontId="7" fillId="0" borderId="0"/>
    <xf numFmtId="0" fontId="7" fillId="0" borderId="0"/>
    <xf numFmtId="0" fontId="4" fillId="0" borderId="0"/>
    <xf numFmtId="0" fontId="4" fillId="0" borderId="0"/>
    <xf numFmtId="0" fontId="4" fillId="0" borderId="0"/>
    <xf numFmtId="0" fontId="19" fillId="0" borderId="13" applyNumberFormat="0" applyFill="0" applyAlignment="0" applyProtection="0"/>
    <xf numFmtId="0" fontId="20" fillId="0" borderId="14" applyNumberFormat="0" applyFill="0" applyAlignment="0" applyProtection="0"/>
    <xf numFmtId="0" fontId="21" fillId="0" borderId="15"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6" applyNumberFormat="0" applyFill="0" applyAlignment="0" applyProtection="0"/>
    <xf numFmtId="44" fontId="4"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0" fontId="24" fillId="0" borderId="0" applyNumberFormat="0" applyFill="0" applyBorder="0" applyAlignment="0" applyProtection="0"/>
    <xf numFmtId="0" fontId="25" fillId="26" borderId="17" applyNumberFormat="0" applyAlignment="0" applyProtection="0"/>
    <xf numFmtId="0" fontId="46" fillId="0" borderId="0"/>
    <xf numFmtId="0" fontId="11" fillId="23" borderId="47" applyNumberFormat="0" applyAlignment="0" applyProtection="0"/>
    <xf numFmtId="0" fontId="12" fillId="23" borderId="48" applyNumberFormat="0" applyAlignment="0" applyProtection="0"/>
    <xf numFmtId="0" fontId="13" fillId="10" borderId="48" applyNumberFormat="0" applyAlignment="0" applyProtection="0"/>
    <xf numFmtId="0" fontId="14" fillId="0" borderId="49" applyNumberFormat="0" applyFill="0" applyAlignment="0" applyProtection="0"/>
    <xf numFmtId="0" fontId="4" fillId="25" borderId="50" applyNumberFormat="0" applyFont="0" applyAlignment="0" applyProtection="0"/>
    <xf numFmtId="0" fontId="11" fillId="23" borderId="47" applyNumberFormat="0" applyAlignment="0" applyProtection="0"/>
    <xf numFmtId="0" fontId="12" fillId="23" borderId="48" applyNumberFormat="0" applyAlignment="0" applyProtection="0"/>
    <xf numFmtId="0" fontId="13" fillId="10" borderId="48" applyNumberFormat="0" applyAlignment="0" applyProtection="0"/>
    <xf numFmtId="0" fontId="14" fillId="0" borderId="49" applyNumberFormat="0" applyFill="0" applyAlignment="0" applyProtection="0"/>
    <xf numFmtId="0" fontId="4" fillId="25" borderId="50" applyNumberFormat="0" applyFont="0" applyAlignment="0" applyProtection="0"/>
    <xf numFmtId="0" fontId="4" fillId="25" borderId="50" applyNumberFormat="0" applyFont="0" applyAlignment="0" applyProtection="0"/>
    <xf numFmtId="0" fontId="4" fillId="0" borderId="0"/>
    <xf numFmtId="0" fontId="4" fillId="0" borderId="0"/>
    <xf numFmtId="9" fontId="4" fillId="0" borderId="0" applyFont="0" applyFill="0" applyBorder="0" applyAlignment="0" applyProtection="0"/>
    <xf numFmtId="0" fontId="7" fillId="0" borderId="0"/>
    <xf numFmtId="0" fontId="4" fillId="0" borderId="0"/>
    <xf numFmtId="0" fontId="7" fillId="0" borderId="0"/>
    <xf numFmtId="164" fontId="7" fillId="0" borderId="0" applyFont="0" applyFill="0" applyBorder="0" applyAlignment="0" applyProtection="0"/>
    <xf numFmtId="0" fontId="7" fillId="0" borderId="0"/>
    <xf numFmtId="0" fontId="11" fillId="23" borderId="9" applyNumberFormat="0" applyAlignment="0" applyProtection="0"/>
    <xf numFmtId="0" fontId="11" fillId="23" borderId="9" applyNumberFormat="0" applyAlignment="0" applyProtection="0"/>
    <xf numFmtId="0" fontId="12" fillId="23" borderId="10" applyNumberFormat="0" applyAlignment="0" applyProtection="0"/>
    <xf numFmtId="0" fontId="12" fillId="23" borderId="10" applyNumberFormat="0" applyAlignment="0" applyProtection="0"/>
    <xf numFmtId="0" fontId="13" fillId="10" borderId="10" applyNumberFormat="0" applyAlignment="0" applyProtection="0"/>
    <xf numFmtId="0" fontId="13" fillId="10" borderId="10" applyNumberFormat="0" applyAlignment="0" applyProtection="0"/>
    <xf numFmtId="0" fontId="14" fillId="0" borderId="11" applyNumberFormat="0" applyFill="0" applyAlignment="0" applyProtection="0"/>
    <xf numFmtId="0" fontId="14" fillId="0" borderId="11" applyNumberFormat="0" applyFill="0" applyAlignment="0" applyProtection="0"/>
    <xf numFmtId="0" fontId="4" fillId="25" borderId="12" applyNumberFormat="0" applyFont="0" applyAlignment="0" applyProtection="0"/>
    <xf numFmtId="0" fontId="4" fillId="25" borderId="12" applyNumberFormat="0" applyFont="0" applyAlignment="0" applyProtection="0"/>
    <xf numFmtId="0" fontId="4" fillId="25" borderId="12" applyNumberFormat="0" applyFont="0" applyAlignment="0" applyProtection="0"/>
    <xf numFmtId="0" fontId="4" fillId="0" borderId="0"/>
    <xf numFmtId="0" fontId="4" fillId="25" borderId="12" applyNumberFormat="0" applyFont="0" applyAlignment="0" applyProtection="0"/>
    <xf numFmtId="0" fontId="4" fillId="25" borderId="12" applyNumberFormat="0" applyFont="0" applyAlignment="0" applyProtection="0"/>
    <xf numFmtId="0" fontId="14" fillId="0" borderId="11" applyNumberFormat="0" applyFill="0" applyAlignment="0" applyProtection="0"/>
    <xf numFmtId="0" fontId="14" fillId="0" borderId="11" applyNumberFormat="0" applyFill="0" applyAlignment="0" applyProtection="0"/>
    <xf numFmtId="0" fontId="13" fillId="10" borderId="10" applyNumberFormat="0" applyAlignment="0" applyProtection="0"/>
    <xf numFmtId="0" fontId="13" fillId="10" borderId="10" applyNumberFormat="0" applyAlignment="0" applyProtection="0"/>
    <xf numFmtId="0" fontId="12" fillId="23" borderId="10" applyNumberFormat="0" applyAlignment="0" applyProtection="0"/>
    <xf numFmtId="0" fontId="12" fillId="23" borderId="10" applyNumberFormat="0" applyAlignment="0" applyProtection="0"/>
    <xf numFmtId="0" fontId="11" fillId="23" borderId="9" applyNumberFormat="0" applyAlignment="0" applyProtection="0"/>
    <xf numFmtId="0" fontId="11" fillId="23" borderId="9" applyNumberFormat="0" applyAlignment="0" applyProtection="0"/>
    <xf numFmtId="0" fontId="11" fillId="23" borderId="9" applyNumberFormat="0" applyAlignment="0" applyProtection="0"/>
    <xf numFmtId="0" fontId="11" fillId="23" borderId="9" applyNumberFormat="0" applyAlignment="0" applyProtection="0"/>
    <xf numFmtId="0" fontId="12" fillId="23" borderId="10" applyNumberFormat="0" applyAlignment="0" applyProtection="0"/>
    <xf numFmtId="0" fontId="12" fillId="23" borderId="10" applyNumberFormat="0" applyAlignment="0" applyProtection="0"/>
    <xf numFmtId="0" fontId="13" fillId="10" borderId="10" applyNumberFormat="0" applyAlignment="0" applyProtection="0"/>
    <xf numFmtId="0" fontId="13" fillId="10" borderId="10" applyNumberFormat="0" applyAlignment="0" applyProtection="0"/>
    <xf numFmtId="0" fontId="14" fillId="0" borderId="11" applyNumberFormat="0" applyFill="0" applyAlignment="0" applyProtection="0"/>
    <xf numFmtId="0" fontId="14" fillId="0" borderId="11" applyNumberFormat="0" applyFill="0" applyAlignment="0" applyProtection="0"/>
    <xf numFmtId="0" fontId="4" fillId="25" borderId="12" applyNumberFormat="0" applyFont="0" applyAlignment="0" applyProtection="0"/>
    <xf numFmtId="0" fontId="4" fillId="25" borderId="12" applyNumberFormat="0" applyFont="0" applyAlignment="0" applyProtection="0"/>
    <xf numFmtId="0" fontId="4" fillId="25" borderId="12" applyNumberFormat="0" applyFont="0" applyAlignment="0" applyProtection="0"/>
    <xf numFmtId="0" fontId="4" fillId="25" borderId="12" applyNumberFormat="0" applyFont="0" applyAlignment="0" applyProtection="0"/>
  </cellStyleXfs>
  <cellXfs count="286">
    <xf numFmtId="0" fontId="0" fillId="0" borderId="0" xfId="0"/>
    <xf numFmtId="4" fontId="3" fillId="3" borderId="1" xfId="0" applyNumberFormat="1" applyFont="1" applyFill="1" applyBorder="1" applyAlignment="1" applyProtection="1">
      <alignment vertical="center"/>
    </xf>
    <xf numFmtId="0" fontId="29" fillId="2" borderId="21" xfId="39" applyFont="1" applyFill="1" applyBorder="1" applyAlignment="1" applyProtection="1">
      <alignment horizontal="center" wrapText="1"/>
    </xf>
    <xf numFmtId="0" fontId="29" fillId="2" borderId="22" xfId="39" applyFont="1" applyFill="1" applyBorder="1" applyAlignment="1" applyProtection="1">
      <alignment horizontal="center" wrapText="1"/>
    </xf>
    <xf numFmtId="3" fontId="29" fillId="2" borderId="22" xfId="2" applyNumberFormat="1" applyFont="1" applyFill="1" applyBorder="1" applyAlignment="1" applyProtection="1">
      <alignment horizontal="center" wrapText="1"/>
    </xf>
    <xf numFmtId="0" fontId="29" fillId="2" borderId="22" xfId="2" applyFont="1" applyFill="1" applyBorder="1" applyAlignment="1" applyProtection="1">
      <alignment horizontal="center" wrapText="1"/>
    </xf>
    <xf numFmtId="4" fontId="29" fillId="2" borderId="22" xfId="2" applyNumberFormat="1" applyFont="1" applyFill="1" applyBorder="1" applyAlignment="1" applyProtection="1">
      <alignment horizontal="center" wrapText="1"/>
    </xf>
    <xf numFmtId="0" fontId="29" fillId="2" borderId="23" xfId="2" applyFont="1" applyFill="1" applyBorder="1" applyAlignment="1" applyProtection="1">
      <alignment horizontal="center" wrapText="1"/>
    </xf>
    <xf numFmtId="0" fontId="3" fillId="0" borderId="0" xfId="0" applyFont="1" applyProtection="1"/>
    <xf numFmtId="0" fontId="30" fillId="0" borderId="0" xfId="0" applyFont="1" applyFill="1" applyBorder="1" applyAlignment="1" applyProtection="1">
      <alignment horizontal="center"/>
    </xf>
    <xf numFmtId="0" fontId="3" fillId="0" borderId="0" xfId="0" applyFont="1" applyAlignment="1" applyProtection="1"/>
    <xf numFmtId="0" fontId="33" fillId="0" borderId="0" xfId="0" applyFont="1" applyProtection="1"/>
    <xf numFmtId="0" fontId="35" fillId="2" borderId="25" xfId="39" applyFont="1" applyFill="1" applyBorder="1" applyAlignment="1" applyProtection="1">
      <alignment horizontal="center" wrapText="1"/>
    </xf>
    <xf numFmtId="0" fontId="3" fillId="0" borderId="0" xfId="0" applyFont="1" applyFill="1" applyAlignment="1" applyProtection="1">
      <alignment vertical="center"/>
    </xf>
    <xf numFmtId="0" fontId="36" fillId="0" borderId="0" xfId="0" applyFont="1" applyFill="1" applyAlignment="1" applyProtection="1"/>
    <xf numFmtId="0" fontId="28" fillId="0" borderId="0" xfId="0" applyFont="1" applyFill="1" applyAlignment="1" applyProtection="1">
      <alignment horizontal="center"/>
    </xf>
    <xf numFmtId="0" fontId="28" fillId="0" borderId="0" xfId="0" applyFont="1" applyFill="1" applyAlignment="1" applyProtection="1">
      <alignment vertical="center"/>
    </xf>
    <xf numFmtId="0" fontId="26" fillId="0" borderId="0" xfId="0" applyFont="1" applyFill="1" applyAlignment="1" applyProtection="1">
      <alignment vertical="center"/>
    </xf>
    <xf numFmtId="0" fontId="3" fillId="0" borderId="0" xfId="0" applyFont="1" applyFill="1" applyAlignment="1" applyProtection="1">
      <alignment horizontal="center" vertical="center"/>
    </xf>
    <xf numFmtId="4" fontId="35" fillId="2" borderId="30" xfId="2" applyNumberFormat="1" applyFont="1" applyFill="1" applyBorder="1" applyAlignment="1" applyProtection="1">
      <alignment horizontal="center" wrapText="1"/>
    </xf>
    <xf numFmtId="4" fontId="35" fillId="2" borderId="30" xfId="2" applyNumberFormat="1" applyFont="1" applyFill="1" applyBorder="1" applyAlignment="1" applyProtection="1">
      <alignment wrapText="1"/>
    </xf>
    <xf numFmtId="0" fontId="29" fillId="2" borderId="23" xfId="2" applyFont="1" applyFill="1" applyBorder="1" applyAlignment="1" applyProtection="1">
      <alignment horizontal="center" vertical="center" wrapText="1"/>
    </xf>
    <xf numFmtId="4" fontId="29" fillId="2" borderId="22" xfId="2" applyNumberFormat="1" applyFont="1" applyFill="1" applyBorder="1" applyAlignment="1" applyProtection="1">
      <alignment horizontal="center" vertical="center" wrapText="1"/>
    </xf>
    <xf numFmtId="0" fontId="29" fillId="2" borderId="22" xfId="2" applyFont="1" applyFill="1" applyBorder="1" applyAlignment="1" applyProtection="1">
      <alignment horizontal="center" vertical="center" wrapText="1"/>
    </xf>
    <xf numFmtId="3" fontId="29" fillId="2" borderId="22" xfId="2" applyNumberFormat="1" applyFont="1" applyFill="1" applyBorder="1" applyAlignment="1" applyProtection="1">
      <alignment horizontal="center" vertical="center" wrapText="1"/>
    </xf>
    <xf numFmtId="0" fontId="29" fillId="2" borderId="22" xfId="39" applyFont="1" applyFill="1" applyBorder="1" applyAlignment="1" applyProtection="1">
      <alignment horizontal="center" vertical="center" wrapText="1"/>
    </xf>
    <xf numFmtId="0" fontId="29" fillId="2" borderId="21" xfId="39" applyFont="1" applyFill="1" applyBorder="1" applyAlignment="1" applyProtection="1">
      <alignment horizontal="center" vertical="center" wrapText="1"/>
    </xf>
    <xf numFmtId="0" fontId="38" fillId="3" borderId="0" xfId="0" applyFont="1" applyFill="1" applyBorder="1" applyAlignment="1" applyProtection="1">
      <alignment vertical="top" wrapText="1"/>
    </xf>
    <xf numFmtId="0" fontId="31" fillId="2" borderId="5" xfId="2" applyFont="1" applyFill="1" applyBorder="1" applyAlignment="1" applyProtection="1">
      <alignment wrapText="1"/>
    </xf>
    <xf numFmtId="0" fontId="35" fillId="2" borderId="30" xfId="2" applyFont="1" applyFill="1" applyBorder="1" applyAlignment="1" applyProtection="1">
      <alignment horizontal="center" wrapText="1"/>
    </xf>
    <xf numFmtId="3" fontId="35" fillId="2" borderId="30" xfId="2" applyNumberFormat="1" applyFont="1" applyFill="1" applyBorder="1" applyAlignment="1" applyProtection="1">
      <alignment horizontal="center" wrapText="1"/>
    </xf>
    <xf numFmtId="0" fontId="35" fillId="2" borderId="30" xfId="39" applyFont="1" applyFill="1" applyBorder="1" applyAlignment="1" applyProtection="1">
      <alignment horizontal="center" wrapText="1"/>
    </xf>
    <xf numFmtId="4" fontId="3" fillId="3" borderId="2" xfId="0" applyNumberFormat="1" applyFont="1" applyFill="1" applyBorder="1" applyAlignment="1" applyProtection="1">
      <alignment horizontal="right" vertical="center"/>
    </xf>
    <xf numFmtId="0" fontId="2" fillId="3" borderId="1" xfId="0" applyFont="1" applyFill="1" applyBorder="1" applyAlignment="1" applyProtection="1">
      <alignment horizontal="center" vertical="center"/>
    </xf>
    <xf numFmtId="4" fontId="44" fillId="3" borderId="1" xfId="2" applyNumberFormat="1" applyFont="1" applyFill="1" applyBorder="1" applyAlignment="1" applyProtection="1">
      <alignment horizontal="center" textRotation="90" wrapText="1"/>
    </xf>
    <xf numFmtId="0" fontId="6" fillId="3" borderId="1" xfId="39" applyFont="1" applyFill="1" applyBorder="1" applyAlignment="1" applyProtection="1">
      <alignment textRotation="90" wrapText="1"/>
    </xf>
    <xf numFmtId="0" fontId="3" fillId="3" borderId="0" xfId="0" applyFont="1" applyFill="1" applyAlignment="1" applyProtection="1">
      <alignment vertical="center"/>
    </xf>
    <xf numFmtId="0" fontId="1" fillId="0" borderId="0" xfId="0" applyFont="1" applyProtection="1"/>
    <xf numFmtId="4" fontId="27" fillId="3" borderId="18" xfId="0" applyNumberFormat="1" applyFont="1" applyFill="1" applyBorder="1" applyAlignment="1" applyProtection="1">
      <alignment horizontal="right" vertical="center"/>
    </xf>
    <xf numFmtId="0" fontId="35" fillId="2" borderId="45" xfId="39" applyFont="1" applyFill="1" applyBorder="1" applyAlignment="1" applyProtection="1">
      <alignment horizontal="center" wrapText="1"/>
    </xf>
    <xf numFmtId="0" fontId="29" fillId="2" borderId="46" xfId="39" applyFont="1" applyFill="1" applyBorder="1" applyAlignment="1" applyProtection="1">
      <alignment horizontal="center" wrapText="1"/>
    </xf>
    <xf numFmtId="0" fontId="1" fillId="3" borderId="1" xfId="0" applyFont="1" applyFill="1" applyBorder="1" applyAlignment="1" applyProtection="1">
      <alignment horizontal="center" vertical="center"/>
    </xf>
    <xf numFmtId="0" fontId="26" fillId="0" borderId="0" xfId="0" applyFont="1" applyFill="1" applyAlignment="1" applyProtection="1">
      <alignment vertical="center"/>
    </xf>
    <xf numFmtId="0" fontId="8" fillId="3" borderId="19" xfId="0" applyFont="1" applyFill="1" applyBorder="1" applyAlignment="1" applyProtection="1">
      <alignment horizontal="center" vertical="center"/>
    </xf>
    <xf numFmtId="0" fontId="8" fillId="3" borderId="19" xfId="0" applyFont="1" applyFill="1" applyBorder="1" applyAlignment="1" applyProtection="1">
      <alignment horizontal="left" vertical="center"/>
    </xf>
    <xf numFmtId="0" fontId="4" fillId="0" borderId="3" xfId="0" applyFont="1" applyBorder="1" applyAlignment="1" applyProtection="1">
      <alignment vertical="center" wrapText="1"/>
    </xf>
    <xf numFmtId="0" fontId="1" fillId="0" borderId="4" xfId="0" applyFont="1" applyBorder="1" applyAlignment="1" applyProtection="1">
      <alignment horizontal="center" vertical="center"/>
    </xf>
    <xf numFmtId="0" fontId="1" fillId="0" borderId="44" xfId="0" applyFont="1" applyBorder="1" applyAlignment="1" applyProtection="1">
      <alignment vertical="center" wrapText="1"/>
    </xf>
    <xf numFmtId="166" fontId="1" fillId="0" borderId="4" xfId="0" applyNumberFormat="1" applyFont="1" applyBorder="1" applyAlignment="1" applyProtection="1">
      <alignment vertical="center"/>
    </xf>
    <xf numFmtId="49" fontId="1" fillId="0" borderId="4" xfId="0" applyNumberFormat="1" applyFont="1" applyBorder="1" applyAlignment="1" applyProtection="1">
      <alignment horizontal="center" vertical="center"/>
    </xf>
    <xf numFmtId="166" fontId="30" fillId="3" borderId="7" xfId="0" applyNumberFormat="1" applyFont="1" applyFill="1" applyBorder="1" applyAlignment="1" applyProtection="1">
      <alignment vertical="center"/>
    </xf>
    <xf numFmtId="4" fontId="1" fillId="3" borderId="1" xfId="0" applyNumberFormat="1" applyFont="1" applyFill="1" applyBorder="1" applyAlignment="1" applyProtection="1">
      <alignment vertical="center"/>
    </xf>
    <xf numFmtId="166" fontId="8" fillId="3" borderId="8" xfId="0" applyNumberFormat="1" applyFont="1" applyFill="1" applyBorder="1" applyAlignment="1" applyProtection="1">
      <alignment horizontal="center" vertical="center"/>
    </xf>
    <xf numFmtId="4" fontId="27" fillId="3" borderId="18" xfId="0" applyNumberFormat="1" applyFont="1" applyFill="1" applyBorder="1" applyAlignment="1" applyProtection="1">
      <alignment horizontal="right" vertical="center"/>
    </xf>
    <xf numFmtId="0" fontId="4" fillId="3" borderId="51" xfId="0" applyFont="1" applyFill="1" applyBorder="1" applyAlignment="1">
      <alignment vertical="center"/>
    </xf>
    <xf numFmtId="0" fontId="4" fillId="3" borderId="52" xfId="0" applyFont="1" applyFill="1" applyBorder="1" applyAlignment="1">
      <alignment vertical="center"/>
    </xf>
    <xf numFmtId="0" fontId="4" fillId="3" borderId="53" xfId="0" applyFont="1" applyFill="1" applyBorder="1" applyAlignment="1">
      <alignment vertical="center"/>
    </xf>
    <xf numFmtId="0" fontId="47" fillId="27" borderId="0" xfId="0" applyFont="1" applyFill="1" applyBorder="1" applyAlignment="1" applyProtection="1">
      <alignment vertical="center" wrapText="1"/>
    </xf>
    <xf numFmtId="0" fontId="8" fillId="27" borderId="0" xfId="0" applyFont="1" applyFill="1" applyBorder="1" applyAlignment="1" applyProtection="1">
      <alignment horizontal="left" vertical="center"/>
    </xf>
    <xf numFmtId="166" fontId="30" fillId="27" borderId="0" xfId="0" applyNumberFormat="1" applyFont="1" applyFill="1" applyBorder="1" applyAlignment="1" applyProtection="1">
      <alignment vertical="center"/>
    </xf>
    <xf numFmtId="166" fontId="8" fillId="27" borderId="0" xfId="0" applyNumberFormat="1" applyFont="1" applyFill="1" applyBorder="1" applyAlignment="1" applyProtection="1">
      <alignment horizontal="center" vertical="center"/>
    </xf>
    <xf numFmtId="0" fontId="8" fillId="27" borderId="0" xfId="0" applyFont="1" applyFill="1" applyBorder="1" applyAlignment="1" applyProtection="1">
      <alignment horizontal="center" vertical="center"/>
    </xf>
    <xf numFmtId="3" fontId="27" fillId="27" borderId="0" xfId="0" applyNumberFormat="1" applyFont="1" applyFill="1" applyBorder="1" applyAlignment="1" applyProtection="1">
      <alignment horizontal="center" vertical="center"/>
    </xf>
    <xf numFmtId="4" fontId="27" fillId="27" borderId="0" xfId="0" applyNumberFormat="1" applyFont="1" applyFill="1" applyBorder="1" applyAlignment="1" applyProtection="1">
      <alignment horizontal="right" vertical="center"/>
    </xf>
    <xf numFmtId="4" fontId="8" fillId="27" borderId="0" xfId="0" applyNumberFormat="1" applyFont="1" applyFill="1" applyBorder="1" applyAlignment="1" applyProtection="1">
      <alignment vertical="center"/>
    </xf>
    <xf numFmtId="0" fontId="33" fillId="27" borderId="0" xfId="0" applyFont="1" applyFill="1" applyAlignment="1" applyProtection="1">
      <alignment vertical="center"/>
    </xf>
    <xf numFmtId="4" fontId="1" fillId="3" borderId="58" xfId="0" applyNumberFormat="1" applyFont="1" applyFill="1" applyBorder="1" applyAlignment="1" applyProtection="1">
      <alignment vertical="center"/>
    </xf>
    <xf numFmtId="4" fontId="3" fillId="3" borderId="58" xfId="0" applyNumberFormat="1" applyFont="1" applyFill="1" applyBorder="1" applyAlignment="1" applyProtection="1">
      <alignment vertical="center"/>
    </xf>
    <xf numFmtId="0" fontId="4" fillId="0" borderId="41" xfId="0" applyFont="1" applyBorder="1" applyAlignment="1" applyProtection="1">
      <alignment vertical="center" wrapText="1"/>
    </xf>
    <xf numFmtId="0" fontId="1" fillId="0" borderId="30" xfId="0" applyFont="1" applyBorder="1" applyAlignment="1" applyProtection="1">
      <alignment horizontal="center" vertical="center"/>
    </xf>
    <xf numFmtId="166" fontId="1" fillId="0" borderId="30" xfId="0" applyNumberFormat="1" applyFont="1" applyBorder="1" applyAlignment="1" applyProtection="1">
      <alignment vertical="center"/>
    </xf>
    <xf numFmtId="0" fontId="1" fillId="0" borderId="58" xfId="116" applyFont="1" applyBorder="1" applyAlignment="1">
      <alignment horizontal="center" vertical="center"/>
    </xf>
    <xf numFmtId="49" fontId="1" fillId="0" borderId="30" xfId="0" applyNumberFormat="1" applyFont="1" applyBorder="1" applyAlignment="1" applyProtection="1">
      <alignment horizontal="center" vertical="center"/>
    </xf>
    <xf numFmtId="0" fontId="1" fillId="0" borderId="4" xfId="116" applyFont="1" applyBorder="1" applyAlignment="1">
      <alignment horizontal="center" vertical="center"/>
    </xf>
    <xf numFmtId="4" fontId="1" fillId="3" borderId="4" xfId="0" applyNumberFormat="1" applyFont="1" applyFill="1" applyBorder="1" applyAlignment="1" applyProtection="1">
      <alignment vertical="center"/>
    </xf>
    <xf numFmtId="4" fontId="3" fillId="3" borderId="4" xfId="0" applyNumberFormat="1" applyFont="1" applyFill="1" applyBorder="1" applyAlignment="1" applyProtection="1">
      <alignment vertical="center"/>
    </xf>
    <xf numFmtId="4" fontId="27" fillId="3" borderId="60" xfId="0" applyNumberFormat="1" applyFont="1" applyFill="1" applyBorder="1" applyAlignment="1" applyProtection="1">
      <alignment horizontal="right" vertical="center"/>
    </xf>
    <xf numFmtId="3" fontId="27" fillId="3" borderId="6" xfId="0" applyNumberFormat="1" applyFont="1" applyFill="1" applyBorder="1" applyAlignment="1" applyProtection="1">
      <alignment horizontal="center" vertical="center"/>
    </xf>
    <xf numFmtId="0" fontId="1" fillId="0" borderId="41" xfId="0" applyFont="1" applyBorder="1" applyAlignment="1" applyProtection="1">
      <alignment vertical="center" wrapText="1"/>
    </xf>
    <xf numFmtId="0" fontId="1" fillId="0" borderId="1" xfId="116" applyFont="1" applyBorder="1" applyAlignment="1">
      <alignment horizontal="center" vertical="center"/>
    </xf>
    <xf numFmtId="0" fontId="1" fillId="0" borderId="30" xfId="116" applyFont="1" applyBorder="1" applyAlignment="1">
      <alignment horizontal="center" vertical="center"/>
    </xf>
    <xf numFmtId="0" fontId="1" fillId="0" borderId="1" xfId="0" applyFont="1" applyBorder="1" applyAlignment="1" applyProtection="1">
      <alignment horizontal="center" vertical="center"/>
    </xf>
    <xf numFmtId="166" fontId="1" fillId="0" borderId="1" xfId="0" applyNumberFormat="1" applyFont="1" applyBorder="1" applyAlignment="1" applyProtection="1">
      <alignment vertical="center"/>
    </xf>
    <xf numFmtId="49" fontId="1" fillId="0" borderId="1" xfId="0" applyNumberFormat="1" applyFont="1" applyBorder="1" applyAlignment="1" applyProtection="1">
      <alignment horizontal="center" vertical="center"/>
    </xf>
    <xf numFmtId="166" fontId="1" fillId="27" borderId="4" xfId="0" applyNumberFormat="1" applyFont="1" applyFill="1" applyBorder="1" applyAlignment="1" applyProtection="1">
      <alignment vertical="center"/>
    </xf>
    <xf numFmtId="166" fontId="1" fillId="27" borderId="1" xfId="0" applyNumberFormat="1" applyFont="1" applyFill="1" applyBorder="1" applyAlignment="1" applyProtection="1">
      <alignment vertical="center"/>
    </xf>
    <xf numFmtId="166" fontId="1" fillId="27" borderId="30" xfId="0" applyNumberFormat="1" applyFont="1" applyFill="1" applyBorder="1" applyAlignment="1" applyProtection="1">
      <alignment vertical="center"/>
    </xf>
    <xf numFmtId="0" fontId="1" fillId="27" borderId="1" xfId="116" applyFont="1" applyFill="1" applyBorder="1" applyAlignment="1">
      <alignment horizontal="center" vertical="center"/>
    </xf>
    <xf numFmtId="0" fontId="1" fillId="27" borderId="30" xfId="116" applyFont="1" applyFill="1" applyBorder="1" applyAlignment="1">
      <alignment horizontal="center" vertical="center"/>
    </xf>
    <xf numFmtId="0" fontId="1" fillId="27" borderId="58" xfId="116" applyFont="1" applyFill="1" applyBorder="1" applyAlignment="1">
      <alignment horizontal="center" vertical="center"/>
    </xf>
    <xf numFmtId="4" fontId="6" fillId="3" borderId="1" xfId="2" applyNumberFormat="1" applyFont="1" applyFill="1" applyBorder="1" applyAlignment="1" applyProtection="1">
      <alignment horizontal="center" wrapText="1"/>
    </xf>
    <xf numFmtId="0" fontId="29" fillId="2" borderId="46" xfId="39" applyFont="1" applyFill="1" applyBorder="1" applyAlignment="1" applyProtection="1">
      <alignment horizontal="center" vertical="center" wrapText="1"/>
    </xf>
    <xf numFmtId="4" fontId="8" fillId="3" borderId="57" xfId="0" applyNumberFormat="1" applyFont="1" applyFill="1" applyBorder="1" applyAlignment="1" applyProtection="1">
      <alignment vertical="center"/>
    </xf>
    <xf numFmtId="0" fontId="31" fillId="2" borderId="41" xfId="2" applyFont="1" applyFill="1" applyBorder="1" applyAlignment="1" applyProtection="1">
      <alignment wrapText="1"/>
    </xf>
    <xf numFmtId="0" fontId="35" fillId="2" borderId="66" xfId="39" applyFont="1" applyFill="1" applyBorder="1" applyAlignment="1" applyProtection="1">
      <alignment horizontal="center" wrapText="1"/>
    </xf>
    <xf numFmtId="0" fontId="3" fillId="3" borderId="0" xfId="0" applyFont="1" applyFill="1" applyBorder="1" applyAlignment="1" applyProtection="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4" xfId="0" applyFont="1" applyFill="1" applyBorder="1" applyAlignment="1">
      <alignment vertical="center"/>
    </xf>
    <xf numFmtId="0" fontId="38" fillId="3" borderId="39" xfId="0" applyFont="1" applyFill="1" applyBorder="1" applyAlignment="1" applyProtection="1">
      <alignment vertical="top" wrapText="1"/>
    </xf>
    <xf numFmtId="0" fontId="1" fillId="3" borderId="42" xfId="0" applyFont="1" applyFill="1" applyBorder="1" applyAlignment="1" applyProtection="1">
      <alignment horizontal="center" vertical="center"/>
    </xf>
    <xf numFmtId="0" fontId="35" fillId="2" borderId="40" xfId="39" applyFont="1" applyFill="1" applyBorder="1" applyAlignment="1" applyProtection="1">
      <alignment horizontal="center" wrapText="1"/>
    </xf>
    <xf numFmtId="0" fontId="29" fillId="2" borderId="67" xfId="39" applyFont="1" applyFill="1" applyBorder="1" applyAlignment="1" applyProtection="1">
      <alignment horizontal="center" wrapText="1"/>
    </xf>
    <xf numFmtId="4" fontId="8" fillId="3" borderId="19" xfId="0" applyNumberFormat="1" applyFont="1" applyFill="1" applyBorder="1" applyAlignment="1" applyProtection="1">
      <alignment vertical="center"/>
    </xf>
    <xf numFmtId="4" fontId="27" fillId="3" borderId="7" xfId="0" applyNumberFormat="1" applyFont="1" applyFill="1" applyBorder="1" applyAlignment="1" applyProtection="1">
      <alignment horizontal="right" vertical="center"/>
    </xf>
    <xf numFmtId="3" fontId="27" fillId="3" borderId="7" xfId="0" applyNumberFormat="1" applyFont="1" applyFill="1" applyBorder="1" applyAlignment="1" applyProtection="1">
      <alignment horizontal="center"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4" xfId="0" applyFont="1" applyFill="1" applyBorder="1" applyAlignment="1">
      <alignment vertical="center"/>
    </xf>
    <xf numFmtId="4" fontId="4" fillId="4" borderId="61" xfId="2" applyNumberFormat="1" applyFont="1" applyFill="1" applyBorder="1" applyAlignment="1" applyProtection="1">
      <alignment horizontal="left" vertical="center"/>
      <protection locked="0"/>
    </xf>
    <xf numFmtId="0" fontId="3" fillId="0" borderId="0" xfId="0" applyFont="1" applyFill="1" applyAlignment="1" applyProtection="1">
      <alignment horizontal="left" vertical="center"/>
    </xf>
    <xf numFmtId="0" fontId="3" fillId="0" borderId="0" xfId="0" applyFont="1" applyAlignment="1" applyProtection="1">
      <alignment horizontal="left"/>
    </xf>
    <xf numFmtId="0" fontId="35" fillId="2" borderId="45" xfId="39" applyFont="1" applyFill="1" applyBorder="1" applyAlignment="1" applyProtection="1">
      <alignment horizontal="left" wrapText="1"/>
    </xf>
    <xf numFmtId="0" fontId="29" fillId="2" borderId="46" xfId="39" applyFont="1" applyFill="1" applyBorder="1" applyAlignment="1" applyProtection="1">
      <alignment horizontal="left" wrapText="1"/>
    </xf>
    <xf numFmtId="4" fontId="8" fillId="3" borderId="57" xfId="0" applyNumberFormat="1" applyFont="1" applyFill="1" applyBorder="1" applyAlignment="1" applyProtection="1">
      <alignment horizontal="left" vertical="center"/>
    </xf>
    <xf numFmtId="0" fontId="26" fillId="0" borderId="0" xfId="0" applyFont="1" applyFill="1" applyAlignment="1" applyProtection="1">
      <alignment horizontal="left" vertical="center"/>
    </xf>
    <xf numFmtId="4" fontId="4" fillId="4" borderId="64" xfId="2" applyNumberFormat="1" applyFont="1" applyFill="1" applyBorder="1" applyAlignment="1" applyProtection="1">
      <alignment horizontal="left" vertical="center"/>
      <protection locked="0"/>
    </xf>
    <xf numFmtId="4" fontId="4" fillId="4" borderId="65" xfId="2" applyNumberFormat="1" applyFont="1" applyFill="1" applyBorder="1" applyAlignment="1" applyProtection="1">
      <alignment horizontal="left" vertical="center"/>
      <protection locked="0"/>
    </xf>
    <xf numFmtId="4" fontId="4" fillId="4" borderId="62" xfId="2" applyNumberFormat="1" applyFont="1" applyFill="1" applyBorder="1" applyAlignment="1" applyProtection="1">
      <alignment horizontal="left" vertical="center"/>
      <protection locked="0"/>
    </xf>
    <xf numFmtId="4" fontId="4" fillId="4" borderId="63" xfId="2" applyNumberFormat="1" applyFont="1" applyFill="1" applyBorder="1" applyAlignment="1" applyProtection="1">
      <alignment horizontal="left" vertical="center"/>
      <protection locked="0"/>
    </xf>
    <xf numFmtId="4" fontId="4" fillId="4" borderId="46" xfId="2" applyNumberFormat="1" applyFont="1" applyFill="1" applyBorder="1" applyAlignment="1" applyProtection="1">
      <alignment horizontal="left" vertical="center"/>
      <protection locked="0"/>
    </xf>
    <xf numFmtId="4" fontId="4" fillId="4" borderId="45" xfId="2" applyNumberFormat="1" applyFont="1" applyFill="1" applyBorder="1" applyAlignment="1" applyProtection="1">
      <alignment horizontal="left" vertical="center"/>
      <protection locked="0"/>
    </xf>
    <xf numFmtId="4" fontId="4" fillId="4" borderId="73" xfId="2" applyNumberFormat="1" applyFont="1" applyFill="1" applyBorder="1" applyAlignment="1" applyProtection="1">
      <alignment horizontal="left" vertical="center"/>
      <protection locked="0"/>
    </xf>
    <xf numFmtId="0" fontId="3" fillId="0" borderId="31" xfId="0" applyFont="1" applyFill="1" applyBorder="1" applyAlignment="1" applyProtection="1">
      <alignment vertical="center"/>
    </xf>
    <xf numFmtId="4" fontId="39" fillId="28" borderId="43" xfId="2" applyNumberFormat="1" applyFont="1" applyFill="1" applyBorder="1" applyAlignment="1" applyProtection="1">
      <alignment vertical="center"/>
      <protection locked="0"/>
    </xf>
    <xf numFmtId="168" fontId="32" fillId="28" borderId="1" xfId="0" applyNumberFormat="1" applyFont="1" applyFill="1" applyBorder="1" applyAlignment="1" applyProtection="1">
      <alignment vertical="top" wrapText="1"/>
      <protection locked="0"/>
    </xf>
    <xf numFmtId="4" fontId="4" fillId="28" borderId="1" xfId="2" applyNumberFormat="1" applyFont="1" applyFill="1" applyBorder="1" applyAlignment="1" applyProtection="1">
      <alignment vertical="center"/>
      <protection locked="0"/>
    </xf>
    <xf numFmtId="4" fontId="4" fillId="28" borderId="58" xfId="2" applyNumberFormat="1" applyFont="1" applyFill="1" applyBorder="1" applyAlignment="1" applyProtection="1">
      <alignment vertical="center"/>
      <protection locked="0"/>
    </xf>
    <xf numFmtId="4" fontId="4" fillId="28" borderId="4" xfId="2" applyNumberFormat="1" applyFont="1" applyFill="1" applyBorder="1" applyAlignment="1" applyProtection="1">
      <alignment vertical="center"/>
      <protection locked="0"/>
    </xf>
    <xf numFmtId="165" fontId="8" fillId="2" borderId="57" xfId="0" applyNumberFormat="1" applyFont="1" applyFill="1" applyBorder="1" applyAlignment="1" applyProtection="1">
      <alignment vertical="center" wrapText="1"/>
    </xf>
    <xf numFmtId="4" fontId="1" fillId="3" borderId="2" xfId="0" applyNumberFormat="1" applyFont="1" applyFill="1" applyBorder="1" applyAlignment="1" applyProtection="1">
      <alignment horizontal="right" vertical="center"/>
    </xf>
    <xf numFmtId="0" fontId="48" fillId="3" borderId="41" xfId="0" applyFont="1" applyFill="1" applyBorder="1" applyAlignment="1" applyProtection="1">
      <alignment horizontal="center" vertical="center" wrapText="1"/>
    </xf>
    <xf numFmtId="0" fontId="6" fillId="3" borderId="59" xfId="39" applyFont="1" applyFill="1" applyBorder="1" applyAlignment="1" applyProtection="1">
      <alignment textRotation="90" wrapText="1"/>
    </xf>
    <xf numFmtId="0" fontId="2" fillId="3" borderId="58"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6" fillId="3" borderId="66" xfId="39" applyFont="1" applyFill="1" applyBorder="1" applyAlignment="1" applyProtection="1">
      <alignment textRotation="90" wrapText="1"/>
    </xf>
    <xf numFmtId="0" fontId="38" fillId="3" borderId="66" xfId="0" applyFont="1" applyFill="1" applyBorder="1" applyAlignment="1" applyProtection="1">
      <alignment vertical="top" wrapText="1"/>
    </xf>
    <xf numFmtId="0" fontId="4" fillId="3" borderId="32" xfId="0" applyFont="1" applyFill="1" applyBorder="1" applyAlignment="1">
      <alignment vertical="center"/>
    </xf>
    <xf numFmtId="0" fontId="6" fillId="3" borderId="32" xfId="39" applyFont="1" applyFill="1" applyBorder="1" applyAlignment="1" applyProtection="1">
      <alignment textRotation="90" wrapText="1"/>
    </xf>
    <xf numFmtId="167" fontId="3" fillId="27" borderId="7" xfId="0" applyNumberFormat="1" applyFont="1" applyFill="1" applyBorder="1" applyAlignment="1" applyProtection="1">
      <alignment horizontal="right" vertical="center"/>
    </xf>
    <xf numFmtId="0" fontId="30" fillId="0" borderId="78" xfId="39" applyFont="1" applyFill="1" applyBorder="1" applyAlignment="1" applyProtection="1">
      <alignment vertical="center" wrapText="1"/>
    </xf>
    <xf numFmtId="0" fontId="30" fillId="0" borderId="8" xfId="39" applyFont="1" applyFill="1" applyBorder="1" applyAlignment="1" applyProtection="1">
      <alignment vertical="center" wrapText="1"/>
    </xf>
    <xf numFmtId="0" fontId="30" fillId="0" borderId="19" xfId="39" applyFont="1" applyFill="1" applyBorder="1" applyAlignment="1" applyProtection="1">
      <alignment vertical="center" wrapText="1"/>
    </xf>
    <xf numFmtId="4" fontId="1" fillId="3" borderId="57" xfId="0" applyNumberFormat="1" applyFont="1" applyFill="1" applyBorder="1" applyAlignment="1" applyProtection="1">
      <alignment horizontal="right" vertical="center"/>
    </xf>
    <xf numFmtId="0" fontId="35" fillId="2" borderId="37" xfId="2" applyFont="1" applyFill="1" applyBorder="1" applyAlignment="1">
      <alignment horizontal="center" wrapText="1"/>
    </xf>
    <xf numFmtId="3" fontId="35" fillId="2" borderId="37" xfId="2" applyNumberFormat="1" applyFont="1" applyFill="1" applyBorder="1" applyAlignment="1">
      <alignment horizontal="center" wrapText="1"/>
    </xf>
    <xf numFmtId="0" fontId="35" fillId="2" borderId="34" xfId="39" applyFont="1" applyFill="1" applyBorder="1" applyAlignment="1">
      <alignment horizontal="center" wrapText="1"/>
    </xf>
    <xf numFmtId="0" fontId="35" fillId="2" borderId="35" xfId="39" applyFont="1" applyFill="1" applyBorder="1" applyAlignment="1">
      <alignment horizontal="center" wrapText="1"/>
    </xf>
    <xf numFmtId="0" fontId="35" fillId="2" borderId="24" xfId="39" applyFont="1" applyFill="1" applyBorder="1" applyAlignment="1">
      <alignment horizontal="center" wrapText="1"/>
    </xf>
    <xf numFmtId="0" fontId="35" fillId="2" borderId="40" xfId="39" applyFont="1" applyFill="1" applyBorder="1" applyAlignment="1">
      <alignment horizontal="center" wrapText="1"/>
    </xf>
    <xf numFmtId="0" fontId="36" fillId="0" borderId="0" xfId="0" applyFont="1" applyAlignment="1">
      <alignment vertical="center"/>
    </xf>
    <xf numFmtId="0" fontId="29" fillId="2" borderId="46" xfId="2" applyFont="1" applyFill="1" applyBorder="1" applyAlignment="1">
      <alignment horizontal="center" wrapText="1"/>
    </xf>
    <xf numFmtId="4" fontId="29" fillId="2" borderId="36" xfId="2" applyNumberFormat="1" applyFont="1" applyFill="1" applyBorder="1" applyAlignment="1">
      <alignment horizontal="center" wrapText="1"/>
    </xf>
    <xf numFmtId="4" fontId="29" fillId="2" borderId="29" xfId="2" applyNumberFormat="1" applyFont="1" applyFill="1" applyBorder="1" applyAlignment="1">
      <alignment horizontal="center" wrapText="1"/>
    </xf>
    <xf numFmtId="0" fontId="29" fillId="2" borderId="38" xfId="2" applyFont="1" applyFill="1" applyBorder="1" applyAlignment="1">
      <alignment horizontal="center" wrapText="1"/>
    </xf>
    <xf numFmtId="3" fontId="29" fillId="2" borderId="38" xfId="2" applyNumberFormat="1" applyFont="1" applyFill="1" applyBorder="1" applyAlignment="1">
      <alignment horizontal="center" wrapText="1"/>
    </xf>
    <xf numFmtId="0" fontId="29" fillId="2" borderId="36" xfId="39" applyFont="1" applyFill="1" applyBorder="1" applyAlignment="1">
      <alignment horizontal="center" wrapText="1"/>
    </xf>
    <xf numFmtId="0" fontId="29" fillId="2" borderId="29" xfId="39" applyFont="1" applyFill="1" applyBorder="1" applyAlignment="1">
      <alignment horizontal="center" wrapText="1"/>
    </xf>
    <xf numFmtId="0" fontId="29" fillId="2" borderId="21" xfId="39" applyFont="1" applyFill="1" applyBorder="1" applyAlignment="1">
      <alignment horizontal="center" wrapText="1"/>
    </xf>
    <xf numFmtId="0" fontId="29" fillId="2" borderId="67" xfId="39" applyFont="1" applyFill="1" applyBorder="1" applyAlignment="1">
      <alignment horizontal="center" wrapText="1"/>
    </xf>
    <xf numFmtId="0" fontId="28" fillId="0" borderId="0" xfId="0" applyFont="1" applyAlignment="1">
      <alignment vertical="center"/>
    </xf>
    <xf numFmtId="4" fontId="29" fillId="2" borderId="19" xfId="2" applyNumberFormat="1" applyFont="1" applyFill="1" applyBorder="1" applyAlignment="1">
      <alignment horizontal="center" vertical="center" wrapText="1"/>
    </xf>
    <xf numFmtId="4" fontId="29" fillId="2" borderId="78" xfId="2" applyNumberFormat="1" applyFont="1" applyFill="1" applyBorder="1" applyAlignment="1">
      <alignment horizontal="center" vertical="center" wrapText="1"/>
    </xf>
    <xf numFmtId="0" fontId="29" fillId="2" borderId="7" xfId="2" applyFont="1" applyFill="1" applyBorder="1" applyAlignment="1">
      <alignment horizontal="center" vertical="center" wrapText="1"/>
    </xf>
    <xf numFmtId="4" fontId="29" fillId="2" borderId="7" xfId="2" applyNumberFormat="1" applyFont="1" applyFill="1" applyBorder="1" applyAlignment="1">
      <alignment horizontal="center" vertical="center" wrapText="1"/>
    </xf>
    <xf numFmtId="0" fontId="29" fillId="2" borderId="18" xfId="2" applyFont="1" applyFill="1" applyBorder="1" applyAlignment="1">
      <alignment horizontal="center" vertical="center" wrapText="1"/>
    </xf>
    <xf numFmtId="0" fontId="29" fillId="2" borderId="60" xfId="39" applyFont="1" applyFill="1" applyBorder="1" applyAlignment="1">
      <alignment horizontal="center" vertical="center" wrapText="1"/>
    </xf>
    <xf numFmtId="0" fontId="29" fillId="2" borderId="57" xfId="39" applyFont="1" applyFill="1" applyBorder="1" applyAlignment="1">
      <alignment horizontal="center" vertical="center" wrapText="1"/>
    </xf>
    <xf numFmtId="0" fontId="2" fillId="3" borderId="42" xfId="0" applyFont="1" applyFill="1" applyBorder="1" applyAlignment="1" applyProtection="1">
      <alignment horizontal="center" vertical="center"/>
    </xf>
    <xf numFmtId="4" fontId="6" fillId="3" borderId="4" xfId="2" applyNumberFormat="1" applyFont="1" applyFill="1" applyBorder="1" applyAlignment="1" applyProtection="1">
      <alignment horizontal="center" wrapText="1"/>
    </xf>
    <xf numFmtId="4" fontId="44" fillId="3" borderId="4" xfId="2" applyNumberFormat="1" applyFont="1" applyFill="1" applyBorder="1" applyAlignment="1" applyProtection="1">
      <alignment horizontal="center" textRotation="90" wrapText="1"/>
    </xf>
    <xf numFmtId="0" fontId="6" fillId="3" borderId="4" xfId="39" applyFont="1" applyFill="1" applyBorder="1" applyAlignment="1" applyProtection="1">
      <alignment textRotation="90" wrapText="1"/>
    </xf>
    <xf numFmtId="0" fontId="33" fillId="0" borderId="0" xfId="0" applyFont="1"/>
    <xf numFmtId="4" fontId="3" fillId="3" borderId="8" xfId="0" applyNumberFormat="1" applyFont="1" applyFill="1" applyBorder="1" applyAlignment="1" applyProtection="1">
      <alignment horizontal="right" vertical="center"/>
    </xf>
    <xf numFmtId="4" fontId="4" fillId="28" borderId="79" xfId="2" applyNumberFormat="1" applyFont="1" applyFill="1" applyBorder="1" applyAlignment="1" applyProtection="1">
      <alignment vertical="center"/>
      <protection locked="0"/>
    </xf>
    <xf numFmtId="0" fontId="0" fillId="0" borderId="80" xfId="0" applyBorder="1"/>
    <xf numFmtId="0" fontId="29" fillId="2" borderId="81" xfId="2" applyFont="1" applyFill="1" applyBorder="1" applyAlignment="1">
      <alignment horizontal="center" wrapText="1"/>
    </xf>
    <xf numFmtId="0" fontId="29" fillId="2" borderId="82" xfId="2" applyFont="1" applyFill="1" applyBorder="1" applyAlignment="1">
      <alignment horizontal="center" vertical="center" wrapText="1"/>
    </xf>
    <xf numFmtId="0" fontId="48" fillId="3" borderId="83" xfId="0" applyFont="1" applyFill="1" applyBorder="1" applyAlignment="1" applyProtection="1">
      <alignment horizontal="center" vertical="center" wrapText="1"/>
    </xf>
    <xf numFmtId="0" fontId="3" fillId="3" borderId="84" xfId="0" applyFont="1" applyFill="1" applyBorder="1" applyAlignment="1" applyProtection="1">
      <alignment vertical="center"/>
    </xf>
    <xf numFmtId="0" fontId="3" fillId="3" borderId="30" xfId="0" applyFont="1" applyFill="1" applyBorder="1" applyAlignment="1" applyProtection="1">
      <alignment vertical="center"/>
    </xf>
    <xf numFmtId="4" fontId="39" fillId="28" borderId="4" xfId="2" applyNumberFormat="1" applyFont="1" applyFill="1" applyBorder="1" applyAlignment="1" applyProtection="1">
      <alignment vertical="center"/>
      <protection locked="0"/>
    </xf>
    <xf numFmtId="4" fontId="39" fillId="28" borderId="89" xfId="2" applyNumberFormat="1" applyFont="1" applyFill="1" applyBorder="1" applyAlignment="1" applyProtection="1">
      <alignment vertical="center"/>
      <protection locked="0"/>
    </xf>
    <xf numFmtId="0" fontId="35" fillId="2" borderId="39" xfId="39" applyFont="1" applyFill="1" applyBorder="1" applyAlignment="1" applyProtection="1">
      <alignment horizontal="center" wrapText="1"/>
    </xf>
    <xf numFmtId="0" fontId="47" fillId="27" borderId="91" xfId="0" applyFont="1" applyFill="1" applyBorder="1" applyAlignment="1" applyProtection="1">
      <alignment vertical="center" wrapText="1"/>
    </xf>
    <xf numFmtId="3" fontId="27" fillId="3" borderId="78" xfId="0" applyNumberFormat="1" applyFont="1" applyFill="1" applyBorder="1" applyAlignment="1" applyProtection="1">
      <alignment horizontal="center" vertical="center"/>
    </xf>
    <xf numFmtId="4" fontId="27" fillId="3" borderId="93" xfId="0" applyNumberFormat="1" applyFont="1" applyFill="1" applyBorder="1" applyAlignment="1" applyProtection="1">
      <alignment horizontal="right" vertical="center"/>
    </xf>
    <xf numFmtId="3" fontId="27" fillId="3" borderId="92" xfId="0" applyNumberFormat="1" applyFont="1" applyFill="1" applyBorder="1" applyAlignment="1" applyProtection="1">
      <alignment horizontal="center" vertical="center"/>
    </xf>
    <xf numFmtId="4" fontId="27" fillId="3" borderId="8" xfId="0" applyNumberFormat="1" applyFont="1" applyFill="1" applyBorder="1" applyAlignment="1" applyProtection="1">
      <alignment horizontal="right" vertical="center"/>
    </xf>
    <xf numFmtId="4" fontId="8" fillId="3" borderId="92" xfId="0" applyNumberFormat="1" applyFont="1" applyFill="1" applyBorder="1" applyAlignment="1" applyProtection="1">
      <alignment vertical="center"/>
    </xf>
    <xf numFmtId="4" fontId="27" fillId="3" borderId="94" xfId="0" applyNumberFormat="1" applyFont="1" applyFill="1" applyBorder="1" applyAlignment="1" applyProtection="1">
      <alignment horizontal="right" vertical="center"/>
    </xf>
    <xf numFmtId="4" fontId="27" fillId="3" borderId="95" xfId="0" applyNumberFormat="1" applyFont="1" applyFill="1" applyBorder="1" applyAlignment="1" applyProtection="1">
      <alignment horizontal="right" vertical="center"/>
    </xf>
    <xf numFmtId="3" fontId="27" fillId="3" borderId="95" xfId="0" applyNumberFormat="1" applyFont="1" applyFill="1" applyBorder="1" applyAlignment="1" applyProtection="1">
      <alignment horizontal="center" vertical="center"/>
    </xf>
    <xf numFmtId="4" fontId="27" fillId="3" borderId="78" xfId="0" applyNumberFormat="1" applyFont="1" applyFill="1" applyBorder="1" applyAlignment="1" applyProtection="1">
      <alignment horizontal="right" vertical="center"/>
    </xf>
    <xf numFmtId="0" fontId="8" fillId="3" borderId="92" xfId="0" applyFont="1" applyFill="1" applyBorder="1" applyAlignment="1" applyProtection="1">
      <alignment horizontal="center" vertical="center"/>
    </xf>
    <xf numFmtId="0" fontId="8" fillId="3" borderId="20" xfId="0" applyFont="1" applyFill="1" applyBorder="1" applyAlignment="1" applyProtection="1">
      <alignment vertical="center" wrapText="1"/>
    </xf>
    <xf numFmtId="0" fontId="1" fillId="3" borderId="58" xfId="0" applyFont="1" applyFill="1" applyBorder="1" applyAlignment="1" applyProtection="1">
      <alignment horizontal="center" vertical="center"/>
    </xf>
    <xf numFmtId="0" fontId="31" fillId="2" borderId="97" xfId="2" applyFont="1" applyFill="1" applyBorder="1" applyAlignment="1" applyProtection="1">
      <alignment wrapText="1"/>
    </xf>
    <xf numFmtId="4" fontId="35" fillId="2" borderId="25" xfId="2" applyNumberFormat="1" applyFont="1" applyFill="1" applyBorder="1" applyAlignment="1" applyProtection="1">
      <alignment horizontal="center" wrapText="1"/>
    </xf>
    <xf numFmtId="4" fontId="35" fillId="2" borderId="25" xfId="2" applyNumberFormat="1" applyFont="1" applyFill="1" applyBorder="1" applyAlignment="1" applyProtection="1">
      <alignment wrapText="1"/>
    </xf>
    <xf numFmtId="0" fontId="35" fillId="2" borderId="25" xfId="2" applyFont="1" applyFill="1" applyBorder="1" applyAlignment="1" applyProtection="1">
      <alignment horizontal="center" wrapText="1"/>
    </xf>
    <xf numFmtId="3" fontId="35" fillId="2" borderId="25" xfId="2" applyNumberFormat="1" applyFont="1" applyFill="1" applyBorder="1" applyAlignment="1" applyProtection="1">
      <alignment horizontal="center" wrapText="1"/>
    </xf>
    <xf numFmtId="0" fontId="35" fillId="2" borderId="24" xfId="39" applyFont="1" applyFill="1" applyBorder="1" applyAlignment="1" applyProtection="1">
      <alignment horizontal="center" wrapText="1"/>
    </xf>
    <xf numFmtId="0" fontId="1" fillId="0" borderId="0" xfId="0" applyFont="1" applyFill="1" applyBorder="1" applyAlignment="1" applyProtection="1">
      <alignment vertical="center"/>
    </xf>
    <xf numFmtId="0" fontId="4" fillId="3" borderId="98" xfId="0" applyFont="1" applyFill="1" applyBorder="1" applyAlignment="1">
      <alignment vertical="center" wrapText="1"/>
    </xf>
    <xf numFmtId="4" fontId="27" fillId="3" borderId="57" xfId="0" applyNumberFormat="1" applyFont="1" applyFill="1" applyBorder="1" applyAlignment="1" applyProtection="1">
      <alignment horizontal="left" vertical="center"/>
    </xf>
    <xf numFmtId="0" fontId="35" fillId="2" borderId="58" xfId="39" applyFont="1" applyFill="1" applyBorder="1" applyAlignment="1" applyProtection="1">
      <alignment horizontal="center" wrapText="1"/>
    </xf>
    <xf numFmtId="0" fontId="35" fillId="2" borderId="59" xfId="39" applyFont="1" applyFill="1" applyBorder="1" applyAlignment="1" applyProtection="1">
      <alignment horizontal="center" wrapText="1"/>
    </xf>
    <xf numFmtId="0" fontId="29" fillId="2" borderId="57" xfId="39" applyFont="1" applyFill="1" applyBorder="1" applyAlignment="1" applyProtection="1">
      <alignment horizontal="left" wrapText="1"/>
    </xf>
    <xf numFmtId="0" fontId="29" fillId="2" borderId="6" xfId="2" applyFont="1" applyFill="1" applyBorder="1" applyAlignment="1" applyProtection="1">
      <alignment horizontal="center" wrapText="1"/>
    </xf>
    <xf numFmtId="4" fontId="29" fillId="2" borderId="7" xfId="2" applyNumberFormat="1" applyFont="1" applyFill="1" applyBorder="1" applyAlignment="1" applyProtection="1">
      <alignment horizontal="center" wrapText="1"/>
    </xf>
    <xf numFmtId="0" fontId="29" fillId="2" borderId="7" xfId="2" applyFont="1" applyFill="1" applyBorder="1" applyAlignment="1" applyProtection="1">
      <alignment horizontal="center" wrapText="1"/>
    </xf>
    <xf numFmtId="3" fontId="29" fillId="2" borderId="7" xfId="2" applyNumberFormat="1" applyFont="1" applyFill="1" applyBorder="1" applyAlignment="1" applyProtection="1">
      <alignment horizontal="center" wrapText="1"/>
    </xf>
    <xf numFmtId="0" fontId="29" fillId="2" borderId="7" xfId="39" applyFont="1" applyFill="1" applyBorder="1" applyAlignment="1" applyProtection="1">
      <alignment horizontal="center" wrapText="1"/>
    </xf>
    <xf numFmtId="0" fontId="29" fillId="2" borderId="18" xfId="39" applyFont="1" applyFill="1" applyBorder="1" applyAlignment="1" applyProtection="1">
      <alignment horizontal="center" wrapText="1"/>
    </xf>
    <xf numFmtId="0" fontId="29" fillId="2" borderId="60" xfId="39" applyFont="1" applyFill="1" applyBorder="1" applyAlignment="1" applyProtection="1">
      <alignment horizontal="center" wrapText="1"/>
    </xf>
    <xf numFmtId="0" fontId="29" fillId="2" borderId="57" xfId="39" applyFont="1" applyFill="1" applyBorder="1" applyAlignment="1" applyProtection="1">
      <alignment horizontal="center" wrapText="1"/>
    </xf>
    <xf numFmtId="0" fontId="47" fillId="27" borderId="31" xfId="0" applyFont="1" applyFill="1" applyBorder="1" applyAlignment="1" applyProtection="1">
      <alignment vertical="center" wrapText="1"/>
    </xf>
    <xf numFmtId="0" fontId="47" fillId="27" borderId="39" xfId="0" applyFont="1" applyFill="1" applyBorder="1" applyAlignment="1" applyProtection="1">
      <alignment vertical="center" wrapText="1"/>
    </xf>
    <xf numFmtId="0" fontId="40" fillId="2" borderId="45" xfId="39" applyFont="1" applyFill="1" applyBorder="1" applyAlignment="1" applyProtection="1">
      <alignment horizontal="left" vertical="top" wrapText="1"/>
      <protection locked="0"/>
    </xf>
    <xf numFmtId="0" fontId="35" fillId="2" borderId="96" xfId="39" applyFont="1" applyFill="1" applyBorder="1" applyAlignment="1" applyProtection="1">
      <alignment horizontal="center" wrapText="1"/>
      <protection locked="0"/>
    </xf>
    <xf numFmtId="0" fontId="35" fillId="2" borderId="40" xfId="39" applyFont="1" applyFill="1" applyBorder="1" applyAlignment="1" applyProtection="1">
      <alignment horizontal="center" wrapText="1"/>
      <protection locked="0"/>
    </xf>
    <xf numFmtId="0" fontId="0" fillId="0" borderId="0" xfId="0" applyProtection="1">
      <protection locked="0"/>
    </xf>
    <xf numFmtId="0" fontId="51" fillId="29" borderId="57" xfId="0" applyFont="1" applyFill="1" applyBorder="1" applyAlignment="1" applyProtection="1">
      <alignment vertical="center"/>
      <protection locked="0"/>
    </xf>
    <xf numFmtId="165" fontId="3" fillId="3" borderId="74" xfId="0" applyNumberFormat="1" applyFont="1" applyFill="1" applyBorder="1" applyAlignment="1" applyProtection="1">
      <alignment horizontal="right" vertical="center"/>
      <protection locked="0"/>
    </xf>
    <xf numFmtId="165" fontId="3" fillId="3" borderId="75" xfId="0" applyNumberFormat="1" applyFont="1" applyFill="1" applyBorder="1" applyAlignment="1" applyProtection="1">
      <alignment horizontal="right" vertical="center"/>
      <protection locked="0"/>
    </xf>
    <xf numFmtId="0" fontId="51" fillId="30" borderId="57" xfId="0" applyFont="1" applyFill="1" applyBorder="1" applyAlignment="1" applyProtection="1">
      <alignment vertical="center"/>
      <protection locked="0"/>
    </xf>
    <xf numFmtId="165" fontId="3" fillId="3" borderId="55" xfId="0" applyNumberFormat="1" applyFont="1" applyFill="1" applyBorder="1" applyAlignment="1" applyProtection="1">
      <alignment horizontal="right" vertical="center"/>
      <protection locked="0"/>
    </xf>
    <xf numFmtId="165" fontId="3" fillId="3" borderId="2" xfId="0" applyNumberFormat="1" applyFont="1" applyFill="1" applyBorder="1" applyAlignment="1" applyProtection="1">
      <alignment horizontal="right" vertical="center"/>
      <protection locked="0"/>
    </xf>
    <xf numFmtId="0" fontId="51" fillId="31" borderId="57" xfId="0" applyFont="1" applyFill="1" applyBorder="1" applyAlignment="1" applyProtection="1">
      <alignment vertical="center"/>
      <protection locked="0"/>
    </xf>
    <xf numFmtId="0" fontId="51" fillId="32" borderId="57" xfId="0" applyFont="1" applyFill="1" applyBorder="1" applyAlignment="1" applyProtection="1">
      <alignment vertical="center"/>
      <protection locked="0"/>
    </xf>
    <xf numFmtId="0" fontId="0" fillId="0" borderId="57" xfId="0" applyBorder="1" applyAlignment="1" applyProtection="1">
      <alignment vertical="center"/>
      <protection locked="0"/>
    </xf>
    <xf numFmtId="0" fontId="0" fillId="0" borderId="19" xfId="0" applyBorder="1" applyAlignment="1" applyProtection="1">
      <alignment vertical="center"/>
      <protection locked="0"/>
    </xf>
    <xf numFmtId="0" fontId="0" fillId="0" borderId="60" xfId="0" applyBorder="1" applyAlignment="1" applyProtection="1">
      <alignment vertical="center"/>
      <protection locked="0"/>
    </xf>
    <xf numFmtId="0" fontId="52" fillId="33" borderId="57" xfId="0" applyFont="1" applyFill="1" applyBorder="1" applyAlignment="1" applyProtection="1">
      <alignment vertical="center"/>
      <protection locked="0"/>
    </xf>
    <xf numFmtId="165" fontId="38" fillId="3" borderId="76" xfId="0" applyNumberFormat="1" applyFont="1" applyFill="1" applyBorder="1" applyAlignment="1" applyProtection="1">
      <alignment horizontal="right" vertical="center"/>
      <protection locked="0"/>
    </xf>
    <xf numFmtId="165" fontId="38" fillId="3" borderId="77" xfId="0" applyNumberFormat="1" applyFont="1" applyFill="1" applyBorder="1" applyAlignment="1" applyProtection="1">
      <alignment horizontal="right" vertical="center"/>
      <protection locked="0"/>
    </xf>
    <xf numFmtId="0" fontId="8" fillId="2" borderId="20" xfId="0" applyFont="1" applyFill="1" applyBorder="1" applyAlignment="1" applyProtection="1">
      <alignment horizontal="center" vertical="center" wrapText="1"/>
    </xf>
    <xf numFmtId="0" fontId="8" fillId="2" borderId="60" xfId="0" applyFont="1" applyFill="1" applyBorder="1" applyAlignment="1" applyProtection="1">
      <alignment horizontal="center" vertical="center" wrapText="1"/>
    </xf>
    <xf numFmtId="0" fontId="34" fillId="28" borderId="70" xfId="2" applyFont="1" applyFill="1" applyBorder="1" applyAlignment="1" applyProtection="1">
      <alignment horizontal="center" vertical="center"/>
    </xf>
    <xf numFmtId="0" fontId="34" fillId="28" borderId="71" xfId="2" applyFont="1" applyFill="1" applyBorder="1" applyAlignment="1" applyProtection="1">
      <alignment horizontal="center" vertical="center"/>
    </xf>
    <xf numFmtId="0" fontId="34" fillId="28" borderId="72" xfId="2" applyFont="1" applyFill="1" applyBorder="1" applyAlignment="1" applyProtection="1">
      <alignment horizontal="center"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4" xfId="0" applyFont="1" applyFill="1" applyBorder="1" applyAlignment="1">
      <alignment vertical="center"/>
    </xf>
    <xf numFmtId="0" fontId="36" fillId="3" borderId="32" xfId="0" applyFont="1" applyFill="1" applyBorder="1" applyAlignment="1" applyProtection="1">
      <alignment horizontal="center" vertical="top" wrapText="1"/>
    </xf>
    <xf numFmtId="0" fontId="36" fillId="3" borderId="0" xfId="0" applyFont="1" applyFill="1" applyBorder="1" applyAlignment="1" applyProtection="1">
      <alignment horizontal="center" vertical="top" wrapText="1"/>
    </xf>
    <xf numFmtId="0" fontId="36" fillId="3" borderId="39" xfId="0" applyFont="1" applyFill="1" applyBorder="1" applyAlignment="1" applyProtection="1">
      <alignment horizontal="center" vertical="top" wrapText="1"/>
    </xf>
    <xf numFmtId="0" fontId="40" fillId="2" borderId="86" xfId="0" applyFont="1" applyFill="1" applyBorder="1" applyAlignment="1" applyProtection="1">
      <alignment vertical="center"/>
    </xf>
    <xf numFmtId="0" fontId="40" fillId="2" borderId="87" xfId="0" applyFont="1" applyFill="1" applyBorder="1" applyAlignment="1" applyProtection="1">
      <alignment vertical="center"/>
    </xf>
    <xf numFmtId="0" fontId="40" fillId="2" borderId="88" xfId="0" applyFont="1" applyFill="1" applyBorder="1" applyAlignment="1" applyProtection="1">
      <alignment vertical="center"/>
    </xf>
    <xf numFmtId="4" fontId="6" fillId="3" borderId="68" xfId="2" applyNumberFormat="1" applyFont="1" applyFill="1" applyBorder="1" applyAlignment="1" applyProtection="1">
      <alignment horizontal="center" wrapText="1"/>
    </xf>
    <xf numFmtId="4" fontId="6" fillId="3" borderId="69" xfId="2" applyNumberFormat="1" applyFont="1" applyFill="1" applyBorder="1" applyAlignment="1" applyProtection="1">
      <alignment horizontal="center" wrapText="1"/>
    </xf>
    <xf numFmtId="4" fontId="6" fillId="3" borderId="85" xfId="2" applyNumberFormat="1" applyFont="1" applyFill="1" applyBorder="1" applyAlignment="1" applyProtection="1">
      <alignment horizontal="center" wrapText="1"/>
    </xf>
    <xf numFmtId="0" fontId="4" fillId="3" borderId="55" xfId="0" applyFont="1" applyFill="1" applyBorder="1" applyAlignment="1">
      <alignment vertical="center" wrapText="1"/>
    </xf>
    <xf numFmtId="0" fontId="4" fillId="3" borderId="56" xfId="0" applyFont="1" applyFill="1" applyBorder="1" applyAlignment="1">
      <alignment vertical="center" wrapText="1"/>
    </xf>
    <xf numFmtId="0" fontId="4" fillId="3" borderId="54" xfId="0" applyFont="1" applyFill="1" applyBorder="1" applyAlignment="1">
      <alignment vertical="center" wrapText="1"/>
    </xf>
    <xf numFmtId="0" fontId="41" fillId="3" borderId="41" xfId="0" applyFont="1" applyFill="1" applyBorder="1" applyAlignment="1" applyProtection="1">
      <alignment horizontal="center" vertical="top" wrapText="1"/>
    </xf>
    <xf numFmtId="0" fontId="4" fillId="3" borderId="98" xfId="0" applyFont="1" applyFill="1" applyBorder="1" applyAlignment="1">
      <alignment vertical="center" wrapText="1"/>
    </xf>
    <xf numFmtId="0" fontId="4" fillId="3" borderId="99" xfId="0" applyFont="1" applyFill="1" applyBorder="1" applyAlignment="1">
      <alignment vertical="center" wrapText="1"/>
    </xf>
    <xf numFmtId="0" fontId="4" fillId="3" borderId="100" xfId="0" applyFont="1" applyFill="1" applyBorder="1" applyAlignment="1">
      <alignment vertical="center" wrapText="1"/>
    </xf>
    <xf numFmtId="0" fontId="34" fillId="28" borderId="28" xfId="2" applyFont="1" applyFill="1" applyBorder="1" applyAlignment="1" applyProtection="1">
      <alignment horizontal="center" vertical="center"/>
    </xf>
    <xf numFmtId="0" fontId="34" fillId="28" borderId="27" xfId="2" applyFont="1" applyFill="1" applyBorder="1" applyAlignment="1" applyProtection="1">
      <alignment horizontal="center" vertical="center"/>
    </xf>
    <xf numFmtId="0" fontId="34" fillId="28" borderId="26" xfId="2" applyFont="1" applyFill="1" applyBorder="1" applyAlignment="1" applyProtection="1">
      <alignment horizontal="center" vertical="center"/>
    </xf>
    <xf numFmtId="0" fontId="40" fillId="2" borderId="33" xfId="0" applyFont="1" applyFill="1" applyBorder="1" applyAlignment="1" applyProtection="1">
      <alignment vertical="center"/>
    </xf>
    <xf numFmtId="0" fontId="40" fillId="2" borderId="34" xfId="0" applyFont="1" applyFill="1" applyBorder="1" applyAlignment="1" applyProtection="1">
      <alignment vertical="center"/>
    </xf>
    <xf numFmtId="0" fontId="40" fillId="2" borderId="40" xfId="0" applyFont="1" applyFill="1" applyBorder="1" applyAlignment="1" applyProtection="1">
      <alignment vertical="center"/>
    </xf>
    <xf numFmtId="4" fontId="6" fillId="3" borderId="1" xfId="2" applyNumberFormat="1" applyFont="1" applyFill="1" applyBorder="1" applyAlignment="1" applyProtection="1">
      <alignment horizontal="center" wrapText="1"/>
    </xf>
    <xf numFmtId="0" fontId="4" fillId="3" borderId="1" xfId="0" applyFont="1" applyFill="1" applyBorder="1" applyAlignment="1">
      <alignment vertical="center" wrapText="1"/>
    </xf>
    <xf numFmtId="0" fontId="4" fillId="3" borderId="1" xfId="0" applyFont="1" applyFill="1" applyBorder="1" applyAlignment="1">
      <alignment vertical="center"/>
    </xf>
    <xf numFmtId="0" fontId="4" fillId="3" borderId="58" xfId="0" applyFont="1" applyFill="1" applyBorder="1" applyAlignment="1">
      <alignment vertical="center" wrapText="1"/>
    </xf>
    <xf numFmtId="4" fontId="6" fillId="3" borderId="4" xfId="2" applyNumberFormat="1" applyFont="1" applyFill="1" applyBorder="1" applyAlignment="1" applyProtection="1">
      <alignment horizontal="center" wrapText="1"/>
    </xf>
    <xf numFmtId="0" fontId="41" fillId="3" borderId="90" xfId="0" applyFont="1" applyFill="1" applyBorder="1" applyAlignment="1" applyProtection="1">
      <alignment horizontal="center" vertical="top" wrapText="1"/>
    </xf>
    <xf numFmtId="0" fontId="36" fillId="3" borderId="38" xfId="0" applyFont="1" applyFill="1" applyBorder="1" applyAlignment="1" applyProtection="1">
      <alignment horizontal="center" vertical="top" wrapText="1"/>
    </xf>
    <xf numFmtId="0" fontId="36" fillId="3" borderId="36" xfId="0" applyFont="1" applyFill="1" applyBorder="1" applyAlignment="1" applyProtection="1">
      <alignment horizontal="center" vertical="top" wrapText="1"/>
    </xf>
    <xf numFmtId="0" fontId="36" fillId="3" borderId="67" xfId="0" applyFont="1" applyFill="1" applyBorder="1" applyAlignment="1" applyProtection="1">
      <alignment horizontal="center" vertical="top" wrapText="1"/>
    </xf>
    <xf numFmtId="0" fontId="4" fillId="3" borderId="42" xfId="0" applyFont="1" applyFill="1" applyBorder="1" applyAlignment="1">
      <alignment vertical="center" wrapText="1"/>
    </xf>
    <xf numFmtId="0" fontId="4" fillId="0" borderId="20"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19" xfId="0" applyFont="1" applyBorder="1" applyAlignment="1" applyProtection="1">
      <alignment horizontal="left" vertical="center" wrapText="1"/>
    </xf>
    <xf numFmtId="0" fontId="31" fillId="2" borderId="33" xfId="2" applyFont="1" applyFill="1" applyBorder="1" applyAlignment="1">
      <alignment horizontal="left" wrapText="1"/>
    </xf>
    <xf numFmtId="0" fontId="31" fillId="2" borderId="34" xfId="2" applyFont="1" applyFill="1" applyBorder="1" applyAlignment="1">
      <alignment horizontal="left" wrapText="1"/>
    </xf>
    <xf numFmtId="0" fontId="31" fillId="2" borderId="35" xfId="2" applyFont="1" applyFill="1" applyBorder="1" applyAlignment="1">
      <alignment horizontal="left" wrapText="1"/>
    </xf>
    <xf numFmtId="0" fontId="8" fillId="3" borderId="20"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19" xfId="0" applyFont="1" applyFill="1" applyBorder="1" applyAlignment="1" applyProtection="1">
      <alignment vertical="center" wrapText="1"/>
    </xf>
  </cellXfs>
  <cellStyles count="139">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Akzent1 2" xfId="21" xr:uid="{00000000-0005-0000-0000-000012000000}"/>
    <cellStyle name="Akzent1 3" xfId="48" xr:uid="{00000000-0005-0000-0000-000013000000}"/>
    <cellStyle name="Akzent2 2" xfId="22" xr:uid="{00000000-0005-0000-0000-000014000000}"/>
    <cellStyle name="Akzent2 3" xfId="49" xr:uid="{00000000-0005-0000-0000-000015000000}"/>
    <cellStyle name="Akzent3 2" xfId="23" xr:uid="{00000000-0005-0000-0000-000016000000}"/>
    <cellStyle name="Akzent3 3" xfId="50" xr:uid="{00000000-0005-0000-0000-000017000000}"/>
    <cellStyle name="Akzent4 2" xfId="24" xr:uid="{00000000-0005-0000-0000-000018000000}"/>
    <cellStyle name="Akzent4 3" xfId="51" xr:uid="{00000000-0005-0000-0000-000019000000}"/>
    <cellStyle name="Akzent5 2" xfId="25" xr:uid="{00000000-0005-0000-0000-00001A000000}"/>
    <cellStyle name="Akzent5 3" xfId="52" xr:uid="{00000000-0005-0000-0000-00001B000000}"/>
    <cellStyle name="Akzent6 2" xfId="26" xr:uid="{00000000-0005-0000-0000-00001C000000}"/>
    <cellStyle name="Akzent6 3" xfId="53" xr:uid="{00000000-0005-0000-0000-00001D000000}"/>
    <cellStyle name="Ausgabe 2" xfId="27" xr:uid="{00000000-0005-0000-0000-00001E000000}"/>
    <cellStyle name="Ausgabe 2 2" xfId="128" xr:uid="{00000000-0005-0000-0000-00001F000000}"/>
    <cellStyle name="Ausgabe 2 3" xfId="126" xr:uid="{00000000-0005-0000-0000-000020000000}"/>
    <cellStyle name="Ausgabe 2 4" xfId="106" xr:uid="{00000000-0005-0000-0000-000021000000}"/>
    <cellStyle name="Ausgabe 2 5" xfId="86" xr:uid="{00000000-0005-0000-0000-000022000000}"/>
    <cellStyle name="Ausgabe 3" xfId="54" xr:uid="{00000000-0005-0000-0000-000023000000}"/>
    <cellStyle name="Ausgabe 3 2" xfId="127" xr:uid="{00000000-0005-0000-0000-000024000000}"/>
    <cellStyle name="Ausgabe 3 3" xfId="125" xr:uid="{00000000-0005-0000-0000-000025000000}"/>
    <cellStyle name="Ausgabe 3 4" xfId="105" xr:uid="{00000000-0005-0000-0000-000026000000}"/>
    <cellStyle name="Ausgabe 3 5" xfId="91" xr:uid="{00000000-0005-0000-0000-000027000000}"/>
    <cellStyle name="Berechnung 2" xfId="28" xr:uid="{00000000-0005-0000-0000-000028000000}"/>
    <cellStyle name="Berechnung 2 2" xfId="130" xr:uid="{00000000-0005-0000-0000-000029000000}"/>
    <cellStyle name="Berechnung 2 3" xfId="124" xr:uid="{00000000-0005-0000-0000-00002A000000}"/>
    <cellStyle name="Berechnung 2 4" xfId="108" xr:uid="{00000000-0005-0000-0000-00002B000000}"/>
    <cellStyle name="Berechnung 2 5" xfId="87" xr:uid="{00000000-0005-0000-0000-00002C000000}"/>
    <cellStyle name="Berechnung 3" xfId="55" xr:uid="{00000000-0005-0000-0000-00002D000000}"/>
    <cellStyle name="Berechnung 3 2" xfId="129" xr:uid="{00000000-0005-0000-0000-00002E000000}"/>
    <cellStyle name="Berechnung 3 3" xfId="123" xr:uid="{00000000-0005-0000-0000-00002F000000}"/>
    <cellStyle name="Berechnung 3 4" xfId="107" xr:uid="{00000000-0005-0000-0000-000030000000}"/>
    <cellStyle name="Berechnung 3 5" xfId="92" xr:uid="{00000000-0005-0000-0000-000031000000}"/>
    <cellStyle name="Eingabe 2" xfId="29" xr:uid="{00000000-0005-0000-0000-000032000000}"/>
    <cellStyle name="Eingabe 2 2" xfId="132" xr:uid="{00000000-0005-0000-0000-000033000000}"/>
    <cellStyle name="Eingabe 2 3" xfId="122" xr:uid="{00000000-0005-0000-0000-000034000000}"/>
    <cellStyle name="Eingabe 2 4" xfId="110" xr:uid="{00000000-0005-0000-0000-000035000000}"/>
    <cellStyle name="Eingabe 2 5" xfId="88" xr:uid="{00000000-0005-0000-0000-000036000000}"/>
    <cellStyle name="Eingabe 3" xfId="56" xr:uid="{00000000-0005-0000-0000-000037000000}"/>
    <cellStyle name="Eingabe 3 2" xfId="131" xr:uid="{00000000-0005-0000-0000-000038000000}"/>
    <cellStyle name="Eingabe 3 3" xfId="121" xr:uid="{00000000-0005-0000-0000-000039000000}"/>
    <cellStyle name="Eingabe 3 4" xfId="109" xr:uid="{00000000-0005-0000-0000-00003A000000}"/>
    <cellStyle name="Eingabe 3 5" xfId="93" xr:uid="{00000000-0005-0000-0000-00003B000000}"/>
    <cellStyle name="Ergebnis 2" xfId="30" xr:uid="{00000000-0005-0000-0000-00003C000000}"/>
    <cellStyle name="Ergebnis 2 2" xfId="134" xr:uid="{00000000-0005-0000-0000-00003D000000}"/>
    <cellStyle name="Ergebnis 2 3" xfId="120" xr:uid="{00000000-0005-0000-0000-00003E000000}"/>
    <cellStyle name="Ergebnis 2 4" xfId="112" xr:uid="{00000000-0005-0000-0000-00003F000000}"/>
    <cellStyle name="Ergebnis 2 5" xfId="89" xr:uid="{00000000-0005-0000-0000-000040000000}"/>
    <cellStyle name="Ergebnis 3" xfId="57" xr:uid="{00000000-0005-0000-0000-000041000000}"/>
    <cellStyle name="Ergebnis 3 2" xfId="133" xr:uid="{00000000-0005-0000-0000-000042000000}"/>
    <cellStyle name="Ergebnis 3 3" xfId="119" xr:uid="{00000000-0005-0000-0000-000043000000}"/>
    <cellStyle name="Ergebnis 3 4" xfId="111" xr:uid="{00000000-0005-0000-0000-000044000000}"/>
    <cellStyle name="Ergebnis 3 5" xfId="94" xr:uid="{00000000-0005-0000-0000-000045000000}"/>
    <cellStyle name="Erklärender Text 2" xfId="31" xr:uid="{00000000-0005-0000-0000-000046000000}"/>
    <cellStyle name="Erklärender Text 3" xfId="58" xr:uid="{00000000-0005-0000-0000-000047000000}"/>
    <cellStyle name="Gut 2" xfId="32" xr:uid="{00000000-0005-0000-0000-000048000000}"/>
    <cellStyle name="Gut 3" xfId="59" xr:uid="{00000000-0005-0000-0000-000049000000}"/>
    <cellStyle name="Komma 2" xfId="33" xr:uid="{00000000-0005-0000-0000-00004A000000}"/>
    <cellStyle name="Komma 2 2" xfId="60" xr:uid="{00000000-0005-0000-0000-00004B000000}"/>
    <cellStyle name="Komma 2 3" xfId="103" xr:uid="{00000000-0005-0000-0000-00004C000000}"/>
    <cellStyle name="Komma 3" xfId="61" xr:uid="{00000000-0005-0000-0000-00004D000000}"/>
    <cellStyle name="Komma 3 2" xfId="62" xr:uid="{00000000-0005-0000-0000-00004E000000}"/>
    <cellStyle name="Neutral 2" xfId="34" xr:uid="{00000000-0005-0000-0000-00004F000000}"/>
    <cellStyle name="Neutral 3" xfId="63" xr:uid="{00000000-0005-0000-0000-000050000000}"/>
    <cellStyle name="Notiz 2" xfId="35" xr:uid="{00000000-0005-0000-0000-000051000000}"/>
    <cellStyle name="Notiz 2 2" xfId="136" xr:uid="{00000000-0005-0000-0000-000052000000}"/>
    <cellStyle name="Notiz 2 3" xfId="117" xr:uid="{00000000-0005-0000-0000-000053000000}"/>
    <cellStyle name="Notiz 2 4" xfId="114" xr:uid="{00000000-0005-0000-0000-000054000000}"/>
    <cellStyle name="Notiz 2 5" xfId="90" xr:uid="{00000000-0005-0000-0000-000055000000}"/>
    <cellStyle name="Notiz 3" xfId="64" xr:uid="{00000000-0005-0000-0000-000056000000}"/>
    <cellStyle name="Notiz 3 2" xfId="65" xr:uid="{00000000-0005-0000-0000-000057000000}"/>
    <cellStyle name="Notiz 3 2 2" xfId="137" xr:uid="{00000000-0005-0000-0000-000058000000}"/>
    <cellStyle name="Notiz 3 2 3" xfId="138" xr:uid="{00000000-0005-0000-0000-000059000000}"/>
    <cellStyle name="Notiz 3 2 4" xfId="115" xr:uid="{00000000-0005-0000-0000-00005A000000}"/>
    <cellStyle name="Notiz 3 2 5" xfId="96" xr:uid="{00000000-0005-0000-0000-00005B000000}"/>
    <cellStyle name="Notiz 3 3" xfId="135" xr:uid="{00000000-0005-0000-0000-00005C000000}"/>
    <cellStyle name="Notiz 3 4" xfId="118" xr:uid="{00000000-0005-0000-0000-00005D000000}"/>
    <cellStyle name="Notiz 3 5" xfId="113" xr:uid="{00000000-0005-0000-0000-00005E000000}"/>
    <cellStyle name="Notiz 3 6" xfId="95" xr:uid="{00000000-0005-0000-0000-00005F000000}"/>
    <cellStyle name="Prozent 2" xfId="99" xr:uid="{00000000-0005-0000-0000-000060000000}"/>
    <cellStyle name="Schlecht 2" xfId="36" xr:uid="{00000000-0005-0000-0000-000061000000}"/>
    <cellStyle name="Schlecht 3" xfId="66" xr:uid="{00000000-0005-0000-0000-000062000000}"/>
    <cellStyle name="Standard" xfId="0" builtinId="0"/>
    <cellStyle name="Standard 10" xfId="98" xr:uid="{00000000-0005-0000-0000-000064000000}"/>
    <cellStyle name="Standard 2" xfId="37" xr:uid="{00000000-0005-0000-0000-000065000000}"/>
    <cellStyle name="Standard 2 2" xfId="2" xr:uid="{00000000-0005-0000-0000-000066000000}"/>
    <cellStyle name="Standard 2 3" xfId="67" xr:uid="{00000000-0005-0000-0000-000067000000}"/>
    <cellStyle name="Standard 2 4" xfId="68" xr:uid="{00000000-0005-0000-0000-000068000000}"/>
    <cellStyle name="Standard 3" xfId="38" xr:uid="{00000000-0005-0000-0000-000069000000}"/>
    <cellStyle name="Standard 3 2" xfId="69" xr:uid="{00000000-0005-0000-0000-00006A000000}"/>
    <cellStyle name="Standard 3 3" xfId="70" xr:uid="{00000000-0005-0000-0000-00006B000000}"/>
    <cellStyle name="Standard 3 4" xfId="102" xr:uid="{00000000-0005-0000-0000-00006C000000}"/>
    <cellStyle name="Standard 4" xfId="39" xr:uid="{00000000-0005-0000-0000-00006D000000}"/>
    <cellStyle name="Standard 4 2" xfId="71" xr:uid="{00000000-0005-0000-0000-00006E000000}"/>
    <cellStyle name="Standard 4 3" xfId="101" xr:uid="{00000000-0005-0000-0000-00006F000000}"/>
    <cellStyle name="Standard 5" xfId="1" xr:uid="{00000000-0005-0000-0000-000070000000}"/>
    <cellStyle name="Standard 5 2" xfId="104" xr:uid="{00000000-0005-0000-0000-000071000000}"/>
    <cellStyle name="Standard 6" xfId="72" xr:uid="{00000000-0005-0000-0000-000072000000}"/>
    <cellStyle name="Standard 7" xfId="85" xr:uid="{00000000-0005-0000-0000-000073000000}"/>
    <cellStyle name="Standard 7 2" xfId="116" xr:uid="{00000000-0005-0000-0000-000074000000}"/>
    <cellStyle name="Standard 7 3" xfId="97" xr:uid="{00000000-0005-0000-0000-000075000000}"/>
    <cellStyle name="Standard 8" xfId="100" xr:uid="{00000000-0005-0000-0000-000076000000}"/>
    <cellStyle name="Überschrift 1 2" xfId="40" xr:uid="{00000000-0005-0000-0000-000077000000}"/>
    <cellStyle name="Überschrift 1 3" xfId="73" xr:uid="{00000000-0005-0000-0000-000078000000}"/>
    <cellStyle name="Überschrift 2 2" xfId="41" xr:uid="{00000000-0005-0000-0000-000079000000}"/>
    <cellStyle name="Überschrift 2 3" xfId="74" xr:uid="{00000000-0005-0000-0000-00007A000000}"/>
    <cellStyle name="Überschrift 3 2" xfId="42" xr:uid="{00000000-0005-0000-0000-00007B000000}"/>
    <cellStyle name="Überschrift 3 3" xfId="75" xr:uid="{00000000-0005-0000-0000-00007C000000}"/>
    <cellStyle name="Überschrift 4 2" xfId="43" xr:uid="{00000000-0005-0000-0000-00007D000000}"/>
    <cellStyle name="Überschrift 4 3" xfId="76" xr:uid="{00000000-0005-0000-0000-00007E000000}"/>
    <cellStyle name="Überschrift 5" xfId="44" xr:uid="{00000000-0005-0000-0000-00007F000000}"/>
    <cellStyle name="Überschrift 6" xfId="77" xr:uid="{00000000-0005-0000-0000-000080000000}"/>
    <cellStyle name="Verknüpfte Zelle 2" xfId="45" xr:uid="{00000000-0005-0000-0000-000081000000}"/>
    <cellStyle name="Verknüpfte Zelle 3" xfId="78" xr:uid="{00000000-0005-0000-0000-000082000000}"/>
    <cellStyle name="Währung 2" xfId="79" xr:uid="{00000000-0005-0000-0000-000083000000}"/>
    <cellStyle name="Währung 2 2" xfId="80" xr:uid="{00000000-0005-0000-0000-000084000000}"/>
    <cellStyle name="Währung 3" xfId="81" xr:uid="{00000000-0005-0000-0000-000085000000}"/>
    <cellStyle name="Währung 4" xfId="82" xr:uid="{00000000-0005-0000-0000-000086000000}"/>
    <cellStyle name="Warnender Text 2" xfId="46" xr:uid="{00000000-0005-0000-0000-000087000000}"/>
    <cellStyle name="Warnender Text 3" xfId="83" xr:uid="{00000000-0005-0000-0000-000088000000}"/>
    <cellStyle name="Zelle überprüfen 2" xfId="47" xr:uid="{00000000-0005-0000-0000-000089000000}"/>
    <cellStyle name="Zelle überprüfen 3" xfId="84" xr:uid="{00000000-0005-0000-0000-00008A000000}"/>
  </cellStyles>
  <dxfs count="0"/>
  <tableStyles count="0" defaultTableStyle="TableStyleMedium2" defaultPivotStyle="PivotStyleLight16"/>
  <colors>
    <mruColors>
      <color rgb="FF0060A0"/>
      <color rgb="FF7030A0"/>
      <color rgb="FF7A9283"/>
      <color rgb="FFAFBEB5"/>
      <color rgb="FFE4E9E6"/>
      <color rgb="FF820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2002A"/>
    <pageSetUpPr fitToPage="1"/>
  </sheetPr>
  <dimension ref="A1:N59"/>
  <sheetViews>
    <sheetView showGridLines="0" tabSelected="1" zoomScaleNormal="100" zoomScaleSheetLayoutView="115" zoomScalePageLayoutView="85" workbookViewId="0">
      <selection activeCell="K52" sqref="K52"/>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4" ht="20.25" x14ac:dyDescent="0.3">
      <c r="B1" s="11" t="s">
        <v>245</v>
      </c>
    </row>
    <row r="2" spans="1:14" ht="12.75" customHeight="1" x14ac:dyDescent="0.2">
      <c r="B2" s="37" t="s">
        <v>60</v>
      </c>
    </row>
    <row r="3" spans="1:14" s="8" customFormat="1" ht="13.5" thickBot="1" x14ac:dyDescent="0.25">
      <c r="A3" s="111"/>
      <c r="B3" s="239" t="s">
        <v>24</v>
      </c>
      <c r="C3" s="240"/>
      <c r="D3" s="240"/>
      <c r="E3" s="240"/>
      <c r="F3" s="240"/>
      <c r="G3" s="240"/>
      <c r="H3" s="240"/>
      <c r="I3" s="240"/>
      <c r="J3" s="240"/>
      <c r="K3" s="240"/>
      <c r="L3" s="241"/>
    </row>
    <row r="4" spans="1:14" ht="18" x14ac:dyDescent="0.25">
      <c r="B4" s="248" t="s">
        <v>36</v>
      </c>
      <c r="C4" s="249"/>
      <c r="D4" s="249"/>
      <c r="E4" s="249"/>
      <c r="F4" s="249"/>
      <c r="G4" s="249"/>
      <c r="H4" s="249"/>
      <c r="I4" s="249"/>
      <c r="J4" s="249"/>
      <c r="K4" s="249"/>
      <c r="L4" s="250"/>
    </row>
    <row r="5" spans="1:14" ht="85.5" customHeight="1" x14ac:dyDescent="0.2">
      <c r="B5" s="131" t="s">
        <v>224</v>
      </c>
      <c r="C5" s="169" t="s">
        <v>23</v>
      </c>
      <c r="D5" s="251" t="s">
        <v>33</v>
      </c>
      <c r="E5" s="252"/>
      <c r="F5" s="252"/>
      <c r="G5" s="252"/>
      <c r="H5" s="253"/>
      <c r="I5" s="170" t="s">
        <v>38</v>
      </c>
      <c r="J5" s="180"/>
      <c r="K5" s="171" t="s">
        <v>37</v>
      </c>
      <c r="L5" s="135"/>
    </row>
    <row r="6" spans="1:14" ht="18" customHeight="1" x14ac:dyDescent="0.25">
      <c r="B6" s="257" t="s">
        <v>260</v>
      </c>
      <c r="C6" s="33" t="s">
        <v>3</v>
      </c>
      <c r="D6" s="254" t="s">
        <v>43</v>
      </c>
      <c r="E6" s="255"/>
      <c r="F6" s="255"/>
      <c r="G6" s="255"/>
      <c r="H6" s="256"/>
      <c r="I6" s="124"/>
      <c r="J6" s="27"/>
      <c r="K6" s="125"/>
      <c r="L6" s="135"/>
      <c r="M6" s="123"/>
    </row>
    <row r="7" spans="1:14" ht="15" x14ac:dyDescent="0.25">
      <c r="B7" s="257"/>
      <c r="C7" s="41" t="s">
        <v>48</v>
      </c>
      <c r="D7" s="54" t="s">
        <v>50</v>
      </c>
      <c r="E7" s="55"/>
      <c r="F7" s="55"/>
      <c r="G7" s="55"/>
      <c r="H7" s="56"/>
      <c r="I7" s="124"/>
      <c r="J7" s="27"/>
      <c r="K7" s="27"/>
      <c r="L7" s="99"/>
    </row>
    <row r="8" spans="1:14" ht="15" customHeight="1" x14ac:dyDescent="0.25">
      <c r="B8" s="257"/>
      <c r="C8" s="33" t="s">
        <v>2</v>
      </c>
      <c r="D8" s="54" t="s">
        <v>44</v>
      </c>
      <c r="E8" s="55"/>
      <c r="F8" s="55"/>
      <c r="G8" s="55"/>
      <c r="H8" s="56"/>
      <c r="I8" s="124"/>
      <c r="J8" s="245" t="s">
        <v>251</v>
      </c>
      <c r="K8" s="246"/>
      <c r="L8" s="247"/>
    </row>
    <row r="9" spans="1:14" ht="15" x14ac:dyDescent="0.25">
      <c r="B9" s="257"/>
      <c r="C9" s="33" t="s">
        <v>1</v>
      </c>
      <c r="D9" s="54" t="s">
        <v>45</v>
      </c>
      <c r="E9" s="55"/>
      <c r="F9" s="55"/>
      <c r="G9" s="55"/>
      <c r="H9" s="56"/>
      <c r="I9" s="124"/>
      <c r="J9" s="245"/>
      <c r="K9" s="246"/>
      <c r="L9" s="247"/>
    </row>
    <row r="10" spans="1:14" ht="18" customHeight="1" x14ac:dyDescent="0.25">
      <c r="B10" s="257"/>
      <c r="C10" s="41" t="s">
        <v>49</v>
      </c>
      <c r="D10" s="54" t="s">
        <v>51</v>
      </c>
      <c r="E10" s="55"/>
      <c r="F10" s="55"/>
      <c r="G10" s="55"/>
      <c r="H10" s="56"/>
      <c r="I10" s="124"/>
      <c r="J10" s="245"/>
      <c r="K10" s="246"/>
      <c r="L10" s="247"/>
    </row>
    <row r="11" spans="1:14" ht="18" customHeight="1" x14ac:dyDescent="0.25">
      <c r="B11" s="257"/>
      <c r="C11" s="41" t="s">
        <v>54</v>
      </c>
      <c r="D11" s="54" t="s">
        <v>52</v>
      </c>
      <c r="E11" s="55"/>
      <c r="F11" s="55"/>
      <c r="G11" s="55"/>
      <c r="H11" s="56"/>
      <c r="I11" s="124"/>
      <c r="J11" s="245"/>
      <c r="K11" s="246"/>
      <c r="L11" s="247"/>
    </row>
    <row r="12" spans="1:14" ht="18" customHeight="1" x14ac:dyDescent="0.25">
      <c r="B12" s="257"/>
      <c r="C12" s="33" t="s">
        <v>0</v>
      </c>
      <c r="D12" s="242" t="s">
        <v>25</v>
      </c>
      <c r="E12" s="243"/>
      <c r="F12" s="243"/>
      <c r="G12" s="243"/>
      <c r="H12" s="244"/>
      <c r="I12" s="124"/>
      <c r="J12" s="245"/>
      <c r="K12" s="246"/>
      <c r="L12" s="247"/>
    </row>
    <row r="13" spans="1:14" ht="18" customHeight="1" x14ac:dyDescent="0.25">
      <c r="B13" s="257"/>
      <c r="C13" s="41" t="s">
        <v>58</v>
      </c>
      <c r="D13" s="242" t="s">
        <v>59</v>
      </c>
      <c r="E13" s="243"/>
      <c r="F13" s="243"/>
      <c r="G13" s="243"/>
      <c r="H13" s="244"/>
      <c r="I13" s="124"/>
      <c r="J13" s="245"/>
      <c r="K13" s="246"/>
      <c r="L13" s="247"/>
    </row>
    <row r="14" spans="1:14" ht="18" customHeight="1" x14ac:dyDescent="0.25">
      <c r="B14" s="257"/>
      <c r="C14" s="33"/>
      <c r="D14" s="254"/>
      <c r="E14" s="255"/>
      <c r="F14" s="255"/>
      <c r="G14" s="255"/>
      <c r="H14" s="256"/>
      <c r="I14" s="33"/>
      <c r="J14" s="245"/>
      <c r="K14" s="246"/>
      <c r="L14" s="247"/>
    </row>
    <row r="15" spans="1:14" ht="18" customHeight="1" thickBot="1" x14ac:dyDescent="0.3">
      <c r="B15" s="257"/>
      <c r="C15" s="196"/>
      <c r="D15" s="258"/>
      <c r="E15" s="259"/>
      <c r="F15" s="259"/>
      <c r="G15" s="259"/>
      <c r="H15" s="260"/>
      <c r="I15" s="204"/>
      <c r="J15" s="245"/>
      <c r="K15" s="246"/>
      <c r="L15" s="247"/>
    </row>
    <row r="16" spans="1:14" s="14" customFormat="1" ht="81" x14ac:dyDescent="0.25">
      <c r="A16" s="39" t="s">
        <v>264</v>
      </c>
      <c r="B16" s="197" t="s">
        <v>61</v>
      </c>
      <c r="C16" s="198" t="s">
        <v>23</v>
      </c>
      <c r="D16" s="198" t="s">
        <v>22</v>
      </c>
      <c r="E16" s="198" t="s">
        <v>21</v>
      </c>
      <c r="F16" s="198" t="s">
        <v>20</v>
      </c>
      <c r="G16" s="200" t="s">
        <v>19</v>
      </c>
      <c r="H16" s="201" t="s">
        <v>18</v>
      </c>
      <c r="I16" s="12" t="s">
        <v>55</v>
      </c>
      <c r="J16" s="12" t="s">
        <v>17</v>
      </c>
      <c r="K16" s="12" t="s">
        <v>35</v>
      </c>
      <c r="L16" s="202" t="s">
        <v>31</v>
      </c>
      <c r="M16" s="39" t="s">
        <v>125</v>
      </c>
      <c r="N16" s="39" t="s">
        <v>142</v>
      </c>
    </row>
    <row r="17" spans="1:14" s="15" customFormat="1" ht="34.5" thickBot="1" x14ac:dyDescent="0.25">
      <c r="A17" s="113"/>
      <c r="B17" s="7" t="s">
        <v>34</v>
      </c>
      <c r="C17" s="6"/>
      <c r="D17" s="6" t="s">
        <v>15</v>
      </c>
      <c r="E17" s="6"/>
      <c r="F17" s="6"/>
      <c r="G17" s="5" t="s">
        <v>16</v>
      </c>
      <c r="H17" s="4" t="s">
        <v>15</v>
      </c>
      <c r="I17" s="3" t="s">
        <v>14</v>
      </c>
      <c r="J17" s="3" t="s">
        <v>13</v>
      </c>
      <c r="K17" s="3" t="s">
        <v>27</v>
      </c>
      <c r="L17" s="2" t="s">
        <v>12</v>
      </c>
      <c r="M17" s="40" t="s">
        <v>12</v>
      </c>
      <c r="N17" s="40" t="s">
        <v>12</v>
      </c>
    </row>
    <row r="18" spans="1:14" s="16" customFormat="1" ht="12" thickBot="1" x14ac:dyDescent="0.3">
      <c r="A18" s="91" t="s">
        <v>11</v>
      </c>
      <c r="B18" s="21" t="s">
        <v>10</v>
      </c>
      <c r="C18" s="22" t="s">
        <v>9</v>
      </c>
      <c r="D18" s="22" t="s">
        <v>8</v>
      </c>
      <c r="E18" s="22" t="s">
        <v>7</v>
      </c>
      <c r="F18" s="22" t="s">
        <v>6</v>
      </c>
      <c r="G18" s="23" t="s">
        <v>29</v>
      </c>
      <c r="H18" s="24" t="s">
        <v>252</v>
      </c>
      <c r="I18" s="25" t="s">
        <v>30</v>
      </c>
      <c r="J18" s="25" t="s">
        <v>254</v>
      </c>
      <c r="K18" s="25" t="s">
        <v>253</v>
      </c>
      <c r="L18" s="26" t="s">
        <v>255</v>
      </c>
      <c r="M18" s="91" t="s">
        <v>256</v>
      </c>
      <c r="N18" s="91" t="s">
        <v>257</v>
      </c>
    </row>
    <row r="19" spans="1:14" ht="21" customHeight="1" x14ac:dyDescent="0.25">
      <c r="A19" s="109" t="s">
        <v>128</v>
      </c>
      <c r="B19" s="45" t="s">
        <v>63</v>
      </c>
      <c r="C19" s="46" t="s">
        <v>3</v>
      </c>
      <c r="D19" s="48">
        <v>99.53</v>
      </c>
      <c r="E19" s="79" t="s">
        <v>56</v>
      </c>
      <c r="F19" s="46" t="s">
        <v>115</v>
      </c>
      <c r="G19" s="49" t="s">
        <v>117</v>
      </c>
      <c r="H19" s="51">
        <f>D19*G19</f>
        <v>10351.120000000001</v>
      </c>
      <c r="I19" s="126" t="str">
        <f>IF(VLOOKUP(C19,$C$6:$I$15,7,TRUE)=0,"",VLOOKUP(C19,$C$6:$I$15,7,TRUE))</f>
        <v/>
      </c>
      <c r="J19" s="1" t="str">
        <f>IFERROR(ROUND($H19/$I19,2),"")</f>
        <v/>
      </c>
      <c r="K19" s="126" t="str">
        <f>IF($K$6="","",$K$6)</f>
        <v/>
      </c>
      <c r="L19" s="32" t="str">
        <f>IFERROR(ROUND(J19*K19,2),"")</f>
        <v/>
      </c>
      <c r="M19" s="130" t="str">
        <f>IFERROR(ROUND(N19*G19*3,2),"")</f>
        <v/>
      </c>
      <c r="N19" s="32" t="str">
        <f>IFERROR(ROUND(D19/I19*K19,2),"")</f>
        <v/>
      </c>
    </row>
    <row r="20" spans="1:14" ht="21" customHeight="1" x14ac:dyDescent="0.25">
      <c r="A20" s="109" t="s">
        <v>129</v>
      </c>
      <c r="B20" s="47" t="s">
        <v>64</v>
      </c>
      <c r="C20" s="46" t="s">
        <v>49</v>
      </c>
      <c r="D20" s="48">
        <v>39.35</v>
      </c>
      <c r="E20" s="79" t="s">
        <v>41</v>
      </c>
      <c r="F20" s="46" t="s">
        <v>115</v>
      </c>
      <c r="G20" s="49" t="s">
        <v>117</v>
      </c>
      <c r="H20" s="51">
        <f>D20*G20</f>
        <v>4092.4</v>
      </c>
      <c r="I20" s="126" t="str">
        <f>IF(VLOOKUP(C20,$C$6:$I$15,7,TRUE)=0,"",VLOOKUP(C20,$C$6:$I$15,7,TRUE))</f>
        <v/>
      </c>
      <c r="J20" s="1" t="str">
        <f t="shared" ref="J20:J22" si="0">IFERROR(ROUND($H20/$I20,2),"")</f>
        <v/>
      </c>
      <c r="K20" s="126" t="str">
        <f t="shared" ref="K20:K23" si="1">IF($K$6="","",$K$6)</f>
        <v/>
      </c>
      <c r="L20" s="32" t="str">
        <f t="shared" ref="L20:L23" si="2">IFERROR(ROUND(J20*K20,2),"")</f>
        <v/>
      </c>
      <c r="M20" s="130" t="str">
        <f t="shared" ref="M20:M23" si="3">IFERROR(ROUND(N20*G20*3,2),"")</f>
        <v/>
      </c>
      <c r="N20" s="32" t="str">
        <f t="shared" ref="N20:N23" si="4">IFERROR(ROUND(D20/I20*K20,2),"")</f>
        <v/>
      </c>
    </row>
    <row r="21" spans="1:14" ht="21" customHeight="1" x14ac:dyDescent="0.25">
      <c r="A21" s="109" t="s">
        <v>131</v>
      </c>
      <c r="B21" s="45" t="s">
        <v>44</v>
      </c>
      <c r="C21" s="46" t="s">
        <v>2</v>
      </c>
      <c r="D21" s="48">
        <v>8.9700000000000006</v>
      </c>
      <c r="E21" s="79" t="s">
        <v>41</v>
      </c>
      <c r="F21" s="46" t="s">
        <v>115</v>
      </c>
      <c r="G21" s="49" t="s">
        <v>117</v>
      </c>
      <c r="H21" s="51">
        <f>D21*G21</f>
        <v>932.88</v>
      </c>
      <c r="I21" s="126" t="str">
        <f t="shared" ref="I21:I23" si="5">IF(VLOOKUP(C21,$C$6:$I$15,7,TRUE)=0,"",VLOOKUP(C21,$C$6:$I$15,7,TRUE))</f>
        <v/>
      </c>
      <c r="J21" s="1" t="str">
        <f t="shared" si="0"/>
        <v/>
      </c>
      <c r="K21" s="126" t="str">
        <f t="shared" si="1"/>
        <v/>
      </c>
      <c r="L21" s="32" t="str">
        <f t="shared" si="2"/>
        <v/>
      </c>
      <c r="M21" s="130" t="str">
        <f t="shared" si="3"/>
        <v/>
      </c>
      <c r="N21" s="32" t="str">
        <f t="shared" si="4"/>
        <v/>
      </c>
    </row>
    <row r="22" spans="1:14" ht="21" customHeight="1" x14ac:dyDescent="0.25">
      <c r="A22" s="109" t="s">
        <v>132</v>
      </c>
      <c r="B22" s="47" t="s">
        <v>65</v>
      </c>
      <c r="C22" s="46" t="s">
        <v>0</v>
      </c>
      <c r="D22" s="48">
        <v>10.58</v>
      </c>
      <c r="E22" s="79" t="s">
        <v>62</v>
      </c>
      <c r="F22" s="46" t="s">
        <v>115</v>
      </c>
      <c r="G22" s="49" t="s">
        <v>117</v>
      </c>
      <c r="H22" s="51">
        <f>D22*G22</f>
        <v>1100.32</v>
      </c>
      <c r="I22" s="126" t="str">
        <f t="shared" si="5"/>
        <v/>
      </c>
      <c r="J22" s="1" t="str">
        <f t="shared" si="0"/>
        <v/>
      </c>
      <c r="K22" s="126" t="str">
        <f t="shared" si="1"/>
        <v/>
      </c>
      <c r="L22" s="32" t="str">
        <f t="shared" si="2"/>
        <v/>
      </c>
      <c r="M22" s="130" t="str">
        <f t="shared" si="3"/>
        <v/>
      </c>
      <c r="N22" s="32" t="str">
        <f t="shared" si="4"/>
        <v/>
      </c>
    </row>
    <row r="23" spans="1:14" ht="21" customHeight="1" thickBot="1" x14ac:dyDescent="0.3">
      <c r="A23" s="118" t="s">
        <v>133</v>
      </c>
      <c r="B23" s="47" t="s">
        <v>42</v>
      </c>
      <c r="C23" s="46" t="s">
        <v>1</v>
      </c>
      <c r="D23" s="48">
        <f>3.56+3.52</f>
        <v>7.08</v>
      </c>
      <c r="E23" s="79" t="s">
        <v>41</v>
      </c>
      <c r="F23" s="46" t="s">
        <v>115</v>
      </c>
      <c r="G23" s="49" t="s">
        <v>117</v>
      </c>
      <c r="H23" s="51">
        <f>D23*G23</f>
        <v>736.32</v>
      </c>
      <c r="I23" s="126" t="str">
        <f t="shared" si="5"/>
        <v/>
      </c>
      <c r="J23" s="1" t="str">
        <f>IFERROR(ROUND($H23/$I23,2),"")</f>
        <v/>
      </c>
      <c r="K23" s="126" t="str">
        <f t="shared" si="1"/>
        <v/>
      </c>
      <c r="L23" s="32" t="str">
        <f t="shared" si="2"/>
        <v/>
      </c>
      <c r="M23" s="130" t="str">
        <f t="shared" si="3"/>
        <v/>
      </c>
      <c r="N23" s="32" t="str">
        <f t="shared" si="4"/>
        <v/>
      </c>
    </row>
    <row r="24" spans="1:14" s="17" customFormat="1" ht="25.5" customHeight="1" thickBot="1" x14ac:dyDescent="0.3">
      <c r="A24" s="195"/>
      <c r="B24" s="195" t="s">
        <v>40</v>
      </c>
      <c r="C24" s="44"/>
      <c r="D24" s="50">
        <f>SUM(D19:D23)</f>
        <v>165.51</v>
      </c>
      <c r="E24" s="52"/>
      <c r="F24" s="43"/>
      <c r="G24" s="105"/>
      <c r="H24" s="104">
        <f>SUM(H19:H23)</f>
        <v>17213.04</v>
      </c>
      <c r="I24" s="43"/>
      <c r="J24" s="104">
        <f>SUM(J19:J23)</f>
        <v>0</v>
      </c>
      <c r="K24" s="103"/>
      <c r="L24" s="53">
        <f>SUM(L19:L23)</f>
        <v>0</v>
      </c>
      <c r="M24" s="53">
        <f>SUM(M19:M23)</f>
        <v>0</v>
      </c>
      <c r="N24" s="53">
        <f>SUM(N19:N23)</f>
        <v>0</v>
      </c>
    </row>
    <row r="25" spans="1:14" s="42" customFormat="1" ht="21" customHeight="1" x14ac:dyDescent="0.25">
      <c r="A25" s="119" t="s">
        <v>143</v>
      </c>
      <c r="B25" s="45" t="s">
        <v>63</v>
      </c>
      <c r="C25" s="46" t="s">
        <v>3</v>
      </c>
      <c r="D25" s="48">
        <v>99.53</v>
      </c>
      <c r="E25" s="79" t="s">
        <v>56</v>
      </c>
      <c r="F25" s="46" t="s">
        <v>67</v>
      </c>
      <c r="G25" s="49" t="s">
        <v>68</v>
      </c>
      <c r="H25" s="51">
        <f>D25*G25</f>
        <v>199.06</v>
      </c>
      <c r="I25" s="126" t="str">
        <f>IF(VLOOKUP(C25,$C$6:$I$15,7,TRUE)=0,"",VLOOKUP(C25,$C$6:$I$15,7,TRUE))</f>
        <v/>
      </c>
      <c r="J25" s="1" t="str">
        <f>IFERROR(ROUND($H25/$I25,2),"")</f>
        <v/>
      </c>
      <c r="K25" s="126" t="str">
        <f>IF($K$6="","",$K$6)</f>
        <v/>
      </c>
      <c r="L25" s="32" t="str">
        <f t="shared" ref="L25:L29" si="6">IFERROR(J25*K25,"")</f>
        <v/>
      </c>
      <c r="M25" s="130" t="str">
        <f t="shared" ref="M25:M29" si="7">IFERROR(N25*G25*3,"")</f>
        <v/>
      </c>
      <c r="N25" s="32" t="str">
        <f>IFERROR(ROUND(D25/I25*K25,2),"")</f>
        <v/>
      </c>
    </row>
    <row r="26" spans="1:14" s="42" customFormat="1" ht="21" customHeight="1" x14ac:dyDescent="0.25">
      <c r="A26" s="109" t="s">
        <v>144</v>
      </c>
      <c r="B26" s="47" t="s">
        <v>64</v>
      </c>
      <c r="C26" s="46" t="s">
        <v>49</v>
      </c>
      <c r="D26" s="48">
        <v>39.35</v>
      </c>
      <c r="E26" s="79" t="s">
        <v>41</v>
      </c>
      <c r="F26" s="46" t="s">
        <v>67</v>
      </c>
      <c r="G26" s="49" t="s">
        <v>68</v>
      </c>
      <c r="H26" s="51">
        <f>D26*G26</f>
        <v>78.7</v>
      </c>
      <c r="I26" s="126" t="str">
        <f t="shared" ref="I26:I29" si="8">IF(VLOOKUP(C26,$C$6:$I$15,7,TRUE)=0,"",VLOOKUP(C26,$C$6:$I$15,7,TRUE))</f>
        <v/>
      </c>
      <c r="J26" s="1" t="str">
        <f t="shared" ref="J26:J29" si="9">IFERROR(ROUND($H26/$I26,2),"")</f>
        <v/>
      </c>
      <c r="K26" s="126" t="str">
        <f t="shared" ref="K26:K29" si="10">IF($K$6="","",$K$6)</f>
        <v/>
      </c>
      <c r="L26" s="32" t="str">
        <f t="shared" si="6"/>
        <v/>
      </c>
      <c r="M26" s="130" t="str">
        <f t="shared" si="7"/>
        <v/>
      </c>
      <c r="N26" s="32" t="str">
        <f t="shared" ref="N26:N29" si="11">IFERROR(ROUND(D26/I26*K26,2),"")</f>
        <v/>
      </c>
    </row>
    <row r="27" spans="1:14" s="42" customFormat="1" ht="21" customHeight="1" x14ac:dyDescent="0.25">
      <c r="A27" s="109" t="s">
        <v>145</v>
      </c>
      <c r="B27" s="45" t="s">
        <v>44</v>
      </c>
      <c r="C27" s="46" t="s">
        <v>2</v>
      </c>
      <c r="D27" s="48">
        <v>8.9700000000000006</v>
      </c>
      <c r="E27" s="79" t="s">
        <v>41</v>
      </c>
      <c r="F27" s="46" t="s">
        <v>67</v>
      </c>
      <c r="G27" s="49" t="s">
        <v>68</v>
      </c>
      <c r="H27" s="51">
        <f>D27*G27</f>
        <v>17.940000000000001</v>
      </c>
      <c r="I27" s="126" t="str">
        <f t="shared" si="8"/>
        <v/>
      </c>
      <c r="J27" s="1" t="str">
        <f t="shared" si="9"/>
        <v/>
      </c>
      <c r="K27" s="126" t="str">
        <f t="shared" si="10"/>
        <v/>
      </c>
      <c r="L27" s="32" t="str">
        <f t="shared" si="6"/>
        <v/>
      </c>
      <c r="M27" s="130" t="str">
        <f t="shared" si="7"/>
        <v/>
      </c>
      <c r="N27" s="32" t="str">
        <f t="shared" si="11"/>
        <v/>
      </c>
    </row>
    <row r="28" spans="1:14" s="42" customFormat="1" ht="21" customHeight="1" x14ac:dyDescent="0.25">
      <c r="A28" s="109" t="s">
        <v>146</v>
      </c>
      <c r="B28" s="47" t="s">
        <v>65</v>
      </c>
      <c r="C28" s="46" t="s">
        <v>0</v>
      </c>
      <c r="D28" s="48">
        <v>10.58</v>
      </c>
      <c r="E28" s="79" t="s">
        <v>99</v>
      </c>
      <c r="F28" s="46" t="s">
        <v>67</v>
      </c>
      <c r="G28" s="49" t="s">
        <v>68</v>
      </c>
      <c r="H28" s="51">
        <f>D28*G28</f>
        <v>21.16</v>
      </c>
      <c r="I28" s="126" t="str">
        <f t="shared" si="8"/>
        <v/>
      </c>
      <c r="J28" s="1" t="str">
        <f t="shared" si="9"/>
        <v/>
      </c>
      <c r="K28" s="126" t="str">
        <f t="shared" si="10"/>
        <v/>
      </c>
      <c r="L28" s="32" t="str">
        <f t="shared" si="6"/>
        <v/>
      </c>
      <c r="M28" s="130" t="str">
        <f t="shared" si="7"/>
        <v/>
      </c>
      <c r="N28" s="32" t="str">
        <f t="shared" si="11"/>
        <v/>
      </c>
    </row>
    <row r="29" spans="1:14" s="42" customFormat="1" ht="21" customHeight="1" thickBot="1" x14ac:dyDescent="0.3">
      <c r="A29" s="109" t="s">
        <v>147</v>
      </c>
      <c r="B29" s="47" t="s">
        <v>42</v>
      </c>
      <c r="C29" s="46" t="s">
        <v>1</v>
      </c>
      <c r="D29" s="48">
        <f>3.56+3.52</f>
        <v>7.08</v>
      </c>
      <c r="E29" s="79" t="s">
        <v>41</v>
      </c>
      <c r="F29" s="46" t="s">
        <v>67</v>
      </c>
      <c r="G29" s="49" t="s">
        <v>68</v>
      </c>
      <c r="H29" s="51">
        <f>D29*G29</f>
        <v>14.16</v>
      </c>
      <c r="I29" s="126" t="str">
        <f t="shared" si="8"/>
        <v/>
      </c>
      <c r="J29" s="1" t="str">
        <f t="shared" si="9"/>
        <v/>
      </c>
      <c r="K29" s="126" t="str">
        <f t="shared" si="10"/>
        <v/>
      </c>
      <c r="L29" s="32" t="str">
        <f t="shared" si="6"/>
        <v/>
      </c>
      <c r="M29" s="130" t="str">
        <f t="shared" si="7"/>
        <v/>
      </c>
      <c r="N29" s="32" t="str">
        <f t="shared" si="11"/>
        <v/>
      </c>
    </row>
    <row r="30" spans="1:14" s="42" customFormat="1" ht="25.5" customHeight="1" thickBot="1" x14ac:dyDescent="0.3">
      <c r="A30" s="205"/>
      <c r="B30" s="195" t="s">
        <v>46</v>
      </c>
      <c r="C30" s="44"/>
      <c r="D30" s="50">
        <f>SUM(D25:D29)</f>
        <v>165.51</v>
      </c>
      <c r="E30" s="52"/>
      <c r="F30" s="43"/>
      <c r="G30" s="105"/>
      <c r="H30" s="104">
        <f>SUM(H25:H29)</f>
        <v>331.02</v>
      </c>
      <c r="I30" s="103"/>
      <c r="J30" s="104">
        <f>SUM(J25:J29)</f>
        <v>0</v>
      </c>
      <c r="K30" s="103"/>
      <c r="L30" s="53">
        <f>SUM(L25:L29)</f>
        <v>0</v>
      </c>
      <c r="M30" s="53">
        <f>SUM(M25:M29)</f>
        <v>0</v>
      </c>
      <c r="N30" s="53">
        <f>SUM(N25:N29)</f>
        <v>0</v>
      </c>
    </row>
    <row r="31" spans="1:14" s="14" customFormat="1" ht="87" customHeight="1" x14ac:dyDescent="0.25">
      <c r="A31" s="112" t="s">
        <v>127</v>
      </c>
      <c r="B31" s="28" t="s">
        <v>66</v>
      </c>
      <c r="C31" s="19" t="s">
        <v>23</v>
      </c>
      <c r="D31" s="19" t="s">
        <v>22</v>
      </c>
      <c r="E31" s="19" t="s">
        <v>21</v>
      </c>
      <c r="F31" s="19" t="s">
        <v>20</v>
      </c>
      <c r="G31" s="29" t="s">
        <v>19</v>
      </c>
      <c r="H31" s="30" t="s">
        <v>18</v>
      </c>
      <c r="I31" s="31" t="s">
        <v>55</v>
      </c>
      <c r="J31" s="206" t="s">
        <v>17</v>
      </c>
      <c r="K31" s="206" t="s">
        <v>35</v>
      </c>
      <c r="L31" s="207" t="s">
        <v>31</v>
      </c>
      <c r="M31" s="39" t="s">
        <v>125</v>
      </c>
      <c r="N31" s="39" t="s">
        <v>142</v>
      </c>
    </row>
    <row r="32" spans="1:14" s="15" customFormat="1" ht="12.75" customHeight="1" thickBot="1" x14ac:dyDescent="0.25">
      <c r="A32" s="113"/>
      <c r="B32" s="7" t="s">
        <v>34</v>
      </c>
      <c r="C32" s="6"/>
      <c r="D32" s="6" t="s">
        <v>15</v>
      </c>
      <c r="E32" s="6"/>
      <c r="F32" s="6"/>
      <c r="G32" s="5" t="s">
        <v>16</v>
      </c>
      <c r="H32" s="4" t="s">
        <v>15</v>
      </c>
      <c r="I32" s="3" t="s">
        <v>14</v>
      </c>
      <c r="J32" s="3" t="s">
        <v>13</v>
      </c>
      <c r="K32" s="3" t="s">
        <v>27</v>
      </c>
      <c r="L32" s="2" t="s">
        <v>12</v>
      </c>
      <c r="M32" s="40" t="s">
        <v>12</v>
      </c>
      <c r="N32" s="40" t="s">
        <v>12</v>
      </c>
    </row>
    <row r="33" spans="1:14" s="16" customFormat="1" ht="12" thickBot="1" x14ac:dyDescent="0.3">
      <c r="A33" s="91" t="s">
        <v>11</v>
      </c>
      <c r="B33" s="21" t="s">
        <v>10</v>
      </c>
      <c r="C33" s="22" t="s">
        <v>9</v>
      </c>
      <c r="D33" s="22" t="s">
        <v>8</v>
      </c>
      <c r="E33" s="22" t="s">
        <v>7</v>
      </c>
      <c r="F33" s="22" t="s">
        <v>6</v>
      </c>
      <c r="G33" s="23" t="s">
        <v>29</v>
      </c>
      <c r="H33" s="24" t="s">
        <v>252</v>
      </c>
      <c r="I33" s="25" t="s">
        <v>30</v>
      </c>
      <c r="J33" s="25" t="s">
        <v>254</v>
      </c>
      <c r="K33" s="25" t="s">
        <v>253</v>
      </c>
      <c r="L33" s="26" t="s">
        <v>255</v>
      </c>
      <c r="M33" s="91" t="s">
        <v>256</v>
      </c>
      <c r="N33" s="91" t="s">
        <v>257</v>
      </c>
    </row>
    <row r="34" spans="1:14" ht="21" customHeight="1" x14ac:dyDescent="0.25">
      <c r="A34" s="109" t="s">
        <v>134</v>
      </c>
      <c r="B34" s="45" t="s">
        <v>261</v>
      </c>
      <c r="C34" s="46" t="s">
        <v>49</v>
      </c>
      <c r="D34" s="48">
        <v>7.39</v>
      </c>
      <c r="E34" s="79" t="s">
        <v>41</v>
      </c>
      <c r="F34" s="46" t="s">
        <v>115</v>
      </c>
      <c r="G34" s="49" t="s">
        <v>117</v>
      </c>
      <c r="H34" s="51">
        <f t="shared" ref="H34:H41" si="12">D34*G34</f>
        <v>768.56</v>
      </c>
      <c r="I34" s="126" t="str">
        <f>IF(VLOOKUP(C34,$C$6:$I$15,7,TRUE)=0,"",VLOOKUP(C34,$C$6:$I$15,7,TRUE))</f>
        <v/>
      </c>
      <c r="J34" s="1" t="str">
        <f>IF(I34="","",H34/I34)</f>
        <v/>
      </c>
      <c r="K34" s="126" t="str">
        <f>IF($K$6="","",$K$6)</f>
        <v/>
      </c>
      <c r="L34" s="32" t="str">
        <f t="shared" ref="L34:L52" si="13">IFERROR(J34*K34,"")</f>
        <v/>
      </c>
      <c r="M34" s="130" t="str">
        <f t="shared" ref="M34:M52" si="14">IFERROR(N34*G34*3,"")</f>
        <v/>
      </c>
      <c r="N34" s="32" t="str">
        <f>IFERROR(ROUND(D34/I34*K34,2),"")</f>
        <v/>
      </c>
    </row>
    <row r="35" spans="1:14" ht="21" customHeight="1" x14ac:dyDescent="0.25">
      <c r="A35" s="109" t="s">
        <v>135</v>
      </c>
      <c r="B35" s="45" t="s">
        <v>70</v>
      </c>
      <c r="C35" s="46" t="s">
        <v>1</v>
      </c>
      <c r="D35" s="48">
        <v>7.03</v>
      </c>
      <c r="E35" s="79" t="s">
        <v>41</v>
      </c>
      <c r="F35" s="46" t="s">
        <v>115</v>
      </c>
      <c r="G35" s="49" t="s">
        <v>117</v>
      </c>
      <c r="H35" s="51">
        <f t="shared" si="12"/>
        <v>731.12</v>
      </c>
      <c r="I35" s="126" t="str">
        <f t="shared" ref="I35:I41" si="15">IF(VLOOKUP(C35,$C$6:$I$15,7,TRUE)=0,"",VLOOKUP(C35,$C$6:$I$15,7,TRUE))</f>
        <v/>
      </c>
      <c r="J35" s="1" t="str">
        <f t="shared" ref="J35:J41" si="16">IF(I35="","",H35/I35)</f>
        <v/>
      </c>
      <c r="K35" s="126" t="str">
        <f t="shared" ref="K35:K41" si="17">IF($K$6="","",$K$6)</f>
        <v/>
      </c>
      <c r="L35" s="32" t="str">
        <f t="shared" si="13"/>
        <v/>
      </c>
      <c r="M35" s="130" t="str">
        <f t="shared" si="14"/>
        <v/>
      </c>
      <c r="N35" s="32" t="str">
        <f t="shared" ref="N35:N41" si="18">IFERROR(ROUND(D35/I35*K35,2),"")</f>
        <v/>
      </c>
    </row>
    <row r="36" spans="1:14" ht="21" customHeight="1" x14ac:dyDescent="0.25">
      <c r="A36" s="109" t="s">
        <v>136</v>
      </c>
      <c r="B36" s="45" t="s">
        <v>73</v>
      </c>
      <c r="C36" s="46" t="s">
        <v>3</v>
      </c>
      <c r="D36" s="48">
        <v>11.2</v>
      </c>
      <c r="E36" s="79" t="s">
        <v>57</v>
      </c>
      <c r="F36" s="46" t="s">
        <v>114</v>
      </c>
      <c r="G36" s="49" t="s">
        <v>122</v>
      </c>
      <c r="H36" s="51">
        <f t="shared" si="12"/>
        <v>582.4</v>
      </c>
      <c r="I36" s="126" t="str">
        <f t="shared" si="15"/>
        <v/>
      </c>
      <c r="J36" s="1" t="str">
        <f t="shared" si="16"/>
        <v/>
      </c>
      <c r="K36" s="126" t="str">
        <f t="shared" si="17"/>
        <v/>
      </c>
      <c r="L36" s="32" t="str">
        <f t="shared" si="13"/>
        <v/>
      </c>
      <c r="M36" s="130" t="str">
        <f t="shared" si="14"/>
        <v/>
      </c>
      <c r="N36" s="32" t="str">
        <f t="shared" si="18"/>
        <v/>
      </c>
    </row>
    <row r="37" spans="1:14" ht="21" customHeight="1" x14ac:dyDescent="0.25">
      <c r="A37" s="109" t="s">
        <v>137</v>
      </c>
      <c r="B37" s="45" t="s">
        <v>263</v>
      </c>
      <c r="C37" s="46" t="s">
        <v>2</v>
      </c>
      <c r="D37" s="48">
        <v>17.82</v>
      </c>
      <c r="E37" s="79" t="s">
        <v>62</v>
      </c>
      <c r="F37" s="46" t="s">
        <v>115</v>
      </c>
      <c r="G37" s="49" t="s">
        <v>117</v>
      </c>
      <c r="H37" s="51">
        <f t="shared" si="12"/>
        <v>1853.28</v>
      </c>
      <c r="I37" s="126" t="str">
        <f t="shared" si="15"/>
        <v/>
      </c>
      <c r="J37" s="1" t="str">
        <f t="shared" si="16"/>
        <v/>
      </c>
      <c r="K37" s="126" t="str">
        <f t="shared" si="17"/>
        <v/>
      </c>
      <c r="L37" s="32" t="str">
        <f t="shared" si="13"/>
        <v/>
      </c>
      <c r="M37" s="130" t="str">
        <f t="shared" si="14"/>
        <v/>
      </c>
      <c r="N37" s="32" t="str">
        <f t="shared" si="18"/>
        <v/>
      </c>
    </row>
    <row r="38" spans="1:14" ht="21" customHeight="1" x14ac:dyDescent="0.25">
      <c r="A38" s="109" t="s">
        <v>138</v>
      </c>
      <c r="B38" s="45" t="s">
        <v>118</v>
      </c>
      <c r="C38" s="46" t="s">
        <v>3</v>
      </c>
      <c r="D38" s="48">
        <f>8.42+8.65+2.62</f>
        <v>19.690000000000001</v>
      </c>
      <c r="E38" s="79" t="s">
        <v>57</v>
      </c>
      <c r="F38" s="46" t="s">
        <v>115</v>
      </c>
      <c r="G38" s="49" t="s">
        <v>117</v>
      </c>
      <c r="H38" s="51">
        <f t="shared" si="12"/>
        <v>2047.76</v>
      </c>
      <c r="I38" s="126" t="str">
        <f t="shared" si="15"/>
        <v/>
      </c>
      <c r="J38" s="1" t="str">
        <f t="shared" si="16"/>
        <v/>
      </c>
      <c r="K38" s="126" t="str">
        <f t="shared" si="17"/>
        <v/>
      </c>
      <c r="L38" s="32" t="str">
        <f t="shared" si="13"/>
        <v/>
      </c>
      <c r="M38" s="130" t="str">
        <f t="shared" si="14"/>
        <v/>
      </c>
      <c r="N38" s="32" t="str">
        <f t="shared" si="18"/>
        <v/>
      </c>
    </row>
    <row r="39" spans="1:14" ht="21" customHeight="1" x14ac:dyDescent="0.25">
      <c r="A39" s="109" t="s">
        <v>139</v>
      </c>
      <c r="B39" s="45" t="s">
        <v>119</v>
      </c>
      <c r="C39" s="46" t="s">
        <v>1</v>
      </c>
      <c r="D39" s="48">
        <v>23.34</v>
      </c>
      <c r="E39" s="79" t="s">
        <v>41</v>
      </c>
      <c r="F39" s="46" t="s">
        <v>115</v>
      </c>
      <c r="G39" s="49" t="s">
        <v>117</v>
      </c>
      <c r="H39" s="51">
        <f t="shared" ref="H39" si="19">D39*G39</f>
        <v>2427.36</v>
      </c>
      <c r="I39" s="126" t="str">
        <f t="shared" si="15"/>
        <v/>
      </c>
      <c r="J39" s="1" t="str">
        <f t="shared" ref="J39" si="20">IF(I39="","",H39/I39)</f>
        <v/>
      </c>
      <c r="K39" s="126" t="str">
        <f t="shared" si="17"/>
        <v/>
      </c>
      <c r="L39" s="32" t="str">
        <f t="shared" si="13"/>
        <v/>
      </c>
      <c r="M39" s="130" t="str">
        <f t="shared" si="14"/>
        <v/>
      </c>
      <c r="N39" s="32" t="str">
        <f t="shared" si="18"/>
        <v/>
      </c>
    </row>
    <row r="40" spans="1:14" ht="21" customHeight="1" x14ac:dyDescent="0.25">
      <c r="A40" s="109" t="s">
        <v>140</v>
      </c>
      <c r="B40" s="45" t="s">
        <v>120</v>
      </c>
      <c r="C40" s="46" t="s">
        <v>2</v>
      </c>
      <c r="D40" s="48">
        <v>17.5</v>
      </c>
      <c r="E40" s="79" t="s">
        <v>62</v>
      </c>
      <c r="F40" s="46" t="s">
        <v>115</v>
      </c>
      <c r="G40" s="49" t="s">
        <v>117</v>
      </c>
      <c r="H40" s="51">
        <f t="shared" si="12"/>
        <v>1820</v>
      </c>
      <c r="I40" s="126" t="str">
        <f t="shared" si="15"/>
        <v/>
      </c>
      <c r="J40" s="1" t="str">
        <f t="shared" si="16"/>
        <v/>
      </c>
      <c r="K40" s="126" t="str">
        <f t="shared" si="17"/>
        <v/>
      </c>
      <c r="L40" s="32" t="str">
        <f t="shared" si="13"/>
        <v/>
      </c>
      <c r="M40" s="130" t="str">
        <f t="shared" si="14"/>
        <v/>
      </c>
      <c r="N40" s="32" t="str">
        <f t="shared" si="18"/>
        <v/>
      </c>
    </row>
    <row r="41" spans="1:14" ht="21" customHeight="1" thickBot="1" x14ac:dyDescent="0.3">
      <c r="A41" s="109" t="s">
        <v>141</v>
      </c>
      <c r="B41" s="45" t="s">
        <v>76</v>
      </c>
      <c r="C41" s="46" t="s">
        <v>2</v>
      </c>
      <c r="D41" s="48">
        <v>58.71</v>
      </c>
      <c r="E41" s="79" t="s">
        <v>57</v>
      </c>
      <c r="F41" s="46" t="s">
        <v>115</v>
      </c>
      <c r="G41" s="49" t="s">
        <v>117</v>
      </c>
      <c r="H41" s="51">
        <f t="shared" si="12"/>
        <v>6105.84</v>
      </c>
      <c r="I41" s="126" t="str">
        <f t="shared" si="15"/>
        <v/>
      </c>
      <c r="J41" s="1" t="str">
        <f t="shared" si="16"/>
        <v/>
      </c>
      <c r="K41" s="126" t="str">
        <f t="shared" si="17"/>
        <v/>
      </c>
      <c r="L41" s="32" t="str">
        <f>IFERROR(J41*K41,"")</f>
        <v/>
      </c>
      <c r="M41" s="130" t="str">
        <f>IFERROR(N41*G41*3,"")</f>
        <v/>
      </c>
      <c r="N41" s="32" t="str">
        <f t="shared" si="18"/>
        <v/>
      </c>
    </row>
    <row r="42" spans="1:14" s="42" customFormat="1" ht="25.5" customHeight="1" thickBot="1" x14ac:dyDescent="0.3">
      <c r="A42" s="114"/>
      <c r="B42" s="195" t="s">
        <v>40</v>
      </c>
      <c r="C42" s="44"/>
      <c r="D42" s="50">
        <f>SUM(D34:D41)</f>
        <v>162.68</v>
      </c>
      <c r="E42" s="52"/>
      <c r="F42" s="43"/>
      <c r="G42" s="105"/>
      <c r="H42" s="104">
        <f>SUM(H34:H41)</f>
        <v>16336.32</v>
      </c>
      <c r="I42" s="52"/>
      <c r="J42" s="104">
        <f>SUM(J34:J41)</f>
        <v>0</v>
      </c>
      <c r="K42" s="103"/>
      <c r="L42" s="53">
        <f>SUM(L34:L41)</f>
        <v>0</v>
      </c>
      <c r="M42" s="92">
        <f>SUM(M34:M41)</f>
        <v>0</v>
      </c>
      <c r="N42" s="92">
        <f>SUM(N34:N41)</f>
        <v>0</v>
      </c>
    </row>
    <row r="43" spans="1:14" s="42" customFormat="1" ht="21" customHeight="1" x14ac:dyDescent="0.25">
      <c r="A43" s="117" t="s">
        <v>130</v>
      </c>
      <c r="B43" s="45" t="s">
        <v>69</v>
      </c>
      <c r="C43" s="46" t="s">
        <v>49</v>
      </c>
      <c r="D43" s="48">
        <v>7.39</v>
      </c>
      <c r="E43" s="79" t="s">
        <v>41</v>
      </c>
      <c r="F43" s="46" t="s">
        <v>227</v>
      </c>
      <c r="G43" s="49" t="s">
        <v>228</v>
      </c>
      <c r="H43" s="51">
        <f t="shared" ref="H43:H52" si="21">D43*G43</f>
        <v>7.39</v>
      </c>
      <c r="I43" s="126" t="str">
        <f>IF(VLOOKUP(C43,$C$6:$I$15,7,TRUE)=0,"",VLOOKUP(C43,$C$6:$I$15,7,TRUE))</f>
        <v/>
      </c>
      <c r="J43" s="1" t="str">
        <f>IF(I43="","",H43/I43)</f>
        <v/>
      </c>
      <c r="K43" s="126" t="str">
        <f>IF($K$6="","",$K$6)</f>
        <v/>
      </c>
      <c r="L43" s="32" t="str">
        <f t="shared" si="13"/>
        <v/>
      </c>
      <c r="M43" s="130" t="str">
        <f t="shared" si="14"/>
        <v/>
      </c>
      <c r="N43" s="32" t="str">
        <f>IFERROR(ROUND(D43/I43*K43,2),"")</f>
        <v/>
      </c>
    </row>
    <row r="44" spans="1:14" s="42" customFormat="1" ht="21" customHeight="1" x14ac:dyDescent="0.25">
      <c r="A44" s="109" t="s">
        <v>148</v>
      </c>
      <c r="B44" s="47" t="s">
        <v>70</v>
      </c>
      <c r="C44" s="46" t="s">
        <v>1</v>
      </c>
      <c r="D44" s="48">
        <v>7.03</v>
      </c>
      <c r="E44" s="79" t="s">
        <v>41</v>
      </c>
      <c r="F44" s="46" t="s">
        <v>227</v>
      </c>
      <c r="G44" s="49" t="s">
        <v>228</v>
      </c>
      <c r="H44" s="51">
        <f t="shared" si="21"/>
        <v>7.03</v>
      </c>
      <c r="I44" s="126" t="str">
        <f t="shared" ref="I44:I52" si="22">IF(VLOOKUP(C44,$C$6:$I$15,7,TRUE)=0,"",VLOOKUP(C44,$C$6:$I$15,7,TRUE))</f>
        <v/>
      </c>
      <c r="J44" s="1" t="str">
        <f t="shared" ref="J44:J52" si="23">IF(I44="","",H44/I44)</f>
        <v/>
      </c>
      <c r="K44" s="126" t="str">
        <f t="shared" ref="K44:K52" si="24">IF($K$6="","",$K$6)</f>
        <v/>
      </c>
      <c r="L44" s="32" t="str">
        <f t="shared" si="13"/>
        <v/>
      </c>
      <c r="M44" s="130" t="str">
        <f t="shared" si="14"/>
        <v/>
      </c>
      <c r="N44" s="32" t="str">
        <f t="shared" ref="N44:N52" si="25">IFERROR(ROUND(D44/I44*K44,2),"")</f>
        <v/>
      </c>
    </row>
    <row r="45" spans="1:14" s="42" customFormat="1" ht="21" customHeight="1" x14ac:dyDescent="0.25">
      <c r="A45" s="109" t="s">
        <v>149</v>
      </c>
      <c r="B45" s="45" t="s">
        <v>262</v>
      </c>
      <c r="C45" s="46" t="s">
        <v>2</v>
      </c>
      <c r="D45" s="48">
        <v>18.09</v>
      </c>
      <c r="E45" s="79" t="s">
        <v>41</v>
      </c>
      <c r="F45" s="46" t="s">
        <v>227</v>
      </c>
      <c r="G45" s="49" t="s">
        <v>228</v>
      </c>
      <c r="H45" s="51">
        <f t="shared" si="21"/>
        <v>18.09</v>
      </c>
      <c r="I45" s="126" t="str">
        <f t="shared" si="22"/>
        <v/>
      </c>
      <c r="J45" s="1" t="str">
        <f t="shared" si="23"/>
        <v/>
      </c>
      <c r="K45" s="126" t="str">
        <f t="shared" si="24"/>
        <v/>
      </c>
      <c r="L45" s="32" t="str">
        <f t="shared" si="13"/>
        <v/>
      </c>
      <c r="M45" s="130" t="str">
        <f t="shared" si="14"/>
        <v/>
      </c>
      <c r="N45" s="32" t="str">
        <f t="shared" si="25"/>
        <v/>
      </c>
    </row>
    <row r="46" spans="1:14" s="42" customFormat="1" ht="21" customHeight="1" x14ac:dyDescent="0.25">
      <c r="A46" s="109" t="s">
        <v>150</v>
      </c>
      <c r="B46" s="45" t="s">
        <v>71</v>
      </c>
      <c r="C46" s="46" t="s">
        <v>2</v>
      </c>
      <c r="D46" s="48">
        <v>8.48</v>
      </c>
      <c r="E46" s="79" t="s">
        <v>41</v>
      </c>
      <c r="F46" s="46" t="s">
        <v>227</v>
      </c>
      <c r="G46" s="49" t="s">
        <v>228</v>
      </c>
      <c r="H46" s="51">
        <f t="shared" si="21"/>
        <v>8.48</v>
      </c>
      <c r="I46" s="126" t="str">
        <f t="shared" si="22"/>
        <v/>
      </c>
      <c r="J46" s="1" t="str">
        <f t="shared" si="23"/>
        <v/>
      </c>
      <c r="K46" s="126" t="str">
        <f t="shared" si="24"/>
        <v/>
      </c>
      <c r="L46" s="32" t="str">
        <f t="shared" si="13"/>
        <v/>
      </c>
      <c r="M46" s="130" t="str">
        <f t="shared" si="14"/>
        <v/>
      </c>
      <c r="N46" s="32" t="str">
        <f t="shared" si="25"/>
        <v/>
      </c>
    </row>
    <row r="47" spans="1:14" s="42" customFormat="1" ht="21" customHeight="1" x14ac:dyDescent="0.25">
      <c r="A47" s="109" t="s">
        <v>152</v>
      </c>
      <c r="B47" s="45" t="s">
        <v>72</v>
      </c>
      <c r="C47" s="46" t="s">
        <v>2</v>
      </c>
      <c r="D47" s="48">
        <v>21.75</v>
      </c>
      <c r="E47" s="79" t="s">
        <v>62</v>
      </c>
      <c r="F47" s="46" t="s">
        <v>227</v>
      </c>
      <c r="G47" s="49" t="s">
        <v>228</v>
      </c>
      <c r="H47" s="51">
        <f t="shared" si="21"/>
        <v>21.75</v>
      </c>
      <c r="I47" s="126" t="str">
        <f t="shared" si="22"/>
        <v/>
      </c>
      <c r="J47" s="1" t="str">
        <f t="shared" si="23"/>
        <v/>
      </c>
      <c r="K47" s="126" t="str">
        <f t="shared" si="24"/>
        <v/>
      </c>
      <c r="L47" s="32" t="str">
        <f t="shared" si="13"/>
        <v/>
      </c>
      <c r="M47" s="130" t="str">
        <f t="shared" si="14"/>
        <v/>
      </c>
      <c r="N47" s="32" t="str">
        <f t="shared" si="25"/>
        <v/>
      </c>
    </row>
    <row r="48" spans="1:14" s="42" customFormat="1" ht="21" customHeight="1" x14ac:dyDescent="0.25">
      <c r="A48" s="109" t="s">
        <v>153</v>
      </c>
      <c r="B48" s="45" t="s">
        <v>73</v>
      </c>
      <c r="C48" s="46" t="s">
        <v>3</v>
      </c>
      <c r="D48" s="48">
        <v>11.2</v>
      </c>
      <c r="E48" s="79" t="s">
        <v>57</v>
      </c>
      <c r="F48" s="46" t="s">
        <v>227</v>
      </c>
      <c r="G48" s="49" t="s">
        <v>228</v>
      </c>
      <c r="H48" s="51">
        <f t="shared" si="21"/>
        <v>11.2</v>
      </c>
      <c r="I48" s="126" t="str">
        <f t="shared" si="22"/>
        <v/>
      </c>
      <c r="J48" s="1" t="str">
        <f t="shared" si="23"/>
        <v/>
      </c>
      <c r="K48" s="126" t="str">
        <f t="shared" si="24"/>
        <v/>
      </c>
      <c r="L48" s="32" t="str">
        <f t="shared" si="13"/>
        <v/>
      </c>
      <c r="M48" s="130" t="str">
        <f t="shared" si="14"/>
        <v/>
      </c>
      <c r="N48" s="32" t="str">
        <f t="shared" si="25"/>
        <v/>
      </c>
    </row>
    <row r="49" spans="1:14" s="42" customFormat="1" ht="21" customHeight="1" x14ac:dyDescent="0.25">
      <c r="A49" s="109" t="s">
        <v>154</v>
      </c>
      <c r="B49" s="45" t="s">
        <v>74</v>
      </c>
      <c r="C49" s="46" t="s">
        <v>2</v>
      </c>
      <c r="D49" s="48">
        <v>17.82</v>
      </c>
      <c r="E49" s="79" t="s">
        <v>62</v>
      </c>
      <c r="F49" s="46" t="s">
        <v>227</v>
      </c>
      <c r="G49" s="49" t="s">
        <v>228</v>
      </c>
      <c r="H49" s="51">
        <f t="shared" si="21"/>
        <v>17.82</v>
      </c>
      <c r="I49" s="126" t="str">
        <f t="shared" si="22"/>
        <v/>
      </c>
      <c r="J49" s="1" t="str">
        <f t="shared" si="23"/>
        <v/>
      </c>
      <c r="K49" s="126" t="str">
        <f t="shared" si="24"/>
        <v/>
      </c>
      <c r="L49" s="32" t="str">
        <f t="shared" si="13"/>
        <v/>
      </c>
      <c r="M49" s="130" t="str">
        <f t="shared" si="14"/>
        <v/>
      </c>
      <c r="N49" s="32" t="str">
        <f t="shared" si="25"/>
        <v/>
      </c>
    </row>
    <row r="50" spans="1:14" s="42" customFormat="1" ht="21" customHeight="1" x14ac:dyDescent="0.25">
      <c r="A50" s="109" t="s">
        <v>151</v>
      </c>
      <c r="B50" s="45" t="s">
        <v>124</v>
      </c>
      <c r="C50" s="46" t="s">
        <v>3</v>
      </c>
      <c r="D50" s="48">
        <v>19.690000000000001</v>
      </c>
      <c r="E50" s="79" t="s">
        <v>57</v>
      </c>
      <c r="F50" s="46" t="s">
        <v>67</v>
      </c>
      <c r="G50" s="49" t="s">
        <v>68</v>
      </c>
      <c r="H50" s="51">
        <f t="shared" si="21"/>
        <v>39.380000000000003</v>
      </c>
      <c r="I50" s="126" t="str">
        <f t="shared" si="22"/>
        <v/>
      </c>
      <c r="J50" s="1" t="str">
        <f t="shared" si="23"/>
        <v/>
      </c>
      <c r="K50" s="126" t="str">
        <f t="shared" si="24"/>
        <v/>
      </c>
      <c r="L50" s="32" t="str">
        <f t="shared" si="13"/>
        <v/>
      </c>
      <c r="M50" s="130" t="str">
        <f t="shared" si="14"/>
        <v/>
      </c>
      <c r="N50" s="32" t="str">
        <f t="shared" si="25"/>
        <v/>
      </c>
    </row>
    <row r="51" spans="1:14" s="42" customFormat="1" ht="21" customHeight="1" x14ac:dyDescent="0.25">
      <c r="A51" s="109" t="s">
        <v>155</v>
      </c>
      <c r="B51" s="45" t="s">
        <v>75</v>
      </c>
      <c r="C51" s="46" t="s">
        <v>2</v>
      </c>
      <c r="D51" s="48">
        <v>40.85</v>
      </c>
      <c r="E51" s="79" t="s">
        <v>62</v>
      </c>
      <c r="F51" s="46" t="s">
        <v>67</v>
      </c>
      <c r="G51" s="49" t="s">
        <v>68</v>
      </c>
      <c r="H51" s="51">
        <f t="shared" si="21"/>
        <v>81.7</v>
      </c>
      <c r="I51" s="126" t="str">
        <f t="shared" si="22"/>
        <v/>
      </c>
      <c r="J51" s="1" t="str">
        <f t="shared" si="23"/>
        <v/>
      </c>
      <c r="K51" s="126" t="str">
        <f t="shared" si="24"/>
        <v/>
      </c>
      <c r="L51" s="32" t="str">
        <f t="shared" si="13"/>
        <v/>
      </c>
      <c r="M51" s="130" t="str">
        <f t="shared" si="14"/>
        <v/>
      </c>
      <c r="N51" s="32" t="str">
        <f t="shared" si="25"/>
        <v/>
      </c>
    </row>
    <row r="52" spans="1:14" s="42" customFormat="1" ht="21" customHeight="1" thickBot="1" x14ac:dyDescent="0.3">
      <c r="A52" s="116" t="s">
        <v>156</v>
      </c>
      <c r="B52" s="45" t="s">
        <v>76</v>
      </c>
      <c r="C52" s="46" t="s">
        <v>2</v>
      </c>
      <c r="D52" s="48">
        <v>58.71</v>
      </c>
      <c r="E52" s="79" t="s">
        <v>57</v>
      </c>
      <c r="F52" s="46" t="s">
        <v>67</v>
      </c>
      <c r="G52" s="49" t="s">
        <v>68</v>
      </c>
      <c r="H52" s="51">
        <f t="shared" si="21"/>
        <v>117.42</v>
      </c>
      <c r="I52" s="126" t="str">
        <f t="shared" si="22"/>
        <v/>
      </c>
      <c r="J52" s="1" t="str">
        <f t="shared" si="23"/>
        <v/>
      </c>
      <c r="K52" s="126" t="str">
        <f t="shared" si="24"/>
        <v/>
      </c>
      <c r="L52" s="32" t="str">
        <f t="shared" si="13"/>
        <v/>
      </c>
      <c r="M52" s="130" t="str">
        <f t="shared" si="14"/>
        <v/>
      </c>
      <c r="N52" s="32" t="str">
        <f t="shared" si="25"/>
        <v/>
      </c>
    </row>
    <row r="53" spans="1:14" s="42" customFormat="1" ht="25.5" customHeight="1" thickBot="1" x14ac:dyDescent="0.3">
      <c r="A53" s="195"/>
      <c r="B53" s="195" t="s">
        <v>46</v>
      </c>
      <c r="C53" s="44"/>
      <c r="D53" s="50">
        <f>SUM(D43:D52)</f>
        <v>211.01</v>
      </c>
      <c r="E53" s="52"/>
      <c r="F53" s="43"/>
      <c r="G53" s="105"/>
      <c r="H53" s="104">
        <f>SUM(H43:H52)</f>
        <v>330.26</v>
      </c>
      <c r="I53" s="103"/>
      <c r="J53" s="104">
        <f>SUM(J43:J52)</f>
        <v>0</v>
      </c>
      <c r="K53" s="103"/>
      <c r="L53" s="53">
        <f>SUM(L43:L52)</f>
        <v>0</v>
      </c>
      <c r="M53" s="92">
        <f>SUM(M43:M52)</f>
        <v>0</v>
      </c>
      <c r="N53" s="92">
        <f>SUM(N43:N52)</f>
        <v>0</v>
      </c>
    </row>
    <row r="54" spans="1:14" ht="25.5" customHeight="1" thickBot="1" x14ac:dyDescent="0.3"/>
    <row r="55" spans="1:14" ht="25.5" customHeight="1" thickBot="1" x14ac:dyDescent="0.3">
      <c r="B55" s="237" t="s">
        <v>223</v>
      </c>
      <c r="C55" s="238"/>
      <c r="D55" s="129">
        <f>M24+M30+M42+M53</f>
        <v>0</v>
      </c>
    </row>
    <row r="56" spans="1:14" ht="25.5" customHeight="1" x14ac:dyDescent="0.2">
      <c r="A56" s="111"/>
      <c r="M56" s="10"/>
      <c r="N56" s="10"/>
    </row>
    <row r="57" spans="1:14" ht="25.5" customHeight="1" x14ac:dyDescent="0.2">
      <c r="A57" s="111"/>
      <c r="M57" s="10"/>
      <c r="N57" s="10"/>
    </row>
    <row r="59" spans="1:14" ht="25.5" customHeight="1" x14ac:dyDescent="0.25">
      <c r="H59" s="134"/>
    </row>
  </sheetData>
  <sheetProtection algorithmName="SHA-512" hashValue="jp5dq5f4T5nKzWbcRannhhIOPtcWpxnFGTmsxjtxeACKawICPIO0xlvvaGpm04+ng8KZCYVUCC0HQszLHxBfDg==" saltValue="v4Zzlqkx/uB3waAx7jvgGQ==" spinCount="100000" sheet="1" objects="1" scenarios="1" selectLockedCells="1"/>
  <mergeCells count="11">
    <mergeCell ref="B55:C55"/>
    <mergeCell ref="B3:L3"/>
    <mergeCell ref="D13:H13"/>
    <mergeCell ref="J8:L15"/>
    <mergeCell ref="B4:L4"/>
    <mergeCell ref="D5:H5"/>
    <mergeCell ref="D6:H6"/>
    <mergeCell ref="B6:B15"/>
    <mergeCell ref="D14:H14"/>
    <mergeCell ref="D15:H15"/>
    <mergeCell ref="D12:H12"/>
  </mergeCells>
  <phoneticPr fontId="50" type="noConversion"/>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rowBreaks count="1" manualBreakCount="1">
    <brk id="30" max="1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O66"/>
  <sheetViews>
    <sheetView showGridLines="0" zoomScaleNormal="100" workbookViewId="0">
      <selection activeCell="A19" sqref="A19"/>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5" ht="20.25" x14ac:dyDescent="0.3">
      <c r="B1" s="11" t="s">
        <v>244</v>
      </c>
    </row>
    <row r="2" spans="1:15" ht="12.75" x14ac:dyDescent="0.2">
      <c r="B2" s="37" t="s">
        <v>60</v>
      </c>
    </row>
    <row r="3" spans="1:15" s="8" customFormat="1" ht="13.5" thickBot="1" x14ac:dyDescent="0.25">
      <c r="A3" s="111"/>
      <c r="B3" s="261" t="s">
        <v>24</v>
      </c>
      <c r="C3" s="262"/>
      <c r="D3" s="262"/>
      <c r="E3" s="262"/>
      <c r="F3" s="262"/>
      <c r="G3" s="262"/>
      <c r="H3" s="262"/>
      <c r="I3" s="262"/>
      <c r="J3" s="262"/>
      <c r="K3" s="262"/>
      <c r="L3" s="263"/>
    </row>
    <row r="4" spans="1:15" ht="18" x14ac:dyDescent="0.25">
      <c r="B4" s="264" t="s">
        <v>36</v>
      </c>
      <c r="C4" s="265"/>
      <c r="D4" s="265"/>
      <c r="E4" s="265"/>
      <c r="F4" s="265"/>
      <c r="G4" s="265"/>
      <c r="H4" s="265"/>
      <c r="I4" s="265"/>
      <c r="J4" s="265"/>
      <c r="K4" s="265"/>
      <c r="L4" s="266"/>
    </row>
    <row r="5" spans="1:15" ht="85.5" customHeight="1" x14ac:dyDescent="0.2">
      <c r="B5" s="178" t="s">
        <v>224</v>
      </c>
      <c r="C5" s="90" t="s">
        <v>23</v>
      </c>
      <c r="D5" s="267" t="s">
        <v>33</v>
      </c>
      <c r="E5" s="267"/>
      <c r="F5" s="267"/>
      <c r="G5" s="267"/>
      <c r="H5" s="267"/>
      <c r="I5" s="34" t="s">
        <v>38</v>
      </c>
      <c r="J5" s="179"/>
      <c r="K5" s="35" t="s">
        <v>37</v>
      </c>
      <c r="L5" s="132"/>
    </row>
    <row r="6" spans="1:15" ht="18" customHeight="1" x14ac:dyDescent="0.25">
      <c r="B6" s="257" t="s">
        <v>260</v>
      </c>
      <c r="C6" s="33" t="s">
        <v>3</v>
      </c>
      <c r="D6" s="268" t="s">
        <v>43</v>
      </c>
      <c r="E6" s="268"/>
      <c r="F6" s="268"/>
      <c r="G6" s="268"/>
      <c r="H6" s="268"/>
      <c r="I6" s="124"/>
      <c r="J6" s="27"/>
      <c r="K6" s="125"/>
      <c r="L6" s="27"/>
      <c r="M6" s="123"/>
    </row>
    <row r="7" spans="1:15" ht="15" x14ac:dyDescent="0.25">
      <c r="B7" s="257"/>
      <c r="C7" s="41" t="s">
        <v>48</v>
      </c>
      <c r="D7" s="96" t="s">
        <v>50</v>
      </c>
      <c r="E7" s="97"/>
      <c r="F7" s="97"/>
      <c r="G7" s="97"/>
      <c r="H7" s="98"/>
      <c r="I7" s="124"/>
      <c r="J7" s="27"/>
      <c r="K7" s="27"/>
      <c r="L7" s="99"/>
    </row>
    <row r="8" spans="1:15" ht="15" x14ac:dyDescent="0.25">
      <c r="B8" s="257"/>
      <c r="C8" s="33" t="s">
        <v>2</v>
      </c>
      <c r="D8" s="96" t="s">
        <v>44</v>
      </c>
      <c r="E8" s="97"/>
      <c r="F8" s="97"/>
      <c r="G8" s="97"/>
      <c r="H8" s="98"/>
      <c r="I8" s="124"/>
      <c r="J8" s="245" t="s">
        <v>251</v>
      </c>
      <c r="K8" s="246"/>
      <c r="L8" s="247"/>
    </row>
    <row r="9" spans="1:15" ht="15" x14ac:dyDescent="0.25">
      <c r="B9" s="257"/>
      <c r="C9" s="33" t="s">
        <v>1</v>
      </c>
      <c r="D9" s="96" t="s">
        <v>45</v>
      </c>
      <c r="E9" s="97"/>
      <c r="F9" s="97"/>
      <c r="G9" s="97"/>
      <c r="H9" s="98"/>
      <c r="I9" s="124"/>
      <c r="J9" s="245"/>
      <c r="K9" s="246"/>
      <c r="L9" s="247"/>
    </row>
    <row r="10" spans="1:15" ht="18" customHeight="1" x14ac:dyDescent="0.25">
      <c r="B10" s="257"/>
      <c r="C10" s="41" t="s">
        <v>49</v>
      </c>
      <c r="D10" s="96" t="s">
        <v>51</v>
      </c>
      <c r="E10" s="97"/>
      <c r="F10" s="97"/>
      <c r="G10" s="97"/>
      <c r="H10" s="98"/>
      <c r="I10" s="124"/>
      <c r="J10" s="245"/>
      <c r="K10" s="246"/>
      <c r="L10" s="247"/>
    </row>
    <row r="11" spans="1:15" ht="18" customHeight="1" x14ac:dyDescent="0.25">
      <c r="B11" s="257"/>
      <c r="C11" s="41" t="s">
        <v>54</v>
      </c>
      <c r="D11" s="96" t="s">
        <v>52</v>
      </c>
      <c r="E11" s="97"/>
      <c r="F11" s="97"/>
      <c r="G11" s="97"/>
      <c r="H11" s="98"/>
      <c r="I11" s="124"/>
      <c r="J11" s="245"/>
      <c r="K11" s="246"/>
      <c r="L11" s="247"/>
      <c r="O11" s="134"/>
    </row>
    <row r="12" spans="1:15" ht="18" customHeight="1" x14ac:dyDescent="0.25">
      <c r="B12" s="257"/>
      <c r="C12" s="33" t="s">
        <v>0</v>
      </c>
      <c r="D12" s="269" t="s">
        <v>25</v>
      </c>
      <c r="E12" s="269"/>
      <c r="F12" s="269"/>
      <c r="G12" s="269"/>
      <c r="H12" s="269"/>
      <c r="I12" s="124"/>
      <c r="J12" s="245"/>
      <c r="K12" s="246"/>
      <c r="L12" s="247"/>
      <c r="O12" s="134"/>
    </row>
    <row r="13" spans="1:15" ht="18" customHeight="1" x14ac:dyDescent="0.25">
      <c r="B13" s="257"/>
      <c r="C13" s="41" t="s">
        <v>58</v>
      </c>
      <c r="D13" s="269" t="s">
        <v>59</v>
      </c>
      <c r="E13" s="269"/>
      <c r="F13" s="269"/>
      <c r="G13" s="269"/>
      <c r="H13" s="269"/>
      <c r="I13" s="124"/>
      <c r="J13" s="245"/>
      <c r="K13" s="246"/>
      <c r="L13" s="247"/>
    </row>
    <row r="14" spans="1:15" ht="18" customHeight="1" x14ac:dyDescent="0.25">
      <c r="B14" s="257"/>
      <c r="C14" s="33"/>
      <c r="D14" s="268"/>
      <c r="E14" s="268"/>
      <c r="F14" s="268"/>
      <c r="G14" s="268"/>
      <c r="H14" s="268"/>
      <c r="I14" s="33"/>
      <c r="J14" s="245"/>
      <c r="K14" s="246"/>
      <c r="L14" s="247"/>
    </row>
    <row r="15" spans="1:15" ht="18" customHeight="1" thickBot="1" x14ac:dyDescent="0.3">
      <c r="B15" s="257"/>
      <c r="C15" s="196"/>
      <c r="D15" s="270"/>
      <c r="E15" s="270"/>
      <c r="F15" s="270"/>
      <c r="G15" s="270"/>
      <c r="H15" s="270"/>
      <c r="I15" s="133"/>
      <c r="J15" s="245"/>
      <c r="K15" s="246"/>
      <c r="L15" s="247"/>
    </row>
    <row r="16" spans="1:15" s="14" customFormat="1" ht="87.75" customHeight="1" x14ac:dyDescent="0.25">
      <c r="A16" s="39" t="s">
        <v>264</v>
      </c>
      <c r="B16" s="197" t="s">
        <v>83</v>
      </c>
      <c r="C16" s="198" t="s">
        <v>23</v>
      </c>
      <c r="D16" s="199" t="s">
        <v>22</v>
      </c>
      <c r="E16" s="198" t="s">
        <v>21</v>
      </c>
      <c r="F16" s="198" t="s">
        <v>20</v>
      </c>
      <c r="G16" s="200" t="s">
        <v>19</v>
      </c>
      <c r="H16" s="201" t="s">
        <v>18</v>
      </c>
      <c r="I16" s="12" t="s">
        <v>55</v>
      </c>
      <c r="J16" s="12" t="s">
        <v>17</v>
      </c>
      <c r="K16" s="12" t="s">
        <v>35</v>
      </c>
      <c r="L16" s="202" t="s">
        <v>31</v>
      </c>
      <c r="M16" s="39" t="s">
        <v>126</v>
      </c>
      <c r="N16" s="39" t="s">
        <v>142</v>
      </c>
    </row>
    <row r="17" spans="1:14" s="15" customFormat="1" ht="34.5" thickBot="1" x14ac:dyDescent="0.25">
      <c r="A17" s="113"/>
      <c r="B17" s="7" t="s">
        <v>34</v>
      </c>
      <c r="C17" s="6"/>
      <c r="D17" s="6" t="s">
        <v>15</v>
      </c>
      <c r="E17" s="6"/>
      <c r="F17" s="6"/>
      <c r="G17" s="5" t="s">
        <v>16</v>
      </c>
      <c r="H17" s="4" t="s">
        <v>15</v>
      </c>
      <c r="I17" s="3" t="s">
        <v>14</v>
      </c>
      <c r="J17" s="3" t="s">
        <v>13</v>
      </c>
      <c r="K17" s="3" t="s">
        <v>27</v>
      </c>
      <c r="L17" s="2" t="s">
        <v>12</v>
      </c>
      <c r="M17" s="40" t="s">
        <v>12</v>
      </c>
      <c r="N17" s="40" t="s">
        <v>12</v>
      </c>
    </row>
    <row r="18" spans="1:14" s="16" customFormat="1" ht="12" thickBot="1" x14ac:dyDescent="0.3">
      <c r="A18" s="91" t="s">
        <v>11</v>
      </c>
      <c r="B18" s="21" t="s">
        <v>10</v>
      </c>
      <c r="C18" s="22" t="s">
        <v>9</v>
      </c>
      <c r="D18" s="22" t="s">
        <v>8</v>
      </c>
      <c r="E18" s="22" t="s">
        <v>7</v>
      </c>
      <c r="F18" s="22" t="s">
        <v>6</v>
      </c>
      <c r="G18" s="23" t="s">
        <v>29</v>
      </c>
      <c r="H18" s="24" t="s">
        <v>252</v>
      </c>
      <c r="I18" s="25" t="s">
        <v>30</v>
      </c>
      <c r="J18" s="25" t="s">
        <v>254</v>
      </c>
      <c r="K18" s="25" t="s">
        <v>253</v>
      </c>
      <c r="L18" s="26" t="s">
        <v>255</v>
      </c>
      <c r="M18" s="91" t="s">
        <v>256</v>
      </c>
      <c r="N18" s="91" t="s">
        <v>257</v>
      </c>
    </row>
    <row r="19" spans="1:14" ht="21" customHeight="1" x14ac:dyDescent="0.25">
      <c r="A19" s="117" t="s">
        <v>157</v>
      </c>
      <c r="B19" s="45" t="s">
        <v>81</v>
      </c>
      <c r="C19" s="46" t="s">
        <v>3</v>
      </c>
      <c r="D19" s="48">
        <v>11.03</v>
      </c>
      <c r="E19" s="79" t="s">
        <v>53</v>
      </c>
      <c r="F19" s="46" t="s">
        <v>116</v>
      </c>
      <c r="G19" s="49" t="s">
        <v>121</v>
      </c>
      <c r="H19" s="51">
        <f>D19*G19</f>
        <v>1720.68</v>
      </c>
      <c r="I19" s="126" t="str">
        <f>IF(VLOOKUP(C19,$C$6:$I$15,7,TRUE)=0,"",VLOOKUP(C19,$C$6:$I$15,7,TRUE))</f>
        <v/>
      </c>
      <c r="J19" s="1" t="str">
        <f>IF(I19="","",H19/I19)</f>
        <v/>
      </c>
      <c r="K19" s="126" t="str">
        <f>IF($K$6="","",$K$6)</f>
        <v/>
      </c>
      <c r="L19" s="32" t="str">
        <f>IFERROR(J19*K19,"")</f>
        <v/>
      </c>
      <c r="M19" s="130" t="str">
        <f>IFERROR(N19*G19*3,"")</f>
        <v/>
      </c>
      <c r="N19" s="32" t="str">
        <f>IFERROR(ROUND(D19/I19*K19,2),"")</f>
        <v/>
      </c>
    </row>
    <row r="20" spans="1:14" ht="21" customHeight="1" x14ac:dyDescent="0.25">
      <c r="A20" s="109" t="s">
        <v>158</v>
      </c>
      <c r="B20" s="47" t="s">
        <v>80</v>
      </c>
      <c r="C20" s="46" t="s">
        <v>54</v>
      </c>
      <c r="D20" s="48">
        <v>18.45</v>
      </c>
      <c r="E20" s="79" t="s">
        <v>78</v>
      </c>
      <c r="F20" s="46" t="s">
        <v>116</v>
      </c>
      <c r="G20" s="49" t="s">
        <v>121</v>
      </c>
      <c r="H20" s="51">
        <f>D20*G20</f>
        <v>2878.2</v>
      </c>
      <c r="I20" s="126" t="str">
        <f t="shared" ref="I20:I21" si="0">IF(VLOOKUP(C20,$C$6:$I$15,7,TRUE)=0,"",VLOOKUP(C20,$C$6:$I$15,7,TRUE))</f>
        <v/>
      </c>
      <c r="J20" s="1" t="str">
        <f t="shared" ref="J20:J21" si="1">IF(I20="","",H20/I20)</f>
        <v/>
      </c>
      <c r="K20" s="126" t="str">
        <f t="shared" ref="K20:K21" si="2">IF($K$6="","",$K$6)</f>
        <v/>
      </c>
      <c r="L20" s="32" t="str">
        <f t="shared" ref="L20:L25" si="3">IFERROR(J20*K20,"")</f>
        <v/>
      </c>
      <c r="M20" s="130" t="str">
        <f t="shared" ref="M20:M21" si="4">IFERROR(N20*G20*3,"")</f>
        <v/>
      </c>
      <c r="N20" s="32" t="str">
        <f t="shared" ref="N20:N21" si="5">IFERROR(ROUND(D20/I20*K20,2),"")</f>
        <v/>
      </c>
    </row>
    <row r="21" spans="1:14" ht="21" customHeight="1" thickBot="1" x14ac:dyDescent="0.3">
      <c r="A21" s="109" t="s">
        <v>159</v>
      </c>
      <c r="B21" s="68" t="s">
        <v>82</v>
      </c>
      <c r="C21" s="69" t="s">
        <v>1</v>
      </c>
      <c r="D21" s="70">
        <v>1.3</v>
      </c>
      <c r="E21" s="71" t="s">
        <v>78</v>
      </c>
      <c r="F21" s="69" t="s">
        <v>116</v>
      </c>
      <c r="G21" s="72" t="s">
        <v>121</v>
      </c>
      <c r="H21" s="66">
        <f>D21*G21</f>
        <v>202.8</v>
      </c>
      <c r="I21" s="126" t="str">
        <f t="shared" si="0"/>
        <v/>
      </c>
      <c r="J21" s="67" t="str">
        <f t="shared" si="1"/>
        <v/>
      </c>
      <c r="K21" s="127" t="str">
        <f t="shared" si="2"/>
        <v/>
      </c>
      <c r="L21" s="32" t="str">
        <f t="shared" si="3"/>
        <v/>
      </c>
      <c r="M21" s="130" t="str">
        <f t="shared" si="4"/>
        <v/>
      </c>
      <c r="N21" s="32" t="str">
        <f t="shared" si="5"/>
        <v/>
      </c>
    </row>
    <row r="22" spans="1:14" s="42" customFormat="1" ht="25.5" customHeight="1" thickBot="1" x14ac:dyDescent="0.3">
      <c r="A22" s="109"/>
      <c r="B22" s="195" t="s">
        <v>40</v>
      </c>
      <c r="C22" s="44"/>
      <c r="D22" s="50">
        <f>SUM(D19:D21)</f>
        <v>30.78</v>
      </c>
      <c r="E22" s="52"/>
      <c r="F22" s="43"/>
      <c r="G22" s="185"/>
      <c r="H22" s="186">
        <f>SUM(H19:H21)</f>
        <v>4801.68</v>
      </c>
      <c r="I22" s="187"/>
      <c r="J22" s="188">
        <f>SUM(J19:J21)</f>
        <v>0</v>
      </c>
      <c r="K22" s="189"/>
      <c r="L22" s="53">
        <f>SUM(L19:L21)</f>
        <v>0</v>
      </c>
      <c r="M22" s="53">
        <f>SUM(M19:M21)</f>
        <v>0</v>
      </c>
      <c r="N22" s="53">
        <f>SUM(N19:N21)</f>
        <v>0</v>
      </c>
    </row>
    <row r="23" spans="1:14" s="42" customFormat="1" ht="21" customHeight="1" x14ac:dyDescent="0.25">
      <c r="A23" s="118" t="s">
        <v>163</v>
      </c>
      <c r="B23" s="45" t="s">
        <v>81</v>
      </c>
      <c r="C23" s="46" t="s">
        <v>3</v>
      </c>
      <c r="D23" s="48">
        <v>11.03</v>
      </c>
      <c r="E23" s="73" t="s">
        <v>53</v>
      </c>
      <c r="F23" s="46" t="s">
        <v>67</v>
      </c>
      <c r="G23" s="49" t="s">
        <v>68</v>
      </c>
      <c r="H23" s="74">
        <f>D23*G23</f>
        <v>22.06</v>
      </c>
      <c r="I23" s="128" t="str">
        <f>IF(VLOOKUP(C23,$C$6:$I$15,7,TRUE)=0,"",VLOOKUP(C23,$C$6:$I$15,7,TRUE))</f>
        <v/>
      </c>
      <c r="J23" s="75" t="str">
        <f>IF(I23="","",H23/I23)</f>
        <v/>
      </c>
      <c r="K23" s="128" t="str">
        <f>IF($K$6="","",$K$6)</f>
        <v/>
      </c>
      <c r="L23" s="32" t="str">
        <f t="shared" si="3"/>
        <v/>
      </c>
      <c r="M23" s="130" t="str">
        <f>IFERROR(N23*G23*3,"")</f>
        <v/>
      </c>
      <c r="N23" s="32" t="str">
        <f>IFERROR(ROUND(D23/I23*K23,2),"")</f>
        <v/>
      </c>
    </row>
    <row r="24" spans="1:14" s="42" customFormat="1" ht="21" customHeight="1" x14ac:dyDescent="0.25">
      <c r="A24" s="118" t="s">
        <v>164</v>
      </c>
      <c r="B24" s="47" t="s">
        <v>77</v>
      </c>
      <c r="C24" s="46" t="s">
        <v>54</v>
      </c>
      <c r="D24" s="48">
        <v>18.45</v>
      </c>
      <c r="E24" s="79" t="s">
        <v>78</v>
      </c>
      <c r="F24" s="46" t="s">
        <v>67</v>
      </c>
      <c r="G24" s="49" t="s">
        <v>68</v>
      </c>
      <c r="H24" s="51">
        <f>D24*G24</f>
        <v>36.9</v>
      </c>
      <c r="I24" s="128" t="str">
        <f t="shared" ref="I24:I25" si="6">IF(VLOOKUP(C24,$C$6:$I$15,7,TRUE)=0,"",VLOOKUP(C24,$C$6:$I$15,7,TRUE))</f>
        <v/>
      </c>
      <c r="J24" s="75" t="str">
        <f t="shared" ref="J24:J25" si="7">IF(I24="","",H24/I24)</f>
        <v/>
      </c>
      <c r="K24" s="128" t="str">
        <f t="shared" ref="K24:K25" si="8">IF($K$6="","",$K$6)</f>
        <v/>
      </c>
      <c r="L24" s="32" t="str">
        <f t="shared" si="3"/>
        <v/>
      </c>
      <c r="M24" s="130" t="str">
        <f t="shared" ref="M24:M25" si="9">IFERROR(N24*G24*3,"")</f>
        <v/>
      </c>
      <c r="N24" s="32" t="str">
        <f t="shared" ref="N24:N25" si="10">IFERROR(ROUND(D24/I24*K24,2),"")</f>
        <v/>
      </c>
    </row>
    <row r="25" spans="1:14" s="42" customFormat="1" ht="21" customHeight="1" thickBot="1" x14ac:dyDescent="0.3">
      <c r="A25" s="116" t="s">
        <v>165</v>
      </c>
      <c r="B25" s="45" t="s">
        <v>79</v>
      </c>
      <c r="C25" s="46" t="s">
        <v>1</v>
      </c>
      <c r="D25" s="48">
        <v>1.3</v>
      </c>
      <c r="E25" s="79" t="s">
        <v>78</v>
      </c>
      <c r="F25" s="46" t="s">
        <v>67</v>
      </c>
      <c r="G25" s="49" t="s">
        <v>68</v>
      </c>
      <c r="H25" s="51">
        <f>D25*G25</f>
        <v>2.6</v>
      </c>
      <c r="I25" s="128" t="str">
        <f t="shared" si="6"/>
        <v/>
      </c>
      <c r="J25" s="75" t="str">
        <f t="shared" si="7"/>
        <v/>
      </c>
      <c r="K25" s="128" t="str">
        <f t="shared" si="8"/>
        <v/>
      </c>
      <c r="L25" s="32" t="str">
        <f t="shared" si="3"/>
        <v/>
      </c>
      <c r="M25" s="130" t="str">
        <f t="shared" si="9"/>
        <v/>
      </c>
      <c r="N25" s="32" t="str">
        <f t="shared" si="10"/>
        <v/>
      </c>
    </row>
    <row r="26" spans="1:14" s="42" customFormat="1" ht="25.5" customHeight="1" thickBot="1" x14ac:dyDescent="0.3">
      <c r="A26" s="195"/>
      <c r="B26" s="195" t="s">
        <v>46</v>
      </c>
      <c r="C26" s="44"/>
      <c r="D26" s="50">
        <f>SUM(D23:D25)</f>
        <v>30.78</v>
      </c>
      <c r="E26" s="52"/>
      <c r="F26" s="43"/>
      <c r="G26" s="185"/>
      <c r="H26" s="190">
        <f>SUM(H23:H25)</f>
        <v>61.56</v>
      </c>
      <c r="I26" s="103"/>
      <c r="J26" s="191">
        <f>SUM(J23:J25)</f>
        <v>0</v>
      </c>
      <c r="K26" s="103"/>
      <c r="L26" s="53">
        <f>SUM(L23:L25)</f>
        <v>0</v>
      </c>
      <c r="M26" s="53">
        <f>SUM(M23:M25)</f>
        <v>0</v>
      </c>
      <c r="N26" s="53">
        <f>SUM(N23:N25)</f>
        <v>0</v>
      </c>
    </row>
    <row r="27" spans="1:14" s="14" customFormat="1" ht="85.5" customHeight="1" x14ac:dyDescent="0.25">
      <c r="A27" s="39" t="s">
        <v>127</v>
      </c>
      <c r="B27" s="28" t="s">
        <v>84</v>
      </c>
      <c r="C27" s="19" t="s">
        <v>23</v>
      </c>
      <c r="D27" s="20" t="s">
        <v>22</v>
      </c>
      <c r="E27" s="19" t="s">
        <v>21</v>
      </c>
      <c r="F27" s="19" t="s">
        <v>20</v>
      </c>
      <c r="G27" s="29" t="s">
        <v>19</v>
      </c>
      <c r="H27" s="30" t="s">
        <v>18</v>
      </c>
      <c r="I27" s="31" t="s">
        <v>55</v>
      </c>
      <c r="J27" s="206" t="s">
        <v>17</v>
      </c>
      <c r="K27" s="206" t="s">
        <v>35</v>
      </c>
      <c r="L27" s="207" t="s">
        <v>31</v>
      </c>
      <c r="M27" s="39" t="s">
        <v>126</v>
      </c>
      <c r="N27" s="39" t="s">
        <v>142</v>
      </c>
    </row>
    <row r="28" spans="1:14" s="15" customFormat="1" ht="34.5" thickBot="1" x14ac:dyDescent="0.25">
      <c r="A28" s="113"/>
      <c r="B28" s="7" t="s">
        <v>34</v>
      </c>
      <c r="C28" s="6"/>
      <c r="D28" s="6" t="s">
        <v>15</v>
      </c>
      <c r="E28" s="6"/>
      <c r="F28" s="6"/>
      <c r="G28" s="5" t="s">
        <v>16</v>
      </c>
      <c r="H28" s="4" t="s">
        <v>15</v>
      </c>
      <c r="I28" s="3" t="s">
        <v>14</v>
      </c>
      <c r="J28" s="3" t="s">
        <v>13</v>
      </c>
      <c r="K28" s="3" t="s">
        <v>27</v>
      </c>
      <c r="L28" s="2" t="s">
        <v>12</v>
      </c>
      <c r="M28" s="40" t="s">
        <v>12</v>
      </c>
      <c r="N28" s="40" t="s">
        <v>12</v>
      </c>
    </row>
    <row r="29" spans="1:14" s="16" customFormat="1" ht="12" thickBot="1" x14ac:dyDescent="0.3">
      <c r="A29" s="91" t="s">
        <v>11</v>
      </c>
      <c r="B29" s="21" t="s">
        <v>10</v>
      </c>
      <c r="C29" s="22" t="s">
        <v>9</v>
      </c>
      <c r="D29" s="22" t="s">
        <v>8</v>
      </c>
      <c r="E29" s="22" t="s">
        <v>7</v>
      </c>
      <c r="F29" s="22" t="s">
        <v>6</v>
      </c>
      <c r="G29" s="23" t="s">
        <v>29</v>
      </c>
      <c r="H29" s="24" t="s">
        <v>252</v>
      </c>
      <c r="I29" s="25" t="s">
        <v>30</v>
      </c>
      <c r="J29" s="25" t="s">
        <v>254</v>
      </c>
      <c r="K29" s="25" t="s">
        <v>253</v>
      </c>
      <c r="L29" s="26" t="s">
        <v>255</v>
      </c>
      <c r="M29" s="91" t="s">
        <v>256</v>
      </c>
      <c r="N29" s="91" t="s">
        <v>257</v>
      </c>
    </row>
    <row r="30" spans="1:14" ht="21" customHeight="1" x14ac:dyDescent="0.25">
      <c r="A30" s="109" t="s">
        <v>160</v>
      </c>
      <c r="B30" s="45" t="s">
        <v>266</v>
      </c>
      <c r="C30" s="46" t="s">
        <v>3</v>
      </c>
      <c r="D30" s="84">
        <v>14.99</v>
      </c>
      <c r="E30" s="87" t="s">
        <v>53</v>
      </c>
      <c r="F30" s="46" t="s">
        <v>116</v>
      </c>
      <c r="G30" s="49" t="s">
        <v>121</v>
      </c>
      <c r="H30" s="51">
        <f>D30*G30</f>
        <v>2338.44</v>
      </c>
      <c r="I30" s="126" t="str">
        <f>IF(VLOOKUP(C30,$C$6:$I$15,7,TRUE)=0,"",VLOOKUP(C30,$C$6:$I$15,7,TRUE))</f>
        <v/>
      </c>
      <c r="J30" s="1" t="str">
        <f>IF(I30="","",H30/I30)</f>
        <v/>
      </c>
      <c r="K30" s="126" t="str">
        <f>IF($K$6="","",$K$6)</f>
        <v/>
      </c>
      <c r="L30" s="32" t="str">
        <f t="shared" ref="L30:L36" si="11">IFERROR(J30*K30,"")</f>
        <v/>
      </c>
      <c r="M30" s="130" t="str">
        <f t="shared" ref="M30:M36" si="12">IFERROR(N30*G30*3,"")</f>
        <v/>
      </c>
      <c r="N30" s="32" t="str">
        <f>IFERROR(ROUND(D30/I30*K30,2),"")</f>
        <v/>
      </c>
    </row>
    <row r="31" spans="1:14" ht="21" customHeight="1" x14ac:dyDescent="0.25">
      <c r="A31" s="109" t="s">
        <v>161</v>
      </c>
      <c r="B31" s="47" t="s">
        <v>103</v>
      </c>
      <c r="C31" s="81" t="s">
        <v>1</v>
      </c>
      <c r="D31" s="85">
        <v>1.73</v>
      </c>
      <c r="E31" s="87" t="s">
        <v>62</v>
      </c>
      <c r="F31" s="81" t="s">
        <v>116</v>
      </c>
      <c r="G31" s="83" t="s">
        <v>121</v>
      </c>
      <c r="H31" s="66">
        <f>D31*G31</f>
        <v>269.88</v>
      </c>
      <c r="I31" s="126" t="str">
        <f t="shared" ref="I31:I32" si="13">IF(VLOOKUP(C31,$C$6:$I$15,7,TRUE)=0,"",VLOOKUP(C31,$C$6:$I$15,7,TRUE))</f>
        <v/>
      </c>
      <c r="J31" s="67" t="str">
        <f>IF(I31="","",H31/I31)</f>
        <v/>
      </c>
      <c r="K31" s="127" t="str">
        <f>IF($K$6="","",$K$6)</f>
        <v/>
      </c>
      <c r="L31" s="32" t="str">
        <f t="shared" si="11"/>
        <v/>
      </c>
      <c r="M31" s="130" t="str">
        <f t="shared" si="12"/>
        <v/>
      </c>
      <c r="N31" s="32" t="str">
        <f t="shared" ref="N31:N32" si="14">IFERROR(ROUND(D31/I31*K31,2),"")</f>
        <v/>
      </c>
    </row>
    <row r="32" spans="1:14" ht="21" customHeight="1" thickBot="1" x14ac:dyDescent="0.3">
      <c r="A32" s="118" t="s">
        <v>162</v>
      </c>
      <c r="B32" s="78" t="s">
        <v>104</v>
      </c>
      <c r="C32" s="69" t="s">
        <v>49</v>
      </c>
      <c r="D32" s="86">
        <v>1.73</v>
      </c>
      <c r="E32" s="88" t="s">
        <v>53</v>
      </c>
      <c r="F32" s="69" t="s">
        <v>116</v>
      </c>
      <c r="G32" s="72" t="s">
        <v>121</v>
      </c>
      <c r="H32" s="66">
        <f>D32*G32</f>
        <v>269.88</v>
      </c>
      <c r="I32" s="126" t="str">
        <f t="shared" si="13"/>
        <v/>
      </c>
      <c r="J32" s="67" t="str">
        <f>IF(I32="","",H32/I32)</f>
        <v/>
      </c>
      <c r="K32" s="127" t="str">
        <f>IF($K$6="","",$K$6)</f>
        <v/>
      </c>
      <c r="L32" s="32" t="str">
        <f t="shared" si="11"/>
        <v/>
      </c>
      <c r="M32" s="130" t="str">
        <f t="shared" si="12"/>
        <v/>
      </c>
      <c r="N32" s="32" t="str">
        <f t="shared" si="14"/>
        <v/>
      </c>
    </row>
    <row r="33" spans="1:14" s="42" customFormat="1" ht="25.5" customHeight="1" thickBot="1" x14ac:dyDescent="0.3">
      <c r="A33" s="195"/>
      <c r="B33" s="195" t="s">
        <v>40</v>
      </c>
      <c r="C33" s="44"/>
      <c r="D33" s="50">
        <f>SUM(D30:D32)</f>
        <v>18.45</v>
      </c>
      <c r="E33" s="52"/>
      <c r="F33" s="43"/>
      <c r="G33" s="192"/>
      <c r="H33" s="76">
        <f>SUM(H30:H32)</f>
        <v>2878.2</v>
      </c>
      <c r="I33" s="77"/>
      <c r="J33" s="188">
        <f>SUM(J30:J32)</f>
        <v>0</v>
      </c>
      <c r="K33" s="189"/>
      <c r="L33" s="53">
        <f>SUM(L30:L32)</f>
        <v>0</v>
      </c>
      <c r="M33" s="53">
        <f>SUM(M30:M32)</f>
        <v>0</v>
      </c>
      <c r="N33" s="53">
        <f>SUM(N30:N32)</f>
        <v>0</v>
      </c>
    </row>
    <row r="34" spans="1:14" s="42" customFormat="1" ht="25.5" customHeight="1" x14ac:dyDescent="0.25">
      <c r="A34" s="117" t="s">
        <v>166</v>
      </c>
      <c r="B34" s="45" t="s">
        <v>105</v>
      </c>
      <c r="C34" s="46" t="s">
        <v>3</v>
      </c>
      <c r="D34" s="84">
        <v>14.99</v>
      </c>
      <c r="E34" s="73" t="s">
        <v>53</v>
      </c>
      <c r="F34" s="46" t="s">
        <v>67</v>
      </c>
      <c r="G34" s="49" t="s">
        <v>68</v>
      </c>
      <c r="H34" s="74">
        <f>D34*G34</f>
        <v>29.98</v>
      </c>
      <c r="I34" s="128" t="str">
        <f>IF(VLOOKUP(C34,$C$6:$I$15,7,TRUE)=0,"",VLOOKUP(C34,$C$6:$I$15,7,TRUE))</f>
        <v/>
      </c>
      <c r="J34" s="75" t="str">
        <f>IF(I34="","",H34/I34)</f>
        <v/>
      </c>
      <c r="K34" s="128" t="str">
        <f>IF($K$6="","",$K$6)</f>
        <v/>
      </c>
      <c r="L34" s="32" t="str">
        <f t="shared" si="11"/>
        <v/>
      </c>
      <c r="M34" s="130" t="str">
        <f t="shared" si="12"/>
        <v/>
      </c>
      <c r="N34" s="32" t="str">
        <f>IFERROR(ROUND(D34/I34*K34,2),"")</f>
        <v/>
      </c>
    </row>
    <row r="35" spans="1:14" s="42" customFormat="1" ht="25.5" customHeight="1" x14ac:dyDescent="0.25">
      <c r="A35" s="109" t="s">
        <v>167</v>
      </c>
      <c r="B35" s="47" t="s">
        <v>103</v>
      </c>
      <c r="C35" s="46" t="s">
        <v>1</v>
      </c>
      <c r="D35" s="84">
        <v>1.73</v>
      </c>
      <c r="E35" s="79" t="s">
        <v>62</v>
      </c>
      <c r="F35" s="46" t="s">
        <v>67</v>
      </c>
      <c r="G35" s="49" t="s">
        <v>68</v>
      </c>
      <c r="H35" s="51">
        <f>D35*G35</f>
        <v>3.46</v>
      </c>
      <c r="I35" s="128" t="str">
        <f t="shared" ref="I35:I36" si="15">IF(VLOOKUP(C35,$C$6:$I$15,7,TRUE)=0,"",VLOOKUP(C35,$C$6:$I$15,7,TRUE))</f>
        <v/>
      </c>
      <c r="J35" s="75" t="str">
        <f>IF(I35="","",H35/I35)</f>
        <v/>
      </c>
      <c r="K35" s="128" t="str">
        <f>IF($K$6="","",$K$6)</f>
        <v/>
      </c>
      <c r="L35" s="32" t="str">
        <f t="shared" si="11"/>
        <v/>
      </c>
      <c r="M35" s="130" t="str">
        <f t="shared" si="12"/>
        <v/>
      </c>
      <c r="N35" s="32" t="str">
        <f t="shared" ref="N35:N36" si="16">IFERROR(ROUND(D35/I35*K35,2),"")</f>
        <v/>
      </c>
    </row>
    <row r="36" spans="1:14" s="42" customFormat="1" ht="25.5" customHeight="1" thickBot="1" x14ac:dyDescent="0.3">
      <c r="A36" s="116" t="s">
        <v>168</v>
      </c>
      <c r="B36" s="78" t="s">
        <v>104</v>
      </c>
      <c r="C36" s="46" t="s">
        <v>49</v>
      </c>
      <c r="D36" s="84">
        <v>1.73</v>
      </c>
      <c r="E36" s="87" t="s">
        <v>53</v>
      </c>
      <c r="F36" s="46" t="s">
        <v>67</v>
      </c>
      <c r="G36" s="49" t="s">
        <v>68</v>
      </c>
      <c r="H36" s="51">
        <f>D36*G36</f>
        <v>3.46</v>
      </c>
      <c r="I36" s="128" t="str">
        <f t="shared" si="15"/>
        <v/>
      </c>
      <c r="J36" s="75" t="str">
        <f>IF(I36="","",H36/I36)</f>
        <v/>
      </c>
      <c r="K36" s="128" t="str">
        <f>IF($K$6="","",$K$6)</f>
        <v/>
      </c>
      <c r="L36" s="32" t="str">
        <f t="shared" si="11"/>
        <v/>
      </c>
      <c r="M36" s="130" t="str">
        <f t="shared" si="12"/>
        <v/>
      </c>
      <c r="N36" s="32" t="str">
        <f t="shared" si="16"/>
        <v/>
      </c>
    </row>
    <row r="37" spans="1:14" s="42" customFormat="1" ht="25.5" customHeight="1" thickBot="1" x14ac:dyDescent="0.3">
      <c r="A37" s="195"/>
      <c r="B37" s="195" t="s">
        <v>46</v>
      </c>
      <c r="C37" s="44"/>
      <c r="D37" s="50">
        <f>SUM(D34:D36)</f>
        <v>18.45</v>
      </c>
      <c r="E37" s="52"/>
      <c r="F37" s="43"/>
      <c r="G37" s="185"/>
      <c r="H37" s="190">
        <f>SUM(H34:H36)</f>
        <v>36.9</v>
      </c>
      <c r="I37" s="103"/>
      <c r="J37" s="193">
        <f>SUM(J34:J36)</f>
        <v>0</v>
      </c>
      <c r="K37" s="189"/>
      <c r="L37" s="53">
        <f>SUM(L34:L36)</f>
        <v>0</v>
      </c>
      <c r="M37" s="53">
        <f>SUM(M34:M36)</f>
        <v>0</v>
      </c>
      <c r="N37" s="53">
        <f>SUM(N34:N36)</f>
        <v>0</v>
      </c>
    </row>
    <row r="38" spans="1:14" s="42" customFormat="1" ht="25.5" customHeight="1" thickBot="1" x14ac:dyDescent="0.3">
      <c r="A38" s="64"/>
      <c r="B38" s="57"/>
      <c r="C38" s="58"/>
      <c r="D38" s="59"/>
      <c r="E38" s="60"/>
      <c r="F38" s="61"/>
      <c r="G38" s="62"/>
      <c r="H38" s="63"/>
      <c r="I38" s="64"/>
      <c r="J38" s="63"/>
      <c r="K38" s="64"/>
      <c r="L38" s="63"/>
    </row>
    <row r="39" spans="1:14" ht="25.5" customHeight="1" thickBot="1" x14ac:dyDescent="0.3">
      <c r="A39" s="115"/>
      <c r="B39" s="237" t="s">
        <v>223</v>
      </c>
      <c r="C39" s="238"/>
      <c r="D39" s="129">
        <f>M22+M26+M33+M37</f>
        <v>0</v>
      </c>
      <c r="N39" s="42"/>
    </row>
    <row r="40" spans="1:14" ht="25.5" customHeight="1" x14ac:dyDescent="0.25">
      <c r="A40" s="115"/>
      <c r="L40" s="42"/>
      <c r="N40" s="42"/>
    </row>
    <row r="41" spans="1:14" ht="25.5" customHeight="1" x14ac:dyDescent="0.25">
      <c r="A41" s="115"/>
      <c r="L41" s="42"/>
      <c r="N41" s="42"/>
    </row>
    <row r="42" spans="1:14" ht="25.5" customHeight="1" x14ac:dyDescent="0.25">
      <c r="L42" s="42"/>
      <c r="N42" s="42"/>
    </row>
    <row r="43" spans="1:14" ht="25.5" customHeight="1" x14ac:dyDescent="0.25">
      <c r="L43" s="42"/>
      <c r="N43" s="42"/>
    </row>
    <row r="44" spans="1:14" ht="25.5" customHeight="1" x14ac:dyDescent="0.2">
      <c r="N44" s="9"/>
    </row>
    <row r="45" spans="1:14" ht="25.5" customHeight="1" x14ac:dyDescent="0.25">
      <c r="N45" s="42"/>
    </row>
    <row r="46" spans="1:14" ht="25.5" customHeight="1" x14ac:dyDescent="0.25">
      <c r="N46" s="42"/>
    </row>
    <row r="47" spans="1:14" ht="25.5" customHeight="1" x14ac:dyDescent="0.25">
      <c r="N47" s="42"/>
    </row>
    <row r="48" spans="1:14" ht="25.5" customHeight="1" x14ac:dyDescent="0.25">
      <c r="N48" s="42"/>
    </row>
    <row r="49" spans="1:14" ht="25.5" customHeight="1" x14ac:dyDescent="0.25">
      <c r="N49" s="42"/>
    </row>
    <row r="50" spans="1:14" ht="25.5" customHeight="1" x14ac:dyDescent="0.2">
      <c r="A50" s="111"/>
      <c r="N50" s="42"/>
    </row>
    <row r="51" spans="1:14" ht="25.5" customHeight="1" x14ac:dyDescent="0.2">
      <c r="A51" s="111"/>
      <c r="N51" s="42"/>
    </row>
    <row r="52" spans="1:14" ht="25.5" customHeight="1" x14ac:dyDescent="0.2">
      <c r="A52" s="111"/>
      <c r="N52" s="42"/>
    </row>
    <row r="53" spans="1:14" ht="25.5" customHeight="1" x14ac:dyDescent="0.25">
      <c r="N53" s="42"/>
    </row>
    <row r="54" spans="1:14" ht="25.5" customHeight="1" x14ac:dyDescent="0.25">
      <c r="N54" s="42"/>
    </row>
    <row r="55" spans="1:14" ht="25.5" customHeight="1" x14ac:dyDescent="0.25">
      <c r="N55" s="42"/>
    </row>
    <row r="64" spans="1:14" ht="25.5" customHeight="1" x14ac:dyDescent="0.2">
      <c r="N64" s="10"/>
    </row>
    <row r="65" spans="14:14" ht="25.5" customHeight="1" x14ac:dyDescent="0.2">
      <c r="N65" s="10"/>
    </row>
    <row r="66" spans="14:14" ht="25.5" customHeight="1" x14ac:dyDescent="0.2">
      <c r="N66" s="10"/>
    </row>
  </sheetData>
  <sheetProtection algorithmName="SHA-512" hashValue="M0+gvHGo6VqAKR+pYjnxamvo8BD6nLjY1Bmsvdfp7YodELZ62wWozBGAev2zTLgQfNs7i5Gu6wJqSvrnFeWF3A==" saltValue="thXHvd52wmALYD7dvItHAw==" spinCount="100000" sheet="1" objects="1" scenarios="1" selectLockedCells="1"/>
  <mergeCells count="11">
    <mergeCell ref="B39:C39"/>
    <mergeCell ref="B3:L3"/>
    <mergeCell ref="B4:L4"/>
    <mergeCell ref="D5:H5"/>
    <mergeCell ref="B6:B15"/>
    <mergeCell ref="D6:H6"/>
    <mergeCell ref="J8:L15"/>
    <mergeCell ref="D12:H12"/>
    <mergeCell ref="D13:H13"/>
    <mergeCell ref="D14:H14"/>
    <mergeCell ref="D15:H15"/>
  </mergeCells>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rowBreaks count="1" manualBreakCount="1">
    <brk id="26" max="1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O77"/>
  <sheetViews>
    <sheetView showGridLines="0" zoomScaleNormal="100" zoomScaleSheetLayoutView="100" zoomScalePageLayoutView="80" workbookViewId="0">
      <selection activeCell="K23" sqref="K23:K26"/>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4" ht="20.25" x14ac:dyDescent="0.3">
      <c r="B1" s="11" t="s">
        <v>246</v>
      </c>
    </row>
    <row r="2" spans="1:14" ht="12.75" x14ac:dyDescent="0.2">
      <c r="B2" s="37" t="s">
        <v>60</v>
      </c>
    </row>
    <row r="3" spans="1:14" s="8" customFormat="1" ht="13.5" thickBot="1" x14ac:dyDescent="0.25">
      <c r="A3" s="111"/>
      <c r="B3" s="261" t="s">
        <v>24</v>
      </c>
      <c r="C3" s="262"/>
      <c r="D3" s="262"/>
      <c r="E3" s="262"/>
      <c r="F3" s="262"/>
      <c r="G3" s="262"/>
      <c r="H3" s="262"/>
      <c r="I3" s="262"/>
      <c r="J3" s="262"/>
      <c r="K3" s="262"/>
      <c r="L3" s="263"/>
    </row>
    <row r="4" spans="1:14" ht="18" x14ac:dyDescent="0.25">
      <c r="B4" s="248" t="s">
        <v>36</v>
      </c>
      <c r="C4" s="249"/>
      <c r="D4" s="249"/>
      <c r="E4" s="249"/>
      <c r="F4" s="249"/>
      <c r="G4" s="249"/>
      <c r="H4" s="249"/>
      <c r="I4" s="249"/>
      <c r="J4" s="249"/>
      <c r="K4" s="249"/>
      <c r="L4" s="250"/>
    </row>
    <row r="5" spans="1:14" ht="85.5" customHeight="1" x14ac:dyDescent="0.2">
      <c r="B5" s="131" t="s">
        <v>224</v>
      </c>
      <c r="C5" s="169" t="s">
        <v>23</v>
      </c>
      <c r="D5" s="271" t="s">
        <v>33</v>
      </c>
      <c r="E5" s="271"/>
      <c r="F5" s="271"/>
      <c r="G5" s="271"/>
      <c r="H5" s="271"/>
      <c r="I5" s="170" t="s">
        <v>38</v>
      </c>
      <c r="J5" s="95"/>
      <c r="K5" s="171" t="s">
        <v>37</v>
      </c>
      <c r="L5" s="135"/>
      <c r="N5" s="134"/>
    </row>
    <row r="6" spans="1:14" ht="18" customHeight="1" x14ac:dyDescent="0.25">
      <c r="B6" s="257" t="s">
        <v>260</v>
      </c>
      <c r="C6" s="33" t="s">
        <v>3</v>
      </c>
      <c r="D6" s="268" t="s">
        <v>43</v>
      </c>
      <c r="E6" s="268"/>
      <c r="F6" s="268"/>
      <c r="G6" s="268"/>
      <c r="H6" s="268"/>
      <c r="I6" s="182"/>
      <c r="J6" s="27"/>
      <c r="K6" s="125"/>
      <c r="L6" s="136"/>
      <c r="N6" s="134"/>
    </row>
    <row r="7" spans="1:14" ht="15" x14ac:dyDescent="0.25">
      <c r="B7" s="257"/>
      <c r="C7" s="41" t="s">
        <v>48</v>
      </c>
      <c r="D7" s="106" t="s">
        <v>50</v>
      </c>
      <c r="E7" s="107"/>
      <c r="F7" s="107"/>
      <c r="G7" s="107"/>
      <c r="H7" s="108"/>
      <c r="I7" s="181"/>
      <c r="J7" s="27"/>
      <c r="K7" s="27"/>
      <c r="L7" s="99"/>
    </row>
    <row r="8" spans="1:14" ht="15" x14ac:dyDescent="0.25">
      <c r="B8" s="257"/>
      <c r="C8" s="33" t="s">
        <v>2</v>
      </c>
      <c r="D8" s="106" t="s">
        <v>44</v>
      </c>
      <c r="E8" s="107"/>
      <c r="F8" s="107"/>
      <c r="G8" s="107"/>
      <c r="H8" s="108"/>
      <c r="I8" s="124"/>
      <c r="J8" s="245" t="s">
        <v>251</v>
      </c>
      <c r="K8" s="246"/>
      <c r="L8" s="247"/>
    </row>
    <row r="9" spans="1:14" ht="15" x14ac:dyDescent="0.25">
      <c r="B9" s="257"/>
      <c r="C9" s="33" t="s">
        <v>1</v>
      </c>
      <c r="D9" s="106" t="s">
        <v>45</v>
      </c>
      <c r="E9" s="107"/>
      <c r="F9" s="107"/>
      <c r="G9" s="107"/>
      <c r="H9" s="108"/>
      <c r="I9" s="124"/>
      <c r="J9" s="245"/>
      <c r="K9" s="246"/>
      <c r="L9" s="247"/>
    </row>
    <row r="10" spans="1:14" ht="18" customHeight="1" x14ac:dyDescent="0.25">
      <c r="B10" s="257"/>
      <c r="C10" s="41" t="s">
        <v>49</v>
      </c>
      <c r="D10" s="106" t="s">
        <v>51</v>
      </c>
      <c r="E10" s="107"/>
      <c r="F10" s="107"/>
      <c r="G10" s="107"/>
      <c r="H10" s="108"/>
      <c r="I10" s="124"/>
      <c r="J10" s="245"/>
      <c r="K10" s="246"/>
      <c r="L10" s="247"/>
    </row>
    <row r="11" spans="1:14" ht="18" customHeight="1" x14ac:dyDescent="0.25">
      <c r="B11" s="257"/>
      <c r="C11" s="41" t="s">
        <v>54</v>
      </c>
      <c r="D11" s="106" t="s">
        <v>52</v>
      </c>
      <c r="E11" s="107"/>
      <c r="F11" s="107"/>
      <c r="G11" s="107"/>
      <c r="H11" s="108"/>
      <c r="I11" s="124"/>
      <c r="J11" s="245"/>
      <c r="K11" s="246"/>
      <c r="L11" s="247"/>
    </row>
    <row r="12" spans="1:14" ht="18" customHeight="1" x14ac:dyDescent="0.25">
      <c r="B12" s="257"/>
      <c r="C12" s="33" t="s">
        <v>0</v>
      </c>
      <c r="D12" s="269" t="s">
        <v>25</v>
      </c>
      <c r="E12" s="269"/>
      <c r="F12" s="269"/>
      <c r="G12" s="269"/>
      <c r="H12" s="269"/>
      <c r="I12" s="124"/>
      <c r="J12" s="245"/>
      <c r="K12" s="246"/>
      <c r="L12" s="247"/>
    </row>
    <row r="13" spans="1:14" ht="18" customHeight="1" x14ac:dyDescent="0.25">
      <c r="B13" s="257"/>
      <c r="C13" s="41" t="s">
        <v>58</v>
      </c>
      <c r="D13" s="269" t="s">
        <v>59</v>
      </c>
      <c r="E13" s="269"/>
      <c r="F13" s="269"/>
      <c r="G13" s="269"/>
      <c r="H13" s="269"/>
      <c r="I13" s="124"/>
      <c r="J13" s="245"/>
      <c r="K13" s="246"/>
      <c r="L13" s="247"/>
    </row>
    <row r="14" spans="1:14" ht="18" customHeight="1" x14ac:dyDescent="0.25">
      <c r="B14" s="257"/>
      <c r="C14" s="33"/>
      <c r="D14" s="268"/>
      <c r="E14" s="268"/>
      <c r="F14" s="268"/>
      <c r="G14" s="268"/>
      <c r="H14" s="268"/>
      <c r="I14" s="33"/>
      <c r="J14" s="245"/>
      <c r="K14" s="246"/>
      <c r="L14" s="247"/>
    </row>
    <row r="15" spans="1:14" ht="18" customHeight="1" thickBot="1" x14ac:dyDescent="0.3">
      <c r="B15" s="257"/>
      <c r="C15" s="196"/>
      <c r="D15" s="270"/>
      <c r="E15" s="270"/>
      <c r="F15" s="270"/>
      <c r="G15" s="270"/>
      <c r="H15" s="270"/>
      <c r="I15" s="133"/>
      <c r="J15" s="245"/>
      <c r="K15" s="246"/>
      <c r="L15" s="247"/>
    </row>
    <row r="16" spans="1:14" s="14" customFormat="1" ht="85.5" customHeight="1" x14ac:dyDescent="0.25">
      <c r="A16" s="39" t="s">
        <v>264</v>
      </c>
      <c r="B16" s="197" t="s">
        <v>85</v>
      </c>
      <c r="C16" s="198" t="s">
        <v>23</v>
      </c>
      <c r="D16" s="198" t="s">
        <v>22</v>
      </c>
      <c r="E16" s="198" t="s">
        <v>21</v>
      </c>
      <c r="F16" s="198" t="s">
        <v>20</v>
      </c>
      <c r="G16" s="200" t="s">
        <v>19</v>
      </c>
      <c r="H16" s="201" t="s">
        <v>18</v>
      </c>
      <c r="I16" s="12" t="s">
        <v>55</v>
      </c>
      <c r="J16" s="12" t="s">
        <v>17</v>
      </c>
      <c r="K16" s="12" t="s">
        <v>35</v>
      </c>
      <c r="L16" s="202" t="s">
        <v>31</v>
      </c>
      <c r="M16" s="101" t="s">
        <v>126</v>
      </c>
      <c r="N16" s="39" t="s">
        <v>142</v>
      </c>
    </row>
    <row r="17" spans="1:15" s="15" customFormat="1" ht="34.5" thickBot="1" x14ac:dyDescent="0.25">
      <c r="A17" s="113"/>
      <c r="B17" s="7" t="s">
        <v>34</v>
      </c>
      <c r="C17" s="6"/>
      <c r="D17" s="6" t="s">
        <v>15</v>
      </c>
      <c r="E17" s="6"/>
      <c r="F17" s="6"/>
      <c r="G17" s="5" t="s">
        <v>16</v>
      </c>
      <c r="H17" s="4" t="s">
        <v>15</v>
      </c>
      <c r="I17" s="3" t="s">
        <v>14</v>
      </c>
      <c r="J17" s="3" t="s">
        <v>13</v>
      </c>
      <c r="K17" s="3" t="s">
        <v>27</v>
      </c>
      <c r="L17" s="2" t="s">
        <v>12</v>
      </c>
      <c r="M17" s="102" t="s">
        <v>12</v>
      </c>
      <c r="N17" s="40" t="s">
        <v>12</v>
      </c>
    </row>
    <row r="18" spans="1:15" s="16" customFormat="1" ht="12" thickBot="1" x14ac:dyDescent="0.3">
      <c r="A18" s="91" t="s">
        <v>11</v>
      </c>
      <c r="B18" s="21" t="s">
        <v>10</v>
      </c>
      <c r="C18" s="22" t="s">
        <v>9</v>
      </c>
      <c r="D18" s="22" t="s">
        <v>8</v>
      </c>
      <c r="E18" s="22" t="s">
        <v>7</v>
      </c>
      <c r="F18" s="22" t="s">
        <v>6</v>
      </c>
      <c r="G18" s="23" t="s">
        <v>29</v>
      </c>
      <c r="H18" s="24" t="s">
        <v>252</v>
      </c>
      <c r="I18" s="25" t="s">
        <v>30</v>
      </c>
      <c r="J18" s="25" t="s">
        <v>254</v>
      </c>
      <c r="K18" s="25" t="s">
        <v>253</v>
      </c>
      <c r="L18" s="26" t="s">
        <v>255</v>
      </c>
      <c r="M18" s="91" t="s">
        <v>256</v>
      </c>
      <c r="N18" s="91" t="s">
        <v>257</v>
      </c>
    </row>
    <row r="19" spans="1:15" ht="21" customHeight="1" x14ac:dyDescent="0.25">
      <c r="A19" s="117" t="s">
        <v>169</v>
      </c>
      <c r="B19" s="45" t="s">
        <v>86</v>
      </c>
      <c r="C19" s="46" t="s">
        <v>54</v>
      </c>
      <c r="D19" s="48">
        <v>94.24</v>
      </c>
      <c r="E19" s="79" t="s">
        <v>78</v>
      </c>
      <c r="F19" s="46" t="s">
        <v>225</v>
      </c>
      <c r="G19" s="49" t="s">
        <v>226</v>
      </c>
      <c r="H19" s="51">
        <f>D19*G19</f>
        <v>1130.8800000000001</v>
      </c>
      <c r="I19" s="126" t="str">
        <f>IF(VLOOKUP(C19,$C$6:$I$15,7,TRUE)=0,"",VLOOKUP(C19,$C$6:$I$15,7,TRUE))</f>
        <v/>
      </c>
      <c r="J19" s="1" t="str">
        <f>IF(I19="","",H19/I19)</f>
        <v/>
      </c>
      <c r="K19" s="126" t="str">
        <f>IF($K$6="","",$K$6)</f>
        <v/>
      </c>
      <c r="L19" s="32" t="str">
        <f>IFERROR(J19*K19,"")</f>
        <v/>
      </c>
      <c r="M19" s="130" t="str">
        <f>IFERROR(N19*G19*3,"")</f>
        <v/>
      </c>
      <c r="N19" s="32" t="str">
        <f>IFERROR(ROUND(D19/I19*K19,2),"")</f>
        <v/>
      </c>
    </row>
    <row r="20" spans="1:15" ht="21" customHeight="1" x14ac:dyDescent="0.25">
      <c r="A20" s="109" t="s">
        <v>170</v>
      </c>
      <c r="B20" s="47" t="s">
        <v>87</v>
      </c>
      <c r="C20" s="46" t="s">
        <v>2</v>
      </c>
      <c r="D20" s="48">
        <v>12.96</v>
      </c>
      <c r="E20" s="79" t="s">
        <v>62</v>
      </c>
      <c r="F20" s="46" t="s">
        <v>225</v>
      </c>
      <c r="G20" s="49" t="s">
        <v>226</v>
      </c>
      <c r="H20" s="51">
        <f>D20*G20</f>
        <v>155.52000000000001</v>
      </c>
      <c r="I20" s="126" t="str">
        <f t="shared" ref="I20:I21" si="0">IF(VLOOKUP(C20,$C$6:$I$15,7,TRUE)=0,"",VLOOKUP(C20,$C$6:$I$15,7,TRUE))</f>
        <v/>
      </c>
      <c r="J20" s="1" t="str">
        <f t="shared" ref="J20" si="1">IF(I20="","",H20/I20)</f>
        <v/>
      </c>
      <c r="K20" s="126" t="str">
        <f t="shared" ref="K20:K21" si="2">IF($K$6="","",$K$6)</f>
        <v/>
      </c>
      <c r="L20" s="32" t="str">
        <f t="shared" ref="L20:L26" si="3">IFERROR(J20*K20,"")</f>
        <v/>
      </c>
      <c r="M20" s="130" t="str">
        <f t="shared" ref="M20:M26" si="4">IFERROR(N20*G20*3,"")</f>
        <v/>
      </c>
      <c r="N20" s="32" t="str">
        <f t="shared" ref="N20:N21" si="5">IFERROR(ROUND(D20/I20*K20,2),"")</f>
        <v/>
      </c>
    </row>
    <row r="21" spans="1:15" ht="21" customHeight="1" thickBot="1" x14ac:dyDescent="0.3">
      <c r="A21" s="116" t="s">
        <v>171</v>
      </c>
      <c r="B21" s="47" t="s">
        <v>88</v>
      </c>
      <c r="C21" s="46" t="s">
        <v>1</v>
      </c>
      <c r="D21" s="48">
        <v>11.86</v>
      </c>
      <c r="E21" s="79" t="s">
        <v>41</v>
      </c>
      <c r="F21" s="46" t="s">
        <v>225</v>
      </c>
      <c r="G21" s="49" t="s">
        <v>226</v>
      </c>
      <c r="H21" s="51">
        <f>D21*G21</f>
        <v>142.32</v>
      </c>
      <c r="I21" s="126" t="str">
        <f t="shared" si="0"/>
        <v/>
      </c>
      <c r="J21" s="1" t="str">
        <f t="shared" ref="J21" si="6">IF(I21="","",H21/I21)</f>
        <v/>
      </c>
      <c r="K21" s="126" t="str">
        <f t="shared" si="2"/>
        <v/>
      </c>
      <c r="L21" s="32" t="str">
        <f t="shared" si="3"/>
        <v/>
      </c>
      <c r="M21" s="130" t="str">
        <f t="shared" si="4"/>
        <v/>
      </c>
      <c r="N21" s="32" t="str">
        <f t="shared" si="5"/>
        <v/>
      </c>
    </row>
    <row r="22" spans="1:15" s="42" customFormat="1" ht="25.5" customHeight="1" thickBot="1" x14ac:dyDescent="0.3">
      <c r="A22" s="195"/>
      <c r="B22" s="195" t="s">
        <v>40</v>
      </c>
      <c r="C22" s="44"/>
      <c r="D22" s="50">
        <f>SUM(D19:D21)</f>
        <v>119.06</v>
      </c>
      <c r="E22" s="52"/>
      <c r="F22" s="43"/>
      <c r="G22" s="192"/>
      <c r="H22" s="190">
        <f>SUM(H19:H21)</f>
        <v>1428.72</v>
      </c>
      <c r="I22" s="43"/>
      <c r="J22" s="193">
        <f>SUM(J19:J21)</f>
        <v>0</v>
      </c>
      <c r="K22" s="189"/>
      <c r="L22" s="53">
        <f>SUM(L19:L21)</f>
        <v>0</v>
      </c>
      <c r="M22" s="53">
        <f>SUM(M19:M21)</f>
        <v>0</v>
      </c>
      <c r="N22" s="53">
        <f>SUM(N19:N21)</f>
        <v>0</v>
      </c>
    </row>
    <row r="23" spans="1:15" s="42" customFormat="1" ht="21" customHeight="1" x14ac:dyDescent="0.25">
      <c r="A23" s="121" t="s">
        <v>172</v>
      </c>
      <c r="B23" s="45" t="s">
        <v>86</v>
      </c>
      <c r="C23" s="46" t="s">
        <v>3</v>
      </c>
      <c r="D23" s="48">
        <v>94.24</v>
      </c>
      <c r="E23" s="73" t="s">
        <v>78</v>
      </c>
      <c r="F23" s="46" t="s">
        <v>227</v>
      </c>
      <c r="G23" s="49" t="s">
        <v>228</v>
      </c>
      <c r="H23" s="74">
        <f>D23*G23</f>
        <v>94.24</v>
      </c>
      <c r="I23" s="128" t="str">
        <f>IF(VLOOKUP(C23,$C$6:$I$15,7,TRUE)=0,"",VLOOKUP(C23,$C$6:$I$15,7,TRUE))</f>
        <v/>
      </c>
      <c r="J23" s="75" t="str">
        <f>IF(I23="","",H23/I23)</f>
        <v/>
      </c>
      <c r="K23" s="128" t="str">
        <f>IF($K$6="","",$K$6)</f>
        <v/>
      </c>
      <c r="L23" s="32" t="str">
        <f t="shared" si="3"/>
        <v/>
      </c>
      <c r="M23" s="130" t="str">
        <f t="shared" si="4"/>
        <v/>
      </c>
      <c r="N23" s="32" t="str">
        <f>IFERROR(ROUND(D23/I23*K21,2),"")</f>
        <v/>
      </c>
    </row>
    <row r="24" spans="1:15" s="42" customFormat="1" ht="21" customHeight="1" x14ac:dyDescent="0.25">
      <c r="A24" s="118" t="s">
        <v>173</v>
      </c>
      <c r="B24" s="47" t="s">
        <v>87</v>
      </c>
      <c r="C24" s="46" t="s">
        <v>54</v>
      </c>
      <c r="D24" s="48">
        <v>12.96</v>
      </c>
      <c r="E24" s="79" t="s">
        <v>62</v>
      </c>
      <c r="F24" s="46" t="s">
        <v>227</v>
      </c>
      <c r="G24" s="49" t="s">
        <v>228</v>
      </c>
      <c r="H24" s="51">
        <f>D24*G24</f>
        <v>12.96</v>
      </c>
      <c r="I24" s="128" t="str">
        <f t="shared" ref="I24:I26" si="7">IF(VLOOKUP(C24,$C$6:$I$15,7,TRUE)=0,"",VLOOKUP(C24,$C$6:$I$15,7,TRUE))</f>
        <v/>
      </c>
      <c r="J24" s="75" t="str">
        <f t="shared" ref="J24" si="8">IF(I24="","",H24/I24)</f>
        <v/>
      </c>
      <c r="K24" s="128" t="str">
        <f t="shared" ref="K24:K26" si="9">IF($K$6="","",$K$6)</f>
        <v/>
      </c>
      <c r="L24" s="32" t="str">
        <f t="shared" si="3"/>
        <v/>
      </c>
      <c r="M24" s="130" t="str">
        <f t="shared" si="4"/>
        <v/>
      </c>
      <c r="N24" s="32" t="str">
        <f t="shared" ref="N24:N26" si="10">IFERROR(ROUND(D24/I24*K22,2),"")</f>
        <v/>
      </c>
    </row>
    <row r="25" spans="1:15" s="42" customFormat="1" ht="21" customHeight="1" x14ac:dyDescent="0.25">
      <c r="A25" s="109" t="s">
        <v>174</v>
      </c>
      <c r="B25" s="47" t="s">
        <v>88</v>
      </c>
      <c r="C25" s="46" t="s">
        <v>1</v>
      </c>
      <c r="D25" s="48">
        <v>11.86</v>
      </c>
      <c r="E25" s="79" t="s">
        <v>41</v>
      </c>
      <c r="F25" s="46" t="s">
        <v>227</v>
      </c>
      <c r="G25" s="49" t="s">
        <v>228</v>
      </c>
      <c r="H25" s="51">
        <f>D25*G25</f>
        <v>11.86</v>
      </c>
      <c r="I25" s="128" t="str">
        <f t="shared" si="7"/>
        <v/>
      </c>
      <c r="J25" s="75" t="str">
        <f t="shared" ref="J25:J26" si="11">IF(I25="","",H25/I25)</f>
        <v/>
      </c>
      <c r="K25" s="128" t="str">
        <f t="shared" si="9"/>
        <v/>
      </c>
      <c r="L25" s="32" t="str">
        <f t="shared" si="3"/>
        <v/>
      </c>
      <c r="M25" s="130" t="str">
        <f t="shared" si="4"/>
        <v/>
      </c>
      <c r="N25" s="32" t="str">
        <f t="shared" si="10"/>
        <v/>
      </c>
    </row>
    <row r="26" spans="1:15" s="42" customFormat="1" ht="21" customHeight="1" thickBot="1" x14ac:dyDescent="0.3">
      <c r="A26" s="120" t="s">
        <v>175</v>
      </c>
      <c r="B26" s="45" t="s">
        <v>89</v>
      </c>
      <c r="C26" s="46" t="s">
        <v>58</v>
      </c>
      <c r="D26" s="48">
        <f>277+13.11+3.58</f>
        <v>293.69</v>
      </c>
      <c r="E26" s="79" t="s">
        <v>41</v>
      </c>
      <c r="F26" s="46" t="s">
        <v>227</v>
      </c>
      <c r="G26" s="49" t="s">
        <v>228</v>
      </c>
      <c r="H26" s="51">
        <f>D26*G26</f>
        <v>293.69</v>
      </c>
      <c r="I26" s="128" t="str">
        <f t="shared" si="7"/>
        <v/>
      </c>
      <c r="J26" s="75" t="str">
        <f t="shared" si="11"/>
        <v/>
      </c>
      <c r="K26" s="128" t="str">
        <f t="shared" si="9"/>
        <v/>
      </c>
      <c r="L26" s="32" t="str">
        <f t="shared" si="3"/>
        <v/>
      </c>
      <c r="M26" s="130" t="str">
        <f t="shared" si="4"/>
        <v/>
      </c>
      <c r="N26" s="32" t="str">
        <f t="shared" si="10"/>
        <v/>
      </c>
    </row>
    <row r="27" spans="1:15" s="42" customFormat="1" ht="25.5" customHeight="1" thickBot="1" x14ac:dyDescent="0.3">
      <c r="A27" s="195"/>
      <c r="B27" s="195" t="s">
        <v>46</v>
      </c>
      <c r="C27" s="44"/>
      <c r="D27" s="50">
        <f>SUM(D23:D26)</f>
        <v>412.75</v>
      </c>
      <c r="E27" s="52"/>
      <c r="F27" s="43"/>
      <c r="G27" s="192"/>
      <c r="H27" s="190">
        <f>SUM(H23:H26)</f>
        <v>412.75</v>
      </c>
      <c r="I27" s="103"/>
      <c r="J27" s="193">
        <f>SUM(J23:J26)</f>
        <v>0</v>
      </c>
      <c r="K27" s="189"/>
      <c r="L27" s="53">
        <f>SUM(L23:L26)</f>
        <v>0</v>
      </c>
      <c r="M27" s="53">
        <f>SUM(M23:M26)</f>
        <v>0</v>
      </c>
      <c r="N27" s="53">
        <f>SUM(N23:N26)</f>
        <v>0</v>
      </c>
    </row>
    <row r="28" spans="1:15" s="42" customFormat="1" ht="25.5" customHeight="1" thickBot="1" x14ac:dyDescent="0.3">
      <c r="A28" s="57"/>
      <c r="B28" s="57"/>
      <c r="C28" s="58"/>
      <c r="D28" s="59"/>
      <c r="E28" s="60"/>
      <c r="F28" s="61"/>
      <c r="G28" s="62"/>
      <c r="H28" s="63"/>
      <c r="I28" s="64"/>
      <c r="J28" s="63"/>
      <c r="K28" s="64"/>
      <c r="L28" s="13"/>
      <c r="M28" s="13"/>
      <c r="N28" s="13"/>
      <c r="O28" s="13"/>
    </row>
    <row r="29" spans="1:15" ht="25.5" customHeight="1" thickBot="1" x14ac:dyDescent="0.3">
      <c r="A29" s="115"/>
      <c r="B29" s="237" t="s">
        <v>223</v>
      </c>
      <c r="C29" s="238"/>
      <c r="D29" s="129">
        <f>M22+M27</f>
        <v>0</v>
      </c>
      <c r="K29" s="13" t="str">
        <f t="shared" ref="K29" si="12">IF(ISNUMBER(J29),(J29*3),"")</f>
        <v/>
      </c>
      <c r="L29" s="13" t="str">
        <f t="shared" ref="L29" si="13">IF(ISNUMBER(J29),J29/E29,"")</f>
        <v/>
      </c>
    </row>
    <row r="30" spans="1:15" ht="25.5" customHeight="1" x14ac:dyDescent="0.25">
      <c r="A30" s="115"/>
    </row>
    <row r="31" spans="1:15" ht="25.5" customHeight="1" x14ac:dyDescent="0.25">
      <c r="A31" s="115"/>
    </row>
    <row r="32" spans="1:15" ht="25.5" customHeight="1" x14ac:dyDescent="0.25">
      <c r="A32" s="115"/>
    </row>
    <row r="33" spans="1:14" ht="25.5" customHeight="1" x14ac:dyDescent="0.25">
      <c r="A33" s="115"/>
    </row>
    <row r="34" spans="1:14" ht="25.5" customHeight="1" x14ac:dyDescent="0.25">
      <c r="A34" s="115"/>
      <c r="M34" s="42"/>
      <c r="N34" s="42"/>
    </row>
    <row r="35" spans="1:14" ht="25.5" customHeight="1" x14ac:dyDescent="0.25">
      <c r="A35" s="115"/>
      <c r="M35" s="42"/>
      <c r="N35" s="42"/>
    </row>
    <row r="36" spans="1:14" ht="25.5" customHeight="1" x14ac:dyDescent="0.25">
      <c r="M36" s="42"/>
      <c r="N36" s="42"/>
    </row>
    <row r="37" spans="1:14" ht="25.5" customHeight="1" x14ac:dyDescent="0.25">
      <c r="M37" s="42"/>
      <c r="N37" s="42"/>
    </row>
    <row r="38" spans="1:14" ht="25.5" customHeight="1" x14ac:dyDescent="0.25">
      <c r="M38" s="42"/>
      <c r="N38" s="42"/>
    </row>
    <row r="39" spans="1:14" ht="25.5" customHeight="1" x14ac:dyDescent="0.25">
      <c r="M39" s="42"/>
      <c r="N39" s="42"/>
    </row>
    <row r="40" spans="1:14" ht="25.5" customHeight="1" x14ac:dyDescent="0.25">
      <c r="M40" s="42"/>
      <c r="N40" s="42"/>
    </row>
    <row r="41" spans="1:14" ht="25.5" customHeight="1" x14ac:dyDescent="0.2">
      <c r="M41" s="9"/>
    </row>
    <row r="42" spans="1:14" ht="25.5" customHeight="1" x14ac:dyDescent="0.25">
      <c r="M42" s="42"/>
      <c r="N42" s="42"/>
    </row>
    <row r="43" spans="1:14" ht="25.5" customHeight="1" x14ac:dyDescent="0.25">
      <c r="M43" s="42"/>
      <c r="N43" s="42"/>
    </row>
    <row r="44" spans="1:14" ht="25.5" customHeight="1" x14ac:dyDescent="0.2">
      <c r="A44" s="111"/>
      <c r="M44" s="42"/>
      <c r="N44" s="42"/>
    </row>
    <row r="45" spans="1:14" ht="25.5" customHeight="1" x14ac:dyDescent="0.2">
      <c r="A45" s="111"/>
      <c r="M45" s="42"/>
      <c r="N45" s="42"/>
    </row>
    <row r="46" spans="1:14" ht="25.5" customHeight="1" x14ac:dyDescent="0.2">
      <c r="A46" s="111"/>
      <c r="M46" s="42"/>
      <c r="N46" s="42"/>
    </row>
    <row r="47" spans="1:14" ht="25.5" customHeight="1" x14ac:dyDescent="0.25">
      <c r="M47" s="42"/>
      <c r="N47" s="42"/>
    </row>
    <row r="48" spans="1:14" ht="25.5" customHeight="1" x14ac:dyDescent="0.25">
      <c r="N48" s="42"/>
    </row>
    <row r="49" spans="14:14" ht="25.5" customHeight="1" x14ac:dyDescent="0.25">
      <c r="N49" s="42"/>
    </row>
    <row r="50" spans="14:14" ht="25.5" customHeight="1" x14ac:dyDescent="0.25">
      <c r="N50" s="42"/>
    </row>
    <row r="51" spans="14:14" ht="25.5" customHeight="1" x14ac:dyDescent="0.25">
      <c r="N51" s="42"/>
    </row>
    <row r="52" spans="14:14" ht="25.5" customHeight="1" x14ac:dyDescent="0.25">
      <c r="N52" s="42"/>
    </row>
    <row r="53" spans="14:14" ht="25.5" customHeight="1" x14ac:dyDescent="0.25">
      <c r="N53" s="42"/>
    </row>
    <row r="54" spans="14:14" ht="25.5" customHeight="1" x14ac:dyDescent="0.25">
      <c r="N54" s="42"/>
    </row>
    <row r="55" spans="14:14" ht="25.5" customHeight="1" x14ac:dyDescent="0.2">
      <c r="N55" s="9"/>
    </row>
    <row r="56" spans="14:14" ht="25.5" customHeight="1" x14ac:dyDescent="0.25">
      <c r="N56" s="42"/>
    </row>
    <row r="57" spans="14:14" ht="25.5" customHeight="1" x14ac:dyDescent="0.25">
      <c r="N57" s="42"/>
    </row>
    <row r="58" spans="14:14" ht="25.5" customHeight="1" x14ac:dyDescent="0.25">
      <c r="N58" s="42"/>
    </row>
    <row r="59" spans="14:14" ht="25.5" customHeight="1" x14ac:dyDescent="0.25">
      <c r="N59" s="42"/>
    </row>
    <row r="60" spans="14:14" ht="25.5" customHeight="1" x14ac:dyDescent="0.25">
      <c r="N60" s="42"/>
    </row>
    <row r="61" spans="14:14" ht="25.5" customHeight="1" x14ac:dyDescent="0.25">
      <c r="N61" s="42"/>
    </row>
    <row r="62" spans="14:14" ht="25.5" customHeight="1" x14ac:dyDescent="0.25">
      <c r="N62" s="42"/>
    </row>
    <row r="63" spans="14:14" ht="25.5" customHeight="1" x14ac:dyDescent="0.25">
      <c r="N63" s="42"/>
    </row>
    <row r="64" spans="14:14" ht="25.5" customHeight="1" x14ac:dyDescent="0.25">
      <c r="N64" s="42"/>
    </row>
    <row r="65" spans="14:14" ht="25.5" customHeight="1" x14ac:dyDescent="0.25">
      <c r="N65" s="42"/>
    </row>
    <row r="66" spans="14:14" ht="25.5" customHeight="1" x14ac:dyDescent="0.25">
      <c r="N66" s="42"/>
    </row>
    <row r="75" spans="14:14" ht="25.5" customHeight="1" x14ac:dyDescent="0.2">
      <c r="N75" s="10"/>
    </row>
    <row r="76" spans="14:14" ht="25.5" customHeight="1" x14ac:dyDescent="0.2">
      <c r="N76" s="10"/>
    </row>
    <row r="77" spans="14:14" ht="25.5" customHeight="1" x14ac:dyDescent="0.2">
      <c r="N77" s="10"/>
    </row>
  </sheetData>
  <sheetProtection algorithmName="SHA-512" hashValue="LBbpAACyglab4h77dLSFTk73LZCq2Gop8eklG6WuT5LjW6KvuzkVwR9WnkyK+o3uHbSXhitJnRSCLZmRMKbUWw==" saltValue="cAvax4XCahPJ71qB40v6Jw==" spinCount="100000" sheet="1" objects="1" scenarios="1" selectLockedCells="1"/>
  <mergeCells count="11">
    <mergeCell ref="B29:C29"/>
    <mergeCell ref="B3:L3"/>
    <mergeCell ref="B4:L4"/>
    <mergeCell ref="D5:H5"/>
    <mergeCell ref="B6:B15"/>
    <mergeCell ref="D6:H6"/>
    <mergeCell ref="J8:L15"/>
    <mergeCell ref="D12:H12"/>
    <mergeCell ref="D13:H13"/>
    <mergeCell ref="D14:H14"/>
    <mergeCell ref="D15:H15"/>
  </mergeCells>
  <phoneticPr fontId="50" type="noConversion"/>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pageSetUpPr fitToPage="1"/>
  </sheetPr>
  <dimension ref="A1:Q54"/>
  <sheetViews>
    <sheetView showGridLines="0" zoomScaleNormal="100" zoomScaleSheetLayoutView="115" workbookViewId="0">
      <selection activeCell="E32" sqref="E32"/>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4" ht="20.25" x14ac:dyDescent="0.3">
      <c r="B1" s="11" t="s">
        <v>247</v>
      </c>
    </row>
    <row r="2" spans="1:14" ht="12.75" x14ac:dyDescent="0.2">
      <c r="B2" s="37" t="s">
        <v>60</v>
      </c>
    </row>
    <row r="3" spans="1:14" s="8" customFormat="1" ht="13.5" thickBot="1" x14ac:dyDescent="0.25">
      <c r="A3" s="111"/>
      <c r="B3" s="261" t="s">
        <v>24</v>
      </c>
      <c r="C3" s="262"/>
      <c r="D3" s="262"/>
      <c r="E3" s="262"/>
      <c r="F3" s="262"/>
      <c r="G3" s="262"/>
      <c r="H3" s="262"/>
      <c r="I3" s="262"/>
      <c r="J3" s="262"/>
      <c r="K3" s="262"/>
      <c r="L3" s="263"/>
    </row>
    <row r="4" spans="1:14" ht="18" x14ac:dyDescent="0.25">
      <c r="B4" s="248" t="s">
        <v>36</v>
      </c>
      <c r="C4" s="249"/>
      <c r="D4" s="249"/>
      <c r="E4" s="249"/>
      <c r="F4" s="249"/>
      <c r="G4" s="249"/>
      <c r="H4" s="249"/>
      <c r="I4" s="249"/>
      <c r="J4" s="249"/>
      <c r="K4" s="249"/>
      <c r="L4" s="250"/>
    </row>
    <row r="5" spans="1:14" ht="85.5" customHeight="1" x14ac:dyDescent="0.2">
      <c r="B5" s="131" t="s">
        <v>224</v>
      </c>
      <c r="C5" s="169" t="s">
        <v>23</v>
      </c>
      <c r="D5" s="271" t="s">
        <v>33</v>
      </c>
      <c r="E5" s="271"/>
      <c r="F5" s="271"/>
      <c r="G5" s="271"/>
      <c r="H5" s="271"/>
      <c r="I5" s="170" t="s">
        <v>38</v>
      </c>
      <c r="J5" s="95"/>
      <c r="K5" s="171" t="s">
        <v>37</v>
      </c>
      <c r="L5" s="135"/>
    </row>
    <row r="6" spans="1:14" ht="18" customHeight="1" x14ac:dyDescent="0.25">
      <c r="B6" s="257" t="s">
        <v>260</v>
      </c>
      <c r="C6" s="33" t="s">
        <v>3</v>
      </c>
      <c r="D6" s="268" t="s">
        <v>43</v>
      </c>
      <c r="E6" s="268"/>
      <c r="F6" s="268"/>
      <c r="G6" s="268"/>
      <c r="H6" s="268"/>
      <c r="I6" s="124"/>
      <c r="J6" s="27"/>
      <c r="K6" s="125"/>
      <c r="L6" s="137"/>
      <c r="M6" s="123"/>
    </row>
    <row r="7" spans="1:14" ht="15" x14ac:dyDescent="0.25">
      <c r="B7" s="257"/>
      <c r="C7" s="41" t="s">
        <v>48</v>
      </c>
      <c r="D7" s="106" t="s">
        <v>50</v>
      </c>
      <c r="E7" s="107"/>
      <c r="F7" s="107"/>
      <c r="G7" s="107"/>
      <c r="H7" s="108"/>
      <c r="I7" s="124"/>
      <c r="J7" s="27"/>
      <c r="K7" s="27"/>
      <c r="L7" s="99"/>
    </row>
    <row r="8" spans="1:14" ht="15" x14ac:dyDescent="0.25">
      <c r="B8" s="257"/>
      <c r="C8" s="33" t="s">
        <v>2</v>
      </c>
      <c r="D8" s="106" t="s">
        <v>44</v>
      </c>
      <c r="E8" s="107"/>
      <c r="F8" s="107"/>
      <c r="G8" s="107"/>
      <c r="H8" s="108"/>
      <c r="I8" s="124"/>
      <c r="J8" s="245" t="s">
        <v>251</v>
      </c>
      <c r="K8" s="246"/>
      <c r="L8" s="247"/>
    </row>
    <row r="9" spans="1:14" ht="15" x14ac:dyDescent="0.25">
      <c r="B9" s="257"/>
      <c r="C9" s="33" t="s">
        <v>1</v>
      </c>
      <c r="D9" s="106" t="s">
        <v>45</v>
      </c>
      <c r="E9" s="107"/>
      <c r="F9" s="107"/>
      <c r="G9" s="107"/>
      <c r="H9" s="108"/>
      <c r="I9" s="124"/>
      <c r="J9" s="245"/>
      <c r="K9" s="246"/>
      <c r="L9" s="247"/>
    </row>
    <row r="10" spans="1:14" ht="18" customHeight="1" x14ac:dyDescent="0.25">
      <c r="B10" s="257"/>
      <c r="C10" s="41" t="s">
        <v>49</v>
      </c>
      <c r="D10" s="106" t="s">
        <v>51</v>
      </c>
      <c r="E10" s="107"/>
      <c r="F10" s="107"/>
      <c r="G10" s="107"/>
      <c r="H10" s="108"/>
      <c r="I10" s="124"/>
      <c r="J10" s="245"/>
      <c r="K10" s="246"/>
      <c r="L10" s="247"/>
    </row>
    <row r="11" spans="1:14" ht="18" customHeight="1" x14ac:dyDescent="0.25">
      <c r="B11" s="257"/>
      <c r="C11" s="41" t="s">
        <v>54</v>
      </c>
      <c r="D11" s="106" t="s">
        <v>52</v>
      </c>
      <c r="E11" s="107"/>
      <c r="F11" s="107"/>
      <c r="G11" s="107"/>
      <c r="H11" s="108"/>
      <c r="I11" s="124"/>
      <c r="J11" s="245"/>
      <c r="K11" s="246"/>
      <c r="L11" s="247"/>
    </row>
    <row r="12" spans="1:14" ht="18" customHeight="1" x14ac:dyDescent="0.25">
      <c r="B12" s="257"/>
      <c r="C12" s="33" t="s">
        <v>0</v>
      </c>
      <c r="D12" s="269" t="s">
        <v>25</v>
      </c>
      <c r="E12" s="269"/>
      <c r="F12" s="269"/>
      <c r="G12" s="269"/>
      <c r="H12" s="269"/>
      <c r="I12" s="124"/>
      <c r="J12" s="245"/>
      <c r="K12" s="246"/>
      <c r="L12" s="247"/>
    </row>
    <row r="13" spans="1:14" ht="18" customHeight="1" x14ac:dyDescent="0.25">
      <c r="B13" s="257"/>
      <c r="C13" s="41" t="s">
        <v>58</v>
      </c>
      <c r="D13" s="269" t="s">
        <v>59</v>
      </c>
      <c r="E13" s="269"/>
      <c r="F13" s="269"/>
      <c r="G13" s="269"/>
      <c r="H13" s="269"/>
      <c r="I13" s="124"/>
      <c r="J13" s="245"/>
      <c r="K13" s="246"/>
      <c r="L13" s="247"/>
    </row>
    <row r="14" spans="1:14" ht="18" customHeight="1" x14ac:dyDescent="0.25">
      <c r="B14" s="257"/>
      <c r="C14" s="33"/>
      <c r="D14" s="268"/>
      <c r="E14" s="268"/>
      <c r="F14" s="268"/>
      <c r="G14" s="268"/>
      <c r="H14" s="268"/>
      <c r="I14" s="33"/>
      <c r="J14" s="245"/>
      <c r="K14" s="246"/>
      <c r="L14" s="247"/>
    </row>
    <row r="15" spans="1:14" ht="18" customHeight="1" thickBot="1" x14ac:dyDescent="0.3">
      <c r="B15" s="272"/>
      <c r="C15" s="100"/>
      <c r="D15" s="276"/>
      <c r="E15" s="276"/>
      <c r="F15" s="276"/>
      <c r="G15" s="276"/>
      <c r="H15" s="276"/>
      <c r="I15" s="168"/>
      <c r="J15" s="273"/>
      <c r="K15" s="274"/>
      <c r="L15" s="275"/>
    </row>
    <row r="16" spans="1:14" s="14" customFormat="1" ht="84.75" customHeight="1" thickTop="1" thickBot="1" x14ac:dyDescent="0.3">
      <c r="A16" s="39" t="s">
        <v>264</v>
      </c>
      <c r="B16" s="93" t="s">
        <v>258</v>
      </c>
      <c r="C16" s="19" t="s">
        <v>23</v>
      </c>
      <c r="D16" s="20" t="s">
        <v>22</v>
      </c>
      <c r="E16" s="19" t="s">
        <v>21</v>
      </c>
      <c r="F16" s="19" t="s">
        <v>20</v>
      </c>
      <c r="G16" s="29" t="s">
        <v>19</v>
      </c>
      <c r="H16" s="30" t="s">
        <v>18</v>
      </c>
      <c r="I16" s="31" t="s">
        <v>55</v>
      </c>
      <c r="J16" s="31" t="s">
        <v>17</v>
      </c>
      <c r="K16" s="31" t="s">
        <v>35</v>
      </c>
      <c r="L16" s="94" t="s">
        <v>31</v>
      </c>
      <c r="M16" s="101" t="s">
        <v>126</v>
      </c>
      <c r="N16" s="39" t="s">
        <v>142</v>
      </c>
    </row>
    <row r="17" spans="1:15" s="15" customFormat="1" ht="34.5" thickBot="1" x14ac:dyDescent="0.25">
      <c r="A17" s="208"/>
      <c r="B17" s="209" t="s">
        <v>34</v>
      </c>
      <c r="C17" s="210"/>
      <c r="D17" s="210" t="s">
        <v>15</v>
      </c>
      <c r="E17" s="210"/>
      <c r="F17" s="210"/>
      <c r="G17" s="211" t="s">
        <v>16</v>
      </c>
      <c r="H17" s="212" t="s">
        <v>15</v>
      </c>
      <c r="I17" s="213" t="s">
        <v>14</v>
      </c>
      <c r="J17" s="213" t="s">
        <v>13</v>
      </c>
      <c r="K17" s="213" t="s">
        <v>27</v>
      </c>
      <c r="L17" s="214" t="s">
        <v>12</v>
      </c>
      <c r="M17" s="215" t="s">
        <v>12</v>
      </c>
      <c r="N17" s="216" t="s">
        <v>12</v>
      </c>
    </row>
    <row r="18" spans="1:15" s="16" customFormat="1" ht="12" thickBot="1" x14ac:dyDescent="0.3">
      <c r="A18" s="91" t="s">
        <v>11</v>
      </c>
      <c r="B18" s="21" t="s">
        <v>10</v>
      </c>
      <c r="C18" s="22" t="s">
        <v>9</v>
      </c>
      <c r="D18" s="22" t="s">
        <v>8</v>
      </c>
      <c r="E18" s="22" t="s">
        <v>7</v>
      </c>
      <c r="F18" s="22" t="s">
        <v>6</v>
      </c>
      <c r="G18" s="23" t="s">
        <v>29</v>
      </c>
      <c r="H18" s="24" t="s">
        <v>252</v>
      </c>
      <c r="I18" s="25" t="s">
        <v>30</v>
      </c>
      <c r="J18" s="25" t="s">
        <v>254</v>
      </c>
      <c r="K18" s="25" t="s">
        <v>253</v>
      </c>
      <c r="L18" s="26" t="s">
        <v>255</v>
      </c>
      <c r="M18" s="91" t="s">
        <v>256</v>
      </c>
      <c r="N18" s="91" t="s">
        <v>257</v>
      </c>
    </row>
    <row r="19" spans="1:15" ht="21" customHeight="1" x14ac:dyDescent="0.25">
      <c r="A19" s="117" t="s">
        <v>189</v>
      </c>
      <c r="B19" s="45" t="s">
        <v>90</v>
      </c>
      <c r="C19" s="46" t="s">
        <v>3</v>
      </c>
      <c r="D19" s="48">
        <v>11.81</v>
      </c>
      <c r="E19" s="79" t="s">
        <v>53</v>
      </c>
      <c r="F19" s="46" t="s">
        <v>225</v>
      </c>
      <c r="G19" s="49" t="s">
        <v>226</v>
      </c>
      <c r="H19" s="51">
        <f>D19*G19</f>
        <v>141.72</v>
      </c>
      <c r="I19" s="126" t="str">
        <f>IF(VLOOKUP(C19,$C$6:$I$15,7,TRUE)=0,"",VLOOKUP(C19,$C$6:$I$15,7,TRUE))</f>
        <v/>
      </c>
      <c r="J19" s="1" t="str">
        <f>IF(I19="","",H19/I19)</f>
        <v/>
      </c>
      <c r="K19" s="126" t="str">
        <f>IF($K$6="","",$K$6)</f>
        <v/>
      </c>
      <c r="L19" s="32" t="str">
        <f>IFERROR(J19*K19,"")</f>
        <v/>
      </c>
      <c r="M19" s="130" t="str">
        <f>IFERROR(N19*G19*3,"")</f>
        <v/>
      </c>
      <c r="N19" s="32" t="str">
        <f>IFERROR(ROUND(D19/I19*K19,2),"")</f>
        <v/>
      </c>
    </row>
    <row r="20" spans="1:15" ht="21" customHeight="1" x14ac:dyDescent="0.25">
      <c r="A20" s="109" t="s">
        <v>190</v>
      </c>
      <c r="B20" s="45" t="s">
        <v>93</v>
      </c>
      <c r="C20" s="46" t="s">
        <v>49</v>
      </c>
      <c r="D20" s="48">
        <f>10.67+3.8</f>
        <v>14.47</v>
      </c>
      <c r="E20" s="79" t="s">
        <v>41</v>
      </c>
      <c r="F20" s="46" t="s">
        <v>225</v>
      </c>
      <c r="G20" s="49" t="s">
        <v>226</v>
      </c>
      <c r="H20" s="51">
        <f>D20*G20</f>
        <v>173.64</v>
      </c>
      <c r="I20" s="126" t="str">
        <f t="shared" ref="I20:I22" si="0">IF(VLOOKUP(C20,$C$6:$I$15,7,TRUE)=0,"",VLOOKUP(C20,$C$6:$I$15,7,TRUE))</f>
        <v/>
      </c>
      <c r="J20" s="1" t="str">
        <f>IF(I20="","",H20/I20)</f>
        <v/>
      </c>
      <c r="K20" s="126" t="str">
        <f>IF($K$6="","",$K$6)</f>
        <v/>
      </c>
      <c r="L20" s="32" t="str">
        <f t="shared" ref="L20:L27" si="1">IFERROR(J20*K20,"")</f>
        <v/>
      </c>
      <c r="M20" s="130" t="str">
        <f t="shared" ref="M20:M27" si="2">IFERROR(N20*G20*3,"")</f>
        <v/>
      </c>
      <c r="N20" s="32" t="str">
        <f t="shared" ref="N20:N22" si="3">IFERROR(ROUND(D20/I20*K20,2),"")</f>
        <v/>
      </c>
    </row>
    <row r="21" spans="1:15" ht="21" customHeight="1" x14ac:dyDescent="0.25">
      <c r="A21" s="119" t="s">
        <v>191</v>
      </c>
      <c r="B21" s="47" t="s">
        <v>91</v>
      </c>
      <c r="C21" s="46" t="s">
        <v>1</v>
      </c>
      <c r="D21" s="48">
        <v>3.2</v>
      </c>
      <c r="E21" s="79" t="s">
        <v>41</v>
      </c>
      <c r="F21" s="46" t="s">
        <v>225</v>
      </c>
      <c r="G21" s="49" t="s">
        <v>226</v>
      </c>
      <c r="H21" s="51">
        <f>D21*G21</f>
        <v>38.4</v>
      </c>
      <c r="I21" s="126" t="str">
        <f t="shared" si="0"/>
        <v/>
      </c>
      <c r="J21" s="1" t="str">
        <f t="shared" ref="J21:J22" si="4">IF(I21="","",H21/I21)</f>
        <v/>
      </c>
      <c r="K21" s="126" t="str">
        <f t="shared" ref="K21:K22" si="5">IF($K$6="","",$K$6)</f>
        <v/>
      </c>
      <c r="L21" s="32" t="str">
        <f t="shared" si="1"/>
        <v/>
      </c>
      <c r="M21" s="130" t="str">
        <f t="shared" si="2"/>
        <v/>
      </c>
      <c r="N21" s="32" t="str">
        <f t="shared" si="3"/>
        <v/>
      </c>
    </row>
    <row r="22" spans="1:15" ht="21" customHeight="1" thickBot="1" x14ac:dyDescent="0.3">
      <c r="A22" s="120" t="s">
        <v>192</v>
      </c>
      <c r="B22" s="47" t="s">
        <v>92</v>
      </c>
      <c r="C22" s="46" t="s">
        <v>2</v>
      </c>
      <c r="D22" s="48">
        <v>10.52</v>
      </c>
      <c r="E22" s="87" t="s">
        <v>62</v>
      </c>
      <c r="F22" s="46" t="s">
        <v>225</v>
      </c>
      <c r="G22" s="49" t="s">
        <v>226</v>
      </c>
      <c r="H22" s="51">
        <f>D22*G22</f>
        <v>126.24</v>
      </c>
      <c r="I22" s="126" t="str">
        <f t="shared" si="0"/>
        <v/>
      </c>
      <c r="J22" s="1" t="str">
        <f t="shared" si="4"/>
        <v/>
      </c>
      <c r="K22" s="126" t="str">
        <f t="shared" si="5"/>
        <v/>
      </c>
      <c r="L22" s="32" t="str">
        <f t="shared" si="1"/>
        <v/>
      </c>
      <c r="M22" s="130" t="str">
        <f t="shared" si="2"/>
        <v/>
      </c>
      <c r="N22" s="32" t="str">
        <f t="shared" si="3"/>
        <v/>
      </c>
    </row>
    <row r="23" spans="1:15" s="42" customFormat="1" ht="25.5" customHeight="1" thickBot="1" x14ac:dyDescent="0.3">
      <c r="A23" s="195"/>
      <c r="B23" s="195" t="s">
        <v>40</v>
      </c>
      <c r="C23" s="44"/>
      <c r="D23" s="50">
        <f>SUM(D19:D22)</f>
        <v>40</v>
      </c>
      <c r="E23" s="52"/>
      <c r="F23" s="43"/>
      <c r="G23" s="185"/>
      <c r="H23" s="186">
        <f>SUM(H19:H22)</f>
        <v>480</v>
      </c>
      <c r="I23" s="194"/>
      <c r="J23" s="193">
        <f>SUM(J19:J22)</f>
        <v>0</v>
      </c>
      <c r="K23" s="189"/>
      <c r="L23" s="53">
        <f>SUM(L19:L22)</f>
        <v>0</v>
      </c>
      <c r="M23" s="53">
        <f>SUM(M19:M22)</f>
        <v>0</v>
      </c>
      <c r="N23" s="53">
        <f>SUM(N19:N22)</f>
        <v>0</v>
      </c>
    </row>
    <row r="24" spans="1:15" s="42" customFormat="1" ht="21" customHeight="1" x14ac:dyDescent="0.25">
      <c r="A24" s="121" t="s">
        <v>185</v>
      </c>
      <c r="B24" s="45" t="s">
        <v>90</v>
      </c>
      <c r="C24" s="46" t="s">
        <v>3</v>
      </c>
      <c r="D24" s="48">
        <v>11.81</v>
      </c>
      <c r="E24" s="73" t="s">
        <v>53</v>
      </c>
      <c r="F24" s="46" t="s">
        <v>227</v>
      </c>
      <c r="G24" s="49" t="s">
        <v>228</v>
      </c>
      <c r="H24" s="74">
        <f>D24*G24</f>
        <v>11.81</v>
      </c>
      <c r="I24" s="128" t="str">
        <f>IF(VLOOKUP(C24,$C$6:$I$15,7,TRUE)=0,"",VLOOKUP(C24,$C$6:$I$15,7,TRUE))</f>
        <v/>
      </c>
      <c r="J24" s="75" t="str">
        <f>IF(I24="","",H24/I24)</f>
        <v/>
      </c>
      <c r="K24" s="128" t="str">
        <f>IF($K$6="","",$K$6)</f>
        <v/>
      </c>
      <c r="L24" s="32" t="str">
        <f t="shared" si="1"/>
        <v/>
      </c>
      <c r="M24" s="130" t="str">
        <f t="shared" si="2"/>
        <v/>
      </c>
      <c r="N24" s="32" t="str">
        <f>IFERROR(ROUND(D22/I22*K22,2),"")</f>
        <v/>
      </c>
    </row>
    <row r="25" spans="1:15" s="42" customFormat="1" ht="21" customHeight="1" x14ac:dyDescent="0.25">
      <c r="A25" s="109" t="s">
        <v>187</v>
      </c>
      <c r="B25" s="45" t="s">
        <v>93</v>
      </c>
      <c r="C25" s="46" t="s">
        <v>49</v>
      </c>
      <c r="D25" s="48">
        <v>14.47</v>
      </c>
      <c r="E25" s="79" t="s">
        <v>41</v>
      </c>
      <c r="F25" s="46" t="s">
        <v>227</v>
      </c>
      <c r="G25" s="49" t="s">
        <v>228</v>
      </c>
      <c r="H25" s="51">
        <f>D25*G25</f>
        <v>14.47</v>
      </c>
      <c r="I25" s="128" t="str">
        <f t="shared" ref="I25:I26" si="6">IF(VLOOKUP(C25,$C$6:$I$15,7,TRUE)=0,"",VLOOKUP(C25,$C$6:$I$15,7,TRUE))</f>
        <v/>
      </c>
      <c r="J25" s="75" t="str">
        <f t="shared" ref="J25:J27" si="7">IF(I25="","",H25/I25)</f>
        <v/>
      </c>
      <c r="K25" s="128" t="str">
        <f t="shared" ref="K25:K27" si="8">IF($K$6="","",$K$6)</f>
        <v/>
      </c>
      <c r="L25" s="32" t="str">
        <f t="shared" si="1"/>
        <v/>
      </c>
      <c r="M25" s="130" t="str">
        <f t="shared" si="2"/>
        <v/>
      </c>
      <c r="N25" s="32" t="str">
        <f t="shared" ref="N25:N27" si="9">IFERROR(ROUND(D23/I23*K23,2),"")</f>
        <v/>
      </c>
    </row>
    <row r="26" spans="1:15" s="42" customFormat="1" ht="21" customHeight="1" x14ac:dyDescent="0.25">
      <c r="A26" s="109" t="s">
        <v>182</v>
      </c>
      <c r="B26" s="47" t="s">
        <v>91</v>
      </c>
      <c r="C26" s="46" t="s">
        <v>1</v>
      </c>
      <c r="D26" s="48">
        <v>3.2</v>
      </c>
      <c r="E26" s="79" t="s">
        <v>41</v>
      </c>
      <c r="F26" s="46" t="s">
        <v>227</v>
      </c>
      <c r="G26" s="49" t="s">
        <v>228</v>
      </c>
      <c r="H26" s="51">
        <f>D26*G26</f>
        <v>3.2</v>
      </c>
      <c r="I26" s="128" t="str">
        <f t="shared" si="6"/>
        <v/>
      </c>
      <c r="J26" s="75" t="str">
        <f t="shared" si="7"/>
        <v/>
      </c>
      <c r="K26" s="128" t="str">
        <f t="shared" si="8"/>
        <v/>
      </c>
      <c r="L26" s="32" t="str">
        <f t="shared" si="1"/>
        <v/>
      </c>
      <c r="M26" s="130" t="str">
        <f t="shared" si="2"/>
        <v/>
      </c>
      <c r="N26" s="32" t="str">
        <f t="shared" si="9"/>
        <v/>
      </c>
    </row>
    <row r="27" spans="1:15" s="42" customFormat="1" ht="21" customHeight="1" thickBot="1" x14ac:dyDescent="0.3">
      <c r="A27" s="120" t="s">
        <v>188</v>
      </c>
      <c r="B27" s="47" t="s">
        <v>92</v>
      </c>
      <c r="C27" s="46" t="s">
        <v>2</v>
      </c>
      <c r="D27" s="48">
        <v>10.52</v>
      </c>
      <c r="E27" s="87" t="s">
        <v>62</v>
      </c>
      <c r="F27" s="46" t="s">
        <v>227</v>
      </c>
      <c r="G27" s="49" t="s">
        <v>228</v>
      </c>
      <c r="H27" s="51">
        <f>D27*G27</f>
        <v>10.52</v>
      </c>
      <c r="I27" s="128" t="str">
        <f>IF(VLOOKUP(C27,$C$6:$I$15,7,TRUE)=0,"",VLOOKUP(C27,$C$6:$I$15,7,TRUE))</f>
        <v/>
      </c>
      <c r="J27" s="75" t="str">
        <f t="shared" si="7"/>
        <v/>
      </c>
      <c r="K27" s="128" t="str">
        <f t="shared" si="8"/>
        <v/>
      </c>
      <c r="L27" s="32" t="str">
        <f t="shared" si="1"/>
        <v/>
      </c>
      <c r="M27" s="130" t="str">
        <f t="shared" si="2"/>
        <v/>
      </c>
      <c r="N27" s="32" t="str">
        <f t="shared" si="9"/>
        <v/>
      </c>
    </row>
    <row r="28" spans="1:15" s="42" customFormat="1" ht="25.5" customHeight="1" thickBot="1" x14ac:dyDescent="0.3">
      <c r="A28" s="195"/>
      <c r="B28" s="195" t="s">
        <v>46</v>
      </c>
      <c r="C28" s="44"/>
      <c r="D28" s="50">
        <f>SUM(D24:D27)</f>
        <v>40</v>
      </c>
      <c r="E28" s="52"/>
      <c r="F28" s="43"/>
      <c r="G28" s="192"/>
      <c r="H28" s="188">
        <f>SUM(H24:H27)</f>
        <v>40</v>
      </c>
      <c r="I28" s="189"/>
      <c r="J28" s="193">
        <f>SUM(J24:J27)</f>
        <v>0</v>
      </c>
      <c r="K28" s="189"/>
      <c r="L28" s="53">
        <f>SUM(L24:L27)</f>
        <v>0</v>
      </c>
      <c r="M28" s="53">
        <f>SUM(M24:M27)</f>
        <v>0</v>
      </c>
      <c r="N28" s="53">
        <f>SUM(N24:N27)</f>
        <v>0</v>
      </c>
    </row>
    <row r="29" spans="1:15" s="42" customFormat="1" ht="25.5" customHeight="1" thickBot="1" x14ac:dyDescent="0.3">
      <c r="A29" s="217"/>
      <c r="B29" s="184"/>
      <c r="C29" s="184"/>
      <c r="D29" s="184"/>
      <c r="E29" s="184"/>
      <c r="F29" s="184"/>
      <c r="G29" s="184"/>
      <c r="H29" s="184"/>
      <c r="I29" s="184"/>
      <c r="J29" s="184"/>
      <c r="K29" s="184"/>
      <c r="L29" s="184"/>
      <c r="M29" s="184"/>
      <c r="N29" s="218"/>
      <c r="O29" s="57"/>
    </row>
    <row r="30" spans="1:15" s="14" customFormat="1" ht="87" customHeight="1" x14ac:dyDescent="0.25">
      <c r="A30" s="39" t="s">
        <v>127</v>
      </c>
      <c r="B30" s="93" t="s">
        <v>259</v>
      </c>
      <c r="C30" s="19" t="s">
        <v>23</v>
      </c>
      <c r="D30" s="20" t="s">
        <v>22</v>
      </c>
      <c r="E30" s="19" t="s">
        <v>21</v>
      </c>
      <c r="F30" s="19" t="s">
        <v>20</v>
      </c>
      <c r="G30" s="29" t="s">
        <v>19</v>
      </c>
      <c r="H30" s="30" t="s">
        <v>18</v>
      </c>
      <c r="I30" s="31" t="s">
        <v>55</v>
      </c>
      <c r="J30" s="31" t="s">
        <v>17</v>
      </c>
      <c r="K30" s="31" t="s">
        <v>35</v>
      </c>
      <c r="L30" s="94" t="s">
        <v>31</v>
      </c>
      <c r="M30" s="183" t="s">
        <v>126</v>
      </c>
      <c r="N30" s="39" t="s">
        <v>142</v>
      </c>
    </row>
    <row r="31" spans="1:15" s="15" customFormat="1" ht="34.5" thickBot="1" x14ac:dyDescent="0.25">
      <c r="A31" s="113"/>
      <c r="B31" s="7" t="s">
        <v>34</v>
      </c>
      <c r="C31" s="6"/>
      <c r="D31" s="6" t="s">
        <v>15</v>
      </c>
      <c r="E31" s="6"/>
      <c r="F31" s="6"/>
      <c r="G31" s="5" t="s">
        <v>16</v>
      </c>
      <c r="H31" s="4" t="s">
        <v>15</v>
      </c>
      <c r="I31" s="3" t="s">
        <v>14</v>
      </c>
      <c r="J31" s="3" t="s">
        <v>13</v>
      </c>
      <c r="K31" s="3" t="s">
        <v>27</v>
      </c>
      <c r="L31" s="2" t="s">
        <v>12</v>
      </c>
      <c r="M31" s="102" t="s">
        <v>12</v>
      </c>
      <c r="N31" s="40" t="s">
        <v>12</v>
      </c>
    </row>
    <row r="32" spans="1:15" s="16" customFormat="1" ht="12" thickBot="1" x14ac:dyDescent="0.3">
      <c r="A32" s="91" t="s">
        <v>11</v>
      </c>
      <c r="B32" s="21" t="s">
        <v>10</v>
      </c>
      <c r="C32" s="22" t="s">
        <v>9</v>
      </c>
      <c r="D32" s="22" t="s">
        <v>8</v>
      </c>
      <c r="E32" s="22" t="s">
        <v>7</v>
      </c>
      <c r="F32" s="22" t="s">
        <v>6</v>
      </c>
      <c r="G32" s="23" t="s">
        <v>29</v>
      </c>
      <c r="H32" s="24" t="s">
        <v>252</v>
      </c>
      <c r="I32" s="25" t="s">
        <v>30</v>
      </c>
      <c r="J32" s="25" t="s">
        <v>254</v>
      </c>
      <c r="K32" s="25" t="s">
        <v>253</v>
      </c>
      <c r="L32" s="26" t="s">
        <v>255</v>
      </c>
      <c r="M32" s="91" t="s">
        <v>256</v>
      </c>
      <c r="N32" s="91" t="s">
        <v>257</v>
      </c>
    </row>
    <row r="33" spans="1:17" ht="21" customHeight="1" x14ac:dyDescent="0.25">
      <c r="A33" s="117" t="s">
        <v>176</v>
      </c>
      <c r="B33" s="45" t="s">
        <v>96</v>
      </c>
      <c r="C33" s="46" t="s">
        <v>2</v>
      </c>
      <c r="D33" s="48">
        <v>24.98</v>
      </c>
      <c r="E33" s="87" t="s">
        <v>62</v>
      </c>
      <c r="F33" s="46" t="s">
        <v>114</v>
      </c>
      <c r="G33" s="49" t="s">
        <v>122</v>
      </c>
      <c r="H33" s="51">
        <f>D33*G33</f>
        <v>1298.96</v>
      </c>
      <c r="I33" s="126" t="str">
        <f>IF(VLOOKUP(C33,$C$6:$I$15,7,TRUE)=0,"",VLOOKUP(C33,$C$6:$I$15,7,TRUE))</f>
        <v/>
      </c>
      <c r="J33" s="1" t="str">
        <f>IF(I33="","",H33/I33)</f>
        <v/>
      </c>
      <c r="K33" s="126" t="str">
        <f>IF($K$6="","",$K$6)</f>
        <v/>
      </c>
      <c r="L33" s="32" t="str">
        <f t="shared" ref="L33:L41" si="10">IFERROR(J33*K33,"")</f>
        <v/>
      </c>
      <c r="M33" s="130" t="str">
        <f t="shared" ref="M33:M41" si="11">IFERROR(N33*G33*3,"")</f>
        <v/>
      </c>
      <c r="N33" s="32" t="str">
        <f>IFERROR(ROUND(D33/I33*K33,2),"")</f>
        <v/>
      </c>
    </row>
    <row r="34" spans="1:17" ht="21" customHeight="1" x14ac:dyDescent="0.25">
      <c r="A34" s="109" t="s">
        <v>177</v>
      </c>
      <c r="B34" s="45" t="s">
        <v>97</v>
      </c>
      <c r="C34" s="46" t="s">
        <v>49</v>
      </c>
      <c r="D34" s="48">
        <v>5.22</v>
      </c>
      <c r="E34" s="87" t="s">
        <v>78</v>
      </c>
      <c r="F34" s="46" t="s">
        <v>114</v>
      </c>
      <c r="G34" s="49" t="s">
        <v>122</v>
      </c>
      <c r="H34" s="51">
        <f>D34*G34</f>
        <v>271.44</v>
      </c>
      <c r="I34" s="126" t="str">
        <f t="shared" ref="I34:I36" si="12">IF(VLOOKUP(C34,$C$6:$I$15,7,TRUE)=0,"",VLOOKUP(C34,$C$6:$I$15,7,TRUE))</f>
        <v/>
      </c>
      <c r="J34" s="1" t="str">
        <f>IF(I34="","",H34/I34)</f>
        <v/>
      </c>
      <c r="K34" s="126" t="str">
        <f>IF($K$6="","",$K$6)</f>
        <v/>
      </c>
      <c r="L34" s="32" t="str">
        <f t="shared" si="10"/>
        <v/>
      </c>
      <c r="M34" s="130" t="str">
        <f t="shared" si="11"/>
        <v/>
      </c>
      <c r="N34" s="32" t="str">
        <f t="shared" ref="N34:N36" si="13">IFERROR(ROUND(D34/I34*K34,2),"")</f>
        <v/>
      </c>
    </row>
    <row r="35" spans="1:17" ht="21" customHeight="1" x14ac:dyDescent="0.25">
      <c r="A35" s="109" t="s">
        <v>178</v>
      </c>
      <c r="B35" s="47" t="s">
        <v>91</v>
      </c>
      <c r="C35" s="46" t="s">
        <v>1</v>
      </c>
      <c r="D35" s="48">
        <v>4.47</v>
      </c>
      <c r="E35" s="87" t="s">
        <v>78</v>
      </c>
      <c r="F35" s="46" t="s">
        <v>115</v>
      </c>
      <c r="G35" s="49" t="s">
        <v>117</v>
      </c>
      <c r="H35" s="51">
        <f>D35*G35</f>
        <v>464.88</v>
      </c>
      <c r="I35" s="126" t="str">
        <f t="shared" si="12"/>
        <v/>
      </c>
      <c r="J35" s="1" t="str">
        <f t="shared" ref="J35" si="14">IF(I35="","",H35/I35)</f>
        <v/>
      </c>
      <c r="K35" s="126" t="str">
        <f t="shared" ref="K35:K36" si="15">IF($K$6="","",$K$6)</f>
        <v/>
      </c>
      <c r="L35" s="32" t="str">
        <f t="shared" si="10"/>
        <v/>
      </c>
      <c r="M35" s="130" t="str">
        <f t="shared" si="11"/>
        <v/>
      </c>
      <c r="N35" s="32" t="str">
        <f t="shared" si="13"/>
        <v/>
      </c>
    </row>
    <row r="36" spans="1:17" ht="21" customHeight="1" thickBot="1" x14ac:dyDescent="0.3">
      <c r="A36" s="120" t="s">
        <v>179</v>
      </c>
      <c r="B36" s="47" t="s">
        <v>123</v>
      </c>
      <c r="C36" s="46" t="s">
        <v>1</v>
      </c>
      <c r="D36" s="48">
        <v>8.02</v>
      </c>
      <c r="E36" s="87" t="s">
        <v>78</v>
      </c>
      <c r="F36" s="46" t="s">
        <v>114</v>
      </c>
      <c r="G36" s="49" t="s">
        <v>122</v>
      </c>
      <c r="H36" s="51">
        <f>D36*G36</f>
        <v>417.04</v>
      </c>
      <c r="I36" s="126" t="str">
        <f t="shared" si="12"/>
        <v/>
      </c>
      <c r="J36" s="1" t="str">
        <f t="shared" ref="J36" si="16">IF(I36="","",H36/I36)</f>
        <v/>
      </c>
      <c r="K36" s="126" t="str">
        <f t="shared" si="15"/>
        <v/>
      </c>
      <c r="L36" s="32" t="str">
        <f t="shared" si="10"/>
        <v/>
      </c>
      <c r="M36" s="130" t="str">
        <f t="shared" si="11"/>
        <v/>
      </c>
      <c r="N36" s="32" t="str">
        <f t="shared" si="13"/>
        <v/>
      </c>
    </row>
    <row r="37" spans="1:17" s="42" customFormat="1" ht="25.5" customHeight="1" thickBot="1" x14ac:dyDescent="0.3">
      <c r="A37" s="195"/>
      <c r="B37" s="195" t="s">
        <v>40</v>
      </c>
      <c r="C37" s="44"/>
      <c r="D37" s="50">
        <f>SUM(D33:D36)</f>
        <v>42.69</v>
      </c>
      <c r="E37" s="52"/>
      <c r="F37" s="43"/>
      <c r="G37" s="185"/>
      <c r="H37" s="190">
        <f>SUM(H33:H36)</f>
        <v>2452.3200000000002</v>
      </c>
      <c r="I37" s="43"/>
      <c r="J37" s="193">
        <f>SUM(J33:J36)</f>
        <v>0</v>
      </c>
      <c r="K37" s="189"/>
      <c r="L37" s="53">
        <f>SUM(L33:L36)</f>
        <v>0</v>
      </c>
      <c r="M37" s="53">
        <f>SUM(M33:M36)</f>
        <v>0</v>
      </c>
      <c r="N37" s="53">
        <f>SUM(N33:N36)</f>
        <v>0</v>
      </c>
    </row>
    <row r="38" spans="1:17" s="42" customFormat="1" ht="21" customHeight="1" x14ac:dyDescent="0.25">
      <c r="A38" s="117" t="s">
        <v>180</v>
      </c>
      <c r="B38" s="45" t="s">
        <v>95</v>
      </c>
      <c r="C38" s="46" t="s">
        <v>2</v>
      </c>
      <c r="D38" s="48">
        <v>24.98</v>
      </c>
      <c r="E38" s="87" t="s">
        <v>62</v>
      </c>
      <c r="F38" s="46" t="s">
        <v>227</v>
      </c>
      <c r="G38" s="49" t="s">
        <v>228</v>
      </c>
      <c r="H38" s="74">
        <f>D38*G38</f>
        <v>24.98</v>
      </c>
      <c r="I38" s="128" t="str">
        <f>IF(VLOOKUP(C38,$C$6:$I$15,7,TRUE)=0,"",VLOOKUP(C38,$C$6:$I$15,7,TRUE))</f>
        <v/>
      </c>
      <c r="J38" s="75" t="str">
        <f>IF(I38="","",H38/I38)</f>
        <v/>
      </c>
      <c r="K38" s="128" t="str">
        <f>IF($K$6="","",$K$6)</f>
        <v/>
      </c>
      <c r="L38" s="32" t="str">
        <f t="shared" si="10"/>
        <v/>
      </c>
      <c r="M38" s="130" t="str">
        <f t="shared" si="11"/>
        <v/>
      </c>
      <c r="N38" s="32" t="str">
        <f>IFERROR(ROUND(D38/I38*K38,2),"")</f>
        <v/>
      </c>
    </row>
    <row r="39" spans="1:17" s="42" customFormat="1" ht="21" customHeight="1" x14ac:dyDescent="0.25">
      <c r="A39" s="109" t="s">
        <v>181</v>
      </c>
      <c r="B39" s="45" t="s">
        <v>97</v>
      </c>
      <c r="C39" s="46" t="s">
        <v>49</v>
      </c>
      <c r="D39" s="48">
        <v>5.22</v>
      </c>
      <c r="E39" s="87" t="s">
        <v>78</v>
      </c>
      <c r="F39" s="46" t="s">
        <v>227</v>
      </c>
      <c r="G39" s="49" t="s">
        <v>228</v>
      </c>
      <c r="H39" s="51">
        <f>D39*G39</f>
        <v>5.22</v>
      </c>
      <c r="I39" s="128" t="str">
        <f t="shared" ref="I39:I41" si="17">IF(VLOOKUP(C39,$C$6:$I$15,7,TRUE)=0,"",VLOOKUP(C39,$C$6:$I$15,7,TRUE))</f>
        <v/>
      </c>
      <c r="J39" s="75" t="str">
        <f t="shared" ref="J39:J41" si="18">IF(I39="","",H39/I39)</f>
        <v/>
      </c>
      <c r="K39" s="128" t="str">
        <f t="shared" ref="K39:K41" si="19">IF($K$6="","",$K$6)</f>
        <v/>
      </c>
      <c r="L39" s="32" t="str">
        <f t="shared" si="10"/>
        <v/>
      </c>
      <c r="M39" s="130" t="str">
        <f t="shared" si="11"/>
        <v/>
      </c>
      <c r="N39" s="32" t="str">
        <f t="shared" ref="N39:N41" si="20">IFERROR(ROUND(D39/I39*K39,2),"")</f>
        <v/>
      </c>
    </row>
    <row r="40" spans="1:17" s="42" customFormat="1" ht="21" customHeight="1" x14ac:dyDescent="0.25">
      <c r="A40" s="109" t="s">
        <v>183</v>
      </c>
      <c r="B40" s="47" t="s">
        <v>91</v>
      </c>
      <c r="C40" s="46" t="s">
        <v>1</v>
      </c>
      <c r="D40" s="48">
        <v>4.47</v>
      </c>
      <c r="E40" s="87" t="s">
        <v>78</v>
      </c>
      <c r="F40" s="46" t="s">
        <v>67</v>
      </c>
      <c r="G40" s="49" t="s">
        <v>68</v>
      </c>
      <c r="H40" s="51">
        <f>D40*G40</f>
        <v>8.94</v>
      </c>
      <c r="I40" s="128" t="str">
        <f t="shared" si="17"/>
        <v/>
      </c>
      <c r="J40" s="75" t="str">
        <f t="shared" ref="J40" si="21">IF(I40="","",H40/I40)</f>
        <v/>
      </c>
      <c r="K40" s="128" t="str">
        <f t="shared" si="19"/>
        <v/>
      </c>
      <c r="L40" s="32" t="str">
        <f t="shared" si="10"/>
        <v/>
      </c>
      <c r="M40" s="130" t="str">
        <f t="shared" si="11"/>
        <v/>
      </c>
      <c r="N40" s="32" t="str">
        <f t="shared" si="20"/>
        <v/>
      </c>
    </row>
    <row r="41" spans="1:17" s="42" customFormat="1" ht="21" customHeight="1" thickBot="1" x14ac:dyDescent="0.3">
      <c r="A41" s="120" t="s">
        <v>184</v>
      </c>
      <c r="B41" s="47" t="s">
        <v>123</v>
      </c>
      <c r="C41" s="46" t="s">
        <v>1</v>
      </c>
      <c r="D41" s="48">
        <v>8.02</v>
      </c>
      <c r="E41" s="87" t="s">
        <v>78</v>
      </c>
      <c r="F41" s="46" t="s">
        <v>67</v>
      </c>
      <c r="G41" s="49" t="s">
        <v>68</v>
      </c>
      <c r="H41" s="51">
        <f>D41*G41</f>
        <v>16.04</v>
      </c>
      <c r="I41" s="128" t="str">
        <f t="shared" si="17"/>
        <v/>
      </c>
      <c r="J41" s="75" t="str">
        <f t="shared" si="18"/>
        <v/>
      </c>
      <c r="K41" s="128" t="str">
        <f t="shared" si="19"/>
        <v/>
      </c>
      <c r="L41" s="32" t="str">
        <f t="shared" si="10"/>
        <v/>
      </c>
      <c r="M41" s="130" t="str">
        <f t="shared" si="11"/>
        <v/>
      </c>
      <c r="N41" s="32" t="str">
        <f t="shared" si="20"/>
        <v/>
      </c>
    </row>
    <row r="42" spans="1:17" s="42" customFormat="1" ht="25.5" customHeight="1" thickBot="1" x14ac:dyDescent="0.3">
      <c r="A42" s="195"/>
      <c r="B42" s="195" t="s">
        <v>46</v>
      </c>
      <c r="C42" s="44"/>
      <c r="D42" s="50">
        <f>SUM(D38:D41)</f>
        <v>42.69</v>
      </c>
      <c r="E42" s="52"/>
      <c r="F42" s="43"/>
      <c r="G42" s="185"/>
      <c r="H42" s="190">
        <f>SUM(H38:H41)</f>
        <v>55.18</v>
      </c>
      <c r="I42" s="103"/>
      <c r="J42" s="193">
        <f>SUM(J38:J41)</f>
        <v>0</v>
      </c>
      <c r="K42" s="189"/>
      <c r="L42" s="53">
        <f>SUM(L38:L41)</f>
        <v>0</v>
      </c>
      <c r="M42" s="53">
        <f>SUM(M38:M41)</f>
        <v>0</v>
      </c>
      <c r="N42" s="53">
        <f>SUM(N38:N41)</f>
        <v>0</v>
      </c>
    </row>
    <row r="43" spans="1:17" s="42" customFormat="1" ht="25.5" customHeight="1" thickBot="1" x14ac:dyDescent="0.3">
      <c r="A43" s="110"/>
      <c r="B43" s="57"/>
      <c r="C43" s="58"/>
      <c r="D43" s="59"/>
      <c r="E43" s="60"/>
      <c r="F43" s="61"/>
      <c r="G43" s="62"/>
      <c r="H43" s="63"/>
      <c r="I43" s="64"/>
      <c r="J43" s="63"/>
      <c r="K43" s="64"/>
      <c r="L43" s="63"/>
    </row>
    <row r="44" spans="1:17" s="42" customFormat="1" ht="39.75" customHeight="1" thickBot="1" x14ac:dyDescent="0.25">
      <c r="A44" s="110"/>
      <c r="B44" s="237" t="s">
        <v>223</v>
      </c>
      <c r="C44" s="238"/>
      <c r="D44" s="129">
        <f>M23+M28+M37+M42</f>
        <v>0</v>
      </c>
      <c r="E44" s="18"/>
      <c r="F44" s="13"/>
      <c r="G44" s="13"/>
      <c r="H44" s="13"/>
      <c r="I44" s="13"/>
      <c r="J44" s="13"/>
      <c r="K44" s="13"/>
      <c r="L44" s="13"/>
      <c r="M44" s="10"/>
      <c r="N44" s="10"/>
    </row>
    <row r="45" spans="1:17" s="42" customFormat="1" ht="25.5" customHeight="1" x14ac:dyDescent="0.2">
      <c r="A45" s="110"/>
      <c r="B45" s="13"/>
      <c r="C45" s="13"/>
      <c r="D45" s="13"/>
      <c r="E45" s="18"/>
      <c r="F45" s="13"/>
      <c r="G45" s="13"/>
      <c r="H45" s="13"/>
      <c r="I45" s="13"/>
      <c r="J45" s="13"/>
      <c r="K45" s="13"/>
      <c r="L45" s="13"/>
      <c r="M45" s="10"/>
      <c r="N45" s="10"/>
    </row>
    <row r="46" spans="1:17" s="42" customFormat="1" ht="14.25" x14ac:dyDescent="0.25">
      <c r="A46" s="110"/>
      <c r="B46" s="13"/>
      <c r="C46" s="13"/>
      <c r="D46" s="13"/>
      <c r="E46" s="18"/>
      <c r="F46" s="13"/>
      <c r="G46" s="13"/>
      <c r="H46" s="13"/>
      <c r="I46" s="13"/>
      <c r="J46" s="13"/>
      <c r="K46" s="13"/>
      <c r="L46" s="13"/>
      <c r="M46" s="13"/>
      <c r="N46" s="13"/>
    </row>
    <row r="47" spans="1:17" s="42" customFormat="1" ht="25.5" customHeight="1" x14ac:dyDescent="0.25">
      <c r="A47" s="110"/>
      <c r="B47" s="13"/>
      <c r="C47" s="13"/>
      <c r="D47" s="13"/>
      <c r="E47" s="18"/>
      <c r="F47" s="13"/>
      <c r="G47" s="13"/>
      <c r="H47" s="13"/>
      <c r="I47" s="13"/>
      <c r="J47" s="13"/>
      <c r="K47" s="13"/>
      <c r="L47" s="13"/>
      <c r="M47" s="13"/>
      <c r="N47" s="13"/>
    </row>
    <row r="48" spans="1:17" ht="12.75" x14ac:dyDescent="0.2">
      <c r="O48" s="9"/>
      <c r="P48" s="9"/>
      <c r="Q48" s="9"/>
    </row>
    <row r="49" spans="1:14" s="42" customFormat="1" ht="123" customHeight="1" x14ac:dyDescent="0.25">
      <c r="A49" s="110"/>
      <c r="B49" s="13"/>
      <c r="C49" s="13"/>
      <c r="D49" s="13"/>
      <c r="F49" s="18"/>
      <c r="G49" s="13"/>
      <c r="H49" s="13"/>
      <c r="I49" s="13"/>
      <c r="J49" s="13"/>
      <c r="K49" s="13"/>
      <c r="L49" s="13"/>
      <c r="M49" s="13"/>
      <c r="N49" s="13"/>
    </row>
    <row r="50" spans="1:14" s="42" customFormat="1" ht="39.75" customHeight="1" x14ac:dyDescent="0.25">
      <c r="A50" s="110"/>
      <c r="B50" s="13"/>
      <c r="C50" s="13"/>
      <c r="D50" s="13"/>
      <c r="E50" s="18"/>
      <c r="F50" s="13"/>
      <c r="G50" s="13"/>
      <c r="H50" s="13"/>
      <c r="I50" s="13"/>
      <c r="J50" s="13"/>
      <c r="K50" s="13"/>
      <c r="L50" s="13"/>
      <c r="M50" s="13"/>
      <c r="N50" s="13"/>
    </row>
    <row r="51" spans="1:14" s="42" customFormat="1" ht="25.5" customHeight="1" x14ac:dyDescent="0.25">
      <c r="A51" s="110"/>
      <c r="B51" s="13"/>
      <c r="C51" s="13"/>
      <c r="D51" s="13"/>
      <c r="E51" s="18"/>
      <c r="F51" s="13"/>
      <c r="G51" s="13"/>
      <c r="H51" s="13"/>
      <c r="I51" s="13"/>
      <c r="J51" s="13"/>
      <c r="K51" s="13"/>
      <c r="L51" s="13"/>
      <c r="M51" s="13"/>
      <c r="N51" s="13"/>
    </row>
    <row r="52" spans="1:14" s="42" customFormat="1" ht="14.25" x14ac:dyDescent="0.25">
      <c r="A52" s="110"/>
      <c r="B52" s="13"/>
      <c r="C52" s="13"/>
      <c r="D52" s="13"/>
      <c r="E52" s="18"/>
      <c r="F52" s="13"/>
      <c r="G52" s="13"/>
      <c r="H52" s="13"/>
      <c r="I52" s="13"/>
      <c r="J52" s="13"/>
      <c r="K52" s="13"/>
      <c r="L52" s="13"/>
      <c r="M52" s="13"/>
      <c r="N52" s="13"/>
    </row>
    <row r="53" spans="1:14" s="42" customFormat="1" ht="25.5" customHeight="1" x14ac:dyDescent="0.25">
      <c r="A53" s="110"/>
      <c r="B53" s="13"/>
      <c r="C53" s="13"/>
      <c r="D53" s="13"/>
      <c r="E53" s="18"/>
      <c r="F53" s="13"/>
      <c r="G53" s="13"/>
      <c r="H53" s="13"/>
      <c r="I53" s="13"/>
      <c r="J53" s="13"/>
      <c r="K53" s="13"/>
      <c r="L53" s="13"/>
      <c r="M53" s="13"/>
      <c r="N53" s="13"/>
    </row>
    <row r="54" spans="1:14" s="42" customFormat="1" ht="25.5" customHeight="1" x14ac:dyDescent="0.25">
      <c r="A54" s="110"/>
      <c r="B54" s="13"/>
      <c r="C54" s="13"/>
      <c r="D54" s="13"/>
      <c r="E54" s="18"/>
      <c r="F54" s="13"/>
      <c r="G54" s="13"/>
      <c r="H54" s="13"/>
      <c r="I54" s="13"/>
      <c r="J54" s="13"/>
      <c r="K54" s="13"/>
      <c r="L54" s="13"/>
      <c r="M54" s="13"/>
      <c r="N54" s="13"/>
    </row>
  </sheetData>
  <sheetProtection selectLockedCells="1"/>
  <mergeCells count="11">
    <mergeCell ref="B44:C44"/>
    <mergeCell ref="B3:L3"/>
    <mergeCell ref="B4:L4"/>
    <mergeCell ref="D5:H5"/>
    <mergeCell ref="B6:B15"/>
    <mergeCell ref="D6:H6"/>
    <mergeCell ref="J8:L15"/>
    <mergeCell ref="D12:H12"/>
    <mergeCell ref="D13:H13"/>
    <mergeCell ref="D14:H14"/>
    <mergeCell ref="D15:H15"/>
  </mergeCells>
  <phoneticPr fontId="50" type="noConversion"/>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rowBreaks count="1" manualBreakCount="1">
    <brk id="29" max="1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N63"/>
  <sheetViews>
    <sheetView showGridLines="0" zoomScaleNormal="100" zoomScaleSheetLayoutView="70" zoomScalePageLayoutView="80" workbookViewId="0">
      <selection activeCell="K37" sqref="K37:K39"/>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3" ht="20.25" x14ac:dyDescent="0.25">
      <c r="B1" s="65"/>
    </row>
    <row r="2" spans="1:13" ht="20.25" x14ac:dyDescent="0.3">
      <c r="B2" s="11" t="s">
        <v>248</v>
      </c>
    </row>
    <row r="3" spans="1:13" ht="12.75" x14ac:dyDescent="0.2">
      <c r="B3" s="37" t="s">
        <v>60</v>
      </c>
    </row>
    <row r="4" spans="1:13" s="8" customFormat="1" ht="13.5" thickBot="1" x14ac:dyDescent="0.25">
      <c r="A4" s="111"/>
      <c r="B4" s="261" t="s">
        <v>24</v>
      </c>
      <c r="C4" s="262"/>
      <c r="D4" s="262"/>
      <c r="E4" s="262"/>
      <c r="F4" s="262"/>
      <c r="G4" s="262"/>
      <c r="H4" s="262"/>
      <c r="I4" s="262"/>
      <c r="J4" s="262"/>
      <c r="K4" s="262"/>
      <c r="L4" s="263"/>
    </row>
    <row r="5" spans="1:13" ht="18" x14ac:dyDescent="0.25">
      <c r="B5" s="248" t="s">
        <v>36</v>
      </c>
      <c r="C5" s="249"/>
      <c r="D5" s="249"/>
      <c r="E5" s="249"/>
      <c r="F5" s="249"/>
      <c r="G5" s="249"/>
      <c r="H5" s="249"/>
      <c r="I5" s="249"/>
      <c r="J5" s="249"/>
      <c r="K5" s="249"/>
      <c r="L5" s="250"/>
    </row>
    <row r="6" spans="1:13" ht="85.5" customHeight="1" x14ac:dyDescent="0.2">
      <c r="B6" s="131" t="s">
        <v>224</v>
      </c>
      <c r="C6" s="169" t="s">
        <v>23</v>
      </c>
      <c r="D6" s="271" t="s">
        <v>33</v>
      </c>
      <c r="E6" s="271"/>
      <c r="F6" s="271"/>
      <c r="G6" s="271"/>
      <c r="H6" s="271"/>
      <c r="I6" s="170" t="s">
        <v>38</v>
      </c>
      <c r="J6" s="36"/>
      <c r="K6" s="171" t="s">
        <v>37</v>
      </c>
      <c r="L6" s="135"/>
    </row>
    <row r="7" spans="1:13" ht="18" customHeight="1" x14ac:dyDescent="0.25">
      <c r="B7" s="257" t="s">
        <v>260</v>
      </c>
      <c r="C7" s="33" t="s">
        <v>3</v>
      </c>
      <c r="D7" s="268" t="s">
        <v>43</v>
      </c>
      <c r="E7" s="268"/>
      <c r="F7" s="268"/>
      <c r="G7" s="268"/>
      <c r="H7" s="268"/>
      <c r="I7" s="124"/>
      <c r="J7" s="27"/>
      <c r="K7" s="125"/>
      <c r="L7" s="135"/>
      <c r="M7" s="123"/>
    </row>
    <row r="8" spans="1:13" ht="15" x14ac:dyDescent="0.25">
      <c r="B8" s="257"/>
      <c r="C8" s="41" t="s">
        <v>48</v>
      </c>
      <c r="D8" s="54" t="s">
        <v>50</v>
      </c>
      <c r="E8" s="55"/>
      <c r="F8" s="55"/>
      <c r="G8" s="55"/>
      <c r="H8" s="56"/>
      <c r="I8" s="124"/>
      <c r="J8" s="27"/>
      <c r="K8" s="27"/>
      <c r="L8" s="99"/>
    </row>
    <row r="9" spans="1:13" ht="15" x14ac:dyDescent="0.25">
      <c r="B9" s="257"/>
      <c r="C9" s="33" t="s">
        <v>2</v>
      </c>
      <c r="D9" s="54" t="s">
        <v>44</v>
      </c>
      <c r="E9" s="55"/>
      <c r="F9" s="55"/>
      <c r="G9" s="55"/>
      <c r="H9" s="56"/>
      <c r="I9" s="124"/>
      <c r="J9" s="245" t="s">
        <v>251</v>
      </c>
      <c r="K9" s="246"/>
      <c r="L9" s="247"/>
    </row>
    <row r="10" spans="1:13" ht="15" x14ac:dyDescent="0.25">
      <c r="B10" s="257"/>
      <c r="C10" s="33" t="s">
        <v>1</v>
      </c>
      <c r="D10" s="54" t="s">
        <v>45</v>
      </c>
      <c r="E10" s="55"/>
      <c r="F10" s="55"/>
      <c r="G10" s="55"/>
      <c r="H10" s="56"/>
      <c r="I10" s="124"/>
      <c r="J10" s="245"/>
      <c r="K10" s="246"/>
      <c r="L10" s="247"/>
    </row>
    <row r="11" spans="1:13" ht="18" customHeight="1" x14ac:dyDescent="0.25">
      <c r="B11" s="257"/>
      <c r="C11" s="41" t="s">
        <v>49</v>
      </c>
      <c r="D11" s="54" t="s">
        <v>51</v>
      </c>
      <c r="E11" s="55"/>
      <c r="F11" s="55"/>
      <c r="G11" s="55"/>
      <c r="H11" s="56"/>
      <c r="I11" s="124"/>
      <c r="J11" s="245"/>
      <c r="K11" s="246"/>
      <c r="L11" s="247"/>
    </row>
    <row r="12" spans="1:13" ht="18" customHeight="1" x14ac:dyDescent="0.25">
      <c r="B12" s="257"/>
      <c r="C12" s="41" t="s">
        <v>54</v>
      </c>
      <c r="D12" s="54" t="s">
        <v>52</v>
      </c>
      <c r="E12" s="55"/>
      <c r="F12" s="55"/>
      <c r="G12" s="55"/>
      <c r="H12" s="56"/>
      <c r="I12" s="124"/>
      <c r="J12" s="245"/>
      <c r="K12" s="246"/>
      <c r="L12" s="247"/>
    </row>
    <row r="13" spans="1:13" ht="18" customHeight="1" x14ac:dyDescent="0.25">
      <c r="B13" s="257"/>
      <c r="C13" s="33" t="s">
        <v>0</v>
      </c>
      <c r="D13" s="269" t="s">
        <v>25</v>
      </c>
      <c r="E13" s="269"/>
      <c r="F13" s="269"/>
      <c r="G13" s="269"/>
      <c r="H13" s="269"/>
      <c r="I13" s="124"/>
      <c r="J13" s="245"/>
      <c r="K13" s="246"/>
      <c r="L13" s="247"/>
    </row>
    <row r="14" spans="1:13" ht="18" customHeight="1" x14ac:dyDescent="0.25">
      <c r="B14" s="257"/>
      <c r="C14" s="41" t="s">
        <v>58</v>
      </c>
      <c r="D14" s="269" t="s">
        <v>59</v>
      </c>
      <c r="E14" s="269"/>
      <c r="F14" s="269"/>
      <c r="G14" s="269"/>
      <c r="H14" s="269"/>
      <c r="I14" s="124"/>
      <c r="J14" s="245"/>
      <c r="K14" s="246"/>
      <c r="L14" s="247"/>
    </row>
    <row r="15" spans="1:13" ht="18" customHeight="1" x14ac:dyDescent="0.25">
      <c r="B15" s="257"/>
      <c r="C15" s="33"/>
      <c r="D15" s="268"/>
      <c r="E15" s="268"/>
      <c r="F15" s="268"/>
      <c r="G15" s="268"/>
      <c r="H15" s="268"/>
      <c r="I15" s="33"/>
      <c r="J15" s="245"/>
      <c r="K15" s="246"/>
      <c r="L15" s="247"/>
    </row>
    <row r="16" spans="1:13" ht="18" customHeight="1" thickBot="1" x14ac:dyDescent="0.3">
      <c r="B16" s="257"/>
      <c r="C16" s="196"/>
      <c r="D16" s="270"/>
      <c r="E16" s="270"/>
      <c r="F16" s="270"/>
      <c r="G16" s="270"/>
      <c r="H16" s="270"/>
      <c r="I16" s="133"/>
      <c r="J16" s="245"/>
      <c r="K16" s="246"/>
      <c r="L16" s="247"/>
    </row>
    <row r="17" spans="1:14" s="14" customFormat="1" ht="86.25" customHeight="1" x14ac:dyDescent="0.25">
      <c r="A17" s="39" t="s">
        <v>264</v>
      </c>
      <c r="B17" s="197" t="s">
        <v>94</v>
      </c>
      <c r="C17" s="198" t="s">
        <v>23</v>
      </c>
      <c r="D17" s="199" t="s">
        <v>22</v>
      </c>
      <c r="E17" s="198" t="s">
        <v>21</v>
      </c>
      <c r="F17" s="198" t="s">
        <v>20</v>
      </c>
      <c r="G17" s="200" t="s">
        <v>19</v>
      </c>
      <c r="H17" s="201" t="s">
        <v>18</v>
      </c>
      <c r="I17" s="12" t="s">
        <v>55</v>
      </c>
      <c r="J17" s="12" t="s">
        <v>17</v>
      </c>
      <c r="K17" s="12" t="s">
        <v>35</v>
      </c>
      <c r="L17" s="202" t="s">
        <v>31</v>
      </c>
      <c r="M17" s="39" t="s">
        <v>126</v>
      </c>
      <c r="N17" s="39" t="s">
        <v>142</v>
      </c>
    </row>
    <row r="18" spans="1:14" s="15" customFormat="1" ht="34.5" thickBot="1" x14ac:dyDescent="0.25">
      <c r="A18" s="113"/>
      <c r="B18" s="7" t="s">
        <v>34</v>
      </c>
      <c r="C18" s="6"/>
      <c r="D18" s="6" t="s">
        <v>15</v>
      </c>
      <c r="E18" s="6"/>
      <c r="F18" s="6"/>
      <c r="G18" s="5" t="s">
        <v>16</v>
      </c>
      <c r="H18" s="4" t="s">
        <v>15</v>
      </c>
      <c r="I18" s="3" t="s">
        <v>14</v>
      </c>
      <c r="J18" s="3" t="s">
        <v>13</v>
      </c>
      <c r="K18" s="3" t="s">
        <v>27</v>
      </c>
      <c r="L18" s="2" t="s">
        <v>12</v>
      </c>
      <c r="M18" s="40" t="s">
        <v>12</v>
      </c>
      <c r="N18" s="40" t="s">
        <v>12</v>
      </c>
    </row>
    <row r="19" spans="1:14" s="16" customFormat="1" ht="12" thickBot="1" x14ac:dyDescent="0.3">
      <c r="A19" s="91" t="s">
        <v>11</v>
      </c>
      <c r="B19" s="21" t="s">
        <v>10</v>
      </c>
      <c r="C19" s="22" t="s">
        <v>9</v>
      </c>
      <c r="D19" s="22" t="s">
        <v>8</v>
      </c>
      <c r="E19" s="22" t="s">
        <v>7</v>
      </c>
      <c r="F19" s="22" t="s">
        <v>6</v>
      </c>
      <c r="G19" s="23" t="s">
        <v>29</v>
      </c>
      <c r="H19" s="24" t="s">
        <v>252</v>
      </c>
      <c r="I19" s="25" t="s">
        <v>30</v>
      </c>
      <c r="J19" s="25" t="s">
        <v>254</v>
      </c>
      <c r="K19" s="25" t="s">
        <v>253</v>
      </c>
      <c r="L19" s="26" t="s">
        <v>255</v>
      </c>
      <c r="M19" s="91" t="s">
        <v>256</v>
      </c>
      <c r="N19" s="91" t="s">
        <v>257</v>
      </c>
    </row>
    <row r="20" spans="1:14" ht="21" customHeight="1" x14ac:dyDescent="0.25">
      <c r="A20" s="117" t="s">
        <v>193</v>
      </c>
      <c r="B20" s="45" t="s">
        <v>81</v>
      </c>
      <c r="C20" s="46" t="s">
        <v>3</v>
      </c>
      <c r="D20" s="48">
        <v>37.72</v>
      </c>
      <c r="E20" s="87" t="s">
        <v>57</v>
      </c>
      <c r="F20" s="46" t="s">
        <v>116</v>
      </c>
      <c r="G20" s="49" t="s">
        <v>121</v>
      </c>
      <c r="H20" s="51">
        <f>D20*G20</f>
        <v>5884.32</v>
      </c>
      <c r="I20" s="126" t="str">
        <f>IF(VLOOKUP(C20,$C$7:$I$16,7,TRUE)=0,"",VLOOKUP(C20,$C$7:$I$16,7,TRUE))</f>
        <v/>
      </c>
      <c r="J20" s="1" t="str">
        <f>IF(I20="","",H20/I20)</f>
        <v/>
      </c>
      <c r="K20" s="126" t="str">
        <f>IF($K$7="","",$K$7)</f>
        <v/>
      </c>
      <c r="L20" s="32" t="str">
        <f>IFERROR(J20*K20,"")</f>
        <v/>
      </c>
      <c r="M20" s="130" t="str">
        <f>IFERROR(N20*G20*3,"")</f>
        <v/>
      </c>
      <c r="N20" s="32" t="str">
        <f>IFERROR(ROUND(D20/I20*K20,2),"")</f>
        <v/>
      </c>
    </row>
    <row r="21" spans="1:14" ht="21" customHeight="1" x14ac:dyDescent="0.25">
      <c r="A21" s="109" t="s">
        <v>194</v>
      </c>
      <c r="B21" s="47" t="s">
        <v>80</v>
      </c>
      <c r="C21" s="46" t="s">
        <v>54</v>
      </c>
      <c r="D21" s="48">
        <v>4.5999999999999996</v>
      </c>
      <c r="E21" s="87" t="s">
        <v>78</v>
      </c>
      <c r="F21" s="46" t="s">
        <v>116</v>
      </c>
      <c r="G21" s="49" t="s">
        <v>121</v>
      </c>
      <c r="H21" s="51">
        <f>D21*G21</f>
        <v>717.6</v>
      </c>
      <c r="I21" s="126" t="str">
        <f t="shared" ref="I21:I23" si="0">IF(VLOOKUP(C21,$C$7:$I$16,7,TRUE)=0,"",VLOOKUP(C21,$C$7:$I$16,7,TRUE))</f>
        <v/>
      </c>
      <c r="J21" s="1" t="str">
        <f t="shared" ref="J21" si="1">IF(I21="","",H21/I21)</f>
        <v/>
      </c>
      <c r="K21" s="126" t="str">
        <f t="shared" ref="K21:K23" si="2">IF($K$7="","",$K$7)</f>
        <v/>
      </c>
      <c r="L21" s="32" t="str">
        <f t="shared" ref="L21:L23" si="3">IFERROR(J21*K21,"")</f>
        <v/>
      </c>
      <c r="M21" s="130" t="str">
        <f t="shared" ref="M21:M23" si="4">IFERROR(N21*G21*3,"")</f>
        <v/>
      </c>
      <c r="N21" s="32" t="str">
        <f t="shared" ref="N21:N23" si="5">IFERROR(ROUND(D21/I21*K21,2),"")</f>
        <v/>
      </c>
    </row>
    <row r="22" spans="1:14" ht="21" customHeight="1" x14ac:dyDescent="0.25">
      <c r="A22" s="109" t="s">
        <v>195</v>
      </c>
      <c r="B22" s="47" t="s">
        <v>100</v>
      </c>
      <c r="C22" s="46" t="s">
        <v>49</v>
      </c>
      <c r="D22" s="48">
        <v>3.6</v>
      </c>
      <c r="E22" s="87" t="s">
        <v>78</v>
      </c>
      <c r="F22" s="46" t="s">
        <v>116</v>
      </c>
      <c r="G22" s="49" t="s">
        <v>121</v>
      </c>
      <c r="H22" s="51">
        <f>D22*G22</f>
        <v>561.6</v>
      </c>
      <c r="I22" s="126" t="str">
        <f t="shared" si="0"/>
        <v/>
      </c>
      <c r="J22" s="1" t="str">
        <f t="shared" ref="J22:J23" si="6">IF(I22="","",H22/I22)</f>
        <v/>
      </c>
      <c r="K22" s="126" t="str">
        <f t="shared" si="2"/>
        <v/>
      </c>
      <c r="L22" s="32" t="str">
        <f t="shared" si="3"/>
        <v/>
      </c>
      <c r="M22" s="130" t="str">
        <f t="shared" si="4"/>
        <v/>
      </c>
      <c r="N22" s="32" t="str">
        <f t="shared" si="5"/>
        <v/>
      </c>
    </row>
    <row r="23" spans="1:14" ht="21" customHeight="1" thickBot="1" x14ac:dyDescent="0.3">
      <c r="A23" s="122" t="s">
        <v>196</v>
      </c>
      <c r="B23" s="68" t="s">
        <v>101</v>
      </c>
      <c r="C23" s="69" t="s">
        <v>1</v>
      </c>
      <c r="D23" s="70">
        <v>2.64</v>
      </c>
      <c r="E23" s="89" t="s">
        <v>78</v>
      </c>
      <c r="F23" s="69" t="s">
        <v>116</v>
      </c>
      <c r="G23" s="72" t="s">
        <v>121</v>
      </c>
      <c r="H23" s="66">
        <f>D23*G23</f>
        <v>411.84</v>
      </c>
      <c r="I23" s="126" t="str">
        <f t="shared" si="0"/>
        <v/>
      </c>
      <c r="J23" s="67" t="str">
        <f t="shared" si="6"/>
        <v/>
      </c>
      <c r="K23" s="127" t="str">
        <f t="shared" si="2"/>
        <v/>
      </c>
      <c r="L23" s="32" t="str">
        <f t="shared" si="3"/>
        <v/>
      </c>
      <c r="M23" s="130" t="str">
        <f t="shared" si="4"/>
        <v/>
      </c>
      <c r="N23" s="32" t="str">
        <f t="shared" si="5"/>
        <v/>
      </c>
    </row>
    <row r="24" spans="1:14" s="42" customFormat="1" ht="25.5" customHeight="1" thickBot="1" x14ac:dyDescent="0.3">
      <c r="A24" s="195"/>
      <c r="B24" s="195" t="s">
        <v>40</v>
      </c>
      <c r="C24" s="44"/>
      <c r="D24" s="50">
        <f>SUM(D20:D23)</f>
        <v>48.56</v>
      </c>
      <c r="E24" s="52"/>
      <c r="F24" s="43"/>
      <c r="G24" s="192"/>
      <c r="H24" s="188">
        <f>SUM(H20:H23)</f>
        <v>7575.36</v>
      </c>
      <c r="I24" s="194"/>
      <c r="J24" s="193">
        <f>SUM(J20:J23)</f>
        <v>0</v>
      </c>
      <c r="K24" s="189"/>
      <c r="L24" s="53">
        <f>SUM(L20:L23)</f>
        <v>0</v>
      </c>
      <c r="M24" s="53">
        <f>SUM(M20:M23)</f>
        <v>0</v>
      </c>
      <c r="N24" s="53">
        <f>SUM(N20:N23)</f>
        <v>0</v>
      </c>
    </row>
    <row r="25" spans="1:14" s="42" customFormat="1" ht="21" customHeight="1" x14ac:dyDescent="0.25">
      <c r="A25" s="121" t="s">
        <v>197</v>
      </c>
      <c r="B25" s="45" t="s">
        <v>81</v>
      </c>
      <c r="C25" s="46" t="s">
        <v>3</v>
      </c>
      <c r="D25" s="48">
        <v>37.72</v>
      </c>
      <c r="E25" s="87" t="s">
        <v>57</v>
      </c>
      <c r="F25" s="46" t="s">
        <v>67</v>
      </c>
      <c r="G25" s="49" t="s">
        <v>68</v>
      </c>
      <c r="H25" s="74">
        <f>D25*G25</f>
        <v>75.44</v>
      </c>
      <c r="I25" s="128" t="str">
        <f>IF(VLOOKUP(C25,$C$7:$I$16,7,TRUE)=0,"",VLOOKUP(C25,$C$7:$I$16,7,TRUE))</f>
        <v/>
      </c>
      <c r="J25" s="75" t="str">
        <f>IF(I25="","",H25/I25)</f>
        <v/>
      </c>
      <c r="K25" s="128" t="str">
        <f>IF($K$7="","",$K$7)</f>
        <v/>
      </c>
      <c r="L25" s="32" t="str">
        <f t="shared" ref="L25" si="7">IFERROR(J25*K25,"")</f>
        <v/>
      </c>
      <c r="M25" s="130" t="str">
        <f t="shared" ref="M25" si="8">IFERROR(N25*G25*3,"")</f>
        <v/>
      </c>
      <c r="N25" s="32" t="str">
        <f>IFERROR(ROUND(D25/I25*K25,2),"")</f>
        <v/>
      </c>
    </row>
    <row r="26" spans="1:14" s="42" customFormat="1" ht="21" customHeight="1" x14ac:dyDescent="0.25">
      <c r="A26" s="109" t="s">
        <v>198</v>
      </c>
      <c r="B26" s="47" t="s">
        <v>80</v>
      </c>
      <c r="C26" s="46" t="s">
        <v>54</v>
      </c>
      <c r="D26" s="48">
        <v>4.5999999999999996</v>
      </c>
      <c r="E26" s="87" t="s">
        <v>78</v>
      </c>
      <c r="F26" s="46" t="s">
        <v>67</v>
      </c>
      <c r="G26" s="49" t="s">
        <v>68</v>
      </c>
      <c r="H26" s="51">
        <f>D26*G26</f>
        <v>9.1999999999999993</v>
      </c>
      <c r="I26" s="128" t="str">
        <f t="shared" ref="I26:I28" si="9">IF(VLOOKUP(C26,$C$7:$I$16,7,TRUE)=0,"",VLOOKUP(C26,$C$7:$I$16,7,TRUE))</f>
        <v/>
      </c>
      <c r="J26" s="75" t="str">
        <f t="shared" ref="J26" si="10">IF(I26="","",H26/I26)</f>
        <v/>
      </c>
      <c r="K26" s="128" t="str">
        <f t="shared" ref="K26:K28" si="11">IF($K$7="","",$K$7)</f>
        <v/>
      </c>
      <c r="L26" s="32" t="str">
        <f t="shared" ref="L26:L28" si="12">IFERROR(J26*K26,"")</f>
        <v/>
      </c>
      <c r="M26" s="130" t="str">
        <f t="shared" ref="M26:M28" si="13">IFERROR(N26*G26*3,"")</f>
        <v/>
      </c>
      <c r="N26" s="32" t="str">
        <f t="shared" ref="N26:N28" si="14">IFERROR(ROUND(D26/I26*K26,2),"")</f>
        <v/>
      </c>
    </row>
    <row r="27" spans="1:14" s="42" customFormat="1" ht="21" customHeight="1" x14ac:dyDescent="0.25">
      <c r="A27" s="109" t="s">
        <v>199</v>
      </c>
      <c r="B27" s="47" t="s">
        <v>100</v>
      </c>
      <c r="C27" s="46" t="s">
        <v>49</v>
      </c>
      <c r="D27" s="48">
        <v>3.6</v>
      </c>
      <c r="E27" s="87" t="s">
        <v>78</v>
      </c>
      <c r="F27" s="46" t="s">
        <v>67</v>
      </c>
      <c r="G27" s="49" t="s">
        <v>68</v>
      </c>
      <c r="H27" s="51">
        <f>D27*G27</f>
        <v>7.2</v>
      </c>
      <c r="I27" s="128" t="str">
        <f t="shared" si="9"/>
        <v/>
      </c>
      <c r="J27" s="75" t="str">
        <f t="shared" ref="J27:J28" si="15">IF(I27="","",H27/I27)</f>
        <v/>
      </c>
      <c r="K27" s="128" t="str">
        <f t="shared" si="11"/>
        <v/>
      </c>
      <c r="L27" s="32" t="str">
        <f t="shared" si="12"/>
        <v/>
      </c>
      <c r="M27" s="130" t="str">
        <f t="shared" si="13"/>
        <v/>
      </c>
      <c r="N27" s="32" t="str">
        <f t="shared" si="14"/>
        <v/>
      </c>
    </row>
    <row r="28" spans="1:14" s="42" customFormat="1" ht="21" customHeight="1" thickBot="1" x14ac:dyDescent="0.3">
      <c r="A28" s="120" t="s">
        <v>200</v>
      </c>
      <c r="B28" s="68" t="s">
        <v>101</v>
      </c>
      <c r="C28" s="46" t="s">
        <v>1</v>
      </c>
      <c r="D28" s="70">
        <v>2.64</v>
      </c>
      <c r="E28" s="89" t="s">
        <v>78</v>
      </c>
      <c r="F28" s="46" t="s">
        <v>67</v>
      </c>
      <c r="G28" s="49" t="s">
        <v>68</v>
      </c>
      <c r="H28" s="51">
        <f>D28*G28</f>
        <v>5.28</v>
      </c>
      <c r="I28" s="128" t="str">
        <f t="shared" si="9"/>
        <v/>
      </c>
      <c r="J28" s="75" t="str">
        <f t="shared" si="15"/>
        <v/>
      </c>
      <c r="K28" s="128" t="str">
        <f t="shared" si="11"/>
        <v/>
      </c>
      <c r="L28" s="32" t="str">
        <f t="shared" si="12"/>
        <v/>
      </c>
      <c r="M28" s="130" t="str">
        <f t="shared" si="13"/>
        <v/>
      </c>
      <c r="N28" s="32" t="str">
        <f t="shared" si="14"/>
        <v/>
      </c>
    </row>
    <row r="29" spans="1:14" s="42" customFormat="1" ht="25.5" customHeight="1" thickBot="1" x14ac:dyDescent="0.3">
      <c r="A29" s="195"/>
      <c r="B29" s="195" t="s">
        <v>46</v>
      </c>
      <c r="C29" s="44"/>
      <c r="D29" s="50">
        <f>SUM(D25:D28)</f>
        <v>48.56</v>
      </c>
      <c r="E29" s="52"/>
      <c r="F29" s="43"/>
      <c r="G29" s="185"/>
      <c r="H29" s="186">
        <f>SUM(H25:H28)</f>
        <v>97.12</v>
      </c>
      <c r="I29" s="189"/>
      <c r="J29" s="193">
        <f>SUM(J25:J28)</f>
        <v>0</v>
      </c>
      <c r="K29" s="189"/>
      <c r="L29" s="53">
        <f>SUM(L25:L28)</f>
        <v>0</v>
      </c>
      <c r="M29" s="53">
        <f>SUM(M25:M28)</f>
        <v>0</v>
      </c>
      <c r="N29" s="53">
        <f>SUM(N25:N28)</f>
        <v>0</v>
      </c>
    </row>
    <row r="30" spans="1:14" s="14" customFormat="1" ht="68.25" customHeight="1" x14ac:dyDescent="0.25">
      <c r="A30" s="39" t="s">
        <v>127</v>
      </c>
      <c r="B30" s="28" t="s">
        <v>102</v>
      </c>
      <c r="C30" s="19" t="s">
        <v>23</v>
      </c>
      <c r="D30" s="20" t="s">
        <v>22</v>
      </c>
      <c r="E30" s="19" t="s">
        <v>21</v>
      </c>
      <c r="F30" s="19" t="s">
        <v>20</v>
      </c>
      <c r="G30" s="29" t="s">
        <v>19</v>
      </c>
      <c r="H30" s="30" t="s">
        <v>18</v>
      </c>
      <c r="I30" s="31" t="s">
        <v>55</v>
      </c>
      <c r="J30" s="206" t="s">
        <v>17</v>
      </c>
      <c r="K30" s="206" t="s">
        <v>35</v>
      </c>
      <c r="L30" s="207" t="s">
        <v>31</v>
      </c>
      <c r="M30" s="39" t="s">
        <v>126</v>
      </c>
      <c r="N30" s="39" t="s">
        <v>142</v>
      </c>
    </row>
    <row r="31" spans="1:14" s="15" customFormat="1" ht="34.5" thickBot="1" x14ac:dyDescent="0.25">
      <c r="A31" s="113"/>
      <c r="B31" s="7" t="s">
        <v>34</v>
      </c>
      <c r="C31" s="6"/>
      <c r="D31" s="6" t="s">
        <v>15</v>
      </c>
      <c r="E31" s="6"/>
      <c r="F31" s="6"/>
      <c r="G31" s="5" t="s">
        <v>16</v>
      </c>
      <c r="H31" s="4" t="s">
        <v>15</v>
      </c>
      <c r="I31" s="3" t="s">
        <v>14</v>
      </c>
      <c r="J31" s="3" t="s">
        <v>13</v>
      </c>
      <c r="K31" s="3" t="s">
        <v>27</v>
      </c>
      <c r="L31" s="2" t="s">
        <v>12</v>
      </c>
      <c r="M31" s="40" t="s">
        <v>12</v>
      </c>
      <c r="N31" s="40" t="s">
        <v>12</v>
      </c>
    </row>
    <row r="32" spans="1:14" s="16" customFormat="1" ht="12" thickBot="1" x14ac:dyDescent="0.3">
      <c r="A32" s="91" t="s">
        <v>11</v>
      </c>
      <c r="B32" s="21" t="s">
        <v>10</v>
      </c>
      <c r="C32" s="22" t="s">
        <v>9</v>
      </c>
      <c r="D32" s="22" t="s">
        <v>8</v>
      </c>
      <c r="E32" s="22" t="s">
        <v>7</v>
      </c>
      <c r="F32" s="22" t="s">
        <v>6</v>
      </c>
      <c r="G32" s="23" t="s">
        <v>29</v>
      </c>
      <c r="H32" s="24" t="s">
        <v>252</v>
      </c>
      <c r="I32" s="25" t="s">
        <v>30</v>
      </c>
      <c r="J32" s="25" t="s">
        <v>254</v>
      </c>
      <c r="K32" s="25" t="s">
        <v>253</v>
      </c>
      <c r="L32" s="26" t="s">
        <v>255</v>
      </c>
      <c r="M32" s="91" t="s">
        <v>256</v>
      </c>
      <c r="N32" s="91" t="s">
        <v>257</v>
      </c>
    </row>
    <row r="33" spans="1:14" ht="21" customHeight="1" x14ac:dyDescent="0.25">
      <c r="A33" s="117" t="s">
        <v>203</v>
      </c>
      <c r="B33" s="45" t="s">
        <v>105</v>
      </c>
      <c r="C33" s="46" t="s">
        <v>3</v>
      </c>
      <c r="D33" s="48">
        <v>8.14</v>
      </c>
      <c r="E33" s="79" t="s">
        <v>62</v>
      </c>
      <c r="F33" s="46" t="s">
        <v>114</v>
      </c>
      <c r="G33" s="49" t="s">
        <v>122</v>
      </c>
      <c r="H33" s="51">
        <f>D33*G33</f>
        <v>423.28</v>
      </c>
      <c r="I33" s="126" t="str">
        <f>IF(VLOOKUP(C33,$C$7:$I$16,7,TRUE)=0,"",VLOOKUP(C33,$C$7:$I$16,7,TRUE))</f>
        <v/>
      </c>
      <c r="J33" s="1" t="str">
        <f>IF(I33="","",H33/I33)</f>
        <v/>
      </c>
      <c r="K33" s="126" t="str">
        <f>IF($K$7="","",$K$7)</f>
        <v/>
      </c>
      <c r="L33" s="32" t="str">
        <f t="shared" ref="L33" si="16">IFERROR(J33*K33,"")</f>
        <v/>
      </c>
      <c r="M33" s="130" t="str">
        <f t="shared" ref="M33" si="17">IFERROR(N33*G33*3,"")</f>
        <v/>
      </c>
      <c r="N33" s="32" t="str">
        <f>IFERROR(ROUND(D33/I33*K33,2),"")</f>
        <v/>
      </c>
    </row>
    <row r="34" spans="1:14" ht="21" customHeight="1" x14ac:dyDescent="0.25">
      <c r="A34" s="109" t="s">
        <v>204</v>
      </c>
      <c r="B34" s="47" t="s">
        <v>103</v>
      </c>
      <c r="C34" s="81" t="s">
        <v>1</v>
      </c>
      <c r="D34" s="82">
        <v>1.63</v>
      </c>
      <c r="E34" s="79" t="s">
        <v>62</v>
      </c>
      <c r="F34" s="81" t="s">
        <v>116</v>
      </c>
      <c r="G34" s="83" t="s">
        <v>121</v>
      </c>
      <c r="H34" s="66">
        <f>D34*G34</f>
        <v>254.28</v>
      </c>
      <c r="I34" s="127" t="str">
        <f>IF(VLOOKUP(C34,$C$7:$I$16,7,TRUE)=0,"",VLOOKUP(C34,$C$7:$I$16,7,TRUE))</f>
        <v/>
      </c>
      <c r="J34" s="67" t="str">
        <f>IF(I34="","",H34/I34)</f>
        <v/>
      </c>
      <c r="K34" s="127" t="str">
        <f>IF($K$7="","",$K$7)</f>
        <v/>
      </c>
      <c r="L34" s="32" t="str">
        <f t="shared" ref="L34:L35" si="18">IFERROR(J34*K34,"")</f>
        <v/>
      </c>
      <c r="M34" s="130" t="str">
        <f t="shared" ref="M34:M35" si="19">IFERROR(N34*G34*3,"")</f>
        <v/>
      </c>
      <c r="N34" s="32" t="str">
        <f t="shared" ref="N34:N35" si="20">IFERROR(ROUND(D34/I34*K34,2),"")</f>
        <v/>
      </c>
    </row>
    <row r="35" spans="1:14" ht="21" customHeight="1" thickBot="1" x14ac:dyDescent="0.3">
      <c r="A35" s="116" t="s">
        <v>205</v>
      </c>
      <c r="B35" s="78" t="s">
        <v>104</v>
      </c>
      <c r="C35" s="69" t="s">
        <v>49</v>
      </c>
      <c r="D35" s="70">
        <v>1.3</v>
      </c>
      <c r="E35" s="80" t="s">
        <v>62</v>
      </c>
      <c r="F35" s="69" t="s">
        <v>114</v>
      </c>
      <c r="G35" s="72" t="s">
        <v>122</v>
      </c>
      <c r="H35" s="66">
        <f>D35*G35</f>
        <v>67.599999999999994</v>
      </c>
      <c r="I35" s="127" t="str">
        <f>IF(VLOOKUP(C35,$C$7:$I$16,7,TRUE)=0,"",VLOOKUP(C35,$C$7:$I$16,7,TRUE))</f>
        <v/>
      </c>
      <c r="J35" s="67" t="str">
        <f>IF(I35="","",H35/I35)</f>
        <v/>
      </c>
      <c r="K35" s="127" t="str">
        <f>IF($K$7="","",$K$7)</f>
        <v/>
      </c>
      <c r="L35" s="32" t="str">
        <f t="shared" si="18"/>
        <v/>
      </c>
      <c r="M35" s="130" t="str">
        <f t="shared" si="19"/>
        <v/>
      </c>
      <c r="N35" s="32" t="str">
        <f t="shared" si="20"/>
        <v/>
      </c>
    </row>
    <row r="36" spans="1:14" s="42" customFormat="1" ht="25.5" customHeight="1" thickBot="1" x14ac:dyDescent="0.3">
      <c r="A36" s="195"/>
      <c r="B36" s="195" t="s">
        <v>40</v>
      </c>
      <c r="C36" s="44"/>
      <c r="D36" s="50">
        <f>SUM(D33:D35)</f>
        <v>11.07</v>
      </c>
      <c r="E36" s="52"/>
      <c r="F36" s="43"/>
      <c r="G36" s="192"/>
      <c r="H36" s="188">
        <f>SUM(H33:H35)</f>
        <v>745.16</v>
      </c>
      <c r="I36" s="187"/>
      <c r="J36" s="191">
        <f>SUM(J33:J35)</f>
        <v>0</v>
      </c>
      <c r="K36" s="103"/>
      <c r="L36" s="53">
        <f>SUM(L33:L35)</f>
        <v>0</v>
      </c>
      <c r="M36" s="53">
        <f>SUM(M33:M35)</f>
        <v>0</v>
      </c>
      <c r="N36" s="53">
        <f>SUM(N33:N35)</f>
        <v>0</v>
      </c>
    </row>
    <row r="37" spans="1:14" s="42" customFormat="1" ht="25.5" customHeight="1" x14ac:dyDescent="0.25">
      <c r="A37" s="117" t="s">
        <v>186</v>
      </c>
      <c r="B37" s="45" t="s">
        <v>105</v>
      </c>
      <c r="C37" s="46" t="s">
        <v>3</v>
      </c>
      <c r="D37" s="48">
        <v>8.14</v>
      </c>
      <c r="E37" s="79" t="s">
        <v>62</v>
      </c>
      <c r="F37" s="46" t="s">
        <v>67</v>
      </c>
      <c r="G37" s="49" t="s">
        <v>68</v>
      </c>
      <c r="H37" s="74">
        <f>D37*G37</f>
        <v>16.28</v>
      </c>
      <c r="I37" s="128" t="str">
        <f>IF(VLOOKUP(C37,$C$7:$I$16,7,TRUE)=0,"",VLOOKUP(C37,$C$7:$I$16,7,TRUE))</f>
        <v/>
      </c>
      <c r="J37" s="75" t="str">
        <f>IF(I37="","",H37/I37)</f>
        <v/>
      </c>
      <c r="K37" s="128" t="str">
        <f>IF($K$7="","",$K$7)</f>
        <v/>
      </c>
      <c r="L37" s="32" t="str">
        <f t="shared" ref="L37" si="21">IFERROR(J37*K37,"")</f>
        <v/>
      </c>
      <c r="M37" s="130" t="str">
        <f t="shared" ref="M37" si="22">IFERROR(N37*G37*3,"")</f>
        <v/>
      </c>
      <c r="N37" s="32" t="str">
        <f>IFERROR(ROUND(D37/I37*K37,2),"")</f>
        <v/>
      </c>
    </row>
    <row r="38" spans="1:14" s="42" customFormat="1" ht="25.5" customHeight="1" x14ac:dyDescent="0.25">
      <c r="A38" s="109" t="s">
        <v>201</v>
      </c>
      <c r="B38" s="47" t="s">
        <v>103</v>
      </c>
      <c r="C38" s="81" t="s">
        <v>1</v>
      </c>
      <c r="D38" s="82">
        <v>1.63</v>
      </c>
      <c r="E38" s="79" t="s">
        <v>62</v>
      </c>
      <c r="F38" s="46" t="s">
        <v>67</v>
      </c>
      <c r="G38" s="49" t="s">
        <v>68</v>
      </c>
      <c r="H38" s="74">
        <f>D38*G38</f>
        <v>3.26</v>
      </c>
      <c r="I38" s="128" t="str">
        <f t="shared" ref="I38:I39" si="23">IF(VLOOKUP(C38,$C$7:$I$16,7,TRUE)=0,"",VLOOKUP(C38,$C$7:$I$16,7,TRUE))</f>
        <v/>
      </c>
      <c r="J38" s="75" t="str">
        <f>IF(I38="","",H38/I38)</f>
        <v/>
      </c>
      <c r="K38" s="128" t="str">
        <f>IF($K$7="","",$K$7)</f>
        <v/>
      </c>
      <c r="L38" s="32" t="str">
        <f t="shared" ref="L38:L39" si="24">IFERROR(J38*K38,"")</f>
        <v/>
      </c>
      <c r="M38" s="130" t="str">
        <f t="shared" ref="M38:M39" si="25">IFERROR(N38*G38*3,"")</f>
        <v/>
      </c>
      <c r="N38" s="32" t="str">
        <f t="shared" ref="N38:N39" si="26">IFERROR(ROUND(D38/I38*K38,2),"")</f>
        <v/>
      </c>
    </row>
    <row r="39" spans="1:14" s="42" customFormat="1" ht="25.5" customHeight="1" thickBot="1" x14ac:dyDescent="0.3">
      <c r="A39" s="116" t="s">
        <v>202</v>
      </c>
      <c r="B39" s="78" t="s">
        <v>104</v>
      </c>
      <c r="C39" s="69" t="s">
        <v>49</v>
      </c>
      <c r="D39" s="70">
        <v>1.3</v>
      </c>
      <c r="E39" s="80" t="s">
        <v>62</v>
      </c>
      <c r="F39" s="46" t="s">
        <v>67</v>
      </c>
      <c r="G39" s="49" t="s">
        <v>68</v>
      </c>
      <c r="H39" s="51">
        <f>D39*G39</f>
        <v>2.6</v>
      </c>
      <c r="I39" s="128" t="str">
        <f t="shared" si="23"/>
        <v/>
      </c>
      <c r="J39" s="75" t="str">
        <f>IF(I39="","",H39/I39)</f>
        <v/>
      </c>
      <c r="K39" s="128" t="str">
        <f>IF($K$7="","",$K$7)</f>
        <v/>
      </c>
      <c r="L39" s="32" t="str">
        <f t="shared" si="24"/>
        <v/>
      </c>
      <c r="M39" s="130" t="str">
        <f t="shared" si="25"/>
        <v/>
      </c>
      <c r="N39" s="32" t="str">
        <f t="shared" si="26"/>
        <v/>
      </c>
    </row>
    <row r="40" spans="1:14" s="42" customFormat="1" ht="25.5" customHeight="1" thickBot="1" x14ac:dyDescent="0.3">
      <c r="A40" s="195"/>
      <c r="B40" s="195" t="s">
        <v>46</v>
      </c>
      <c r="C40" s="44"/>
      <c r="D40" s="50">
        <f>SUM(D37:D39)</f>
        <v>11.07</v>
      </c>
      <c r="E40" s="52"/>
      <c r="F40" s="43"/>
      <c r="G40" s="192"/>
      <c r="H40" s="190">
        <f>SUM(H37:H39)</f>
        <v>22.14</v>
      </c>
      <c r="I40" s="103"/>
      <c r="J40" s="191">
        <f>SUM(J37:J39)</f>
        <v>0</v>
      </c>
      <c r="K40" s="103"/>
      <c r="L40" s="53">
        <f>SUM(L37:L39)</f>
        <v>0</v>
      </c>
      <c r="M40" s="53">
        <f>SUM(M37:M39)</f>
        <v>0</v>
      </c>
      <c r="N40" s="53">
        <f>SUM(N37:N39)</f>
        <v>0</v>
      </c>
    </row>
    <row r="41" spans="1:14" s="42" customFormat="1" ht="25.5" customHeight="1" thickBot="1" x14ac:dyDescent="0.3">
      <c r="B41" s="57"/>
      <c r="C41" s="58"/>
      <c r="D41" s="59"/>
      <c r="E41" s="60"/>
      <c r="F41" s="61"/>
      <c r="G41" s="62"/>
      <c r="H41" s="63"/>
      <c r="I41" s="64"/>
      <c r="J41" s="63"/>
      <c r="K41" s="64"/>
      <c r="L41" s="63"/>
    </row>
    <row r="42" spans="1:14" ht="25.5" customHeight="1" thickBot="1" x14ac:dyDescent="0.3">
      <c r="B42" s="237" t="s">
        <v>223</v>
      </c>
      <c r="C42" s="238"/>
      <c r="D42" s="129">
        <f>M24+M29+M36+M40</f>
        <v>0</v>
      </c>
      <c r="N42" s="42"/>
    </row>
    <row r="43" spans="1:14" ht="25.5" customHeight="1" x14ac:dyDescent="0.25">
      <c r="N43" s="42"/>
    </row>
    <row r="44" spans="1:14" ht="25.5" customHeight="1" x14ac:dyDescent="0.25">
      <c r="N44" s="42"/>
    </row>
    <row r="45" spans="1:14" ht="25.5" customHeight="1" x14ac:dyDescent="0.25">
      <c r="N45" s="42"/>
    </row>
    <row r="46" spans="1:14" ht="25.5" customHeight="1" x14ac:dyDescent="0.25">
      <c r="N46" s="42"/>
    </row>
    <row r="47" spans="1:14" ht="25.5" customHeight="1" x14ac:dyDescent="0.25">
      <c r="N47" s="42"/>
    </row>
    <row r="48" spans="1:14" ht="25.5" customHeight="1" x14ac:dyDescent="0.25">
      <c r="N48" s="42"/>
    </row>
    <row r="49" spans="14:14" ht="25.5" customHeight="1" x14ac:dyDescent="0.25">
      <c r="N49" s="42"/>
    </row>
    <row r="50" spans="14:14" ht="25.5" customHeight="1" x14ac:dyDescent="0.25">
      <c r="N50" s="42"/>
    </row>
    <row r="51" spans="14:14" ht="25.5" customHeight="1" x14ac:dyDescent="0.25">
      <c r="N51" s="42"/>
    </row>
    <row r="52" spans="14:14" ht="25.5" customHeight="1" x14ac:dyDescent="0.25">
      <c r="N52" s="42"/>
    </row>
    <row r="61" spans="14:14" ht="25.5" customHeight="1" x14ac:dyDescent="0.2">
      <c r="N61" s="10"/>
    </row>
    <row r="62" spans="14:14" ht="25.5" customHeight="1" x14ac:dyDescent="0.2">
      <c r="N62" s="10"/>
    </row>
    <row r="63" spans="14:14" ht="25.5" customHeight="1" x14ac:dyDescent="0.2">
      <c r="N63" s="10"/>
    </row>
  </sheetData>
  <sheetProtection algorithmName="SHA-512" hashValue="kHtMKtz4OL8vMTUz8F/TOIAlUlBcrsGrUS/UAfSYwiXgeBLmf+aFUV17Tv768kbeCMRsgD4fpNuOd6CU+HfU9g==" saltValue="O/qL4G7PUYYkS4vT49ABTA==" spinCount="100000" sheet="1" objects="1" scenarios="1" selectLockedCells="1"/>
  <mergeCells count="11">
    <mergeCell ref="B42:C42"/>
    <mergeCell ref="B4:L4"/>
    <mergeCell ref="B5:L5"/>
    <mergeCell ref="D6:H6"/>
    <mergeCell ref="B7:B16"/>
    <mergeCell ref="D7:H7"/>
    <mergeCell ref="J9:L16"/>
    <mergeCell ref="D13:H13"/>
    <mergeCell ref="D14:H14"/>
    <mergeCell ref="D15:H15"/>
    <mergeCell ref="D16:H16"/>
  </mergeCells>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rowBreaks count="1" manualBreakCount="1">
    <brk id="29" max="1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pageSetUpPr fitToPage="1"/>
  </sheetPr>
  <dimension ref="A1:N76"/>
  <sheetViews>
    <sheetView showGridLines="0" zoomScaleNormal="100" zoomScaleSheetLayoutView="70" zoomScalePageLayoutView="80" workbookViewId="0">
      <selection activeCell="K24" sqref="K24:K29"/>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3" ht="20.25" x14ac:dyDescent="0.25">
      <c r="B1" s="65"/>
    </row>
    <row r="2" spans="1:13" ht="20.25" x14ac:dyDescent="0.3">
      <c r="B2" s="11" t="s">
        <v>249</v>
      </c>
    </row>
    <row r="3" spans="1:13" ht="12.75" x14ac:dyDescent="0.2">
      <c r="B3" s="37" t="s">
        <v>60</v>
      </c>
    </row>
    <row r="4" spans="1:13" s="8" customFormat="1" ht="13.5" thickBot="1" x14ac:dyDescent="0.25">
      <c r="A4" s="111"/>
      <c r="B4" s="261" t="s">
        <v>24</v>
      </c>
      <c r="C4" s="262"/>
      <c r="D4" s="262"/>
      <c r="E4" s="262"/>
      <c r="F4" s="262"/>
      <c r="G4" s="262"/>
      <c r="H4" s="262"/>
      <c r="I4" s="262"/>
      <c r="J4" s="262"/>
      <c r="K4" s="262"/>
      <c r="L4" s="263"/>
    </row>
    <row r="5" spans="1:13" ht="18" x14ac:dyDescent="0.25">
      <c r="B5" s="248" t="s">
        <v>36</v>
      </c>
      <c r="C5" s="249"/>
      <c r="D5" s="249"/>
      <c r="E5" s="249"/>
      <c r="F5" s="249"/>
      <c r="G5" s="249"/>
      <c r="H5" s="249"/>
      <c r="I5" s="249"/>
      <c r="J5" s="249"/>
      <c r="K5" s="249"/>
      <c r="L5" s="250"/>
    </row>
    <row r="6" spans="1:13" ht="85.5" customHeight="1" x14ac:dyDescent="0.2">
      <c r="B6" s="131" t="s">
        <v>224</v>
      </c>
      <c r="C6" s="169" t="s">
        <v>23</v>
      </c>
      <c r="D6" s="271" t="s">
        <v>33</v>
      </c>
      <c r="E6" s="271"/>
      <c r="F6" s="271"/>
      <c r="G6" s="271"/>
      <c r="H6" s="271"/>
      <c r="I6" s="170" t="s">
        <v>38</v>
      </c>
      <c r="J6" s="36"/>
      <c r="K6" s="171" t="s">
        <v>37</v>
      </c>
      <c r="L6" s="138"/>
      <c r="M6" s="123"/>
    </row>
    <row r="7" spans="1:13" ht="18" customHeight="1" x14ac:dyDescent="0.25">
      <c r="B7" s="257" t="s">
        <v>260</v>
      </c>
      <c r="C7" s="33" t="s">
        <v>3</v>
      </c>
      <c r="D7" s="268" t="s">
        <v>43</v>
      </c>
      <c r="E7" s="268"/>
      <c r="F7" s="268"/>
      <c r="G7" s="268"/>
      <c r="H7" s="268"/>
      <c r="I7" s="124"/>
      <c r="J7" s="27"/>
      <c r="K7" s="125"/>
      <c r="L7" s="138"/>
      <c r="M7" s="123"/>
    </row>
    <row r="8" spans="1:13" ht="15" x14ac:dyDescent="0.25">
      <c r="B8" s="257"/>
      <c r="C8" s="41" t="s">
        <v>48</v>
      </c>
      <c r="D8" s="54" t="s">
        <v>50</v>
      </c>
      <c r="E8" s="55"/>
      <c r="F8" s="55"/>
      <c r="G8" s="55"/>
      <c r="H8" s="56"/>
      <c r="I8" s="124"/>
      <c r="J8" s="27"/>
      <c r="K8" s="27"/>
      <c r="L8" s="27"/>
      <c r="M8" s="123"/>
    </row>
    <row r="9" spans="1:13" ht="15" x14ac:dyDescent="0.25">
      <c r="B9" s="257"/>
      <c r="C9" s="33" t="s">
        <v>2</v>
      </c>
      <c r="D9" s="54" t="s">
        <v>44</v>
      </c>
      <c r="E9" s="55"/>
      <c r="F9" s="55"/>
      <c r="G9" s="55"/>
      <c r="H9" s="56"/>
      <c r="I9" s="124"/>
      <c r="J9" s="245" t="s">
        <v>251</v>
      </c>
      <c r="K9" s="246"/>
      <c r="L9" s="246"/>
      <c r="M9" s="123"/>
    </row>
    <row r="10" spans="1:13" ht="15" x14ac:dyDescent="0.25">
      <c r="B10" s="257"/>
      <c r="C10" s="33" t="s">
        <v>1</v>
      </c>
      <c r="D10" s="54" t="s">
        <v>45</v>
      </c>
      <c r="E10" s="55"/>
      <c r="F10" s="55"/>
      <c r="G10" s="55"/>
      <c r="H10" s="56"/>
      <c r="I10" s="124"/>
      <c r="J10" s="245"/>
      <c r="K10" s="246"/>
      <c r="L10" s="247"/>
    </row>
    <row r="11" spans="1:13" ht="18" customHeight="1" x14ac:dyDescent="0.25">
      <c r="B11" s="257"/>
      <c r="C11" s="41" t="s">
        <v>49</v>
      </c>
      <c r="D11" s="54" t="s">
        <v>51</v>
      </c>
      <c r="E11" s="55"/>
      <c r="F11" s="55"/>
      <c r="G11" s="55"/>
      <c r="H11" s="56"/>
      <c r="I11" s="124"/>
      <c r="J11" s="245"/>
      <c r="K11" s="246"/>
      <c r="L11" s="247"/>
    </row>
    <row r="12" spans="1:13" ht="18" customHeight="1" x14ac:dyDescent="0.25">
      <c r="B12" s="257"/>
      <c r="C12" s="41" t="s">
        <v>54</v>
      </c>
      <c r="D12" s="54" t="s">
        <v>52</v>
      </c>
      <c r="E12" s="55"/>
      <c r="F12" s="55"/>
      <c r="G12" s="55"/>
      <c r="H12" s="56"/>
      <c r="I12" s="124"/>
      <c r="J12" s="245"/>
      <c r="K12" s="246"/>
      <c r="L12" s="247"/>
    </row>
    <row r="13" spans="1:13" ht="18" customHeight="1" x14ac:dyDescent="0.25">
      <c r="B13" s="257"/>
      <c r="C13" s="33" t="s">
        <v>0</v>
      </c>
      <c r="D13" s="269" t="s">
        <v>25</v>
      </c>
      <c r="E13" s="269"/>
      <c r="F13" s="269"/>
      <c r="G13" s="269"/>
      <c r="H13" s="269"/>
      <c r="I13" s="124"/>
      <c r="J13" s="245"/>
      <c r="K13" s="246"/>
      <c r="L13" s="247"/>
    </row>
    <row r="14" spans="1:13" ht="18" customHeight="1" x14ac:dyDescent="0.25">
      <c r="B14" s="257"/>
      <c r="C14" s="41" t="s">
        <v>58</v>
      </c>
      <c r="D14" s="269" t="s">
        <v>59</v>
      </c>
      <c r="E14" s="269"/>
      <c r="F14" s="269"/>
      <c r="G14" s="269"/>
      <c r="H14" s="269"/>
      <c r="I14" s="124"/>
      <c r="J14" s="245"/>
      <c r="K14" s="246"/>
      <c r="L14" s="247"/>
    </row>
    <row r="15" spans="1:13" ht="18" customHeight="1" x14ac:dyDescent="0.25">
      <c r="B15" s="257"/>
      <c r="C15" s="33"/>
      <c r="D15" s="268"/>
      <c r="E15" s="268"/>
      <c r="F15" s="268"/>
      <c r="G15" s="268"/>
      <c r="H15" s="268"/>
      <c r="I15" s="33"/>
      <c r="J15" s="245"/>
      <c r="K15" s="246"/>
      <c r="L15" s="247"/>
    </row>
    <row r="16" spans="1:13" ht="18" customHeight="1" thickBot="1" x14ac:dyDescent="0.3">
      <c r="B16" s="257"/>
      <c r="C16" s="196"/>
      <c r="D16" s="270"/>
      <c r="E16" s="270"/>
      <c r="F16" s="270"/>
      <c r="G16" s="270"/>
      <c r="H16" s="270"/>
      <c r="I16" s="133"/>
      <c r="J16" s="245"/>
      <c r="K16" s="246"/>
      <c r="L16" s="247"/>
    </row>
    <row r="17" spans="1:14" s="14" customFormat="1" ht="88.5" customHeight="1" x14ac:dyDescent="0.25">
      <c r="A17" s="39" t="s">
        <v>264</v>
      </c>
      <c r="B17" s="197" t="s">
        <v>106</v>
      </c>
      <c r="C17" s="198" t="s">
        <v>23</v>
      </c>
      <c r="D17" s="199" t="s">
        <v>22</v>
      </c>
      <c r="E17" s="198" t="s">
        <v>21</v>
      </c>
      <c r="F17" s="198" t="s">
        <v>20</v>
      </c>
      <c r="G17" s="200" t="s">
        <v>19</v>
      </c>
      <c r="H17" s="201" t="s">
        <v>18</v>
      </c>
      <c r="I17" s="12" t="s">
        <v>55</v>
      </c>
      <c r="J17" s="12" t="s">
        <v>17</v>
      </c>
      <c r="K17" s="12" t="s">
        <v>35</v>
      </c>
      <c r="L17" s="202" t="s">
        <v>31</v>
      </c>
      <c r="M17" s="101" t="s">
        <v>126</v>
      </c>
      <c r="N17" s="39" t="s">
        <v>142</v>
      </c>
    </row>
    <row r="18" spans="1:14" s="15" customFormat="1" ht="34.5" thickBot="1" x14ac:dyDescent="0.25">
      <c r="A18" s="113"/>
      <c r="B18" s="7" t="s">
        <v>34</v>
      </c>
      <c r="C18" s="6"/>
      <c r="D18" s="6" t="s">
        <v>15</v>
      </c>
      <c r="E18" s="6"/>
      <c r="F18" s="6"/>
      <c r="G18" s="5" t="s">
        <v>16</v>
      </c>
      <c r="H18" s="4" t="s">
        <v>15</v>
      </c>
      <c r="I18" s="3" t="s">
        <v>14</v>
      </c>
      <c r="J18" s="3" t="s">
        <v>13</v>
      </c>
      <c r="K18" s="3" t="s">
        <v>27</v>
      </c>
      <c r="L18" s="2" t="s">
        <v>12</v>
      </c>
      <c r="M18" s="102" t="s">
        <v>12</v>
      </c>
      <c r="N18" s="40" t="s">
        <v>12</v>
      </c>
    </row>
    <row r="19" spans="1:14" s="16" customFormat="1" ht="12" thickBot="1" x14ac:dyDescent="0.3">
      <c r="A19" s="91" t="s">
        <v>11</v>
      </c>
      <c r="B19" s="21" t="s">
        <v>10</v>
      </c>
      <c r="C19" s="22" t="s">
        <v>9</v>
      </c>
      <c r="D19" s="22" t="s">
        <v>8</v>
      </c>
      <c r="E19" s="22" t="s">
        <v>7</v>
      </c>
      <c r="F19" s="22" t="s">
        <v>6</v>
      </c>
      <c r="G19" s="23" t="s">
        <v>29</v>
      </c>
      <c r="H19" s="24" t="s">
        <v>252</v>
      </c>
      <c r="I19" s="25" t="s">
        <v>30</v>
      </c>
      <c r="J19" s="25" t="s">
        <v>254</v>
      </c>
      <c r="K19" s="25" t="s">
        <v>253</v>
      </c>
      <c r="L19" s="26" t="s">
        <v>255</v>
      </c>
      <c r="M19" s="91" t="s">
        <v>256</v>
      </c>
      <c r="N19" s="91" t="s">
        <v>257</v>
      </c>
    </row>
    <row r="20" spans="1:14" ht="21" customHeight="1" x14ac:dyDescent="0.25">
      <c r="A20" s="117" t="s">
        <v>206</v>
      </c>
      <c r="B20" s="45" t="s">
        <v>110</v>
      </c>
      <c r="C20" s="46" t="s">
        <v>54</v>
      </c>
      <c r="D20" s="48">
        <v>22.15</v>
      </c>
      <c r="E20" s="79" t="s">
        <v>41</v>
      </c>
      <c r="F20" s="46" t="s">
        <v>225</v>
      </c>
      <c r="G20" s="49" t="s">
        <v>226</v>
      </c>
      <c r="H20" s="51">
        <f>D20*G20</f>
        <v>265.8</v>
      </c>
      <c r="I20" s="126" t="str">
        <f t="shared" ref="I20:I22" si="0">IF(VLOOKUP(C20,$C$7:$I$16,7,TRUE)=0,"",VLOOKUP(C20,$C$7:$I$16,7,TRUE))</f>
        <v/>
      </c>
      <c r="J20" s="1" t="str">
        <f>IF(I20="","",H20/I20)</f>
        <v/>
      </c>
      <c r="K20" s="126" t="str">
        <f>IF($K$7="","",$K$7)</f>
        <v/>
      </c>
      <c r="L20" s="32" t="str">
        <f>IFERROR(J20*K20,"")</f>
        <v/>
      </c>
      <c r="M20" s="130" t="str">
        <f>IFERROR(N20*G20*3,"")</f>
        <v/>
      </c>
      <c r="N20" s="32" t="str">
        <f>IFERROR(ROUND(D20/I20*K20,2),"")</f>
        <v/>
      </c>
    </row>
    <row r="21" spans="1:14" ht="21" customHeight="1" x14ac:dyDescent="0.25">
      <c r="A21" s="109" t="s">
        <v>207</v>
      </c>
      <c r="B21" s="203" t="s">
        <v>109</v>
      </c>
      <c r="C21" s="46" t="s">
        <v>1</v>
      </c>
      <c r="D21" s="48">
        <v>1.65</v>
      </c>
      <c r="E21" s="79" t="s">
        <v>41</v>
      </c>
      <c r="F21" s="46" t="s">
        <v>225</v>
      </c>
      <c r="G21" s="49" t="s">
        <v>226</v>
      </c>
      <c r="H21" s="51">
        <f>D21*G21</f>
        <v>19.8</v>
      </c>
      <c r="I21" s="126" t="str">
        <f t="shared" si="0"/>
        <v/>
      </c>
      <c r="J21" s="1" t="str">
        <f t="shared" ref="J21" si="1">IF(I21="","",H21/I21)</f>
        <v/>
      </c>
      <c r="K21" s="126" t="str">
        <f>IF($K$7="","",$K$7)</f>
        <v/>
      </c>
      <c r="L21" s="32" t="str">
        <f t="shared" ref="L21:L22" si="2">IFERROR(J21*K21,"")</f>
        <v/>
      </c>
      <c r="M21" s="130" t="str">
        <f t="shared" ref="M21:M22" si="3">IFERROR(N21*G21*3,"")</f>
        <v/>
      </c>
      <c r="N21" s="32" t="str">
        <f t="shared" ref="N21:N22" si="4">IFERROR(ROUND(D21/I21*K21,2),"")</f>
        <v/>
      </c>
    </row>
    <row r="22" spans="1:14" ht="21" customHeight="1" thickBot="1" x14ac:dyDescent="0.3">
      <c r="A22" s="109" t="s">
        <v>208</v>
      </c>
      <c r="B22" s="47" t="s">
        <v>87</v>
      </c>
      <c r="C22" s="46" t="s">
        <v>2</v>
      </c>
      <c r="D22" s="48">
        <v>12.5</v>
      </c>
      <c r="E22" s="79" t="s">
        <v>62</v>
      </c>
      <c r="F22" s="46" t="s">
        <v>225</v>
      </c>
      <c r="G22" s="49" t="s">
        <v>226</v>
      </c>
      <c r="H22" s="51">
        <f>D22*G22</f>
        <v>150</v>
      </c>
      <c r="I22" s="126" t="str">
        <f t="shared" si="0"/>
        <v/>
      </c>
      <c r="J22" s="1" t="str">
        <f t="shared" ref="J22" si="5">IF(I22="","",H22/I22)</f>
        <v/>
      </c>
      <c r="K22" s="126" t="str">
        <f>IF($K$7="","",$K$7)</f>
        <v/>
      </c>
      <c r="L22" s="32" t="str">
        <f t="shared" si="2"/>
        <v/>
      </c>
      <c r="M22" s="130" t="str">
        <f t="shared" si="3"/>
        <v/>
      </c>
      <c r="N22" s="32" t="str">
        <f t="shared" si="4"/>
        <v/>
      </c>
    </row>
    <row r="23" spans="1:14" s="42" customFormat="1" ht="25.5" customHeight="1" thickBot="1" x14ac:dyDescent="0.3">
      <c r="A23" s="195"/>
      <c r="B23" s="195" t="s">
        <v>40</v>
      </c>
      <c r="C23" s="44"/>
      <c r="D23" s="50">
        <f>SUM(D20:D22)</f>
        <v>36.299999999999997</v>
      </c>
      <c r="E23" s="52"/>
      <c r="F23" s="43"/>
      <c r="G23" s="185"/>
      <c r="H23" s="186">
        <f>SUM(H20:H22)</f>
        <v>435.6</v>
      </c>
      <c r="I23" s="194"/>
      <c r="J23" s="193">
        <f>SUM(J20:J22)</f>
        <v>0</v>
      </c>
      <c r="K23" s="189"/>
      <c r="L23" s="53">
        <f>SUM(L20:L22)</f>
        <v>0</v>
      </c>
      <c r="M23" s="53">
        <f>SUM(M20:M22)</f>
        <v>0</v>
      </c>
      <c r="N23" s="53">
        <f>SUM(N20:N22)</f>
        <v>0</v>
      </c>
    </row>
    <row r="24" spans="1:14" s="42" customFormat="1" ht="21" customHeight="1" x14ac:dyDescent="0.25">
      <c r="A24" s="121" t="s">
        <v>209</v>
      </c>
      <c r="B24" s="45" t="s">
        <v>110</v>
      </c>
      <c r="C24" s="46" t="s">
        <v>54</v>
      </c>
      <c r="D24" s="48">
        <v>22.15</v>
      </c>
      <c r="E24" s="79" t="s">
        <v>41</v>
      </c>
      <c r="F24" s="46" t="s">
        <v>227</v>
      </c>
      <c r="G24" s="49" t="s">
        <v>228</v>
      </c>
      <c r="H24" s="74">
        <f t="shared" ref="H24:H29" si="6">D24*G24</f>
        <v>22.15</v>
      </c>
      <c r="I24" s="128" t="str">
        <f>IF(VLOOKUP(C24,$C$7:$I$16,7,TRUE)=0,"",VLOOKUP(C24,$C$7:$I$16,7,TRUE))</f>
        <v/>
      </c>
      <c r="J24" s="75" t="str">
        <f>IF(I24="","",H24/I24)</f>
        <v/>
      </c>
      <c r="K24" s="128" t="str">
        <f>IF($K$7="","",$K$7)</f>
        <v/>
      </c>
      <c r="L24" s="32" t="str">
        <f t="shared" ref="L24" si="7">IFERROR(J24*K24,"")</f>
        <v/>
      </c>
      <c r="M24" s="130" t="str">
        <f t="shared" ref="M24" si="8">IFERROR(N24*G24*3,"")</f>
        <v/>
      </c>
      <c r="N24" s="32" t="str">
        <f>IFERROR(ROUND(D24/I24*K24,2),"")</f>
        <v/>
      </c>
    </row>
    <row r="25" spans="1:14" s="42" customFormat="1" ht="21" customHeight="1" x14ac:dyDescent="0.25">
      <c r="A25" s="109" t="s">
        <v>210</v>
      </c>
      <c r="B25" s="203" t="s">
        <v>109</v>
      </c>
      <c r="C25" s="46" t="s">
        <v>1</v>
      </c>
      <c r="D25" s="48">
        <v>1.65</v>
      </c>
      <c r="E25" s="79" t="s">
        <v>41</v>
      </c>
      <c r="F25" s="46" t="s">
        <v>227</v>
      </c>
      <c r="G25" s="49" t="s">
        <v>228</v>
      </c>
      <c r="H25" s="51">
        <f t="shared" si="6"/>
        <v>1.65</v>
      </c>
      <c r="I25" s="128" t="str">
        <f t="shared" ref="I25:I29" si="9">IF(VLOOKUP(C25,$C$7:$I$16,7,TRUE)=0,"",VLOOKUP(C25,$C$7:$I$16,7,TRUE))</f>
        <v/>
      </c>
      <c r="J25" s="75" t="str">
        <f t="shared" ref="J25" si="10">IF(I25="","",H25/I25)</f>
        <v/>
      </c>
      <c r="K25" s="128" t="str">
        <f t="shared" ref="K25:K29" si="11">IF($K$7="","",$K$7)</f>
        <v/>
      </c>
      <c r="L25" s="32" t="str">
        <f t="shared" ref="L25:L29" si="12">IFERROR(J25*K25,"")</f>
        <v/>
      </c>
      <c r="M25" s="130" t="str">
        <f t="shared" ref="M25:M29" si="13">IFERROR(N25*G25*3,"")</f>
        <v/>
      </c>
      <c r="N25" s="32" t="str">
        <f t="shared" ref="N25:N29" si="14">IFERROR(ROUND(D25/I25*K25,2),"")</f>
        <v/>
      </c>
    </row>
    <row r="26" spans="1:14" s="42" customFormat="1" ht="21" customHeight="1" x14ac:dyDescent="0.25">
      <c r="A26" s="109" t="s">
        <v>211</v>
      </c>
      <c r="B26" s="47" t="s">
        <v>87</v>
      </c>
      <c r="C26" s="46" t="s">
        <v>2</v>
      </c>
      <c r="D26" s="48">
        <v>12.5</v>
      </c>
      <c r="E26" s="79" t="s">
        <v>62</v>
      </c>
      <c r="F26" s="46" t="s">
        <v>227</v>
      </c>
      <c r="G26" s="49" t="s">
        <v>228</v>
      </c>
      <c r="H26" s="51">
        <f t="shared" si="6"/>
        <v>12.5</v>
      </c>
      <c r="I26" s="128" t="str">
        <f t="shared" si="9"/>
        <v/>
      </c>
      <c r="J26" s="75" t="str">
        <f t="shared" ref="J26:J29" si="15">IF(I26="","",H26/I26)</f>
        <v/>
      </c>
      <c r="K26" s="128" t="str">
        <f t="shared" si="11"/>
        <v/>
      </c>
      <c r="L26" s="32" t="str">
        <f t="shared" si="12"/>
        <v/>
      </c>
      <c r="M26" s="130" t="str">
        <f t="shared" si="13"/>
        <v/>
      </c>
      <c r="N26" s="32" t="str">
        <f t="shared" si="14"/>
        <v/>
      </c>
    </row>
    <row r="27" spans="1:14" s="42" customFormat="1" ht="21" customHeight="1" x14ac:dyDescent="0.25">
      <c r="A27" s="109" t="s">
        <v>212</v>
      </c>
      <c r="B27" s="47" t="s">
        <v>107</v>
      </c>
      <c r="C27" s="46" t="s">
        <v>0</v>
      </c>
      <c r="D27" s="48">
        <v>3.36</v>
      </c>
      <c r="E27" s="79" t="s">
        <v>62</v>
      </c>
      <c r="F27" s="46" t="s">
        <v>227</v>
      </c>
      <c r="G27" s="49" t="s">
        <v>228</v>
      </c>
      <c r="H27" s="51">
        <f t="shared" si="6"/>
        <v>3.36</v>
      </c>
      <c r="I27" s="128" t="str">
        <f t="shared" si="9"/>
        <v/>
      </c>
      <c r="J27" s="75" t="str">
        <f t="shared" si="15"/>
        <v/>
      </c>
      <c r="K27" s="128" t="str">
        <f t="shared" si="11"/>
        <v/>
      </c>
      <c r="L27" s="32" t="str">
        <f t="shared" si="12"/>
        <v/>
      </c>
      <c r="M27" s="130" t="str">
        <f t="shared" si="13"/>
        <v/>
      </c>
      <c r="N27" s="32" t="str">
        <f t="shared" si="14"/>
        <v/>
      </c>
    </row>
    <row r="28" spans="1:14" s="42" customFormat="1" ht="21" customHeight="1" x14ac:dyDescent="0.25">
      <c r="A28" s="109" t="s">
        <v>213</v>
      </c>
      <c r="B28" s="47" t="s">
        <v>108</v>
      </c>
      <c r="C28" s="46" t="s">
        <v>1</v>
      </c>
      <c r="D28" s="48">
        <v>1.66</v>
      </c>
      <c r="E28" s="79" t="s">
        <v>41</v>
      </c>
      <c r="F28" s="46" t="s">
        <v>227</v>
      </c>
      <c r="G28" s="49" t="s">
        <v>228</v>
      </c>
      <c r="H28" s="51">
        <f t="shared" si="6"/>
        <v>1.66</v>
      </c>
      <c r="I28" s="128" t="str">
        <f t="shared" si="9"/>
        <v/>
      </c>
      <c r="J28" s="75" t="str">
        <f t="shared" ref="J28" si="16">IF(I28="","",H28/I28)</f>
        <v/>
      </c>
      <c r="K28" s="128" t="str">
        <f t="shared" si="11"/>
        <v/>
      </c>
      <c r="L28" s="32" t="str">
        <f t="shared" si="12"/>
        <v/>
      </c>
      <c r="M28" s="130" t="str">
        <f t="shared" si="13"/>
        <v/>
      </c>
      <c r="N28" s="32" t="str">
        <f t="shared" si="14"/>
        <v/>
      </c>
    </row>
    <row r="29" spans="1:14" s="42" customFormat="1" ht="21" customHeight="1" thickBot="1" x14ac:dyDescent="0.3">
      <c r="A29" s="116" t="s">
        <v>214</v>
      </c>
      <c r="B29" s="47" t="s">
        <v>111</v>
      </c>
      <c r="C29" s="46" t="s">
        <v>58</v>
      </c>
      <c r="D29" s="48">
        <v>158.51</v>
      </c>
      <c r="E29" s="79" t="s">
        <v>41</v>
      </c>
      <c r="F29" s="46" t="s">
        <v>227</v>
      </c>
      <c r="G29" s="49" t="s">
        <v>228</v>
      </c>
      <c r="H29" s="51">
        <f t="shared" si="6"/>
        <v>158.51</v>
      </c>
      <c r="I29" s="128" t="str">
        <f t="shared" si="9"/>
        <v/>
      </c>
      <c r="J29" s="75" t="str">
        <f t="shared" si="15"/>
        <v/>
      </c>
      <c r="K29" s="128" t="str">
        <f t="shared" si="11"/>
        <v/>
      </c>
      <c r="L29" s="32" t="str">
        <f t="shared" si="12"/>
        <v/>
      </c>
      <c r="M29" s="130" t="str">
        <f t="shared" si="13"/>
        <v/>
      </c>
      <c r="N29" s="32" t="str">
        <f t="shared" si="14"/>
        <v/>
      </c>
    </row>
    <row r="30" spans="1:14" s="42" customFormat="1" ht="25.5" customHeight="1" thickBot="1" x14ac:dyDescent="0.3">
      <c r="A30" s="195"/>
      <c r="B30" s="195" t="s">
        <v>46</v>
      </c>
      <c r="C30" s="44"/>
      <c r="D30" s="50">
        <f>SUM(D24:D29)</f>
        <v>199.83</v>
      </c>
      <c r="E30" s="52"/>
      <c r="F30" s="43"/>
      <c r="G30" s="185"/>
      <c r="H30" s="190">
        <f>SUM(H24:H29)</f>
        <v>199.83</v>
      </c>
      <c r="I30" s="103"/>
      <c r="J30" s="193">
        <f>SUM(J24:J29)</f>
        <v>0</v>
      </c>
      <c r="K30" s="189"/>
      <c r="L30" s="53">
        <f>SUM(L24:L29)</f>
        <v>0</v>
      </c>
      <c r="M30" s="53">
        <f>SUM(M24:M29)</f>
        <v>0</v>
      </c>
      <c r="N30" s="53">
        <f>SUM(N24:N29)</f>
        <v>0</v>
      </c>
    </row>
    <row r="31" spans="1:14" s="42" customFormat="1" ht="25.5" customHeight="1" thickBot="1" x14ac:dyDescent="0.3">
      <c r="B31" s="57"/>
      <c r="C31" s="58"/>
      <c r="D31" s="59"/>
      <c r="E31" s="60"/>
      <c r="F31" s="61"/>
      <c r="G31" s="62"/>
      <c r="H31" s="63"/>
      <c r="I31" s="64"/>
      <c r="J31" s="63"/>
      <c r="K31" s="64"/>
      <c r="L31" s="63"/>
      <c r="M31" s="13"/>
      <c r="N31" s="13"/>
    </row>
    <row r="32" spans="1:14" ht="25.5" customHeight="1" thickBot="1" x14ac:dyDescent="0.3">
      <c r="B32" s="237" t="s">
        <v>223</v>
      </c>
      <c r="C32" s="238"/>
      <c r="D32" s="129">
        <f>M23+M30</f>
        <v>0</v>
      </c>
    </row>
    <row r="33" spans="1:14" ht="25.5" customHeight="1" x14ac:dyDescent="0.25">
      <c r="M33" s="42"/>
      <c r="N33" s="42"/>
    </row>
    <row r="34" spans="1:14" ht="25.5" customHeight="1" x14ac:dyDescent="0.25">
      <c r="M34" s="42"/>
      <c r="N34" s="42"/>
    </row>
    <row r="35" spans="1:14" ht="25.5" customHeight="1" x14ac:dyDescent="0.2">
      <c r="A35" s="111"/>
      <c r="M35" s="42"/>
      <c r="N35" s="42"/>
    </row>
    <row r="36" spans="1:14" ht="25.5" customHeight="1" x14ac:dyDescent="0.25">
      <c r="M36" s="42"/>
      <c r="N36" s="42"/>
    </row>
    <row r="37" spans="1:14" ht="25.5" customHeight="1" x14ac:dyDescent="0.25">
      <c r="A37" s="42"/>
      <c r="M37" s="42"/>
      <c r="N37" s="42"/>
    </row>
    <row r="38" spans="1:14" ht="25.5" customHeight="1" x14ac:dyDescent="0.25">
      <c r="M38" s="42"/>
      <c r="N38" s="42"/>
    </row>
    <row r="39" spans="1:14" ht="25.5" customHeight="1" x14ac:dyDescent="0.25">
      <c r="M39" s="42"/>
      <c r="N39" s="42"/>
    </row>
    <row r="40" spans="1:14" ht="25.5" customHeight="1" x14ac:dyDescent="0.2">
      <c r="M40" s="9"/>
    </row>
    <row r="41" spans="1:14" ht="25.5" customHeight="1" x14ac:dyDescent="0.25">
      <c r="M41" s="42"/>
      <c r="N41" s="42"/>
    </row>
    <row r="42" spans="1:14" ht="25.5" customHeight="1" x14ac:dyDescent="0.25">
      <c r="M42" s="42"/>
      <c r="N42" s="42"/>
    </row>
    <row r="43" spans="1:14" ht="25.5" customHeight="1" x14ac:dyDescent="0.25">
      <c r="M43" s="42"/>
      <c r="N43" s="42"/>
    </row>
    <row r="44" spans="1:14" ht="25.5" customHeight="1" x14ac:dyDescent="0.25">
      <c r="M44" s="42"/>
      <c r="N44" s="42"/>
    </row>
    <row r="45" spans="1:14" ht="25.5" customHeight="1" x14ac:dyDescent="0.25">
      <c r="M45" s="42"/>
      <c r="N45" s="42"/>
    </row>
    <row r="46" spans="1:14" ht="25.5" customHeight="1" x14ac:dyDescent="0.25">
      <c r="M46" s="42"/>
      <c r="N46" s="42"/>
    </row>
    <row r="47" spans="1:14" ht="25.5" customHeight="1" x14ac:dyDescent="0.25">
      <c r="N47" s="42"/>
    </row>
    <row r="48" spans="1:14" ht="25.5" customHeight="1" x14ac:dyDescent="0.25">
      <c r="N48" s="42"/>
    </row>
    <row r="49" spans="14:14" ht="25.5" customHeight="1" x14ac:dyDescent="0.25">
      <c r="N49" s="42"/>
    </row>
    <row r="50" spans="14:14" ht="25.5" customHeight="1" x14ac:dyDescent="0.25">
      <c r="N50" s="42"/>
    </row>
    <row r="51" spans="14:14" ht="25.5" customHeight="1" x14ac:dyDescent="0.25">
      <c r="N51" s="42"/>
    </row>
    <row r="52" spans="14:14" ht="25.5" customHeight="1" x14ac:dyDescent="0.25">
      <c r="N52" s="42"/>
    </row>
    <row r="53" spans="14:14" ht="25.5" customHeight="1" x14ac:dyDescent="0.25">
      <c r="N53" s="42"/>
    </row>
    <row r="54" spans="14:14" ht="25.5" customHeight="1" x14ac:dyDescent="0.2">
      <c r="N54" s="9"/>
    </row>
    <row r="55" spans="14:14" ht="25.5" customHeight="1" x14ac:dyDescent="0.25">
      <c r="N55" s="42"/>
    </row>
    <row r="56" spans="14:14" ht="25.5" customHeight="1" x14ac:dyDescent="0.25">
      <c r="N56" s="42"/>
    </row>
    <row r="57" spans="14:14" ht="25.5" customHeight="1" x14ac:dyDescent="0.25">
      <c r="N57" s="42"/>
    </row>
    <row r="58" spans="14:14" ht="25.5" customHeight="1" x14ac:dyDescent="0.25">
      <c r="N58" s="42"/>
    </row>
    <row r="59" spans="14:14" ht="25.5" customHeight="1" x14ac:dyDescent="0.25">
      <c r="N59" s="42"/>
    </row>
    <row r="60" spans="14:14" ht="25.5" customHeight="1" x14ac:dyDescent="0.25">
      <c r="N60" s="42"/>
    </row>
    <row r="61" spans="14:14" ht="25.5" customHeight="1" x14ac:dyDescent="0.25">
      <c r="N61" s="42"/>
    </row>
    <row r="62" spans="14:14" ht="25.5" customHeight="1" x14ac:dyDescent="0.25">
      <c r="N62" s="42"/>
    </row>
    <row r="63" spans="14:14" ht="25.5" customHeight="1" x14ac:dyDescent="0.25">
      <c r="N63" s="42"/>
    </row>
    <row r="64" spans="14:14" ht="25.5" customHeight="1" x14ac:dyDescent="0.25">
      <c r="N64" s="42"/>
    </row>
    <row r="65" spans="14:14" ht="25.5" customHeight="1" x14ac:dyDescent="0.25">
      <c r="N65" s="42"/>
    </row>
    <row r="74" spans="14:14" ht="25.5" customHeight="1" x14ac:dyDescent="0.2">
      <c r="N74" s="10"/>
    </row>
    <row r="75" spans="14:14" ht="25.5" customHeight="1" x14ac:dyDescent="0.2">
      <c r="N75" s="10"/>
    </row>
    <row r="76" spans="14:14" ht="25.5" customHeight="1" x14ac:dyDescent="0.2">
      <c r="N76" s="10"/>
    </row>
  </sheetData>
  <sheetProtection algorithmName="SHA-512" hashValue="qECZ6t+wtYPBJA3AlMBaap/5Gq14SFIkK6TtmH6bM1lCnnG/5WrVJ4w1+21x+8W1h+5hAXAMWjTxM7BxV7D55w==" saltValue="dZGm4EnRZ92aaPcEPh5flA==" spinCount="100000" sheet="1" objects="1" scenarios="1" selectLockedCells="1"/>
  <mergeCells count="11">
    <mergeCell ref="B32:C32"/>
    <mergeCell ref="B4:L4"/>
    <mergeCell ref="B5:L5"/>
    <mergeCell ref="D6:H6"/>
    <mergeCell ref="B7:B16"/>
    <mergeCell ref="D7:H7"/>
    <mergeCell ref="J9:L16"/>
    <mergeCell ref="D13:H13"/>
    <mergeCell ref="D14:H14"/>
    <mergeCell ref="D15:H15"/>
    <mergeCell ref="D16:H16"/>
  </mergeCells>
  <phoneticPr fontId="50" type="noConversion"/>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1:N70"/>
  <sheetViews>
    <sheetView showGridLines="0" zoomScaleNormal="100" zoomScaleSheetLayoutView="85" zoomScalePageLayoutView="80" workbookViewId="0">
      <selection activeCell="A27" sqref="A27"/>
    </sheetView>
  </sheetViews>
  <sheetFormatPr baseColWidth="10" defaultColWidth="51.7109375" defaultRowHeight="25.5" customHeight="1" x14ac:dyDescent="0.25"/>
  <cols>
    <col min="1" max="1" width="10.7109375" style="110" customWidth="1"/>
    <col min="2" max="2" width="55.28515625" style="13" customWidth="1"/>
    <col min="3" max="3" width="10.140625" style="13" customWidth="1"/>
    <col min="4" max="4" width="13.7109375" style="13" customWidth="1"/>
    <col min="5" max="5" width="13.85546875" style="18" customWidth="1"/>
    <col min="6" max="6" width="10" style="13" customWidth="1"/>
    <col min="7" max="8" width="12.7109375" style="13" customWidth="1"/>
    <col min="9" max="9" width="16.85546875" style="13" customWidth="1"/>
    <col min="10" max="10" width="13.7109375" style="13" customWidth="1"/>
    <col min="11" max="11" width="14.85546875" style="13" bestFit="1" customWidth="1"/>
    <col min="12" max="12" width="16.5703125" style="13" bestFit="1" customWidth="1"/>
    <col min="13" max="14" width="16.5703125" style="13" customWidth="1"/>
    <col min="15" max="16384" width="51.7109375" style="13"/>
  </cols>
  <sheetData>
    <row r="1" spans="1:13" ht="20.25" x14ac:dyDescent="0.25">
      <c r="B1" s="65"/>
    </row>
    <row r="2" spans="1:13" ht="20.25" x14ac:dyDescent="0.3">
      <c r="B2" s="11" t="s">
        <v>250</v>
      </c>
    </row>
    <row r="3" spans="1:13" ht="12.75" x14ac:dyDescent="0.2">
      <c r="B3" s="37" t="s">
        <v>60</v>
      </c>
    </row>
    <row r="4" spans="1:13" s="8" customFormat="1" ht="13.5" thickBot="1" x14ac:dyDescent="0.25">
      <c r="A4" s="111"/>
      <c r="B4" s="261" t="s">
        <v>24</v>
      </c>
      <c r="C4" s="262"/>
      <c r="D4" s="262"/>
      <c r="E4" s="262"/>
      <c r="F4" s="262"/>
      <c r="G4" s="262"/>
      <c r="H4" s="262"/>
      <c r="I4" s="262"/>
      <c r="J4" s="262"/>
      <c r="K4" s="262"/>
      <c r="L4" s="263"/>
    </row>
    <row r="5" spans="1:13" ht="18" x14ac:dyDescent="0.25">
      <c r="B5" s="248" t="s">
        <v>36</v>
      </c>
      <c r="C5" s="249"/>
      <c r="D5" s="249"/>
      <c r="E5" s="249"/>
      <c r="F5" s="249"/>
      <c r="G5" s="249"/>
      <c r="H5" s="249"/>
      <c r="I5" s="249"/>
      <c r="J5" s="249"/>
      <c r="K5" s="249"/>
      <c r="L5" s="250"/>
    </row>
    <row r="6" spans="1:13" ht="85.5" customHeight="1" x14ac:dyDescent="0.2">
      <c r="B6" s="131" t="s">
        <v>224</v>
      </c>
      <c r="C6" s="169" t="s">
        <v>23</v>
      </c>
      <c r="D6" s="271" t="s">
        <v>33</v>
      </c>
      <c r="E6" s="271"/>
      <c r="F6" s="271"/>
      <c r="G6" s="271"/>
      <c r="H6" s="271"/>
      <c r="I6" s="170" t="s">
        <v>38</v>
      </c>
      <c r="J6" s="36"/>
      <c r="K6" s="171" t="s">
        <v>37</v>
      </c>
      <c r="L6" s="135"/>
    </row>
    <row r="7" spans="1:13" ht="18" customHeight="1" x14ac:dyDescent="0.25">
      <c r="B7" s="257" t="s">
        <v>260</v>
      </c>
      <c r="C7" s="33" t="s">
        <v>3</v>
      </c>
      <c r="D7" s="268" t="s">
        <v>43</v>
      </c>
      <c r="E7" s="268"/>
      <c r="F7" s="268"/>
      <c r="G7" s="268"/>
      <c r="H7" s="268"/>
      <c r="I7" s="124"/>
      <c r="J7" s="27"/>
      <c r="K7" s="125"/>
      <c r="L7" s="138"/>
      <c r="M7" s="123"/>
    </row>
    <row r="8" spans="1:13" ht="15" x14ac:dyDescent="0.25">
      <c r="B8" s="257"/>
      <c r="C8" s="41" t="s">
        <v>48</v>
      </c>
      <c r="D8" s="54" t="s">
        <v>50</v>
      </c>
      <c r="E8" s="55"/>
      <c r="F8" s="55"/>
      <c r="G8" s="55"/>
      <c r="H8" s="56"/>
      <c r="I8" s="124"/>
      <c r="J8" s="27"/>
      <c r="K8" s="27"/>
      <c r="L8" s="27"/>
      <c r="M8" s="123"/>
    </row>
    <row r="9" spans="1:13" ht="15" x14ac:dyDescent="0.25">
      <c r="B9" s="257"/>
      <c r="C9" s="33" t="s">
        <v>2</v>
      </c>
      <c r="D9" s="54" t="s">
        <v>44</v>
      </c>
      <c r="E9" s="55"/>
      <c r="F9" s="55"/>
      <c r="G9" s="55"/>
      <c r="H9" s="56"/>
      <c r="I9" s="124"/>
      <c r="J9" s="245" t="s">
        <v>251</v>
      </c>
      <c r="K9" s="246"/>
      <c r="L9" s="246"/>
      <c r="M9" s="123"/>
    </row>
    <row r="10" spans="1:13" ht="15" x14ac:dyDescent="0.25">
      <c r="B10" s="257"/>
      <c r="C10" s="33" t="s">
        <v>1</v>
      </c>
      <c r="D10" s="54" t="s">
        <v>45</v>
      </c>
      <c r="E10" s="55"/>
      <c r="F10" s="55"/>
      <c r="G10" s="55"/>
      <c r="H10" s="56"/>
      <c r="I10" s="124"/>
      <c r="J10" s="245"/>
      <c r="K10" s="246"/>
      <c r="L10" s="247"/>
    </row>
    <row r="11" spans="1:13" ht="18" customHeight="1" x14ac:dyDescent="0.25">
      <c r="B11" s="257"/>
      <c r="C11" s="41" t="s">
        <v>49</v>
      </c>
      <c r="D11" s="54" t="s">
        <v>51</v>
      </c>
      <c r="E11" s="55"/>
      <c r="F11" s="55"/>
      <c r="G11" s="55"/>
      <c r="H11" s="56"/>
      <c r="I11" s="124"/>
      <c r="J11" s="245"/>
      <c r="K11" s="246"/>
      <c r="L11" s="247"/>
    </row>
    <row r="12" spans="1:13" ht="18" customHeight="1" x14ac:dyDescent="0.25">
      <c r="B12" s="257"/>
      <c r="C12" s="41" t="s">
        <v>54</v>
      </c>
      <c r="D12" s="54" t="s">
        <v>52</v>
      </c>
      <c r="E12" s="55"/>
      <c r="F12" s="55"/>
      <c r="G12" s="55"/>
      <c r="H12" s="56"/>
      <c r="I12" s="124"/>
      <c r="J12" s="245"/>
      <c r="K12" s="246"/>
      <c r="L12" s="247"/>
    </row>
    <row r="13" spans="1:13" ht="18" customHeight="1" x14ac:dyDescent="0.25">
      <c r="B13" s="257"/>
      <c r="C13" s="33" t="s">
        <v>0</v>
      </c>
      <c r="D13" s="269" t="s">
        <v>25</v>
      </c>
      <c r="E13" s="269"/>
      <c r="F13" s="269"/>
      <c r="G13" s="269"/>
      <c r="H13" s="269"/>
      <c r="I13" s="124"/>
      <c r="J13" s="245"/>
      <c r="K13" s="246"/>
      <c r="L13" s="247"/>
    </row>
    <row r="14" spans="1:13" ht="18" customHeight="1" x14ac:dyDescent="0.25">
      <c r="B14" s="257"/>
      <c r="C14" s="41" t="s">
        <v>58</v>
      </c>
      <c r="D14" s="269" t="s">
        <v>59</v>
      </c>
      <c r="E14" s="269"/>
      <c r="F14" s="269"/>
      <c r="G14" s="269"/>
      <c r="H14" s="269"/>
      <c r="I14" s="124"/>
      <c r="J14" s="245"/>
      <c r="K14" s="246"/>
      <c r="L14" s="247"/>
    </row>
    <row r="15" spans="1:13" ht="18" customHeight="1" x14ac:dyDescent="0.25">
      <c r="B15" s="257"/>
      <c r="C15" s="33"/>
      <c r="D15" s="268"/>
      <c r="E15" s="268"/>
      <c r="F15" s="268"/>
      <c r="G15" s="268"/>
      <c r="H15" s="268"/>
      <c r="I15" s="33"/>
      <c r="J15" s="245"/>
      <c r="K15" s="246"/>
      <c r="L15" s="247"/>
    </row>
    <row r="16" spans="1:13" ht="18" customHeight="1" thickBot="1" x14ac:dyDescent="0.3">
      <c r="B16" s="257"/>
      <c r="C16" s="196"/>
      <c r="D16" s="270"/>
      <c r="E16" s="270"/>
      <c r="F16" s="270"/>
      <c r="G16" s="270"/>
      <c r="H16" s="270"/>
      <c r="I16" s="133"/>
      <c r="J16" s="245"/>
      <c r="K16" s="246"/>
      <c r="L16" s="247"/>
    </row>
    <row r="17" spans="1:14" s="14" customFormat="1" ht="90" customHeight="1" x14ac:dyDescent="0.25">
      <c r="A17" s="39" t="s">
        <v>127</v>
      </c>
      <c r="B17" s="197" t="s">
        <v>112</v>
      </c>
      <c r="C17" s="198" t="s">
        <v>23</v>
      </c>
      <c r="D17" s="199" t="s">
        <v>22</v>
      </c>
      <c r="E17" s="198" t="s">
        <v>21</v>
      </c>
      <c r="F17" s="198" t="s">
        <v>20</v>
      </c>
      <c r="G17" s="200" t="s">
        <v>19</v>
      </c>
      <c r="H17" s="201" t="s">
        <v>18</v>
      </c>
      <c r="I17" s="12" t="s">
        <v>55</v>
      </c>
      <c r="J17" s="12" t="s">
        <v>17</v>
      </c>
      <c r="K17" s="12" t="s">
        <v>35</v>
      </c>
      <c r="L17" s="202" t="s">
        <v>31</v>
      </c>
      <c r="M17" s="101" t="s">
        <v>126</v>
      </c>
      <c r="N17" s="39" t="s">
        <v>142</v>
      </c>
    </row>
    <row r="18" spans="1:14" s="15" customFormat="1" ht="34.5" thickBot="1" x14ac:dyDescent="0.25">
      <c r="A18" s="113"/>
      <c r="B18" s="7" t="s">
        <v>34</v>
      </c>
      <c r="C18" s="6"/>
      <c r="D18" s="6" t="s">
        <v>15</v>
      </c>
      <c r="E18" s="6"/>
      <c r="F18" s="6"/>
      <c r="G18" s="5" t="s">
        <v>16</v>
      </c>
      <c r="H18" s="4" t="s">
        <v>15</v>
      </c>
      <c r="I18" s="3" t="s">
        <v>14</v>
      </c>
      <c r="J18" s="3" t="s">
        <v>13</v>
      </c>
      <c r="K18" s="3" t="s">
        <v>27</v>
      </c>
      <c r="L18" s="2" t="s">
        <v>12</v>
      </c>
      <c r="M18" s="102" t="s">
        <v>12</v>
      </c>
      <c r="N18" s="40" t="s">
        <v>12</v>
      </c>
    </row>
    <row r="19" spans="1:14" s="16" customFormat="1" ht="12" thickBot="1" x14ac:dyDescent="0.3">
      <c r="A19" s="91" t="s">
        <v>11</v>
      </c>
      <c r="B19" s="21" t="s">
        <v>10</v>
      </c>
      <c r="C19" s="22" t="s">
        <v>9</v>
      </c>
      <c r="D19" s="22" t="s">
        <v>8</v>
      </c>
      <c r="E19" s="22" t="s">
        <v>7</v>
      </c>
      <c r="F19" s="22" t="s">
        <v>6</v>
      </c>
      <c r="G19" s="23" t="s">
        <v>29</v>
      </c>
      <c r="H19" s="24" t="s">
        <v>252</v>
      </c>
      <c r="I19" s="25" t="s">
        <v>30</v>
      </c>
      <c r="J19" s="25" t="s">
        <v>254</v>
      </c>
      <c r="K19" s="25" t="s">
        <v>253</v>
      </c>
      <c r="L19" s="26" t="s">
        <v>255</v>
      </c>
      <c r="M19" s="91" t="s">
        <v>256</v>
      </c>
      <c r="N19" s="91" t="s">
        <v>257</v>
      </c>
    </row>
    <row r="20" spans="1:14" ht="21" customHeight="1" x14ac:dyDescent="0.25">
      <c r="A20" s="117" t="s">
        <v>215</v>
      </c>
      <c r="B20" s="45" t="s">
        <v>90</v>
      </c>
      <c r="C20" s="46" t="s">
        <v>3</v>
      </c>
      <c r="D20" s="48">
        <v>14.69</v>
      </c>
      <c r="E20" s="79" t="s">
        <v>62</v>
      </c>
      <c r="F20" s="46" t="s">
        <v>114</v>
      </c>
      <c r="G20" s="49" t="s">
        <v>122</v>
      </c>
      <c r="H20" s="51">
        <f>D20*G20</f>
        <v>763.88</v>
      </c>
      <c r="I20" s="126" t="str">
        <f>IF(VLOOKUP(C20,$C$7:$I$16,7,TRUE)=0,"",VLOOKUP(C20,$C$7:$I$16,7,TRUE))</f>
        <v/>
      </c>
      <c r="J20" s="1" t="str">
        <f>IF(I20="","",H20/I20)</f>
        <v/>
      </c>
      <c r="K20" s="126" t="str">
        <f t="shared" ref="K20:K23" si="0">IF($K$7="","",$K$7)</f>
        <v/>
      </c>
      <c r="L20" s="32" t="str">
        <f>IFERROR(J20*K20,"")</f>
        <v/>
      </c>
      <c r="M20" s="130" t="str">
        <f>IFERROR(N20*G20*3,"")</f>
        <v/>
      </c>
      <c r="N20" s="32" t="str">
        <f>IFERROR(ROUND(D20/I20*K20,2),"")</f>
        <v/>
      </c>
    </row>
    <row r="21" spans="1:14" ht="21" customHeight="1" x14ac:dyDescent="0.25">
      <c r="A21" s="109" t="s">
        <v>216</v>
      </c>
      <c r="B21" s="203" t="s">
        <v>98</v>
      </c>
      <c r="C21" s="46" t="s">
        <v>1</v>
      </c>
      <c r="D21" s="48">
        <f>3.01+2.9+1.39</f>
        <v>7.3</v>
      </c>
      <c r="E21" s="79" t="s">
        <v>41</v>
      </c>
      <c r="F21" s="46" t="s">
        <v>115</v>
      </c>
      <c r="G21" s="49" t="s">
        <v>117</v>
      </c>
      <c r="H21" s="51">
        <f>D21*G21</f>
        <v>759.2</v>
      </c>
      <c r="I21" s="126" t="str">
        <f t="shared" ref="I21:I23" si="1">IF(VLOOKUP(C21,$C$7:$I$16,7,TRUE)=0,"",VLOOKUP(C21,$C$7:$I$16,7,TRUE))</f>
        <v/>
      </c>
      <c r="J21" s="1" t="str">
        <f t="shared" ref="J21:J23" si="2">IF(I21="","",H21/I21)</f>
        <v/>
      </c>
      <c r="K21" s="126" t="str">
        <f t="shared" si="0"/>
        <v/>
      </c>
      <c r="L21" s="32" t="str">
        <f t="shared" ref="L21:L23" si="3">IFERROR(J21*K21,"")</f>
        <v/>
      </c>
      <c r="M21" s="130" t="str">
        <f t="shared" ref="M21:M23" si="4">IFERROR(N21*G21*3,"")</f>
        <v/>
      </c>
      <c r="N21" s="32" t="str">
        <f t="shared" ref="N21:N23" si="5">IFERROR(ROUND(D21/I21*K21,2),"")</f>
        <v/>
      </c>
    </row>
    <row r="22" spans="1:14" ht="21" customHeight="1" x14ac:dyDescent="0.25">
      <c r="A22" s="109" t="s">
        <v>217</v>
      </c>
      <c r="B22" s="47" t="s">
        <v>96</v>
      </c>
      <c r="C22" s="46" t="s">
        <v>2</v>
      </c>
      <c r="D22" s="48">
        <v>26.9</v>
      </c>
      <c r="E22" s="79" t="s">
        <v>41</v>
      </c>
      <c r="F22" s="46" t="s">
        <v>114</v>
      </c>
      <c r="G22" s="49" t="s">
        <v>122</v>
      </c>
      <c r="H22" s="51">
        <f>D22*G22</f>
        <v>1398.8</v>
      </c>
      <c r="I22" s="126" t="str">
        <f t="shared" si="1"/>
        <v/>
      </c>
      <c r="J22" s="1" t="str">
        <f t="shared" si="2"/>
        <v/>
      </c>
      <c r="K22" s="126" t="str">
        <f t="shared" si="0"/>
        <v/>
      </c>
      <c r="L22" s="32" t="str">
        <f t="shared" si="3"/>
        <v/>
      </c>
      <c r="M22" s="130" t="str">
        <f t="shared" si="4"/>
        <v/>
      </c>
      <c r="N22" s="32" t="str">
        <f t="shared" si="5"/>
        <v/>
      </c>
    </row>
    <row r="23" spans="1:14" ht="21" customHeight="1" thickBot="1" x14ac:dyDescent="0.3">
      <c r="A23" s="116" t="s">
        <v>218</v>
      </c>
      <c r="B23" s="47" t="s">
        <v>97</v>
      </c>
      <c r="C23" s="46" t="s">
        <v>49</v>
      </c>
      <c r="D23" s="48">
        <v>13.23</v>
      </c>
      <c r="E23" s="79" t="s">
        <v>41</v>
      </c>
      <c r="F23" s="46" t="s">
        <v>114</v>
      </c>
      <c r="G23" s="49" t="s">
        <v>122</v>
      </c>
      <c r="H23" s="51">
        <f>D23*G23</f>
        <v>687.96</v>
      </c>
      <c r="I23" s="126" t="str">
        <f t="shared" si="1"/>
        <v/>
      </c>
      <c r="J23" s="1" t="str">
        <f t="shared" si="2"/>
        <v/>
      </c>
      <c r="K23" s="126" t="str">
        <f t="shared" si="0"/>
        <v/>
      </c>
      <c r="L23" s="32" t="str">
        <f t="shared" si="3"/>
        <v/>
      </c>
      <c r="M23" s="130" t="str">
        <f t="shared" si="4"/>
        <v/>
      </c>
      <c r="N23" s="32" t="str">
        <f t="shared" si="5"/>
        <v/>
      </c>
    </row>
    <row r="24" spans="1:14" s="42" customFormat="1" ht="25.5" customHeight="1" thickBot="1" x14ac:dyDescent="0.3">
      <c r="A24" s="195"/>
      <c r="B24" s="195" t="s">
        <v>40</v>
      </c>
      <c r="C24" s="44"/>
      <c r="D24" s="50">
        <f>SUM(D20:D23)</f>
        <v>62.12</v>
      </c>
      <c r="E24" s="52"/>
      <c r="F24" s="43"/>
      <c r="G24" s="192"/>
      <c r="H24" s="190">
        <f>SUM(H20:H23)</f>
        <v>3609.84</v>
      </c>
      <c r="I24" s="43"/>
      <c r="J24" s="191">
        <f>SUM(J20:J23)</f>
        <v>0</v>
      </c>
      <c r="K24" s="103"/>
      <c r="L24" s="53">
        <f>SUM(L20:L23)</f>
        <v>0</v>
      </c>
      <c r="M24" s="53">
        <f>SUM(M20:M23)</f>
        <v>0</v>
      </c>
      <c r="N24" s="53">
        <f>SUM(N20:N23)</f>
        <v>0</v>
      </c>
    </row>
    <row r="25" spans="1:14" s="42" customFormat="1" ht="21" customHeight="1" x14ac:dyDescent="0.25">
      <c r="A25" s="117" t="s">
        <v>219</v>
      </c>
      <c r="B25" s="45" t="s">
        <v>90</v>
      </c>
      <c r="C25" s="46" t="s">
        <v>3</v>
      </c>
      <c r="D25" s="48">
        <v>14.69</v>
      </c>
      <c r="E25" s="79" t="s">
        <v>62</v>
      </c>
      <c r="F25" s="46" t="s">
        <v>227</v>
      </c>
      <c r="G25" s="49" t="s">
        <v>228</v>
      </c>
      <c r="H25" s="74">
        <f t="shared" ref="H25:H28" si="6">D25*G25</f>
        <v>14.69</v>
      </c>
      <c r="I25" s="128" t="str">
        <f>IF(VLOOKUP(C25,$C$7:$I$16,7,TRUE)=0,"",VLOOKUP(C25,$C$7:$I$16,7,TRUE))</f>
        <v/>
      </c>
      <c r="J25" s="75" t="str">
        <f>IF(I25="","",H25/I25)</f>
        <v/>
      </c>
      <c r="K25" s="128" t="str">
        <f>IF($K$7="","",$K$7)</f>
        <v/>
      </c>
      <c r="L25" s="32" t="str">
        <f t="shared" ref="L25" si="7">IFERROR(J25*K25,"")</f>
        <v/>
      </c>
      <c r="M25" s="130" t="str">
        <f t="shared" ref="M25" si="8">IFERROR(N25*G25*3,"")</f>
        <v/>
      </c>
      <c r="N25" s="32" t="str">
        <f>IFERROR(ROUND(D25/I25*K25,2),"")</f>
        <v/>
      </c>
    </row>
    <row r="26" spans="1:14" s="42" customFormat="1" ht="21" customHeight="1" x14ac:dyDescent="0.25">
      <c r="A26" s="109" t="s">
        <v>220</v>
      </c>
      <c r="B26" s="203" t="s">
        <v>113</v>
      </c>
      <c r="C26" s="46" t="s">
        <v>1</v>
      </c>
      <c r="D26" s="48">
        <f>3.01+2.9+1.39</f>
        <v>7.3</v>
      </c>
      <c r="E26" s="79" t="s">
        <v>41</v>
      </c>
      <c r="F26" s="46" t="s">
        <v>227</v>
      </c>
      <c r="G26" s="49" t="s">
        <v>228</v>
      </c>
      <c r="H26" s="51">
        <f t="shared" si="6"/>
        <v>7.3</v>
      </c>
      <c r="I26" s="128" t="str">
        <f t="shared" ref="I26:I28" si="9">IF(VLOOKUP(C26,$C$7:$I$16,7,TRUE)=0,"",VLOOKUP(C26,$C$7:$I$16,7,TRUE))</f>
        <v/>
      </c>
      <c r="J26" s="75" t="str">
        <f t="shared" ref="J26:J28" si="10">IF(I26="","",H26/I26)</f>
        <v/>
      </c>
      <c r="K26" s="128" t="str">
        <f t="shared" ref="K26:K28" si="11">IF($K$7="","",$K$7)</f>
        <v/>
      </c>
      <c r="L26" s="32" t="str">
        <f t="shared" ref="L26:L28" si="12">IFERROR(J26*K26,"")</f>
        <v/>
      </c>
      <c r="M26" s="130" t="str">
        <f t="shared" ref="M26:M28" si="13">IFERROR(N26*G26*3,"")</f>
        <v/>
      </c>
      <c r="N26" s="32" t="str">
        <f t="shared" ref="N26:N28" si="14">IFERROR(ROUND(D26/I26*K26,2),"")</f>
        <v/>
      </c>
    </row>
    <row r="27" spans="1:14" s="42" customFormat="1" ht="21" customHeight="1" x14ac:dyDescent="0.25">
      <c r="A27" s="109" t="s">
        <v>221</v>
      </c>
      <c r="B27" s="47" t="s">
        <v>96</v>
      </c>
      <c r="C27" s="46" t="s">
        <v>2</v>
      </c>
      <c r="D27" s="48">
        <v>26.9</v>
      </c>
      <c r="E27" s="79" t="s">
        <v>41</v>
      </c>
      <c r="F27" s="46" t="s">
        <v>227</v>
      </c>
      <c r="G27" s="49" t="s">
        <v>228</v>
      </c>
      <c r="H27" s="51">
        <f t="shared" si="6"/>
        <v>26.9</v>
      </c>
      <c r="I27" s="128" t="str">
        <f t="shared" si="9"/>
        <v/>
      </c>
      <c r="J27" s="75" t="str">
        <f t="shared" si="10"/>
        <v/>
      </c>
      <c r="K27" s="128" t="str">
        <f t="shared" si="11"/>
        <v/>
      </c>
      <c r="L27" s="32" t="str">
        <f t="shared" si="12"/>
        <v/>
      </c>
      <c r="M27" s="130" t="str">
        <f t="shared" si="13"/>
        <v/>
      </c>
      <c r="N27" s="32" t="str">
        <f t="shared" si="14"/>
        <v/>
      </c>
    </row>
    <row r="28" spans="1:14" s="42" customFormat="1" ht="21" customHeight="1" thickBot="1" x14ac:dyDescent="0.3">
      <c r="A28" s="116" t="s">
        <v>222</v>
      </c>
      <c r="B28" s="47" t="s">
        <v>97</v>
      </c>
      <c r="C28" s="46" t="s">
        <v>49</v>
      </c>
      <c r="D28" s="48">
        <v>13.23</v>
      </c>
      <c r="E28" s="79" t="s">
        <v>41</v>
      </c>
      <c r="F28" s="46" t="s">
        <v>227</v>
      </c>
      <c r="G28" s="49" t="s">
        <v>228</v>
      </c>
      <c r="H28" s="51">
        <f t="shared" si="6"/>
        <v>13.23</v>
      </c>
      <c r="I28" s="128" t="str">
        <f t="shared" si="9"/>
        <v/>
      </c>
      <c r="J28" s="75" t="str">
        <f t="shared" si="10"/>
        <v/>
      </c>
      <c r="K28" s="128" t="str">
        <f t="shared" si="11"/>
        <v/>
      </c>
      <c r="L28" s="32" t="str">
        <f t="shared" si="12"/>
        <v/>
      </c>
      <c r="M28" s="130" t="str">
        <f t="shared" si="13"/>
        <v/>
      </c>
      <c r="N28" s="32" t="str">
        <f t="shared" si="14"/>
        <v/>
      </c>
    </row>
    <row r="29" spans="1:14" s="42" customFormat="1" ht="25.5" customHeight="1" thickBot="1" x14ac:dyDescent="0.3">
      <c r="A29" s="195"/>
      <c r="B29" s="195" t="s">
        <v>46</v>
      </c>
      <c r="C29" s="44"/>
      <c r="D29" s="50">
        <f>SUM(D25:D28)</f>
        <v>62.12</v>
      </c>
      <c r="E29" s="52"/>
      <c r="F29" s="43"/>
      <c r="G29" s="185"/>
      <c r="H29" s="186">
        <f>SUM(H25:H28)</f>
        <v>62.12</v>
      </c>
      <c r="I29" s="189"/>
      <c r="J29" s="193">
        <f>SUM(J25:J28)</f>
        <v>0</v>
      </c>
      <c r="K29" s="189"/>
      <c r="L29" s="53">
        <f>SUM(L25:L28)</f>
        <v>0</v>
      </c>
      <c r="M29" s="53">
        <f>SUM(M25:M28)</f>
        <v>0</v>
      </c>
      <c r="N29" s="53">
        <f>SUM(N25:N28)</f>
        <v>0</v>
      </c>
    </row>
    <row r="30" spans="1:14" s="42" customFormat="1" ht="25.5" customHeight="1" thickBot="1" x14ac:dyDescent="0.3">
      <c r="B30" s="57"/>
      <c r="C30" s="58"/>
      <c r="D30" s="59"/>
      <c r="E30" s="60"/>
      <c r="F30" s="61"/>
      <c r="G30" s="62"/>
      <c r="H30" s="63"/>
      <c r="I30" s="64"/>
      <c r="J30" s="63"/>
      <c r="K30" s="64"/>
    </row>
    <row r="31" spans="1:14" ht="25.5" customHeight="1" thickBot="1" x14ac:dyDescent="0.3">
      <c r="B31" s="237" t="s">
        <v>223</v>
      </c>
      <c r="C31" s="238"/>
      <c r="D31" s="129">
        <f>M24+M29</f>
        <v>0</v>
      </c>
    </row>
    <row r="32" spans="1:14" ht="25.5" customHeight="1" x14ac:dyDescent="0.25">
      <c r="F32" s="134"/>
      <c r="K32" s="134"/>
      <c r="L32" s="134"/>
      <c r="M32" s="42"/>
      <c r="N32" s="42"/>
    </row>
    <row r="33" spans="11:14" ht="25.5" customHeight="1" x14ac:dyDescent="0.25">
      <c r="K33" s="134"/>
      <c r="M33" s="42"/>
      <c r="N33" s="42"/>
    </row>
    <row r="34" spans="11:14" ht="25.5" customHeight="1" x14ac:dyDescent="0.2">
      <c r="M34" s="9"/>
    </row>
    <row r="35" spans="11:14" ht="25.5" customHeight="1" x14ac:dyDescent="0.25">
      <c r="M35" s="42"/>
      <c r="N35" s="42"/>
    </row>
    <row r="36" spans="11:14" ht="25.5" customHeight="1" x14ac:dyDescent="0.25">
      <c r="M36" s="42"/>
      <c r="N36" s="42"/>
    </row>
    <row r="37" spans="11:14" ht="25.5" customHeight="1" x14ac:dyDescent="0.25">
      <c r="M37" s="42"/>
      <c r="N37" s="42"/>
    </row>
    <row r="38" spans="11:14" ht="25.5" customHeight="1" x14ac:dyDescent="0.25">
      <c r="M38" s="42"/>
      <c r="N38" s="42"/>
    </row>
    <row r="39" spans="11:14" ht="25.5" customHeight="1" x14ac:dyDescent="0.25">
      <c r="M39" s="42"/>
      <c r="N39" s="42"/>
    </row>
    <row r="40" spans="11:14" ht="25.5" customHeight="1" x14ac:dyDescent="0.25">
      <c r="M40" s="42"/>
      <c r="N40" s="42"/>
    </row>
    <row r="41" spans="11:14" ht="25.5" customHeight="1" x14ac:dyDescent="0.25">
      <c r="N41" s="42"/>
    </row>
    <row r="42" spans="11:14" ht="25.5" customHeight="1" x14ac:dyDescent="0.25">
      <c r="N42" s="42"/>
    </row>
    <row r="43" spans="11:14" ht="25.5" customHeight="1" x14ac:dyDescent="0.25">
      <c r="N43" s="42"/>
    </row>
    <row r="44" spans="11:14" ht="25.5" customHeight="1" x14ac:dyDescent="0.25">
      <c r="N44" s="42"/>
    </row>
    <row r="45" spans="11:14" ht="25.5" customHeight="1" x14ac:dyDescent="0.25">
      <c r="N45" s="42"/>
    </row>
    <row r="46" spans="11:14" ht="25.5" customHeight="1" x14ac:dyDescent="0.25">
      <c r="N46" s="42"/>
    </row>
    <row r="47" spans="11:14" ht="25.5" customHeight="1" x14ac:dyDescent="0.25">
      <c r="N47" s="42"/>
    </row>
    <row r="48" spans="11:14" ht="25.5" customHeight="1" x14ac:dyDescent="0.2">
      <c r="N48" s="9"/>
    </row>
    <row r="49" spans="14:14" ht="25.5" customHeight="1" x14ac:dyDescent="0.25">
      <c r="N49" s="42"/>
    </row>
    <row r="50" spans="14:14" ht="25.5" customHeight="1" x14ac:dyDescent="0.25">
      <c r="N50" s="42"/>
    </row>
    <row r="51" spans="14:14" ht="25.5" customHeight="1" x14ac:dyDescent="0.25">
      <c r="N51" s="42"/>
    </row>
    <row r="52" spans="14:14" ht="25.5" customHeight="1" x14ac:dyDescent="0.25">
      <c r="N52" s="42"/>
    </row>
    <row r="53" spans="14:14" ht="25.5" customHeight="1" x14ac:dyDescent="0.25">
      <c r="N53" s="42"/>
    </row>
    <row r="54" spans="14:14" ht="25.5" customHeight="1" x14ac:dyDescent="0.25">
      <c r="N54" s="42"/>
    </row>
    <row r="55" spans="14:14" ht="25.5" customHeight="1" x14ac:dyDescent="0.25">
      <c r="N55" s="42"/>
    </row>
    <row r="56" spans="14:14" ht="25.5" customHeight="1" x14ac:dyDescent="0.25">
      <c r="N56" s="42"/>
    </row>
    <row r="57" spans="14:14" ht="25.5" customHeight="1" x14ac:dyDescent="0.25">
      <c r="N57" s="42"/>
    </row>
    <row r="58" spans="14:14" ht="25.5" customHeight="1" x14ac:dyDescent="0.25">
      <c r="N58" s="42"/>
    </row>
    <row r="59" spans="14:14" ht="25.5" customHeight="1" x14ac:dyDescent="0.25">
      <c r="N59" s="42"/>
    </row>
    <row r="68" spans="14:14" ht="25.5" customHeight="1" x14ac:dyDescent="0.2">
      <c r="N68" s="10"/>
    </row>
    <row r="69" spans="14:14" ht="25.5" customHeight="1" x14ac:dyDescent="0.2">
      <c r="N69" s="10"/>
    </row>
    <row r="70" spans="14:14" ht="25.5" customHeight="1" x14ac:dyDescent="0.2">
      <c r="N70" s="10"/>
    </row>
  </sheetData>
  <sheetProtection algorithmName="SHA-512" hashValue="9d+r5p9mv3m/bpUIHhOy3QHwIUlzpSz7ues6BriuOItRzE/9LS3zYXBbQQgLjWUepN/EHK+C6zy+IDvEB9dAvg==" saltValue="liwPaL5dY133rLvSXemoyQ==" spinCount="100000" sheet="1" selectLockedCells="1"/>
  <mergeCells count="11">
    <mergeCell ref="B31:C31"/>
    <mergeCell ref="B4:L4"/>
    <mergeCell ref="B5:L5"/>
    <mergeCell ref="D6:H6"/>
    <mergeCell ref="B7:B16"/>
    <mergeCell ref="D7:H7"/>
    <mergeCell ref="J9:L16"/>
    <mergeCell ref="D13:H13"/>
    <mergeCell ref="D14:H14"/>
    <mergeCell ref="D15:H15"/>
    <mergeCell ref="D16:H16"/>
  </mergeCells>
  <phoneticPr fontId="50" type="noConversion"/>
  <printOptions horizontalCentered="1"/>
  <pageMargins left="0.39370078740157483" right="0.39370078740157483" top="0.9055118110236221" bottom="0.39370078740157483" header="0.11811023622047245" footer="0.11811023622047245"/>
  <pageSetup paperSize="9" scale="59" fitToHeight="0" orientation="landscape" useFirstPageNumber="1" horizontalDpi="300" verticalDpi="300" r:id="rId1"/>
  <headerFooter>
    <oddHeader>&amp;L&amp;"Arial,Standard"&amp;14Wasserstraßen- und Schifffahrtsamt Westdeutsche-Kanäle
Münsterstraße 77 
48431 Rheine
Fon.: +49 5971 916-0; Fax. +49 5971 916-222 &amp;"-,Standard"
&amp;R&amp;G</oddHeader>
    <oddFooter>&amp;C&amp;P&amp;R&amp;A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L24"/>
  <sheetViews>
    <sheetView zoomScaleNormal="100" workbookViewId="0">
      <selection activeCell="A6" sqref="A6"/>
    </sheetView>
  </sheetViews>
  <sheetFormatPr baseColWidth="10" defaultRowHeight="15" x14ac:dyDescent="0.25"/>
  <cols>
    <col min="1" max="1" width="10.7109375" customWidth="1"/>
    <col min="3" max="3" width="14.5703125" customWidth="1"/>
    <col min="6" max="6" width="12.28515625" customWidth="1"/>
    <col min="10" max="10" width="12.28515625" customWidth="1"/>
    <col min="11" max="11" width="19.7109375" customWidth="1"/>
    <col min="12" max="12" width="16.5703125" style="13" customWidth="1"/>
  </cols>
  <sheetData>
    <row r="1" spans="1:12" ht="20.25" x14ac:dyDescent="0.3">
      <c r="B1" s="172" t="s">
        <v>267</v>
      </c>
      <c r="L1"/>
    </row>
    <row r="2" spans="1:12" ht="15.75" thickBot="1" x14ac:dyDescent="0.3">
      <c r="A2" s="175"/>
      <c r="B2" t="s">
        <v>60</v>
      </c>
      <c r="L2"/>
    </row>
    <row r="3" spans="1:12" s="150" customFormat="1" ht="69.75" x14ac:dyDescent="0.25">
      <c r="A3" s="176"/>
      <c r="B3" s="280" t="s">
        <v>26</v>
      </c>
      <c r="C3" s="281"/>
      <c r="D3" s="281"/>
      <c r="E3" s="282"/>
      <c r="F3" s="144" t="s">
        <v>19</v>
      </c>
      <c r="G3" s="145"/>
      <c r="H3" s="146"/>
      <c r="I3" s="147"/>
      <c r="J3" s="148" t="s">
        <v>32</v>
      </c>
      <c r="K3" s="149" t="s">
        <v>31</v>
      </c>
      <c r="L3" s="149" t="s">
        <v>126</v>
      </c>
    </row>
    <row r="4" spans="1:12" s="160" customFormat="1" ht="23.25" thickBot="1" x14ac:dyDescent="0.25">
      <c r="A4" s="151" t="s">
        <v>264</v>
      </c>
      <c r="B4" s="152"/>
      <c r="C4" s="152"/>
      <c r="D4" s="152"/>
      <c r="E4" s="153"/>
      <c r="F4" s="154" t="s">
        <v>28</v>
      </c>
      <c r="G4" s="155"/>
      <c r="H4" s="156"/>
      <c r="I4" s="157"/>
      <c r="J4" s="158" t="s">
        <v>27</v>
      </c>
      <c r="K4" s="159" t="s">
        <v>12</v>
      </c>
      <c r="L4" s="159" t="s">
        <v>12</v>
      </c>
    </row>
    <row r="5" spans="1:12" s="160" customFormat="1" ht="12" thickBot="1" x14ac:dyDescent="0.3">
      <c r="A5" s="177" t="s">
        <v>11</v>
      </c>
      <c r="B5" s="161" t="s">
        <v>10</v>
      </c>
      <c r="C5" s="162" t="s">
        <v>9</v>
      </c>
      <c r="D5" s="163" t="s">
        <v>8</v>
      </c>
      <c r="E5" s="164" t="s">
        <v>7</v>
      </c>
      <c r="F5" s="162" t="s">
        <v>6</v>
      </c>
      <c r="G5" s="163" t="s">
        <v>29</v>
      </c>
      <c r="H5" s="164" t="s">
        <v>5</v>
      </c>
      <c r="I5" s="162" t="s">
        <v>30</v>
      </c>
      <c r="J5" s="165" t="s">
        <v>4</v>
      </c>
      <c r="K5" s="166" t="s">
        <v>39</v>
      </c>
      <c r="L5" s="167" t="s">
        <v>230</v>
      </c>
    </row>
    <row r="6" spans="1:12" s="13" customFormat="1" ht="21" customHeight="1" thickBot="1" x14ac:dyDescent="0.3">
      <c r="A6" s="109" t="s">
        <v>265</v>
      </c>
      <c r="B6" s="277" t="s">
        <v>229</v>
      </c>
      <c r="C6" s="278"/>
      <c r="D6" s="278"/>
      <c r="E6" s="279"/>
      <c r="F6" s="139">
        <v>30</v>
      </c>
      <c r="G6" s="140"/>
      <c r="H6" s="141"/>
      <c r="I6" s="142"/>
      <c r="J6" s="174"/>
      <c r="K6" s="173" t="str">
        <f>IF(J6="","",F6*J6)</f>
        <v/>
      </c>
      <c r="L6" s="143" t="str">
        <f>IFERROR(K6*3,"")</f>
        <v/>
      </c>
    </row>
    <row r="7" spans="1:12" s="17" customFormat="1" ht="40.5" customHeight="1" thickBot="1" x14ac:dyDescent="0.3">
      <c r="A7" s="283" t="s">
        <v>47</v>
      </c>
      <c r="B7" s="284"/>
      <c r="C7" s="284"/>
      <c r="D7" s="284"/>
      <c r="E7" s="284"/>
      <c r="F7" s="284"/>
      <c r="G7" s="284"/>
      <c r="H7" s="284"/>
      <c r="I7" s="284"/>
      <c r="J7" s="285"/>
      <c r="K7" s="38">
        <f>SUM(K6:K6)</f>
        <v>0</v>
      </c>
      <c r="L7" s="53">
        <f>SUM(L6:L6)</f>
        <v>0</v>
      </c>
    </row>
    <row r="11" spans="1:12" x14ac:dyDescent="0.25">
      <c r="L11" s="42"/>
    </row>
    <row r="12" spans="1:12" x14ac:dyDescent="0.25">
      <c r="L12" s="42"/>
    </row>
    <row r="13" spans="1:12" x14ac:dyDescent="0.25">
      <c r="L13" s="42"/>
    </row>
    <row r="14" spans="1:12" x14ac:dyDescent="0.25">
      <c r="L14" s="42"/>
    </row>
    <row r="15" spans="1:12" x14ac:dyDescent="0.25">
      <c r="L15" s="42"/>
    </row>
    <row r="16" spans="1:12" x14ac:dyDescent="0.25">
      <c r="L16" s="42"/>
    </row>
    <row r="17" spans="12:12" x14ac:dyDescent="0.25">
      <c r="L17" s="42"/>
    </row>
    <row r="18" spans="12:12" x14ac:dyDescent="0.25">
      <c r="L18" s="9"/>
    </row>
    <row r="19" spans="12:12" x14ac:dyDescent="0.25">
      <c r="L19" s="42"/>
    </row>
    <row r="20" spans="12:12" x14ac:dyDescent="0.25">
      <c r="L20" s="42"/>
    </row>
    <row r="21" spans="12:12" x14ac:dyDescent="0.25">
      <c r="L21" s="42"/>
    </row>
    <row r="22" spans="12:12" x14ac:dyDescent="0.25">
      <c r="L22" s="42"/>
    </row>
    <row r="23" spans="12:12" x14ac:dyDescent="0.25">
      <c r="L23" s="42"/>
    </row>
    <row r="24" spans="12:12" x14ac:dyDescent="0.25">
      <c r="L24" s="42"/>
    </row>
  </sheetData>
  <sheetProtection algorithmName="SHA-512" hashValue="F27G6go37cVd9i5U0/rwk+hdEIC1usA/Z79F8Y8KduFR9v+3xHw14z2aBSbFO0i2DdphfI+9xx2Qu87leNjGGg==" saltValue="BQbXaua3pv82kVbF9kQbZw==" spinCount="100000" sheet="1" selectLockedCells="1"/>
  <mergeCells count="3">
    <mergeCell ref="B6:E6"/>
    <mergeCell ref="B3:E3"/>
    <mergeCell ref="A7:J7"/>
  </mergeCells>
  <printOptions horizontalCentered="1"/>
  <pageMargins left="0.39370078740157483" right="0.39370078740157483" top="1.2608333333333333" bottom="0.39370078740157483" header="0.11811023622047245" footer="0.11811023622047245"/>
  <pageSetup paperSize="9" scale="89" fitToHeight="0" orientation="landscape" useFirstPageNumber="1" r:id="rId1"/>
  <headerFooter>
    <oddHeader>&amp;L&amp;"Arial,Standard"&amp;14Wasserstraßen- und Schifffahrtsamt Westdeutsche-Kanäle
Münsterstraße 77 
48431 Rheine
Fon.: +49 5971 916-0; Fax. +49 5971 916-222 &amp;"-,Standard"
&amp;R&amp;G</oddHeader>
    <oddFooter>&amp;C&amp;P&amp;R&amp;A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F868-0C81-4197-8D73-598304177282}">
  <sheetPr>
    <tabColor rgb="FF0070C0"/>
    <pageSetUpPr fitToPage="1"/>
  </sheetPr>
  <dimension ref="A1:C13"/>
  <sheetViews>
    <sheetView zoomScaleNormal="100" zoomScaleSheetLayoutView="160" workbookViewId="0">
      <selection activeCell="C18" sqref="C18"/>
    </sheetView>
  </sheetViews>
  <sheetFormatPr baseColWidth="10" defaultRowHeight="15" x14ac:dyDescent="0.25"/>
  <cols>
    <col min="1" max="1" width="27.28515625" style="222" bestFit="1" customWidth="1"/>
    <col min="2" max="2" width="21.42578125" style="222" bestFit="1" customWidth="1"/>
    <col min="3" max="3" width="26.140625" style="222" bestFit="1" customWidth="1"/>
    <col min="4" max="16384" width="11.42578125" style="222"/>
  </cols>
  <sheetData>
    <row r="1" spans="1:3" ht="48" thickBot="1" x14ac:dyDescent="0.3">
      <c r="A1" s="219" t="s">
        <v>231</v>
      </c>
      <c r="B1" s="220" t="s">
        <v>243</v>
      </c>
      <c r="C1" s="221" t="s">
        <v>242</v>
      </c>
    </row>
    <row r="2" spans="1:3" ht="15.75" thickBot="1" x14ac:dyDescent="0.3">
      <c r="A2" s="223" t="s">
        <v>232</v>
      </c>
      <c r="B2" s="224">
        <f>C2/3</f>
        <v>0</v>
      </c>
      <c r="C2" s="225">
        <f>'ABz Gebäude'!D55</f>
        <v>0</v>
      </c>
    </row>
    <row r="3" spans="1:3" ht="15.75" thickBot="1" x14ac:dyDescent="0.3">
      <c r="A3" s="226" t="s">
        <v>233</v>
      </c>
      <c r="B3" s="227">
        <f t="shared" ref="B3:B9" si="0">C3/3</f>
        <v>0</v>
      </c>
      <c r="C3" s="228">
        <f>'Schl.Fr´feld Steuerstände'!D39</f>
        <v>0</v>
      </c>
    </row>
    <row r="4" spans="1:3" ht="15.75" thickBot="1" x14ac:dyDescent="0.3">
      <c r="A4" s="226" t="s">
        <v>234</v>
      </c>
      <c r="B4" s="227">
        <f t="shared" si="0"/>
        <v>0</v>
      </c>
      <c r="C4" s="228">
        <f>'Pumpenhaus Fr´feld'!D29</f>
        <v>0</v>
      </c>
    </row>
    <row r="5" spans="1:3" ht="15.75" thickBot="1" x14ac:dyDescent="0.3">
      <c r="A5" s="226" t="s">
        <v>235</v>
      </c>
      <c r="B5" s="227">
        <f t="shared" si="0"/>
        <v>0</v>
      </c>
      <c r="C5" s="228">
        <f>'HebestSozialraumSchl Fr´feld'!D44</f>
        <v>0</v>
      </c>
    </row>
    <row r="6" spans="1:3" ht="15.75" thickBot="1" x14ac:dyDescent="0.3">
      <c r="A6" s="229" t="s">
        <v>236</v>
      </c>
      <c r="B6" s="227">
        <f t="shared" si="0"/>
        <v>0</v>
      </c>
      <c r="C6" s="228">
        <f>'Schl.Hünxe Steuerstände'!D42</f>
        <v>0</v>
      </c>
    </row>
    <row r="7" spans="1:3" ht="15.75" thickBot="1" x14ac:dyDescent="0.3">
      <c r="A7" s="229" t="s">
        <v>237</v>
      </c>
      <c r="B7" s="227">
        <f t="shared" si="0"/>
        <v>0</v>
      </c>
      <c r="C7" s="228">
        <f>'Pumpenhaus Hünxe'!D32</f>
        <v>0</v>
      </c>
    </row>
    <row r="8" spans="1:3" ht="15.75" thickBot="1" x14ac:dyDescent="0.3">
      <c r="A8" s="229" t="s">
        <v>112</v>
      </c>
      <c r="B8" s="227">
        <f t="shared" si="0"/>
        <v>0</v>
      </c>
      <c r="C8" s="228">
        <f>'Stützpunkt Hünxe'!D31</f>
        <v>0</v>
      </c>
    </row>
    <row r="9" spans="1:3" ht="15.75" thickBot="1" x14ac:dyDescent="0.3">
      <c r="A9" s="230" t="s">
        <v>238</v>
      </c>
      <c r="B9" s="227">
        <f t="shared" si="0"/>
        <v>0</v>
      </c>
      <c r="C9" s="228">
        <f>Zusatzleistungen!L7</f>
        <v>0</v>
      </c>
    </row>
    <row r="10" spans="1:3" ht="15.75" thickBot="1" x14ac:dyDescent="0.3">
      <c r="A10" s="231"/>
      <c r="B10" s="232"/>
      <c r="C10" s="233"/>
    </row>
    <row r="11" spans="1:3" ht="15.75" thickBot="1" x14ac:dyDescent="0.3">
      <c r="A11" s="234" t="s">
        <v>239</v>
      </c>
      <c r="B11" s="227">
        <f>SUM(B2:B9)</f>
        <v>0</v>
      </c>
      <c r="C11" s="228">
        <f>SUM(C2:C9)</f>
        <v>0</v>
      </c>
    </row>
    <row r="12" spans="1:3" ht="15.75" thickBot="1" x14ac:dyDescent="0.3">
      <c r="A12" s="234" t="s">
        <v>240</v>
      </c>
      <c r="B12" s="227">
        <f>B11*0.19</f>
        <v>0</v>
      </c>
      <c r="C12" s="228">
        <f>C11*0.19</f>
        <v>0</v>
      </c>
    </row>
    <row r="13" spans="1:3" ht="15.75" thickBot="1" x14ac:dyDescent="0.3">
      <c r="A13" s="234" t="s">
        <v>241</v>
      </c>
      <c r="B13" s="235">
        <f>B11+B12</f>
        <v>0</v>
      </c>
      <c r="C13" s="236">
        <f>C11+C12</f>
        <v>0</v>
      </c>
    </row>
  </sheetData>
  <sheetProtection algorithmName="SHA-512" hashValue="xed5wh7Y8t8xE89QoXsXaMuxLHGQ8qQ7/iAODM2voh9z++N23X63f3IGIxPWJttu0u2IVfgLM16kHW94suPRZQ==" saltValue="c0NiiBIRWjG6J0E3dNJ+Rg==" spinCount="100000" sheet="1" objects="1" scenarios="1" selectLockedCells="1" selectUnlockedCells="1"/>
  <printOptions horizontalCentered="1"/>
  <pageMargins left="0.39370078740157483" right="0.39370078740157483" top="1.0729166666666667" bottom="0.39370078740157483" header="0.11811023622047245" footer="0.11811023622047245"/>
  <pageSetup paperSize="9" fitToHeight="0" orientation="portrait" useFirstPageNumber="1" r:id="rId1"/>
  <headerFooter>
    <oddHeader>&amp;L&amp;"Arial,Standard"&amp;10Wasserstraßen- und Schifffahrtsamt Westdeutsche-Kanäle
Münsterstraße 77 
48431 Rheine
Fon.: +49 5971 916-0; Fax. +49 5971 916-222 &amp;"-,Standard"&amp;14
&amp;R&amp;G</oddHeader>
    <oddFooter>&amp;C&amp;P&amp;R&amp;A</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14</vt:i4>
      </vt:variant>
    </vt:vector>
  </HeadingPairs>
  <TitlesOfParts>
    <vt:vector size="23" baseType="lpstr">
      <vt:lpstr>ABz Gebäude</vt:lpstr>
      <vt:lpstr>Schl.Fr´feld Steuerstände</vt:lpstr>
      <vt:lpstr>Pumpenhaus Fr´feld</vt:lpstr>
      <vt:lpstr>HebestSozialraumSchl Fr´feld</vt:lpstr>
      <vt:lpstr>Schl.Hünxe Steuerstände</vt:lpstr>
      <vt:lpstr>Pumpenhaus Hünxe</vt:lpstr>
      <vt:lpstr>Stützpunkt Hünxe</vt:lpstr>
      <vt:lpstr>Zusatzleistungen</vt:lpstr>
      <vt:lpstr>Zusammenfassung</vt:lpstr>
      <vt:lpstr>'ABz Gebäude'!Druckbereich</vt:lpstr>
      <vt:lpstr>'HebestSozialraumSchl Fr´feld'!Druckbereich</vt:lpstr>
      <vt:lpstr>'Pumpenhaus Fr´feld'!Druckbereich</vt:lpstr>
      <vt:lpstr>'Pumpenhaus Hünxe'!Druckbereich</vt:lpstr>
      <vt:lpstr>'Schl.Fr´feld Steuerstände'!Druckbereich</vt:lpstr>
      <vt:lpstr>'Schl.Hünxe Steuerstände'!Druckbereich</vt:lpstr>
      <vt:lpstr>'Stützpunkt Hünxe'!Druckbereich</vt:lpstr>
      <vt:lpstr>'ABz Gebäude'!Drucktitel</vt:lpstr>
      <vt:lpstr>'HebestSozialraumSchl Fr´feld'!Drucktitel</vt:lpstr>
      <vt:lpstr>'Pumpenhaus Fr´feld'!Drucktitel</vt:lpstr>
      <vt:lpstr>'Pumpenhaus Hünxe'!Drucktitel</vt:lpstr>
      <vt:lpstr>'Schl.Fr´feld Steuerstände'!Drucktitel</vt:lpstr>
      <vt:lpstr>'Schl.Hünxe Steuerstände'!Drucktitel</vt:lpstr>
      <vt:lpstr>'Stützpunkt Hünxe'!Drucktitel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Girnth, Frank</dc:creator>
  <cp:lastModifiedBy>Girnth, Frank</cp:lastModifiedBy>
  <cp:lastPrinted>2026-01-14T13:23:42Z</cp:lastPrinted>
  <dcterms:created xsi:type="dcterms:W3CDTF">2016-11-29T11:01:49Z</dcterms:created>
  <dcterms:modified xsi:type="dcterms:W3CDTF">2026-01-19T09:03:26Z</dcterms:modified>
</cp:coreProperties>
</file>