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Ref 21\Ausschreibungen\TLBV\Referat 27\2026\27-26-V-EO-21 KPI Gera\04_Vergabeunterlagen\"/>
    </mc:Choice>
  </mc:AlternateContent>
  <xr:revisionPtr revIDLastSave="0" documentId="13_ncr:1_{51932C4B-7083-4EC2-A600-669C81598EB2}" xr6:coauthVersionLast="47" xr6:coauthVersionMax="47" xr10:uidLastSave="{00000000-0000-0000-0000-000000000000}"/>
  <workbookProtection workbookAlgorithmName="SHA-512" workbookHashValue="oT5L36b77FhWhJOzGUlW+JS2w4Cp1sUr5GMl2QeuS93a5O7w1VW1lTRngvb6/LDlAyUAIweXFP3I3sze3iH/nQ==" workbookSaltValue="CsxhoyHGibOKXnrq0KFDvA==" workbookSpinCount="100000" lockStructure="1"/>
  <bookViews>
    <workbookView xWindow="-120" yWindow="-120" windowWidth="29040" windowHeight="17640" xr2:uid="{9A98E92D-8525-408C-A119-30549C95ECA9}"/>
  </bookViews>
  <sheets>
    <sheet name="Vorgehensweise" sheetId="46" r:id="rId1"/>
    <sheet name="Legende" sheetId="45" r:id="rId2"/>
    <sheet name="Leistungsverzeichnis" sheetId="40" r:id="rId3"/>
    <sheet name="Bodenflächen " sheetId="49" r:id="rId4"/>
    <sheet name="Glasflächen KPI " sheetId="50" r:id="rId5"/>
    <sheet name="Berechnung Reinigungshäufigkeit" sheetId="41" r:id="rId6"/>
    <sheet name="Kalenderberechnung Feiertage" sheetId="42" r:id="rId7"/>
  </sheets>
  <externalReferences>
    <externalReference r:id="rId8"/>
  </externalReferences>
  <definedNames>
    <definedName name="_xlnm._FilterDatabase" localSheetId="3" hidden="1">'Bodenflächen '!$B$44:$J$275</definedName>
    <definedName name="_xlnm._FilterDatabase" localSheetId="4" hidden="1">'Glasflächen KPI '!$A$21:$K$233</definedName>
    <definedName name="Art_des_Fensters" localSheetId="5">#REF!</definedName>
    <definedName name="Art_des_Fensters" localSheetId="6">#REF!</definedName>
    <definedName name="Art_des_Fensters" localSheetId="1">#REF!</definedName>
    <definedName name="Art_des_Fensters" localSheetId="0">#REF!</definedName>
    <definedName name="Art_des_Fensters">#REF!</definedName>
    <definedName name="Bezeichnung_der_Glasfläche" localSheetId="5">#REF!</definedName>
    <definedName name="Bezeichnung_der_Glasfläche" localSheetId="6">#REF!</definedName>
    <definedName name="Bezeichnung_der_Glasfläche" localSheetId="1">#REF!</definedName>
    <definedName name="Bezeichnung_der_Glasfläche" localSheetId="0">#REF!</definedName>
    <definedName name="Bezeichnung_der_Glasfläche">#REF!</definedName>
    <definedName name="DOKVAR_TKBNO_ABLAGESCHEMA" hidden="1">"DATENBANK"</definedName>
    <definedName name="DOKVAR_TKBNO_ASCIIFILE" hidden="1">" "</definedName>
    <definedName name="DOKVAR_TKBNO_ATTRIBUTE" hidden="1">" "</definedName>
    <definedName name="DOKVAR_TKBNO_DOKUMENTENART" hidden="1">"Excel-Dokumente"</definedName>
    <definedName name="DOKVAR_TKBNO_FINANZAMTSNUMMER" hidden="1">" "</definedName>
    <definedName name="DOKVAR_TKBNO_ISLOCKED" hidden="1">"JA"</definedName>
    <definedName name="DOKVAR_TKBNO_LEBENSDAUER" hidden="1">"2"</definedName>
    <definedName name="DOKVAR_TKBNO_LOGDATEINAME" hidden="1">"GSI/1 GS-LDG\Gebäudereinigung\Hausreinigung\FlächenBodenGlas.xls"</definedName>
    <definedName name="DOKVAR_TKBNO_NEU" hidden="1">"NEIN"</definedName>
    <definedName name="DOKVAR_TKBNO_PHYSDATEINAME" hidden="1">"C:\WINNT\Profiles\XH0224\UnifaOffice\Temp\FlächenBodenGlas.xls-4156000339408.xls"</definedName>
    <definedName name="DOKVAR_TKBNO_TEORID" hidden="1">"4156000339408"</definedName>
    <definedName name="DOKVAR_TKBNO_TEXTID" hidden="1">"4156000450409"</definedName>
    <definedName name="DOKVAR_TKBNO_UNIFADOKUMENT" hidden="1">"JA"</definedName>
    <definedName name="DOKVAR_TKBNO_USER" hidden="1">"H0224"</definedName>
    <definedName name="DOKVAR_TKBNO_VERFAHREN" hidden="1">" "</definedName>
    <definedName name="DOKVAR_TKBNO_VORLAGEABLAGESCHEMA" hidden="1">" "</definedName>
    <definedName name="DOKVAR_TKBNO_VORLAGEZWEIG" hidden="1">" "</definedName>
    <definedName name="DOKVAR_TKBNO_ZWEIG" hidden="1">"A"</definedName>
    <definedName name="_xlnm.Print_Area" localSheetId="3">'Bodenflächen '!$A$1:$J$308</definedName>
    <definedName name="_xlnm.Print_Area" localSheetId="6">'Kalenderberechnung Feiertage'!$A$1:$J$22</definedName>
    <definedName name="_xlnm.Print_Area" localSheetId="2">Leistungsverzeichnis!$A$1:$L$147</definedName>
    <definedName name="_xlnm.Print_Titles" localSheetId="3">'Bodenflächen '!$44:$44</definedName>
    <definedName name="_xlnm.Print_Titles" localSheetId="4">'Glasflächen KPI '!$21:$21</definedName>
    <definedName name="FA" localSheetId="5">#REF!</definedName>
    <definedName name="FA" localSheetId="6">#REF!</definedName>
    <definedName name="FA" localSheetId="1">#REF!</definedName>
    <definedName name="FA" localSheetId="0">#REF!</definedName>
    <definedName name="FA">#REF!</definedName>
    <definedName name="Fensterfläche" localSheetId="5">#REF!</definedName>
    <definedName name="Fensterfläche" localSheetId="6">#REF!</definedName>
    <definedName name="Fensterfläche" localSheetId="1">#REF!</definedName>
    <definedName name="Fensterfläche" localSheetId="0">#REF!</definedName>
    <definedName name="Fensterfläche">#REF!</definedName>
    <definedName name="Gera" localSheetId="5">#REF!</definedName>
    <definedName name="Gera" localSheetId="6">#REF!</definedName>
    <definedName name="Gera" localSheetId="1">#REF!</definedName>
    <definedName name="Gera" localSheetId="0">#REF!</definedName>
    <definedName name="Gera">#REF!</definedName>
    <definedName name="GlasFA" localSheetId="5">#REF!</definedName>
    <definedName name="GlasFA" localSheetId="6">#REF!</definedName>
    <definedName name="GlasFA" localSheetId="1">#REF!</definedName>
    <definedName name="GlasFA" localSheetId="0">#REF!</definedName>
    <definedName name="GlasFA">#REF!</definedName>
    <definedName name="GlasFA2" localSheetId="5">#REF!</definedName>
    <definedName name="GlasFA2" localSheetId="6">#REF!</definedName>
    <definedName name="GlasFA2" localSheetId="1">#REF!</definedName>
    <definedName name="GlasFA2" localSheetId="0">#REF!</definedName>
    <definedName name="GlasFA2">#REF!</definedName>
    <definedName name="GLasGreiz" localSheetId="5">#REF!</definedName>
    <definedName name="GLasGreiz" localSheetId="6">#REF!</definedName>
    <definedName name="GLasGreiz" localSheetId="1">#REF!</definedName>
    <definedName name="GLasGreiz" localSheetId="0">#REF!</definedName>
    <definedName name="GLasGreiz">#REF!</definedName>
    <definedName name="GLasSchulamt" localSheetId="5">#REF!</definedName>
    <definedName name="GLasSchulamt" localSheetId="6">#REF!</definedName>
    <definedName name="GLasSchulamt" localSheetId="1">#REF!</definedName>
    <definedName name="GLasSchulamt" localSheetId="0">#REF!</definedName>
    <definedName name="GLasSchulamt">#REF!</definedName>
    <definedName name="GLasStBA" localSheetId="5">#REF!</definedName>
    <definedName name="GLasStBA" localSheetId="6">#REF!</definedName>
    <definedName name="GLasStBA" localSheetId="1">#REF!</definedName>
    <definedName name="GLasStBA" localSheetId="0">#REF!</definedName>
    <definedName name="GLasStBA">#REF!</definedName>
    <definedName name="Schulamt" localSheetId="5">#REF!</definedName>
    <definedName name="Schulamt" localSheetId="6">#REF!</definedName>
    <definedName name="Schulamt" localSheetId="1">#REF!</definedName>
    <definedName name="Schulamt" localSheetId="0">#REF!</definedName>
    <definedName name="Schulamt">#REF!</definedName>
    <definedName name="Schule" localSheetId="5">#REF!</definedName>
    <definedName name="Schule" localSheetId="6">#REF!</definedName>
    <definedName name="Schule" localSheetId="1">#REF!</definedName>
    <definedName name="Schule" localSheetId="0">#REF!</definedName>
    <definedName name="Schule">#REF!</definedName>
    <definedName name="sonst_Glasfläche" localSheetId="5">#REF!</definedName>
    <definedName name="sonst_Glasfläche" localSheetId="6">#REF!</definedName>
    <definedName name="sonst_Glasfläche" localSheetId="1">#REF!</definedName>
    <definedName name="sonst_Glasfläche" localSheetId="0">#REF!</definedName>
    <definedName name="sonst_Glasfläche">#REF!</definedName>
    <definedName name="Straßenbauamt" localSheetId="5">#REF!</definedName>
    <definedName name="Straßenbauamt" localSheetId="6">#REF!</definedName>
    <definedName name="Straßenbauamt" localSheetId="1">#REF!</definedName>
    <definedName name="Straßenbauamt" localSheetId="0">#REF!</definedName>
    <definedName name="Straßenbauamt">#REF!</definedName>
    <definedName name="TK_DOKVAR_LAST_SHEET" hidden="1">" "</definedName>
    <definedName name="TK_DOKVAR_LOGVORLAGENAME" hidden="1">" "</definedName>
    <definedName name="TK_DOKVAR_PHYSVORLAGENAME" hidden="1">" "</definedName>
    <definedName name="TK_DOKVAR_UUID" hidden="1">"DBB9AB64-7A00-40A4-B167-670B9E7A4444"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2" i="40" l="1"/>
  <c r="D13" i="50"/>
  <c r="D14" i="50"/>
  <c r="D15" i="50"/>
  <c r="D16" i="50"/>
  <c r="D17" i="50"/>
  <c r="D12" i="50"/>
  <c r="D11" i="50"/>
  <c r="D10" i="50"/>
  <c r="M72" i="40" l="1"/>
  <c r="B72" i="40"/>
  <c r="C72" i="40"/>
  <c r="G72" i="40" s="1"/>
  <c r="B78" i="40"/>
  <c r="B76" i="40"/>
  <c r="B74" i="40"/>
  <c r="B66" i="40"/>
  <c r="B55" i="40"/>
  <c r="B53" i="40"/>
  <c r="B51" i="40"/>
  <c r="B49" i="40"/>
  <c r="B77" i="40"/>
  <c r="B75" i="40"/>
  <c r="B73" i="40"/>
  <c r="B65" i="40"/>
  <c r="B54" i="40"/>
  <c r="B52" i="40"/>
  <c r="B50" i="40"/>
  <c r="B48" i="40"/>
  <c r="H72" i="40" l="1"/>
  <c r="K72" i="40" s="1"/>
  <c r="L72" i="40" s="1"/>
  <c r="J72" i="40"/>
  <c r="D74" i="40"/>
  <c r="D66" i="40"/>
  <c r="I72" i="40" l="1"/>
  <c r="D40" i="49"/>
  <c r="G274" i="49"/>
  <c r="B104" i="40" l="1"/>
  <c r="I104" i="40"/>
  <c r="G202" i="49"/>
  <c r="G203" i="49"/>
  <c r="G177" i="49"/>
  <c r="G178" i="49"/>
  <c r="G144" i="49"/>
  <c r="G145" i="49"/>
  <c r="G98" i="49"/>
  <c r="G99" i="49"/>
  <c r="F283" i="49"/>
  <c r="D30" i="49" l="1"/>
  <c r="E287" i="49"/>
  <c r="C104" i="40" s="1"/>
  <c r="G104" i="40" s="1"/>
  <c r="D119" i="40"/>
  <c r="D116" i="40"/>
  <c r="B116" i="40"/>
  <c r="D9" i="50"/>
  <c r="I233" i="50"/>
  <c r="J127" i="40"/>
  <c r="H127" i="40"/>
  <c r="E126" i="40"/>
  <c r="J126" i="40" s="1"/>
  <c r="C116" i="40" l="1"/>
  <c r="G116" i="40" s="1"/>
  <c r="H116" i="40" s="1"/>
  <c r="J116" i="40" s="1"/>
  <c r="I116" i="40" s="1"/>
  <c r="D18" i="50"/>
  <c r="H104" i="40"/>
  <c r="J104" i="40" s="1"/>
  <c r="J128" i="40"/>
  <c r="D32" i="40" s="1"/>
  <c r="F32" i="40" s="1"/>
  <c r="F33" i="40" s="1"/>
  <c r="F34" i="40" s="1"/>
  <c r="H126" i="40"/>
  <c r="D33" i="40" l="1"/>
  <c r="D34" i="40" s="1"/>
  <c r="D111" i="40"/>
  <c r="B119" i="40"/>
  <c r="B112" i="40"/>
  <c r="B113" i="40"/>
  <c r="B114" i="40"/>
  <c r="B115" i="40"/>
  <c r="B117" i="40"/>
  <c r="B118" i="40"/>
  <c r="B111" i="40"/>
  <c r="D113" i="40"/>
  <c r="D114" i="40"/>
  <c r="D115" i="40"/>
  <c r="D117" i="40"/>
  <c r="D118" i="40"/>
  <c r="D112" i="40"/>
  <c r="D73" i="40"/>
  <c r="D65" i="40"/>
  <c r="D59" i="40"/>
  <c r="B80" i="40"/>
  <c r="B81" i="40"/>
  <c r="B47" i="40"/>
  <c r="B56" i="40"/>
  <c r="B57" i="40"/>
  <c r="B58" i="40"/>
  <c r="B59" i="40"/>
  <c r="B60" i="40"/>
  <c r="B61" i="40"/>
  <c r="B62" i="40"/>
  <c r="B63" i="40"/>
  <c r="B64" i="40"/>
  <c r="B67" i="40"/>
  <c r="B68" i="40"/>
  <c r="B69" i="40"/>
  <c r="B70" i="40"/>
  <c r="B71" i="40"/>
  <c r="B79" i="40"/>
  <c r="B46" i="40"/>
  <c r="B85" i="40"/>
  <c r="B86" i="40"/>
  <c r="B87" i="40"/>
  <c r="B84" i="40"/>
  <c r="B103" i="40"/>
  <c r="B99" i="40"/>
  <c r="B100" i="40"/>
  <c r="B101" i="40"/>
  <c r="B102" i="40"/>
  <c r="B98" i="40"/>
  <c r="G280" i="49"/>
  <c r="G286" i="49"/>
  <c r="G282" i="49"/>
  <c r="E286" i="49"/>
  <c r="C103" i="40" s="1"/>
  <c r="G287" i="49"/>
  <c r="F281" i="49"/>
  <c r="C99" i="40" s="1"/>
  <c r="F282" i="49"/>
  <c r="C100" i="40" s="1"/>
  <c r="F284" i="49"/>
  <c r="C101" i="40" s="1"/>
  <c r="F285" i="49"/>
  <c r="C102" i="40" s="1"/>
  <c r="F280" i="49"/>
  <c r="C98" i="40" l="1"/>
  <c r="C105" i="40" s="1"/>
  <c r="F288" i="49"/>
  <c r="E288" i="49"/>
  <c r="D41" i="49"/>
  <c r="D9" i="49"/>
  <c r="C46" i="40" s="1"/>
  <c r="G273" i="49"/>
  <c r="G272" i="49" s="1"/>
  <c r="G275" i="49" s="1"/>
  <c r="D295" i="49"/>
  <c r="D294" i="49"/>
  <c r="D296" i="49"/>
  <c r="D297" i="49"/>
  <c r="D298" i="49"/>
  <c r="D299" i="49"/>
  <c r="D300" i="49"/>
  <c r="D301" i="49"/>
  <c r="D302" i="49"/>
  <c r="D303" i="49"/>
  <c r="D304" i="49"/>
  <c r="D305" i="49"/>
  <c r="D306" i="49"/>
  <c r="D307" i="49"/>
  <c r="D293" i="49"/>
  <c r="D23" i="49"/>
  <c r="C64" i="40" s="1"/>
  <c r="D11" i="49"/>
  <c r="C48" i="40" s="1"/>
  <c r="C49" i="40" s="1"/>
  <c r="D12" i="49"/>
  <c r="C50" i="40" s="1"/>
  <c r="D13" i="49"/>
  <c r="C52" i="40" s="1"/>
  <c r="D14" i="49"/>
  <c r="C54" i="40" s="1"/>
  <c r="D15" i="49"/>
  <c r="C56" i="40" s="1"/>
  <c r="D16" i="49"/>
  <c r="C57" i="40" s="1"/>
  <c r="D17" i="49"/>
  <c r="C58" i="40" s="1"/>
  <c r="D18" i="49"/>
  <c r="C59" i="40" s="1"/>
  <c r="D19" i="49"/>
  <c r="C60" i="40" s="1"/>
  <c r="D20" i="49"/>
  <c r="C61" i="40" s="1"/>
  <c r="D21" i="49"/>
  <c r="C62" i="40" s="1"/>
  <c r="D22" i="49"/>
  <c r="C63" i="40" s="1"/>
  <c r="D24" i="49"/>
  <c r="C65" i="40" s="1"/>
  <c r="D25" i="49"/>
  <c r="C67" i="40" s="1"/>
  <c r="D26" i="49"/>
  <c r="C68" i="40" s="1"/>
  <c r="D27" i="49"/>
  <c r="C69" i="40" s="1"/>
  <c r="D28" i="49"/>
  <c r="C70" i="40" s="1"/>
  <c r="D29" i="49"/>
  <c r="C71" i="40" s="1"/>
  <c r="D31" i="49"/>
  <c r="C73" i="40" s="1"/>
  <c r="D32" i="49"/>
  <c r="C75" i="40" s="1"/>
  <c r="D33" i="49"/>
  <c r="C77" i="40" s="1"/>
  <c r="D34" i="49"/>
  <c r="C79" i="40" s="1"/>
  <c r="D35" i="49"/>
  <c r="C80" i="40" s="1"/>
  <c r="D36" i="49"/>
  <c r="C81" i="40" s="1"/>
  <c r="D37" i="49"/>
  <c r="C84" i="40" s="1"/>
  <c r="D38" i="49"/>
  <c r="C85" i="40" s="1"/>
  <c r="D39" i="49"/>
  <c r="D10" i="49"/>
  <c r="C47" i="40" s="1"/>
  <c r="G62" i="40" l="1"/>
  <c r="M62" i="40"/>
  <c r="M56" i="40"/>
  <c r="G56" i="40"/>
  <c r="G69" i="40"/>
  <c r="M69" i="40"/>
  <c r="G61" i="40"/>
  <c r="M61" i="40"/>
  <c r="C55" i="40"/>
  <c r="G54" i="40"/>
  <c r="M54" i="40"/>
  <c r="G70" i="40"/>
  <c r="M70" i="40"/>
  <c r="C78" i="40"/>
  <c r="G77" i="40"/>
  <c r="M77" i="40"/>
  <c r="G68" i="40"/>
  <c r="M68" i="40"/>
  <c r="G60" i="40"/>
  <c r="M60" i="40"/>
  <c r="C53" i="40"/>
  <c r="G52" i="40"/>
  <c r="M52" i="40"/>
  <c r="C76" i="40"/>
  <c r="G75" i="40"/>
  <c r="M75" i="40"/>
  <c r="M59" i="40"/>
  <c r="G59" i="40"/>
  <c r="C51" i="40"/>
  <c r="M50" i="40"/>
  <c r="G50" i="40"/>
  <c r="M67" i="40"/>
  <c r="G67" i="40"/>
  <c r="C74" i="40"/>
  <c r="G73" i="40"/>
  <c r="M73" i="40"/>
  <c r="C66" i="40"/>
  <c r="M65" i="40"/>
  <c r="G65" i="40"/>
  <c r="G58" i="40"/>
  <c r="M58" i="40"/>
  <c r="G49" i="40"/>
  <c r="M49" i="40"/>
  <c r="M71" i="40"/>
  <c r="G71" i="40"/>
  <c r="M63" i="40"/>
  <c r="G63" i="40"/>
  <c r="G57" i="40"/>
  <c r="M57" i="40"/>
  <c r="M64" i="40"/>
  <c r="G64" i="40"/>
  <c r="C86" i="40"/>
  <c r="M86" i="40" s="1"/>
  <c r="C87" i="40"/>
  <c r="G87" i="40" s="1"/>
  <c r="J87" i="40" s="1"/>
  <c r="M81" i="40"/>
  <c r="G81" i="40"/>
  <c r="G80" i="40"/>
  <c r="M80" i="40"/>
  <c r="D308" i="49"/>
  <c r="C119" i="40"/>
  <c r="G119" i="40" s="1"/>
  <c r="H119" i="40" s="1"/>
  <c r="J119" i="40" s="1"/>
  <c r="I119" i="40" s="1"/>
  <c r="C118" i="40"/>
  <c r="G118" i="40" s="1"/>
  <c r="H118" i="40" s="1"/>
  <c r="J118" i="40" s="1"/>
  <c r="I118" i="40" s="1"/>
  <c r="C117" i="40"/>
  <c r="G117" i="40" s="1"/>
  <c r="H117" i="40" s="1"/>
  <c r="J117" i="40" s="1"/>
  <c r="C115" i="40"/>
  <c r="G115" i="40" s="1"/>
  <c r="H115" i="40" s="1"/>
  <c r="J115" i="40" s="1"/>
  <c r="I115" i="40" s="1"/>
  <c r="C114" i="40"/>
  <c r="C113" i="40"/>
  <c r="C111" i="40"/>
  <c r="G135" i="40"/>
  <c r="G134" i="40"/>
  <c r="J63" i="40" l="1"/>
  <c r="H63" i="40"/>
  <c r="K63" i="40" s="1"/>
  <c r="H49" i="40"/>
  <c r="K49" i="40" s="1"/>
  <c r="J49" i="40"/>
  <c r="G76" i="40"/>
  <c r="M76" i="40"/>
  <c r="J70" i="40"/>
  <c r="H70" i="40"/>
  <c r="K70" i="40" s="1"/>
  <c r="G51" i="40"/>
  <c r="M51" i="40"/>
  <c r="H71" i="40"/>
  <c r="K71" i="40" s="1"/>
  <c r="J71" i="40"/>
  <c r="J52" i="40"/>
  <c r="H52" i="40"/>
  <c r="K52" i="40" s="1"/>
  <c r="H56" i="40"/>
  <c r="K56" i="40" s="1"/>
  <c r="J56" i="40"/>
  <c r="J68" i="40"/>
  <c r="H68" i="40"/>
  <c r="K68" i="40" s="1"/>
  <c r="J64" i="40"/>
  <c r="H64" i="40"/>
  <c r="K64" i="40" s="1"/>
  <c r="G74" i="40"/>
  <c r="M74" i="40"/>
  <c r="H59" i="40"/>
  <c r="K59" i="40" s="1"/>
  <c r="J59" i="40"/>
  <c r="H54" i="40"/>
  <c r="K54" i="40" s="1"/>
  <c r="J54" i="40"/>
  <c r="H65" i="40"/>
  <c r="K65" i="40" s="1"/>
  <c r="J65" i="40"/>
  <c r="J67" i="40"/>
  <c r="H67" i="40"/>
  <c r="K67" i="40" s="1"/>
  <c r="M53" i="40"/>
  <c r="G53" i="40"/>
  <c r="J77" i="40"/>
  <c r="H77" i="40"/>
  <c r="K77" i="40" s="1"/>
  <c r="M55" i="40"/>
  <c r="G55" i="40"/>
  <c r="J69" i="40"/>
  <c r="H69" i="40"/>
  <c r="K69" i="40" s="1"/>
  <c r="C82" i="40"/>
  <c r="C88" i="40" s="1"/>
  <c r="M78" i="40"/>
  <c r="G78" i="40"/>
  <c r="J73" i="40"/>
  <c r="H73" i="40"/>
  <c r="K73" i="40" s="1"/>
  <c r="J58" i="40"/>
  <c r="H58" i="40"/>
  <c r="K58" i="40" s="1"/>
  <c r="J57" i="40"/>
  <c r="H57" i="40"/>
  <c r="K57" i="40" s="1"/>
  <c r="M66" i="40"/>
  <c r="G66" i="40"/>
  <c r="J50" i="40"/>
  <c r="H50" i="40"/>
  <c r="K50" i="40" s="1"/>
  <c r="H75" i="40"/>
  <c r="K75" i="40" s="1"/>
  <c r="J75" i="40"/>
  <c r="J60" i="40"/>
  <c r="H60" i="40"/>
  <c r="K60" i="40" s="1"/>
  <c r="J61" i="40"/>
  <c r="H61" i="40"/>
  <c r="K61" i="40" s="1"/>
  <c r="J62" i="40"/>
  <c r="H62" i="40"/>
  <c r="K62" i="40" s="1"/>
  <c r="G86" i="40"/>
  <c r="H86" i="40" s="1"/>
  <c r="K86" i="40" s="1"/>
  <c r="I86" i="40" s="1"/>
  <c r="D42" i="49"/>
  <c r="M87" i="40"/>
  <c r="H87" i="40"/>
  <c r="K87" i="40" s="1"/>
  <c r="I87" i="40" s="1"/>
  <c r="I117" i="40"/>
  <c r="J81" i="40"/>
  <c r="H81" i="40"/>
  <c r="K81" i="40" s="1"/>
  <c r="J80" i="40"/>
  <c r="H80" i="40"/>
  <c r="K80" i="40" s="1"/>
  <c r="L80" i="40" s="1"/>
  <c r="C120" i="40"/>
  <c r="H134" i="40"/>
  <c r="J134" i="40" s="1"/>
  <c r="G288" i="49"/>
  <c r="H135" i="40"/>
  <c r="J135" i="40" s="1"/>
  <c r="L62" i="40" l="1"/>
  <c r="I62" i="40"/>
  <c r="I59" i="40"/>
  <c r="L59" i="40"/>
  <c r="I50" i="40"/>
  <c r="L50" i="40"/>
  <c r="L56" i="40"/>
  <c r="I56" i="40"/>
  <c r="L69" i="40"/>
  <c r="I69" i="40"/>
  <c r="L64" i="40"/>
  <c r="I64" i="40"/>
  <c r="I70" i="40"/>
  <c r="L70" i="40"/>
  <c r="H55" i="40"/>
  <c r="K55" i="40" s="1"/>
  <c r="J55" i="40"/>
  <c r="I67" i="40"/>
  <c r="L67" i="40"/>
  <c r="L68" i="40"/>
  <c r="I68" i="40"/>
  <c r="L49" i="40"/>
  <c r="I49" i="40"/>
  <c r="I57" i="40"/>
  <c r="L57" i="40"/>
  <c r="L75" i="40"/>
  <c r="I75" i="40"/>
  <c r="H78" i="40"/>
  <c r="K78" i="40" s="1"/>
  <c r="J78" i="40"/>
  <c r="I71" i="40"/>
  <c r="L71" i="40"/>
  <c r="J76" i="40"/>
  <c r="H76" i="40"/>
  <c r="K76" i="40" s="1"/>
  <c r="L77" i="40"/>
  <c r="I77" i="40"/>
  <c r="I61" i="40"/>
  <c r="L61" i="40"/>
  <c r="L58" i="40"/>
  <c r="I58" i="40"/>
  <c r="I65" i="40"/>
  <c r="L65" i="40"/>
  <c r="J74" i="40"/>
  <c r="H74" i="40"/>
  <c r="K74" i="40" s="1"/>
  <c r="J51" i="40"/>
  <c r="H51" i="40"/>
  <c r="K51" i="40" s="1"/>
  <c r="J53" i="40"/>
  <c r="H53" i="40"/>
  <c r="K53" i="40" s="1"/>
  <c r="I52" i="40"/>
  <c r="L52" i="40"/>
  <c r="I63" i="40"/>
  <c r="L63" i="40"/>
  <c r="L60" i="40"/>
  <c r="I60" i="40"/>
  <c r="J66" i="40"/>
  <c r="H66" i="40"/>
  <c r="K66" i="40" s="1"/>
  <c r="I73" i="40"/>
  <c r="L73" i="40"/>
  <c r="I54" i="40"/>
  <c r="L54" i="40"/>
  <c r="J86" i="40"/>
  <c r="H288" i="49"/>
  <c r="I80" i="40"/>
  <c r="L81" i="40"/>
  <c r="I81" i="40"/>
  <c r="I134" i="40"/>
  <c r="I135" i="40"/>
  <c r="G22" i="42"/>
  <c r="F16" i="42"/>
  <c r="E16" i="42"/>
  <c r="D16" i="42"/>
  <c r="C16" i="42"/>
  <c r="B16" i="42"/>
  <c r="G16" i="42" s="1"/>
  <c r="G18" i="42" s="1"/>
  <c r="L53" i="40" l="1"/>
  <c r="I53" i="40"/>
  <c r="I78" i="40"/>
  <c r="L78" i="40"/>
  <c r="I66" i="40"/>
  <c r="L66" i="40"/>
  <c r="I74" i="40"/>
  <c r="L74" i="40"/>
  <c r="I51" i="40"/>
  <c r="L51" i="40"/>
  <c r="L55" i="40"/>
  <c r="I55" i="40"/>
  <c r="I76" i="40"/>
  <c r="L76" i="40"/>
  <c r="G99" i="40"/>
  <c r="G101" i="40"/>
  <c r="G102" i="40"/>
  <c r="G100" i="40"/>
  <c r="B29" i="41" l="1"/>
  <c r="B31" i="41" s="1"/>
  <c r="B23" i="41"/>
  <c r="B25" i="41" s="1"/>
  <c r="B33" i="41" l="1"/>
  <c r="B35" i="41" s="1"/>
  <c r="G85" i="40" l="1"/>
  <c r="J85" i="40" s="1"/>
  <c r="M85" i="40"/>
  <c r="G84" i="40" l="1"/>
  <c r="J84" i="40" l="1"/>
  <c r="M84" i="40"/>
  <c r="B16" i="41" l="1"/>
  <c r="B15" i="41"/>
  <c r="B8" i="41"/>
  <c r="B7" i="41"/>
  <c r="B17" i="41" l="1"/>
  <c r="B9" i="41"/>
  <c r="G79" i="40"/>
  <c r="M46" i="40" l="1"/>
  <c r="M79" i="40"/>
  <c r="J79" i="40"/>
  <c r="J139" i="40"/>
  <c r="G103" i="40"/>
  <c r="G98" i="40"/>
  <c r="G105" i="40" l="1"/>
  <c r="G46" i="40"/>
  <c r="J46" i="40" s="1"/>
  <c r="M47" i="40"/>
  <c r="G47" i="40"/>
  <c r="J47" i="40" s="1"/>
  <c r="G48" i="40"/>
  <c r="M48" i="40"/>
  <c r="M82" i="40" l="1"/>
  <c r="G82" i="40"/>
  <c r="G88" i="40" s="1"/>
  <c r="J48" i="40"/>
  <c r="J82" i="40" l="1"/>
  <c r="M88" i="40"/>
  <c r="C91" i="40" s="1"/>
  <c r="J88" i="40" l="1"/>
  <c r="D91" i="40" s="1"/>
  <c r="F91" i="40" s="1"/>
  <c r="G112" i="40" l="1"/>
  <c r="G113" i="40"/>
  <c r="G114" i="40"/>
  <c r="G111" i="40" l="1"/>
  <c r="G120" i="40" l="1"/>
  <c r="J146" i="40" l="1"/>
  <c r="H114" i="40"/>
  <c r="J114" i="40" s="1"/>
  <c r="I114" i="40" s="1"/>
  <c r="H112" i="40"/>
  <c r="J112" i="40" s="1"/>
  <c r="H111" i="40"/>
  <c r="J111" i="40" s="1"/>
  <c r="H113" i="40"/>
  <c r="I111" i="40" l="1"/>
  <c r="I112" i="40"/>
  <c r="J113" i="40"/>
  <c r="I113" i="40" s="1"/>
  <c r="H120" i="40"/>
  <c r="J142" i="40"/>
  <c r="J143" i="40"/>
  <c r="J144" i="40"/>
  <c r="J120" i="40" l="1"/>
  <c r="D28" i="40" s="1"/>
  <c r="I101" i="40"/>
  <c r="H101" i="40" s="1"/>
  <c r="J101" i="40" s="1"/>
  <c r="I102" i="40"/>
  <c r="H102" i="40" s="1"/>
  <c r="J102" i="40" s="1"/>
  <c r="I100" i="40"/>
  <c r="H100" i="40" s="1"/>
  <c r="J100" i="40" s="1"/>
  <c r="I99" i="40"/>
  <c r="H99" i="40" s="1"/>
  <c r="J99" i="40" s="1"/>
  <c r="I103" i="40"/>
  <c r="H103" i="40" s="1"/>
  <c r="J103" i="40" s="1"/>
  <c r="J145" i="40"/>
  <c r="J137" i="40"/>
  <c r="I98" i="40"/>
  <c r="H98" i="40" s="1"/>
  <c r="H46" i="40"/>
  <c r="H85" i="40"/>
  <c r="K85" i="40" s="1"/>
  <c r="I85" i="40" s="1"/>
  <c r="H84" i="40"/>
  <c r="K84" i="40" s="1"/>
  <c r="I84" i="40" s="1"/>
  <c r="H79" i="40"/>
  <c r="K79" i="40" s="1"/>
  <c r="J141" i="40"/>
  <c r="H48" i="40"/>
  <c r="H47" i="40"/>
  <c r="K47" i="40" s="1"/>
  <c r="H105" i="40" l="1"/>
  <c r="K48" i="40"/>
  <c r="L48" i="40" s="1"/>
  <c r="H82" i="40"/>
  <c r="H88" i="40" s="1"/>
  <c r="J147" i="40"/>
  <c r="D36" i="40" s="1"/>
  <c r="D37" i="40" s="1"/>
  <c r="D38" i="40" s="1"/>
  <c r="I79" i="40"/>
  <c r="L79" i="40"/>
  <c r="K46" i="40"/>
  <c r="L47" i="40"/>
  <c r="I47" i="40"/>
  <c r="J98" i="40"/>
  <c r="J105" i="40" s="1"/>
  <c r="D24" i="40" l="1"/>
  <c r="D25" i="40" s="1"/>
  <c r="D26" i="40" s="1"/>
  <c r="I48" i="40"/>
  <c r="K82" i="40"/>
  <c r="K88" i="40" s="1"/>
  <c r="D20" i="40" s="1"/>
  <c r="D29" i="40"/>
  <c r="D30" i="40" s="1"/>
  <c r="L46" i="40"/>
  <c r="L82" i="40" s="1"/>
  <c r="F20" i="40" s="1"/>
  <c r="I46" i="40"/>
  <c r="D40" i="40" l="1"/>
  <c r="F21" i="40"/>
  <c r="F22" i="40" s="1"/>
  <c r="D21" i="40" l="1"/>
  <c r="D22" i="40" s="1"/>
  <c r="D41" i="40"/>
  <c r="D42" i="40" s="1"/>
  <c r="E306" i="49" l="1"/>
  <c r="E293" i="49" l="1"/>
  <c r="E304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tkuenstler</author>
  </authors>
  <commentList>
    <comment ref="D60" authorId="0" shapeId="0" xr:uid="{15500F99-C128-4880-9989-FF15612D9E0F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4 Feiertage Winterperiode</t>
        </r>
      </text>
    </comment>
    <comment ref="D61" authorId="0" shapeId="0" xr:uid="{81E1EF70-0EAB-4EC7-BC6B-8F2F8A01294B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66" authorId="0" shapeId="0" xr:uid="{AC2AB670-9848-4796-8F96-179DEB536BDE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67" authorId="0" shapeId="0" xr:uid="{A6C76190-1949-46BD-B072-06D01567EF81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71" authorId="0" shapeId="0" xr:uid="{DE44F11F-F667-441F-8163-5A87A9FABA18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72" authorId="0" shapeId="0" xr:uid="{367590D7-E3B6-4D7E-88CC-D170545B1666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74" authorId="0" shapeId="0" xr:uid="{47D61176-6D6B-4022-A47B-9292FCC4D5EB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79" authorId="0" shapeId="0" xr:uid="{7630317E-7BEF-4E40-9748-68E705342A09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80" authorId="0" shapeId="0" xr:uid="{580A3A00-9A6E-40D9-BCDC-E4034354FF79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  <comment ref="D81" authorId="0" shapeId="0" xr:uid="{73293C52-35F6-45B3-8E6A-7F74D3666029}">
      <text>
        <r>
          <rPr>
            <b/>
            <sz val="9"/>
            <color indexed="81"/>
            <rFont val="Tahoma"/>
            <family val="2"/>
          </rPr>
          <t>tkuenstler:</t>
        </r>
        <r>
          <rPr>
            <sz val="9"/>
            <color indexed="81"/>
            <rFont val="Tahoma"/>
            <family val="2"/>
          </rPr>
          <t xml:space="preserve">
abzgl. 8 Feiertage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TLBV Künstler, Teresa</author>
  </authors>
  <commentList>
    <comment ref="G31" authorId="0" shapeId="0" xr:uid="{D05C4FEB-9AD7-4424-8A57-E0BE988DC2C2}">
      <text>
        <r>
          <rPr>
            <b/>
            <sz val="9"/>
            <color indexed="81"/>
            <rFont val="Segoe UI"/>
            <family val="2"/>
          </rPr>
          <t xml:space="preserve">TLBV Künstler, Teresa:
</t>
        </r>
        <r>
          <rPr>
            <sz val="9"/>
            <color indexed="81"/>
            <rFont val="Segoe UI"/>
            <family val="2"/>
          </rPr>
          <t>vierseitige Reinigung  nicht gewünscht da rundgedrehter Schraubenkopf aus DDR Zeiten</t>
        </r>
      </text>
    </comment>
  </commentList>
</comments>
</file>

<file path=xl/sharedStrings.xml><?xml version="1.0" encoding="utf-8"?>
<sst xmlns="http://schemas.openxmlformats.org/spreadsheetml/2006/main" count="3907" uniqueCount="722">
  <si>
    <t>Raumart</t>
  </si>
  <si>
    <t>Bezeichnung</t>
  </si>
  <si>
    <t>Bodenart</t>
  </si>
  <si>
    <t>Fläche</t>
  </si>
  <si>
    <t>EG</t>
  </si>
  <si>
    <t xml:space="preserve">Auftraggeber: </t>
  </si>
  <si>
    <t>netto</t>
  </si>
  <si>
    <t>Gesamtfläche</t>
  </si>
  <si>
    <t>MwSt</t>
  </si>
  <si>
    <t>Für jeden Titel gibt es eine separte Kalkulationstabelle.</t>
  </si>
  <si>
    <t>Es sind nur bestimmte Felder, für die Ihre Eingaben erforderlich sind, freigegeben.</t>
  </si>
  <si>
    <t>Leistungsverzeichnis (LV) mit Kalkulationstabellen</t>
  </si>
  <si>
    <t xml:space="preserve">          Vorgehensweise beim Ausfüllen der folgenden Tabellen</t>
  </si>
  <si>
    <t>1h</t>
  </si>
  <si>
    <t xml:space="preserve">         Vorgenommene Änderungen in den geschützten Feldern der Vergabeunterlagen 
         führen automatisch zum  Auschluss vom Ausschreibungsverfahren !!!</t>
  </si>
  <si>
    <t xml:space="preserve">Flächenaufstellung incl. Bodenarten </t>
  </si>
  <si>
    <t>Abkürzung</t>
  </si>
  <si>
    <t xml:space="preserve">GR/Einpflege nur nach Bedarf </t>
  </si>
  <si>
    <t>Fliesen</t>
  </si>
  <si>
    <t>F</t>
  </si>
  <si>
    <t>PVC</t>
  </si>
  <si>
    <t>Linoleum</t>
  </si>
  <si>
    <t>L</t>
  </si>
  <si>
    <t>Summe</t>
  </si>
  <si>
    <t>Flächenart</t>
  </si>
  <si>
    <t>Büroräume</t>
  </si>
  <si>
    <t>Archiv</t>
  </si>
  <si>
    <t>Sanitärräume</t>
  </si>
  <si>
    <t>VF 9.1</t>
  </si>
  <si>
    <t>Bemerkungen</t>
  </si>
  <si>
    <t>Lager</t>
  </si>
  <si>
    <t>1x monatlich Voll</t>
  </si>
  <si>
    <t>keine Reinigung</t>
  </si>
  <si>
    <t>1x wöchentlich Voll</t>
  </si>
  <si>
    <t>5x wöchentlich Voll</t>
  </si>
  <si>
    <t>Flur</t>
  </si>
  <si>
    <t>Büro</t>
  </si>
  <si>
    <t>Teeküche</t>
  </si>
  <si>
    <t>1. OG</t>
  </si>
  <si>
    <t>2. OG</t>
  </si>
  <si>
    <t>Thüringer Landesamt für Bau und Verkehr</t>
  </si>
  <si>
    <t>Unterhaltsreinigungs-
fläche</t>
  </si>
  <si>
    <t>T</t>
  </si>
  <si>
    <t xml:space="preserve">Beratungsraum </t>
  </si>
  <si>
    <t>Reinigungsdienstleistungen</t>
  </si>
  <si>
    <t xml:space="preserve">Vergabenummer: </t>
  </si>
  <si>
    <t>Vertragsbeginn:</t>
  </si>
  <si>
    <t>ungeprüfte Angebotssumme:</t>
  </si>
  <si>
    <t>- Titel 1</t>
  </si>
  <si>
    <t>brutto/Jahr</t>
  </si>
  <si>
    <t xml:space="preserve">brutto/Monat </t>
  </si>
  <si>
    <t xml:space="preserve">Grundreinigung und Einpflege *Bedarf* </t>
  </si>
  <si>
    <t>- Titel 2</t>
  </si>
  <si>
    <t xml:space="preserve">Sonderleistungen *Bedarf* </t>
  </si>
  <si>
    <t>Angebotspreis / Wertung</t>
  </si>
  <si>
    <t>- alle Titel</t>
  </si>
  <si>
    <t>Titel 1</t>
  </si>
  <si>
    <t>Kalkulationstabelle Unterhaltsreinigung</t>
  </si>
  <si>
    <t>Positions-
nummer</t>
  </si>
  <si>
    <t>Raumgruppe</t>
  </si>
  <si>
    <t>Reinigungs-
tage
pro Jahr</t>
  </si>
  <si>
    <t>Stunden-
verrechnungs-
satz</t>
  </si>
  <si>
    <t>Leistungs-
wert</t>
  </si>
  <si>
    <t>Stunden pro
Reinigung</t>
  </si>
  <si>
    <t>Kosten pro 
Reinigung</t>
  </si>
  <si>
    <t>Einheitspreis pro m²</t>
  </si>
  <si>
    <t>Stunden pro
Jahr
(h/a)</t>
  </si>
  <si>
    <t>Kosten pro 
Jahr</t>
  </si>
  <si>
    <t>Kosten pro 
Monat</t>
  </si>
  <si>
    <t>jährliche Reinigungs-fläche</t>
  </si>
  <si>
    <t>1.1</t>
  </si>
  <si>
    <t>1.2</t>
  </si>
  <si>
    <t>1.3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</si>
  <si>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</si>
  <si>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</si>
  <si>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</si>
  <si>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</si>
  <si>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</si>
  <si>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</si>
  <si>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</si>
  <si>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</si>
  <si>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</si>
  <si>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</si>
  <si>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</si>
  <si>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</si>
  <si>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</si>
  <si>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1.24</t>
  </si>
  <si>
    <t>1.25</t>
  </si>
  <si>
    <t>1.26</t>
  </si>
  <si>
    <t>Summe:</t>
  </si>
  <si>
    <t>(ohne Sichtunterteilung)</t>
  </si>
  <si>
    <t>kR</t>
  </si>
  <si>
    <t>Gesamt:</t>
  </si>
  <si>
    <t xml:space="preserve"> Wird der durchschnittliche Leistungswert von </t>
  </si>
  <si>
    <t>durchschnittlicher Leistungswert</t>
  </si>
  <si>
    <t>=</t>
  </si>
  <si>
    <t>(Fläche * Reinigungstage pro Jahr / Stunden pro Jahr)</t>
  </si>
  <si>
    <t xml:space="preserve"> überschritten, wird das Angebot von der Wertung ausgeschlossen.</t>
  </si>
  <si>
    <t>Titel 2</t>
  </si>
  <si>
    <t>Kalkulationstabelle Grundreinigung und Einpflege *Bedarfsreinigungen*</t>
  </si>
  <si>
    <t>Im Rahmen der Auswertung unterstellte Häufigkeit pro Jahr</t>
  </si>
  <si>
    <t>im Rahmen der Auswertung unterstellte Kosten pro Jahr</t>
  </si>
  <si>
    <t>2.1</t>
  </si>
  <si>
    <t>2.2</t>
  </si>
  <si>
    <t>2.3</t>
  </si>
  <si>
    <t>2.4</t>
  </si>
  <si>
    <t>2.5</t>
  </si>
  <si>
    <t>2.6</t>
  </si>
  <si>
    <t>Kalkulationstabelle Sonderleistungen *Bedarfspositionen*</t>
  </si>
  <si>
    <t>Leistungsart</t>
  </si>
  <si>
    <t>Einheit</t>
  </si>
  <si>
    <t>Im Rahmen der Auswertung unterstellte Kosten pro Jahr</t>
  </si>
  <si>
    <t>Zeiteinheit</t>
  </si>
  <si>
    <t>Pauschalpreis / Einsatztag in €</t>
  </si>
  <si>
    <t>1d</t>
  </si>
  <si>
    <r>
      <t xml:space="preserve">Leistungsart
</t>
    </r>
    <r>
      <rPr>
        <sz val="11"/>
        <rFont val="Arial"/>
        <family val="2"/>
      </rPr>
      <t>(Aufgaben und Tätigkeiten entsprechend einer gesonderer Aufforderung)</t>
    </r>
  </si>
  <si>
    <t>Unterhaltskraft</t>
  </si>
  <si>
    <t>Sonderreiniger</t>
  </si>
  <si>
    <t>99085 Erfurt</t>
  </si>
  <si>
    <t>Hallesche Straße 15/16</t>
  </si>
  <si>
    <t>Raum-bezeichnung</t>
  </si>
  <si>
    <t>B-1wV1wS-HB</t>
  </si>
  <si>
    <t>Gebäudetechnik</t>
  </si>
  <si>
    <t>WC-5wV-HB</t>
  </si>
  <si>
    <t>WC</t>
  </si>
  <si>
    <t>GR nB</t>
  </si>
  <si>
    <t>GR+E nB</t>
  </si>
  <si>
    <t>k SR</t>
  </si>
  <si>
    <t>BA</t>
  </si>
  <si>
    <t>Beton mit Anstrich</t>
  </si>
  <si>
    <t>NUF 2.1</t>
  </si>
  <si>
    <t>NUF 2.3</t>
  </si>
  <si>
    <t>NUF 7.1</t>
  </si>
  <si>
    <t>NUF 7.6</t>
  </si>
  <si>
    <t>1 x wöchentlich Voll</t>
  </si>
  <si>
    <t>Etage</t>
  </si>
  <si>
    <t>L-1mV-HB</t>
  </si>
  <si>
    <t>Unterhalts-reinigungsfläche</t>
  </si>
  <si>
    <t>turnusmäße Unterhaltsreinigung</t>
  </si>
  <si>
    <t>3. OG</t>
  </si>
  <si>
    <t>Grundreinigung/
Einpflege</t>
  </si>
  <si>
    <t>1.19</t>
  </si>
  <si>
    <t>1.20</t>
  </si>
  <si>
    <t>Berechnung besonderer Reinigungshäufigkeiten</t>
  </si>
  <si>
    <t xml:space="preserve">5x wöchentliche Voll </t>
  </si>
  <si>
    <t>Kalenderwochen</t>
  </si>
  <si>
    <t>*</t>
  </si>
  <si>
    <t>Reinigungshäufigkeit/Woche</t>
  </si>
  <si>
    <t>unbereinigte Reinigungstage/jährlich</t>
  </si>
  <si>
    <t>-</t>
  </si>
  <si>
    <t>Feiertage</t>
  </si>
  <si>
    <t>Reinigungstage/jährlich</t>
  </si>
  <si>
    <t>/</t>
  </si>
  <si>
    <t>Kalender zur Feiertagsberechnung</t>
  </si>
  <si>
    <t>Auftragsbeginn/-ende</t>
  </si>
  <si>
    <t>Feiertag</t>
  </si>
  <si>
    <t>Neujahr</t>
  </si>
  <si>
    <t>01.01.2026 (Donnerstag)</t>
  </si>
  <si>
    <t>01.01.2027 (Freitag)</t>
  </si>
  <si>
    <t>Karfreitag</t>
  </si>
  <si>
    <t>03.04.2026 (Freitag)</t>
  </si>
  <si>
    <t>26.03.2027 (Freitag)</t>
  </si>
  <si>
    <t>Ostermontag</t>
  </si>
  <si>
    <t>06.04.2026 (Montag)</t>
  </si>
  <si>
    <t>29.03.2027 (Montag)</t>
  </si>
  <si>
    <t>Tag der Arbeit</t>
  </si>
  <si>
    <t>01.05.2026 (Freitag)</t>
  </si>
  <si>
    <t>Christi Himmelfahrt</t>
  </si>
  <si>
    <t>14.05.2026 (Donnerstag)</t>
  </si>
  <si>
    <t>06.05.2027 (Donnerstag)</t>
  </si>
  <si>
    <t>Pfingstmontag</t>
  </si>
  <si>
    <t>25.05.2026 (Montag)</t>
  </si>
  <si>
    <t>17.05.2027 (Montag)</t>
  </si>
  <si>
    <t>Kindertag</t>
  </si>
  <si>
    <t>Tag der Deutschen Einheit</t>
  </si>
  <si>
    <t>Reformationstag</t>
  </si>
  <si>
    <t>1. Weihnachtstag</t>
  </si>
  <si>
    <t>25.12.2025 (Donnerstag)</t>
  </si>
  <si>
    <t>25.12.2026 (Freitag)</t>
  </si>
  <si>
    <t>2. Weihnachtstag</t>
  </si>
  <si>
    <t>26.12.2025 (Freitag)</t>
  </si>
  <si>
    <t>Feiertage an Arbeitstagen</t>
  </si>
  <si>
    <t>Jahre</t>
  </si>
  <si>
    <t>Feiertage an Arbeitstagen/Jahr</t>
  </si>
  <si>
    <t>Feiertage Winterperiode (Okt.-März)</t>
  </si>
  <si>
    <t>20.09.2027 (Montag)</t>
  </si>
  <si>
    <t>14.04.2028 (Freitag)</t>
  </si>
  <si>
    <t>17.04.2028 (Montag)</t>
  </si>
  <si>
    <t>01.05.2028 (Montag)</t>
  </si>
  <si>
    <t>25.05.2028 (Donnerstag)</t>
  </si>
  <si>
    <t>05.06.2028 (Montag)</t>
  </si>
  <si>
    <t>20.09.2028 (Mittwoch)</t>
  </si>
  <si>
    <t>03.10.2028 (Dienstag)</t>
  </si>
  <si>
    <t>31.10.2028 (Dienstag)</t>
  </si>
  <si>
    <t>1.21</t>
  </si>
  <si>
    <t>1.22</t>
  </si>
  <si>
    <t>1.23</t>
  </si>
  <si>
    <t>- Titel 3</t>
  </si>
  <si>
    <t>4.1</t>
  </si>
  <si>
    <t>*Bedarfsreinigung*</t>
  </si>
  <si>
    <t xml:space="preserve">Unterhaltsreinigung inkl. *Bedarf* </t>
  </si>
  <si>
    <t>Titel 3</t>
  </si>
  <si>
    <t>3.1</t>
  </si>
  <si>
    <t>3.2</t>
  </si>
  <si>
    <t>3.3</t>
  </si>
  <si>
    <t>Dieser Preis ist an die entsprechende Stelle im Angebotsschreiben zu übertragen.</t>
  </si>
  <si>
    <t>Stunden-verrechnungs-satz
Unterhaltskraft</t>
  </si>
  <si>
    <r>
      <t xml:space="preserve">Unterhaltskraft
</t>
    </r>
    <r>
      <rPr>
        <sz val="11"/>
        <rFont val="Arial"/>
        <family val="2"/>
      </rPr>
      <t>- nachts - außerhalb regelmäßiger Arbeitszeit</t>
    </r>
  </si>
  <si>
    <r>
      <t xml:space="preserve">Unterhaltskraft
</t>
    </r>
    <r>
      <rPr>
        <sz val="11"/>
        <rFont val="Arial"/>
        <family val="2"/>
      </rPr>
      <t>- Sonn- und Feiertage</t>
    </r>
  </si>
  <si>
    <r>
      <t xml:space="preserve">Unterhaltskraft
</t>
    </r>
    <r>
      <rPr>
        <sz val="11"/>
        <rFont val="Arial"/>
        <family val="2"/>
      </rPr>
      <t>- 1. Mai, Neujahrstag, 1. und 2. Weihnachtsfeiertag</t>
    </r>
  </si>
  <si>
    <t>Glasreinigung</t>
  </si>
  <si>
    <t>- Titel 5</t>
  </si>
  <si>
    <t>Kalkulationstabelle Glasreinigung</t>
  </si>
  <si>
    <t>Glasart</t>
  </si>
  <si>
    <t>Reinigungs-
häufigkeit</t>
  </si>
  <si>
    <t>3.4</t>
  </si>
  <si>
    <t>3.5</t>
  </si>
  <si>
    <t>3.6</t>
  </si>
  <si>
    <t>3.7</t>
  </si>
  <si>
    <t>3.8</t>
  </si>
  <si>
    <t>3.9</t>
  </si>
  <si>
    <t xml:space="preserve">Glasaufmass einschließlich Rahmen </t>
  </si>
  <si>
    <t>Glas</t>
  </si>
  <si>
    <t>Flächen</t>
  </si>
  <si>
    <t>Glastür-außen-beidseitig</t>
  </si>
  <si>
    <t>GT-2J_wG-i-bs</t>
  </si>
  <si>
    <t>Glastür-innen-beidseitig</t>
  </si>
  <si>
    <t xml:space="preserve">Reinigung
beidseitig/
einseitig o.a. </t>
  </si>
  <si>
    <t>Glasarten
Abkürzung</t>
  </si>
  <si>
    <t>Art des
Fensters bzw. anderer Glasflächen</t>
  </si>
  <si>
    <t>Fläche (m²) Glas- und Rahmen</t>
  </si>
  <si>
    <t>Reinigungshäufigkeit</t>
  </si>
  <si>
    <t xml:space="preserve">Bemerkungen </t>
  </si>
  <si>
    <t>außen</t>
  </si>
  <si>
    <t>beidseitig</t>
  </si>
  <si>
    <t>DK</t>
  </si>
  <si>
    <t>2J</t>
  </si>
  <si>
    <t>innen</t>
  </si>
  <si>
    <t>2J_wG</t>
  </si>
  <si>
    <t>TK</t>
  </si>
  <si>
    <t>T-GA</t>
  </si>
  <si>
    <t>OL</t>
  </si>
  <si>
    <t>Kopierer</t>
  </si>
  <si>
    <t>Blindfenster</t>
  </si>
  <si>
    <t>Pausenraum</t>
  </si>
  <si>
    <t>Schiebefenster</t>
  </si>
  <si>
    <t>GT</t>
  </si>
  <si>
    <t>Windfang</t>
  </si>
  <si>
    <t>AT-G</t>
  </si>
  <si>
    <t>K</t>
  </si>
  <si>
    <t>GW</t>
  </si>
  <si>
    <t>Legende:</t>
  </si>
  <si>
    <t xml:space="preserve">Raumarten </t>
  </si>
  <si>
    <t>A</t>
  </si>
  <si>
    <t>B</t>
  </si>
  <si>
    <t>Bi</t>
  </si>
  <si>
    <t>Bibliothek</t>
  </si>
  <si>
    <t>Ka</t>
  </si>
  <si>
    <t>Kantine</t>
  </si>
  <si>
    <t>SR</t>
  </si>
  <si>
    <t>Sitzungsräume</t>
  </si>
  <si>
    <t>Treppenhaus</t>
  </si>
  <si>
    <t>Toiletten</t>
  </si>
  <si>
    <t xml:space="preserve">Bodenbelag </t>
  </si>
  <si>
    <t>Hartbelag:</t>
  </si>
  <si>
    <t>HB</t>
  </si>
  <si>
    <t>Beton</t>
  </si>
  <si>
    <t>eingelassene Sauberlaufmatte:</t>
  </si>
  <si>
    <t>eM</t>
  </si>
  <si>
    <t>Holz:</t>
  </si>
  <si>
    <t>H</t>
  </si>
  <si>
    <t>Parkett</t>
  </si>
  <si>
    <t>P</t>
  </si>
  <si>
    <t>1wV</t>
  </si>
  <si>
    <t>2 x wöchentlich Voll</t>
  </si>
  <si>
    <t>2wV</t>
  </si>
  <si>
    <t>5 x wöchentlichVoll</t>
  </si>
  <si>
    <t>5wV</t>
  </si>
  <si>
    <t>1 x monatlich Voll</t>
  </si>
  <si>
    <t>1mV</t>
  </si>
  <si>
    <t>1 x jährlich Voll</t>
  </si>
  <si>
    <t>1jV</t>
  </si>
  <si>
    <t>1 x wöchentlich Voll und
1 x wöchentlich Sicht</t>
  </si>
  <si>
    <t>1wV1wS</t>
  </si>
  <si>
    <t>2 x wöchentlich Voll und
3 x wöchentlich Sicht</t>
  </si>
  <si>
    <t>2wV3wS</t>
  </si>
  <si>
    <t>2 x wöchentlich Voll Sommer (Apr.-Sept.) / 
3 x wöchentlich Voll Winter (Okt.-März)</t>
  </si>
  <si>
    <t>2wVS3wVW</t>
  </si>
  <si>
    <t>nur nach Bedarf</t>
  </si>
  <si>
    <t>nB</t>
  </si>
  <si>
    <t>Extremreinigung nur nach Bedraf</t>
  </si>
  <si>
    <t>EnB</t>
  </si>
  <si>
    <t>Grundreinigung und Einpflege nur nach Bedarf</t>
  </si>
  <si>
    <t>Grundreinigung und Einpflege jährlich</t>
  </si>
  <si>
    <t>1jGR+E</t>
  </si>
  <si>
    <t>keine Sonderreinigung</t>
  </si>
  <si>
    <t>kSR</t>
  </si>
  <si>
    <t>Fensterart</t>
  </si>
  <si>
    <t>Feststehendes Fenster</t>
  </si>
  <si>
    <t xml:space="preserve">D </t>
  </si>
  <si>
    <t>Drehflügel bei Doppelfenstern</t>
  </si>
  <si>
    <t>Dreh-/Kippfenster</t>
  </si>
  <si>
    <t>DDK</t>
  </si>
  <si>
    <t>Dreh- &amp; Drehkippflügel bei Doppelfenster</t>
  </si>
  <si>
    <t>Kippfenster</t>
  </si>
  <si>
    <t>BL</t>
  </si>
  <si>
    <t>FB</t>
  </si>
  <si>
    <t>Fensterband</t>
  </si>
  <si>
    <t>HolzSP- DK</t>
  </si>
  <si>
    <t>Holzsprossenfenster- DK</t>
  </si>
  <si>
    <t>HolzSP- K</t>
  </si>
  <si>
    <t>Holzsprossenfenster- Kippfenster</t>
  </si>
  <si>
    <t>SP</t>
  </si>
  <si>
    <t>Sprossen</t>
  </si>
  <si>
    <t>EF</t>
  </si>
  <si>
    <t>Einfachfenster</t>
  </si>
  <si>
    <t>KF</t>
  </si>
  <si>
    <t>Kastenfenster</t>
  </si>
  <si>
    <t>VF</t>
  </si>
  <si>
    <t>Verbundfenster</t>
  </si>
  <si>
    <t>RWA</t>
  </si>
  <si>
    <t xml:space="preserve">Rauch- und Wärmeabzugsanlage </t>
  </si>
  <si>
    <t>1-flg.</t>
  </si>
  <si>
    <t>einflügelig</t>
  </si>
  <si>
    <t>2-flg.</t>
  </si>
  <si>
    <t>zweiflügelig</t>
  </si>
  <si>
    <t>Türarten</t>
  </si>
  <si>
    <t>Außentür, Glas</t>
  </si>
  <si>
    <t>Sekt-G</t>
  </si>
  <si>
    <t>Sektionaltor mit Glasausschnitt</t>
  </si>
  <si>
    <t>FT</t>
  </si>
  <si>
    <t>Glasflurtüren</t>
  </si>
  <si>
    <t>FT-G</t>
  </si>
  <si>
    <t>Glasflurtüren- Glas</t>
  </si>
  <si>
    <t>FT-GA</t>
  </si>
  <si>
    <t>Glasflurtüren mit Glasausschnitt</t>
  </si>
  <si>
    <t>FT-G-RD</t>
  </si>
  <si>
    <t>Glasflurtüren- Glas. Rauchdicht</t>
  </si>
  <si>
    <t>FT-OL-fest</t>
  </si>
  <si>
    <t>Glasflurtür mit Oberlicht, fest</t>
  </si>
  <si>
    <t>DT</t>
  </si>
  <si>
    <t>Drehglastür</t>
  </si>
  <si>
    <t>SchT</t>
  </si>
  <si>
    <t>Schiebetür</t>
  </si>
  <si>
    <t>Glastür</t>
  </si>
  <si>
    <t>GT-GW</t>
  </si>
  <si>
    <t>Glastür mit Glaswand</t>
  </si>
  <si>
    <t>T m. OL</t>
  </si>
  <si>
    <t>Tür mit Oberlicht</t>
  </si>
  <si>
    <t xml:space="preserve">Tür mit Glasauschnitt </t>
  </si>
  <si>
    <t>T-GA m. OL</t>
  </si>
  <si>
    <t>Tür mit Glasauschnitt mit Oberlicht</t>
  </si>
  <si>
    <t>fest ST</t>
  </si>
  <si>
    <t>feststehendes Seitenteil</t>
  </si>
  <si>
    <t>RS</t>
  </si>
  <si>
    <t>Rauchschutztür</t>
  </si>
  <si>
    <t>T30</t>
  </si>
  <si>
    <t>Brandschutzklasse</t>
  </si>
  <si>
    <t>andere Glasarten</t>
  </si>
  <si>
    <t>GD</t>
  </si>
  <si>
    <t>Glasdächer</t>
  </si>
  <si>
    <t>Glaswand</t>
  </si>
  <si>
    <t>GP</t>
  </si>
  <si>
    <t>Glaspaneel</t>
  </si>
  <si>
    <t>GFA</t>
  </si>
  <si>
    <t>Glasfassade</t>
  </si>
  <si>
    <t>GBS</t>
  </si>
  <si>
    <t>Glasbausteine</t>
  </si>
  <si>
    <t>Besch</t>
  </si>
  <si>
    <t>Beschilderung</t>
  </si>
  <si>
    <t>Schaukasten</t>
  </si>
  <si>
    <t>Schalt</t>
  </si>
  <si>
    <t>Schalterfenster (feststehend)</t>
  </si>
  <si>
    <t>Schieb</t>
  </si>
  <si>
    <t>Spie</t>
  </si>
  <si>
    <t>Spiegel</t>
  </si>
  <si>
    <t>ST</t>
  </si>
  <si>
    <t>Seitenteil</t>
  </si>
  <si>
    <t>RifG</t>
  </si>
  <si>
    <t>Riffelglas</t>
  </si>
  <si>
    <t>Aushang</t>
  </si>
  <si>
    <t>Vitr</t>
  </si>
  <si>
    <t>Vitrinen</t>
  </si>
  <si>
    <t xml:space="preserve">B </t>
  </si>
  <si>
    <t>Brüstung (Glas)</t>
  </si>
  <si>
    <t>Lichtschwerte</t>
  </si>
  <si>
    <t>LB</t>
  </si>
  <si>
    <t>Lichtband</t>
  </si>
  <si>
    <t>Oberlichter- Glas (über Türen o.a.)</t>
  </si>
  <si>
    <t>MG</t>
  </si>
  <si>
    <t>Milchglas</t>
  </si>
  <si>
    <t>1x jährlich</t>
  </si>
  <si>
    <t>1J</t>
  </si>
  <si>
    <t>2x jährlich</t>
  </si>
  <si>
    <t>2x jährlich mit wöchentl. Griffspurenbeseitigung</t>
  </si>
  <si>
    <t>1. Ausfüllen des Leistungsverzeichnisses (LV mit Kalkulationstabellen)</t>
  </si>
  <si>
    <r>
      <t xml:space="preserve">Die Tabellenblätter sind </t>
    </r>
    <r>
      <rPr>
        <b/>
        <sz val="12"/>
        <rFont val="Calibri"/>
        <family val="2"/>
      </rPr>
      <t xml:space="preserve">Passwort geschützt, </t>
    </r>
    <r>
      <rPr>
        <sz val="12"/>
        <rFont val="Calibri"/>
        <family val="2"/>
      </rPr>
      <t xml:space="preserve">um die beinhalteten Informationen vor dem Überschreiben zu schützen. </t>
    </r>
  </si>
  <si>
    <t>Die Kalkulationstabellen sind nach Titeln und nach Raumarten, Sonderreinigungen und - leistungen unterteilt.</t>
  </si>
  <si>
    <r>
      <rPr>
        <sz val="12"/>
        <rFont val="Calibri"/>
        <family val="2"/>
      </rPr>
      <t>Sie müssen lediglich</t>
    </r>
    <r>
      <rPr>
        <b/>
        <sz val="12"/>
        <rFont val="Calibri"/>
        <family val="2"/>
      </rPr>
      <t xml:space="preserve"> </t>
    </r>
    <r>
      <rPr>
        <b/>
        <sz val="12"/>
        <color indexed="17"/>
        <rFont val="Calibri"/>
        <family val="2"/>
      </rPr>
      <t xml:space="preserve">die grau hinterlegten Felder </t>
    </r>
    <r>
      <rPr>
        <b/>
        <sz val="12"/>
        <rFont val="Calibri"/>
        <family val="2"/>
      </rPr>
      <t>"Stundenverrechnungssatz" in €</t>
    </r>
    <r>
      <rPr>
        <b/>
        <sz val="12"/>
        <color indexed="11"/>
        <rFont val="Calibri"/>
        <family val="2"/>
      </rPr>
      <t xml:space="preserve"> </t>
    </r>
    <r>
      <rPr>
        <b/>
        <sz val="12"/>
        <rFont val="Calibri"/>
        <family val="2"/>
      </rPr>
      <t>und "Leistung" in m²/Std und "Pauschalen bzw. EP"</t>
    </r>
    <r>
      <rPr>
        <b/>
        <sz val="12"/>
        <color indexed="11"/>
        <rFont val="Calibri"/>
        <family val="2"/>
      </rPr>
      <t xml:space="preserve"> </t>
    </r>
    <r>
      <rPr>
        <b/>
        <sz val="12"/>
        <color indexed="17"/>
        <rFont val="Calibri"/>
        <family val="2"/>
      </rPr>
      <t>ausfüllen.</t>
    </r>
  </si>
  <si>
    <r>
      <t>Tragen Sie bitte nur die</t>
    </r>
    <r>
      <rPr>
        <b/>
        <sz val="12"/>
        <rFont val="Calibri"/>
        <family val="2"/>
      </rPr>
      <t xml:space="preserve"> jeweiligen Zahlenwerte ein,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das €-Zeichen bzw. "m²/Std" wird automatisch</t>
    </r>
    <r>
      <rPr>
        <sz val="12"/>
        <rFont val="Calibri"/>
        <family val="2"/>
      </rPr>
      <t xml:space="preserve"> durch MS Excel 
</t>
    </r>
    <r>
      <rPr>
        <i/>
        <sz val="12"/>
        <rFont val="Calibri"/>
        <family val="2"/>
      </rPr>
      <t>hinzugefügt ; Bsp.: Stundensatz von 14,50 € ---&gt; Eingabe: 14,5</t>
    </r>
  </si>
  <si>
    <t>Durch Ihre Eingabe der SVSe und Leistungen werden automatisch der jährliche Einheitspreis in €/m² bzw. Einheitsheitspreis  (SVS/Leistung *Turnus*52) und die Gesamtkosten in € berechnet.*</t>
  </si>
  <si>
    <r>
      <t xml:space="preserve">Die </t>
    </r>
    <r>
      <rPr>
        <b/>
        <sz val="12"/>
        <color indexed="10"/>
        <rFont val="Calibri"/>
        <family val="2"/>
      </rPr>
      <t>Felder "jährlicher Einheitspreis"und  "Gesamtkosten pro Jahr/Kosten proReinigung" sind</t>
    </r>
    <r>
      <rPr>
        <sz val="12"/>
        <rFont val="Calibri"/>
        <family val="2"/>
      </rPr>
      <t xml:space="preserve"> also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Berechnungsfelder. Hier können Sie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keine Eintragungen vornehmen </t>
    </r>
    <r>
      <rPr>
        <sz val="12"/>
        <rFont val="Calibri"/>
        <family val="2"/>
      </rPr>
      <t>(siehe Passwortschutz). Die Beträge werden auf  2 Stellen hinter dem Komma gerundet !!!</t>
    </r>
  </si>
  <si>
    <t>- Bitte verfahren Sie bei jeder Raum- bzw. Glasart bzw. bei allen Titeln nach diesem Schema.</t>
  </si>
  <si>
    <t>Die Gesamtsummen pro Titel  werden nach Beendigung Ihrer Eintragungen automatisch auf der zweiten Seite des Leistungsverzeichnisses mit Kalkualtionstabellen ausgewiesen. Die Ergänzung der Mehrwertsteuer erfolgt ebenfalls automatisch,</t>
  </si>
  <si>
    <t>2. Anlagen- Bodenflächen</t>
  </si>
  <si>
    <r>
      <t xml:space="preserve"> Die letzten Tabellenblätter </t>
    </r>
    <r>
      <rPr>
        <b/>
        <sz val="12"/>
        <rFont val="Calibri"/>
        <family val="2"/>
      </rPr>
      <t>"Flächentabellen", Kalenderberechnung Feiertage" sind  komplett Passwort geschützt.</t>
    </r>
  </si>
  <si>
    <r>
      <t xml:space="preserve"> Hier </t>
    </r>
    <r>
      <rPr>
        <b/>
        <sz val="12"/>
        <rFont val="Calibri"/>
        <family val="2"/>
      </rPr>
      <t>sind keine Felder durch Sie auszufüllen,</t>
    </r>
    <r>
      <rPr>
        <sz val="12"/>
        <rFont val="Calibri"/>
        <family val="2"/>
      </rPr>
      <t xml:space="preserve"> diese Tabellen dienen lediglich der Übersicht und Kontrolle über die 
 Leistungsverzeichnisse beziehungsweise der Auswertung der Ergebnisse durch uns.
        </t>
    </r>
    <r>
      <rPr>
        <b/>
        <sz val="12"/>
        <color indexed="10"/>
        <rFont val="Calibri"/>
        <family val="2"/>
      </rPr>
      <t>Ein Ausdruck dieser Tabellenblätter ist nicht erforderlich !!!</t>
    </r>
  </si>
  <si>
    <t>Standorte:</t>
  </si>
  <si>
    <t>Terrazzo</t>
  </si>
  <si>
    <t>Ter</t>
  </si>
  <si>
    <t>Pausenräume</t>
  </si>
  <si>
    <t>NUF 1.3</t>
  </si>
  <si>
    <t>Warteräume</t>
  </si>
  <si>
    <t>NUF 1.4</t>
  </si>
  <si>
    <t>Hafträume</t>
  </si>
  <si>
    <t>NUF 1.6</t>
  </si>
  <si>
    <t>NUF 2.9</t>
  </si>
  <si>
    <t>Treppen</t>
  </si>
  <si>
    <t>VF 9.2</t>
  </si>
  <si>
    <t>2x wöchentlich Voll</t>
  </si>
  <si>
    <t>Haftzelle</t>
  </si>
  <si>
    <t>nach Bedarf</t>
  </si>
  <si>
    <t>in der Regel einseitig aufgemessen und beiseitig zu reinigen</t>
  </si>
  <si>
    <t>Kalenderwochen, abzüglich</t>
  </si>
  <si>
    <t>Halbjährlicher Rhythmus</t>
  </si>
  <si>
    <t>Arbeitswochen Sommerperiode</t>
  </si>
  <si>
    <t>Reinigungstage/Sommerperiode</t>
  </si>
  <si>
    <t>+</t>
  </si>
  <si>
    <t>unbereinigte Reinigungstage/Winterperiode</t>
  </si>
  <si>
    <t>Feiertage Winterperiode</t>
  </si>
  <si>
    <t>Reinigungstage Winterperiode</t>
  </si>
  <si>
    <t>Z-nB-HB</t>
  </si>
  <si>
    <t>Z-EnB-HB</t>
  </si>
  <si>
    <t>nach Bedarf (nB)</t>
  </si>
  <si>
    <t>Extremreinigung nach Bedarf (EnB)</t>
  </si>
  <si>
    <t>E</t>
  </si>
  <si>
    <t>EA</t>
  </si>
  <si>
    <t>AT-2J_wG-a-bs</t>
  </si>
  <si>
    <t xml:space="preserve">Anzahl 
Fenster o.a. </t>
  </si>
  <si>
    <t>Glasreiniger</t>
  </si>
  <si>
    <r>
      <t xml:space="preserve">Aus- und Einräumen des beweglichen Mobiliars
</t>
    </r>
    <r>
      <rPr>
        <sz val="11"/>
        <rFont val="Arial"/>
        <family val="2"/>
      </rPr>
      <t xml:space="preserve">Aufgaben und Tätigkeiten entsprechend der Leistungsbeschreibung Pkt. 2.12.1 und nach
gesonderer Aufforderung)
</t>
    </r>
    <r>
      <rPr>
        <b/>
        <sz val="11"/>
        <rFont val="Arial"/>
        <family val="2"/>
      </rPr>
      <t>Einheitspreis = Stundenverrechnungssatz in €/h</t>
    </r>
  </si>
  <si>
    <t>Titel 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</si>
  <si>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</si>
  <si>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</si>
  <si>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</si>
  <si>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</si>
  <si>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</si>
  <si>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</si>
  <si>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</si>
  <si>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</si>
  <si>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</si>
  <si>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</si>
  <si>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F-2J_wG-i-bs</t>
  </si>
  <si>
    <t>1.27</t>
  </si>
  <si>
    <t>1.28</t>
  </si>
  <si>
    <t>1.29</t>
  </si>
  <si>
    <t>Estrich</t>
  </si>
  <si>
    <t>Estrich mit Anstrich</t>
  </si>
  <si>
    <t>3 x wöchentlich Sicht</t>
  </si>
  <si>
    <t>3wS</t>
  </si>
  <si>
    <t>01.01.2029 (Montag)</t>
  </si>
  <si>
    <t>30.03.2029 (Freitag)</t>
  </si>
  <si>
    <t>02.04.2029 (Montag)</t>
  </si>
  <si>
    <t>25.12.2028 (Montag)</t>
  </si>
  <si>
    <t>26.12.2028 (Dienstag)</t>
  </si>
  <si>
    <t>Referat 27 - Liegenschaften</t>
  </si>
  <si>
    <t>01.05.2029 (Dienstag)</t>
  </si>
  <si>
    <t>10.05.2029 (Donnerstag)</t>
  </si>
  <si>
    <t>21.05.2029 (Montag)</t>
  </si>
  <si>
    <t>20.09.2029 (Donnerstag)</t>
  </si>
  <si>
    <t>Kriminalpolizeiinspektion Gera (KPI)</t>
  </si>
  <si>
    <t>Amthorstraße 6</t>
  </si>
  <si>
    <t>07545 Gera</t>
  </si>
  <si>
    <t>Einheitspreis</t>
  </si>
  <si>
    <r>
      <t xml:space="preserve">Polsterstuhlreinigung - Bürodrehstuhl
</t>
    </r>
    <r>
      <rPr>
        <sz val="11"/>
        <rFont val="Arial"/>
        <family val="2"/>
      </rPr>
      <t>Details s. Leistungsbeschreibung Pkt. 2.11.3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>(Aufgaben und Tätigkeiten entsprechend einer gesonderer Aufforderung)</t>
    </r>
  </si>
  <si>
    <r>
      <t xml:space="preserve">Polsterstuhlreinigung - Besucherstuhl
</t>
    </r>
    <r>
      <rPr>
        <sz val="11"/>
        <rFont val="Arial"/>
        <family val="2"/>
      </rPr>
      <t>Details s. Leistungsbeschreibung Pkt. 2.11.3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>(Aufgaben und Tätigkeiten entsprechend einer gesonderer Aufforderung)</t>
    </r>
  </si>
  <si>
    <t xml:space="preserve">Objekt :  Gera, Amthorstr. 6                                                                </t>
  </si>
  <si>
    <t>Aufmass erstellt vom/von : Flächen von LPI</t>
  </si>
  <si>
    <t xml:space="preserve">Nutzer überarbeitet am: 02.06.2016 </t>
  </si>
  <si>
    <t>Grundreinigung nach Bedarf</t>
  </si>
  <si>
    <t>keine SR</t>
  </si>
  <si>
    <t>Kunststein</t>
  </si>
  <si>
    <t>Aufteilung nach DIN 277</t>
  </si>
  <si>
    <t>Besprechungsräume</t>
  </si>
  <si>
    <t>sonstige Bürroräume</t>
  </si>
  <si>
    <t>Garderoben</t>
  </si>
  <si>
    <t>Abstellräume</t>
  </si>
  <si>
    <t>zentrale Technik</t>
  </si>
  <si>
    <t>Flur, Hallen</t>
  </si>
  <si>
    <t>Elektro</t>
  </si>
  <si>
    <t>TF 8.4</t>
  </si>
  <si>
    <t>Aufzug</t>
  </si>
  <si>
    <t>TF 8.6</t>
  </si>
  <si>
    <t>Raumnr.</t>
  </si>
  <si>
    <t>Reinigungshäufigkeit- Unterhalt</t>
  </si>
  <si>
    <t>Hauptgebäude</t>
  </si>
  <si>
    <t>001</t>
  </si>
  <si>
    <t>Sondernutzung</t>
  </si>
  <si>
    <t xml:space="preserve"> 1x wöchentlich Voll und 
1x wöchentlich Sicht</t>
  </si>
  <si>
    <t>002</t>
  </si>
  <si>
    <t>003</t>
  </si>
  <si>
    <t>Vorraum Wache</t>
  </si>
  <si>
    <t>004</t>
  </si>
  <si>
    <t>Wache</t>
  </si>
  <si>
    <t>005</t>
  </si>
  <si>
    <t>006</t>
  </si>
  <si>
    <t>007</t>
  </si>
  <si>
    <t>008</t>
  </si>
  <si>
    <t>Besucherraum</t>
  </si>
  <si>
    <t>009</t>
  </si>
  <si>
    <t>010</t>
  </si>
  <si>
    <t>011</t>
  </si>
  <si>
    <t>012</t>
  </si>
  <si>
    <t xml:space="preserve">Sanitär 2  </t>
  </si>
  <si>
    <t>013</t>
  </si>
  <si>
    <t>Sanitär 1</t>
  </si>
  <si>
    <t xml:space="preserve">014 </t>
  </si>
  <si>
    <t>Treppe zum 1.OG</t>
  </si>
  <si>
    <t>015</t>
  </si>
  <si>
    <t>016</t>
  </si>
  <si>
    <t>Flur zum 1.OG</t>
  </si>
  <si>
    <t>017</t>
  </si>
  <si>
    <t>018</t>
  </si>
  <si>
    <t>020</t>
  </si>
  <si>
    <t>021</t>
  </si>
  <si>
    <t>022</t>
  </si>
  <si>
    <t>023</t>
  </si>
  <si>
    <t>024</t>
  </si>
  <si>
    <t>025</t>
  </si>
  <si>
    <t>Gewahrsam Vorbereitung</t>
  </si>
  <si>
    <t>026</t>
  </si>
  <si>
    <t>Flur Gewahrsam</t>
  </si>
  <si>
    <t>027</t>
  </si>
  <si>
    <t>Sammelzelle</t>
  </si>
  <si>
    <t>028</t>
  </si>
  <si>
    <t>Zelle</t>
  </si>
  <si>
    <t>029</t>
  </si>
  <si>
    <t>030</t>
  </si>
  <si>
    <t>031</t>
  </si>
  <si>
    <t>032</t>
  </si>
  <si>
    <t xml:space="preserve"> 1x wöchentlich Voll </t>
  </si>
  <si>
    <t>033</t>
  </si>
  <si>
    <t>034</t>
  </si>
  <si>
    <t>035</t>
  </si>
  <si>
    <t>Sanitär 3 / Behind.-WC</t>
  </si>
  <si>
    <t>ohne Nummer</t>
  </si>
  <si>
    <t>102a</t>
  </si>
  <si>
    <t>Beratungsraum</t>
  </si>
  <si>
    <t>Treppenhaus/Flur</t>
  </si>
  <si>
    <t>WC/Dusche</t>
  </si>
  <si>
    <t>IuK-Raum</t>
  </si>
  <si>
    <t>120a</t>
  </si>
  <si>
    <t>130 / 131</t>
  </si>
  <si>
    <t>3x wöchentlich Voll und 2x wöchentlich Sicht</t>
  </si>
  <si>
    <t>Lagerraum Reinigung</t>
  </si>
  <si>
    <t>Reinigungsfirma</t>
  </si>
  <si>
    <t>219a</t>
  </si>
  <si>
    <t>Vorraum</t>
  </si>
  <si>
    <t>Vorber.-raum ED</t>
  </si>
  <si>
    <t>5x wöchentlich Voll
(Oktober- März) und 
3x wöchentlich Voll 
(April-Sep.)</t>
  </si>
  <si>
    <t>WC-H</t>
  </si>
  <si>
    <t>Kopierraum</t>
  </si>
  <si>
    <t xml:space="preserve"> 1x wöchentlich Voll</t>
  </si>
  <si>
    <t>301a</t>
  </si>
  <si>
    <t>318a</t>
  </si>
  <si>
    <t>318b</t>
  </si>
  <si>
    <t>318c</t>
  </si>
  <si>
    <t>319a</t>
  </si>
  <si>
    <t>321a</t>
  </si>
  <si>
    <t>Massageraum</t>
  </si>
  <si>
    <t>4. OG</t>
  </si>
  <si>
    <t>KT-Labor</t>
  </si>
  <si>
    <t>verschlossen</t>
  </si>
  <si>
    <t>406a</t>
  </si>
  <si>
    <t>Neubau</t>
  </si>
  <si>
    <t>Umkleideraum</t>
  </si>
  <si>
    <t>2x wöchentl. Voll und 
1x wöchentlich Sicht</t>
  </si>
  <si>
    <t>Außentreppe</t>
  </si>
  <si>
    <t>1x jährlich Voll</t>
  </si>
  <si>
    <t>Notausgang</t>
  </si>
  <si>
    <t>Aufenthaltsraum</t>
  </si>
  <si>
    <t>014</t>
  </si>
  <si>
    <t>Elektroraum</t>
  </si>
  <si>
    <t>115a</t>
  </si>
  <si>
    <t>115b</t>
  </si>
  <si>
    <t>aktuell ungenutzt</t>
  </si>
  <si>
    <t>425a</t>
  </si>
  <si>
    <t>3x wöchentlich Voll</t>
  </si>
  <si>
    <t>Nutzer: KPI Gera</t>
  </si>
  <si>
    <t>Aufmaß erstellt vom/von: LPI Gera</t>
  </si>
  <si>
    <t>Nutzer überarbeitet: 02.06.2016</t>
  </si>
  <si>
    <t>Raumnummern</t>
  </si>
  <si>
    <t>Außen-/Innenfenster  bzw. -türen u.a.</t>
  </si>
  <si>
    <t>Kunstst- 2 flg.</t>
  </si>
  <si>
    <t>Holz-Verb. 4 flg.</t>
  </si>
  <si>
    <t>Holz-Verb. 4 flg</t>
  </si>
  <si>
    <t>Vorbereitungsraum</t>
  </si>
  <si>
    <t>Kunstst- 2 flg</t>
  </si>
  <si>
    <t>Glasbaustein</t>
  </si>
  <si>
    <t>von außen zugänglich</t>
  </si>
  <si>
    <t>beseitig</t>
  </si>
  <si>
    <t>einseitig</t>
  </si>
  <si>
    <t>Flur / Treppe</t>
  </si>
  <si>
    <t>PÄD-Raum</t>
  </si>
  <si>
    <t>ohne Nutzung</t>
  </si>
  <si>
    <t>Fenster 2 flg</t>
  </si>
  <si>
    <t>DK Thermo 4 flg</t>
  </si>
  <si>
    <t>Außentür</t>
  </si>
  <si>
    <t>Thermofenster</t>
  </si>
  <si>
    <t>Ruheraum</t>
  </si>
  <si>
    <t xml:space="preserve">Objekt: Amthorstr. 6, 07545 Gera                                                                </t>
  </si>
  <si>
    <t>Nutzer: Kriminalpolizeiinspektion  Gera (KPI)</t>
  </si>
  <si>
    <t>TLBV überarbeitet am: 10.06.2025 Künstler</t>
  </si>
  <si>
    <t>NUF 7.3</t>
  </si>
  <si>
    <t>NUF 4.1</t>
  </si>
  <si>
    <t>NUF 7.2</t>
  </si>
  <si>
    <t>KST</t>
  </si>
  <si>
    <t>Vernehmungsraum</t>
  </si>
  <si>
    <t>Abstellnische unter Treppe</t>
  </si>
  <si>
    <t>Reinigungsgeräte/Treppe</t>
  </si>
  <si>
    <t>Aktenraum</t>
  </si>
  <si>
    <t>A-1jV-HB</t>
  </si>
  <si>
    <t>B-1wV1wS-H</t>
  </si>
  <si>
    <t>Umkleide</t>
  </si>
  <si>
    <t>P-2wV1wS-HB</t>
  </si>
  <si>
    <t>GT-1mV-HB</t>
  </si>
  <si>
    <t>F-1wV-HB</t>
  </si>
  <si>
    <t>F-2wV-HB</t>
  </si>
  <si>
    <t>F-3wVS5wVW-HB</t>
  </si>
  <si>
    <t>F-5wV-HB</t>
  </si>
  <si>
    <t>Li-5wV-HB</t>
  </si>
  <si>
    <t>F-nB-HB</t>
  </si>
  <si>
    <t>Dusche</t>
  </si>
  <si>
    <t>Du-5wV-HB</t>
  </si>
  <si>
    <t>SR-1wV1wS-HB</t>
  </si>
  <si>
    <t>SR-nB-HB</t>
  </si>
  <si>
    <t>Wartebereich</t>
  </si>
  <si>
    <t>Wb-5wV-HB</t>
  </si>
  <si>
    <t>Labor</t>
  </si>
  <si>
    <t>La-3wV2wS-HB</t>
  </si>
  <si>
    <t>K-1wV-HB</t>
  </si>
  <si>
    <t>Außenbereich</t>
  </si>
  <si>
    <t>AB-1mV-HB</t>
  </si>
  <si>
    <t>L-1wV-HB</t>
  </si>
  <si>
    <t>Gesamt Objekte</t>
  </si>
  <si>
    <t>1.30</t>
  </si>
  <si>
    <t>1.31</t>
  </si>
  <si>
    <t>1.32</t>
  </si>
  <si>
    <t>1.33</t>
  </si>
  <si>
    <t>1.34</t>
  </si>
  <si>
    <t>Titel 4</t>
  </si>
  <si>
    <t>Kalkulationstabelle Verbrauchsmaterial</t>
  </si>
  <si>
    <t>Im Rahmen der Auswertung</t>
  </si>
  <si>
    <t>Pos.-Nr.:</t>
  </si>
  <si>
    <t>Anzahl 
Blatt/Rolle</t>
  </si>
  <si>
    <t>Anzahl 
Rollen/Paket</t>
  </si>
  <si>
    <t>Anzahl
Blatt/Paket, L/Kanister,
Beutel/Paket</t>
  </si>
  <si>
    <r>
      <t>Preis pro Verpackungs-einheit</t>
    </r>
    <r>
      <rPr>
        <sz val="11"/>
        <rFont val="Arial"/>
        <family val="2"/>
      </rPr>
      <t xml:space="preserve"> (netto)</t>
    </r>
  </si>
  <si>
    <t>Verpackungs-einheit</t>
  </si>
  <si>
    <r>
      <t>Einheitspreis pro Blatt/ L/ Beutel</t>
    </r>
    <r>
      <rPr>
        <sz val="11"/>
        <rFont val="Arial"/>
        <family val="2"/>
      </rPr>
      <t xml:space="preserve"> (netto)</t>
    </r>
  </si>
  <si>
    <t>unterstellte Menge 
pro Jahr</t>
  </si>
  <si>
    <t>unterstellte
Gesamtkosten 
pro Jahr
 in €</t>
  </si>
  <si>
    <t>pro Paket</t>
  </si>
  <si>
    <t>4.2</t>
  </si>
  <si>
    <r>
      <t xml:space="preserve">An- und Abfahrtspauschale/Tag 
für Leistungen nach Pos. 5.1 - 5.3, 5.5 - 5.10
</t>
    </r>
    <r>
      <rPr>
        <sz val="11"/>
        <rFont val="Arial"/>
        <family val="2"/>
      </rPr>
      <t xml:space="preserve">Details s. Leistungsbeschreibung Pkt. 2.11
(Aufgaben und Tätigkeiten entsprechend einer gesonderer Aufforderung)
</t>
    </r>
    <r>
      <rPr>
        <b/>
        <sz val="11"/>
        <rFont val="Arial"/>
        <family val="2"/>
      </rPr>
      <t xml:space="preserve">Einheitspreis = Pauschalpreis / Einsatztag in €/d </t>
    </r>
  </si>
  <si>
    <t>Lieferung von Verbrauchsmaterial</t>
  </si>
  <si>
    <t>- Titel 4</t>
  </si>
  <si>
    <t>brutto/Monat</t>
  </si>
  <si>
    <t>TLBV überarbeitet: 01.12.2025 Künstler,   18.05.16/08.07.16 Gleim</t>
  </si>
  <si>
    <t>A-GT</t>
  </si>
  <si>
    <t>IT</t>
  </si>
  <si>
    <t>Innenfenster</t>
  </si>
  <si>
    <t>OL einfachvergl.</t>
  </si>
  <si>
    <t>Gesamtsumme</t>
  </si>
  <si>
    <t>Glasbausteine-außen-beidseitig</t>
  </si>
  <si>
    <t>GBS-2J-a-bs</t>
  </si>
  <si>
    <t>Fenster-innen-beidseitig</t>
  </si>
  <si>
    <t>Glasbausteine-innen-einseitig</t>
  </si>
  <si>
    <t>Schaukasten-innen-beidseitig</t>
  </si>
  <si>
    <t>Sanitär 2</t>
  </si>
  <si>
    <t>GT-1jV-HB</t>
  </si>
  <si>
    <t>GBS-2J-i-es</t>
  </si>
  <si>
    <t>F-2J-i-bs</t>
  </si>
  <si>
    <t>2x jährlich und wöchentlicher Griffspurenbeseitigung</t>
  </si>
  <si>
    <t>OL Glasbaustein</t>
  </si>
  <si>
    <t>Oberlicht-innen-beidseitig</t>
  </si>
  <si>
    <t>OL-2J-i-bs</t>
  </si>
  <si>
    <t>Schau-2J_wG-i-bs</t>
  </si>
  <si>
    <t>Fenster-außen-beidseitig</t>
  </si>
  <si>
    <t>F-2J-a-bs</t>
  </si>
  <si>
    <r>
      <rPr>
        <strike/>
        <sz val="11"/>
        <rFont val="Arial"/>
        <family val="2"/>
      </rPr>
      <t>A</t>
    </r>
    <r>
      <rPr>
        <sz val="11"/>
        <rFont val="Arial"/>
        <family val="2"/>
      </rPr>
      <t>ktenraum</t>
    </r>
  </si>
  <si>
    <t>Teeküche im Bedarfsfall</t>
  </si>
  <si>
    <t>L-1jV-HB</t>
  </si>
  <si>
    <t>Wandregal</t>
  </si>
  <si>
    <t>Fehlboden Dachstuhl</t>
  </si>
  <si>
    <t>TK-3wV2wS-HB</t>
  </si>
  <si>
    <t>T-5wV-HB</t>
  </si>
  <si>
    <t>1. Hilferaum</t>
  </si>
  <si>
    <t>F-3wV-HB</t>
  </si>
  <si>
    <t>Um-2wV1wS-HB</t>
  </si>
  <si>
    <t>B-2wV1wS-HB</t>
  </si>
  <si>
    <t>F-1jV-HB</t>
  </si>
  <si>
    <t>G</t>
  </si>
  <si>
    <t>Granit</t>
  </si>
  <si>
    <t>T-5wV-H</t>
  </si>
  <si>
    <t>Holz</t>
  </si>
  <si>
    <t>2.7</t>
  </si>
  <si>
    <t>Extremreinigung 
nach Bedarf</t>
  </si>
  <si>
    <t>2x wöchentliche Sicht</t>
  </si>
  <si>
    <t>3x wöchentlich Voll Sommer und 5x wöchentliche Voll Winter Reinigung</t>
  </si>
  <si>
    <t>1.4</t>
  </si>
  <si>
    <t>1.5</t>
  </si>
  <si>
    <t>1.35</t>
  </si>
  <si>
    <t>1.36</t>
  </si>
  <si>
    <t>1.37</t>
  </si>
  <si>
    <t>1.38</t>
  </si>
  <si>
    <t>1.39</t>
  </si>
  <si>
    <t>1.40</t>
  </si>
  <si>
    <t>0027/26-V-EO-21</t>
  </si>
  <si>
    <r>
      <t xml:space="preserve">Toilettenpapier 
</t>
    </r>
    <r>
      <rPr>
        <sz val="11"/>
        <rFont val="Arial"/>
        <family val="2"/>
      </rPr>
      <t>3-lagige Kleinrolle 
(weich, reißfest, saugstark, geruchsneutral, 
chlorfrei)</t>
    </r>
  </si>
  <si>
    <r>
      <t xml:space="preserve">Faltpapierhandtücher 
</t>
    </r>
    <r>
      <rPr>
        <sz val="11"/>
        <rFont val="Arial"/>
        <family val="2"/>
      </rPr>
      <t>1-lagig, 22*25 cm
(saugstark, nassfest, abriebfest, geruchsneutral, chlorfrei)</t>
    </r>
  </si>
  <si>
    <t>1. Änderung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</si>
</sst>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\€"/>
    <numFmt numFmtId="166" formatCode="#,##0.00\ &quot;m²&quot;"/>
    <numFmt numFmtId="167" formatCode="_-* #,##0.00\ \€_-;\-* #,##0.00\ \€_-;_-* \ \€_-;_-@_-"/>
    <numFmt numFmtId="168" formatCode="_-* #,##0.00\ &quot;€&quot;_-;\-* #,##0.00\ &quot;€&quot;_-;_-* \ &quot;€&quot;_-;_-@_-"/>
    <numFmt numFmtId="169" formatCode="_-* #,##0.00\ &quot;DM&quot;_-;\-* #,##0.00\ &quot;DM&quot;_-;_-* &quot;-&quot;??\ &quot;DM&quot;_-;_-@_-"/>
    <numFmt numFmtId="170" formatCode="#,##0.00\ &quot;€&quot;"/>
    <numFmt numFmtId="171" formatCode="#,##0.00\ &quot;m²/h&quot;"/>
    <numFmt numFmtId="172" formatCode="#,##0.00\ &quot;h&quot;"/>
    <numFmt numFmtId="173" formatCode="#,##0.000\ &quot;€&quot;"/>
    <numFmt numFmtId="174" formatCode="#,##0.000\ &quot;h&quot;"/>
    <numFmt numFmtId="175" formatCode="#,##0.000\ &quot;h/a&quot;"/>
    <numFmt numFmtId="176" formatCode="#,##0.00\ &quot;m² pro Stunde&quot;"/>
    <numFmt numFmtId="177" formatCode="#,##0.00&quot;J&quot;"/>
    <numFmt numFmtId="178" formatCode="#,##0.00&quot;xJ&quot;"/>
    <numFmt numFmtId="179" formatCode="#,##0&quot;xJ&quot;"/>
    <numFmt numFmtId="180" formatCode="0.0"/>
    <numFmt numFmtId="181" formatCode="#,##0&quot;J&quot;"/>
    <numFmt numFmtId="182" formatCode="#,##0&quot;J_wG&quot;"/>
    <numFmt numFmtId="183" formatCode="#,##0\ &quot;Stk.&quot;"/>
    <numFmt numFmtId="184" formatCode="#,##0.00\ &quot;Stk./h&quot;"/>
    <numFmt numFmtId="185" formatCode="#,##0.00\ &quot;€/Stk.&quot;"/>
    <numFmt numFmtId="186" formatCode="#,##0\ &quot;Blatt/Rolle&quot;"/>
    <numFmt numFmtId="187" formatCode="#,##0\ &quot;Rollen/Paket&quot;"/>
    <numFmt numFmtId="188" formatCode="#,##0\ &quot;Blatt/Paket&quot;"/>
    <numFmt numFmtId="189" formatCode="_-* #,##0.00000\ &quot;€&quot;_-;\-* #,##0.00000\ &quot;€&quot;_-;_-* \ &quot;€&quot;_-;_-@_-"/>
    <numFmt numFmtId="190" formatCode="#,##0\ &quot;Blatt&quot;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u/>
      <sz val="11"/>
      <color theme="1"/>
      <name val="Arial"/>
      <family val="2"/>
    </font>
    <font>
      <b/>
      <u/>
      <sz val="10"/>
      <name val="Arial"/>
      <family val="2"/>
    </font>
    <font>
      <sz val="10"/>
      <color rgb="FF0070C0"/>
      <name val="Arial"/>
      <family val="2"/>
    </font>
    <font>
      <sz val="11"/>
      <color rgb="FF0000FF"/>
      <name val="Arial"/>
      <family val="2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11"/>
      <name val="Calibri"/>
      <family val="2"/>
      <scheme val="minor"/>
    </font>
    <font>
      <b/>
      <sz val="12"/>
      <color indexed="17"/>
      <name val="Calibri"/>
      <family val="2"/>
    </font>
    <font>
      <b/>
      <sz val="12"/>
      <color indexed="11"/>
      <name val="Calibri"/>
      <family val="2"/>
    </font>
    <font>
      <i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b/>
      <sz val="12"/>
      <color indexed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B0F0"/>
      <name val="Arial"/>
      <family val="2"/>
    </font>
    <font>
      <sz val="11"/>
      <color rgb="FF111111"/>
      <name val="Arial"/>
      <family val="2"/>
    </font>
    <font>
      <b/>
      <sz val="16"/>
      <name val="Arial"/>
      <family val="2"/>
    </font>
    <font>
      <strike/>
      <sz val="11"/>
      <name val="Arial"/>
      <family val="2"/>
    </font>
    <font>
      <b/>
      <sz val="11"/>
      <color indexed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rgb="FFF0F4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169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777">
    <xf numFmtId="0" fontId="0" fillId="0" borderId="0" xfId="0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9" fillId="0" borderId="0" xfId="9" applyFont="1"/>
    <xf numFmtId="49" fontId="15" fillId="0" borderId="0" xfId="9" applyNumberFormat="1" applyFont="1" applyAlignment="1">
      <alignment horizontal="center"/>
    </xf>
    <xf numFmtId="0" fontId="19" fillId="0" borderId="0" xfId="10" applyFont="1" applyAlignment="1">
      <alignment vertical="center"/>
    </xf>
    <xf numFmtId="0" fontId="13" fillId="0" borderId="0" xfId="10" applyFont="1" applyAlignment="1">
      <alignment horizontal="left" vertical="center"/>
    </xf>
    <xf numFmtId="0" fontId="14" fillId="0" borderId="0" xfId="9" applyFont="1" applyAlignment="1">
      <alignment vertical="center"/>
    </xf>
    <xf numFmtId="0" fontId="19" fillId="0" borderId="0" xfId="10" applyFont="1"/>
    <xf numFmtId="0" fontId="14" fillId="0" borderId="0" xfId="10" applyFont="1" applyAlignment="1">
      <alignment vertical="center"/>
    </xf>
    <xf numFmtId="0" fontId="14" fillId="0" borderId="0" xfId="10" applyFont="1" applyAlignment="1">
      <alignment horizontal="left" vertical="center"/>
    </xf>
    <xf numFmtId="0" fontId="19" fillId="0" borderId="0" xfId="9" applyFont="1" applyAlignment="1">
      <alignment vertical="center"/>
    </xf>
    <xf numFmtId="0" fontId="13" fillId="0" borderId="0" xfId="9" applyFont="1" applyAlignment="1">
      <alignment horizontal="left" vertical="center"/>
    </xf>
    <xf numFmtId="0" fontId="13" fillId="0" borderId="0" xfId="9" applyFont="1" applyAlignment="1">
      <alignment vertical="center"/>
    </xf>
    <xf numFmtId="0" fontId="14" fillId="0" borderId="0" xfId="9" applyFont="1" applyAlignment="1">
      <alignment horizontal="left" vertical="center"/>
    </xf>
    <xf numFmtId="14" fontId="14" fillId="0" borderId="0" xfId="9" applyNumberFormat="1" applyFont="1" applyAlignment="1">
      <alignment horizontal="left"/>
    </xf>
    <xf numFmtId="0" fontId="19" fillId="0" borderId="0" xfId="9" applyFont="1" applyAlignment="1">
      <alignment wrapText="1"/>
    </xf>
    <xf numFmtId="0" fontId="19" fillId="0" borderId="0" xfId="9" applyFont="1" applyAlignment="1">
      <alignment horizontal="left"/>
    </xf>
    <xf numFmtId="0" fontId="19" fillId="0" borderId="0" xfId="9" applyFont="1" applyAlignment="1">
      <alignment horizontal="left" vertical="center"/>
    </xf>
    <xf numFmtId="0" fontId="13" fillId="0" borderId="0" xfId="9" applyFont="1" applyAlignment="1">
      <alignment horizontal="center" vertical="center"/>
    </xf>
    <xf numFmtId="0" fontId="13" fillId="0" borderId="0" xfId="10" applyFont="1" applyAlignment="1">
      <alignment horizontal="left" vertical="center" wrapText="1"/>
    </xf>
    <xf numFmtId="0" fontId="13" fillId="0" borderId="0" xfId="10" applyFont="1" applyAlignment="1">
      <alignment vertical="center" wrapText="1"/>
    </xf>
    <xf numFmtId="167" fontId="14" fillId="0" borderId="38" xfId="10" applyNumberFormat="1" applyFont="1" applyBorder="1" applyAlignment="1">
      <alignment horizontal="right" vertical="center"/>
    </xf>
    <xf numFmtId="0" fontId="13" fillId="0" borderId="0" xfId="11" applyFont="1" applyAlignment="1">
      <alignment vertical="center"/>
    </xf>
    <xf numFmtId="0" fontId="13" fillId="0" borderId="0" xfId="10" applyFont="1" applyAlignment="1">
      <alignment horizontal="center" vertical="top"/>
    </xf>
    <xf numFmtId="167" fontId="14" fillId="0" borderId="0" xfId="10" applyNumberFormat="1" applyFont="1" applyAlignment="1">
      <alignment horizontal="right" vertical="center"/>
    </xf>
    <xf numFmtId="0" fontId="14" fillId="0" borderId="0" xfId="10" applyFont="1" applyAlignment="1">
      <alignment horizontal="left"/>
    </xf>
    <xf numFmtId="167" fontId="13" fillId="0" borderId="35" xfId="10" applyNumberFormat="1" applyFont="1" applyBorder="1" applyAlignment="1">
      <alignment horizontal="right" vertical="center"/>
    </xf>
    <xf numFmtId="0" fontId="14" fillId="0" borderId="0" xfId="10" applyFont="1" applyAlignment="1">
      <alignment vertical="top"/>
    </xf>
    <xf numFmtId="0" fontId="14" fillId="0" borderId="0" xfId="10" applyFont="1"/>
    <xf numFmtId="49" fontId="13" fillId="0" borderId="0" xfId="10" applyNumberFormat="1" applyFont="1" applyAlignment="1">
      <alignment vertical="top" wrapText="1"/>
    </xf>
    <xf numFmtId="167" fontId="14" fillId="0" borderId="46" xfId="10" applyNumberFormat="1" applyFont="1" applyBorder="1" applyAlignment="1">
      <alignment horizontal="right" vertical="center"/>
    </xf>
    <xf numFmtId="167" fontId="13" fillId="0" borderId="37" xfId="10" applyNumberFormat="1" applyFont="1" applyBorder="1" applyAlignment="1">
      <alignment horizontal="right" vertical="center"/>
    </xf>
    <xf numFmtId="0" fontId="16" fillId="0" borderId="47" xfId="10" applyFont="1" applyBorder="1" applyAlignment="1">
      <alignment horizontal="right" vertical="center"/>
    </xf>
    <xf numFmtId="49" fontId="16" fillId="0" borderId="0" xfId="10" applyNumberFormat="1" applyFont="1" applyAlignment="1">
      <alignment horizontal="left" vertical="center" wrapText="1"/>
    </xf>
    <xf numFmtId="167" fontId="16" fillId="0" borderId="47" xfId="10" applyNumberFormat="1" applyFont="1" applyBorder="1" applyAlignment="1">
      <alignment horizontal="right" vertical="center"/>
    </xf>
    <xf numFmtId="0" fontId="16" fillId="0" borderId="0" xfId="10" applyFont="1" applyAlignment="1">
      <alignment horizontal="left" vertical="center"/>
    </xf>
    <xf numFmtId="0" fontId="16" fillId="0" borderId="0" xfId="10" applyFont="1" applyAlignment="1">
      <alignment vertical="top" wrapText="1"/>
    </xf>
    <xf numFmtId="0" fontId="20" fillId="0" borderId="0" xfId="10" applyFont="1" applyAlignment="1">
      <alignment horizontal="right"/>
    </xf>
    <xf numFmtId="0" fontId="20" fillId="0" borderId="0" xfId="10" applyFont="1"/>
    <xf numFmtId="0" fontId="19" fillId="0" borderId="0" xfId="10" applyFont="1" applyAlignment="1">
      <alignment horizontal="center"/>
    </xf>
    <xf numFmtId="0" fontId="21" fillId="0" borderId="22" xfId="9" applyFont="1" applyBorder="1" applyAlignment="1">
      <alignment vertical="center"/>
    </xf>
    <xf numFmtId="0" fontId="21" fillId="3" borderId="49" xfId="9" applyFont="1" applyFill="1" applyBorder="1" applyAlignment="1">
      <alignment vertical="center"/>
    </xf>
    <xf numFmtId="0" fontId="13" fillId="3" borderId="49" xfId="9" applyFont="1" applyFill="1" applyBorder="1" applyAlignment="1">
      <alignment vertical="center"/>
    </xf>
    <xf numFmtId="0" fontId="16" fillId="3" borderId="49" xfId="9" applyFont="1" applyFill="1" applyBorder="1" applyAlignment="1">
      <alignment vertical="center"/>
    </xf>
    <xf numFmtId="0" fontId="15" fillId="3" borderId="49" xfId="9" applyFont="1" applyFill="1" applyBorder="1"/>
    <xf numFmtId="0" fontId="16" fillId="3" borderId="18" xfId="9" applyFont="1" applyFill="1" applyBorder="1" applyAlignment="1">
      <alignment horizontal="center" wrapText="1"/>
    </xf>
    <xf numFmtId="0" fontId="19" fillId="3" borderId="0" xfId="9" applyFont="1" applyFill="1"/>
    <xf numFmtId="0" fontId="21" fillId="0" borderId="22" xfId="9" applyFont="1" applyBorder="1" applyAlignment="1">
      <alignment horizontal="center" vertical="center" wrapText="1"/>
    </xf>
    <xf numFmtId="0" fontId="20" fillId="0" borderId="50" xfId="10" applyFont="1" applyBorder="1" applyAlignment="1">
      <alignment horizontal="center" vertical="center"/>
    </xf>
    <xf numFmtId="0" fontId="20" fillId="0" borderId="50" xfId="10" applyFont="1" applyBorder="1" applyAlignment="1">
      <alignment horizontal="center" vertical="center" wrapText="1"/>
    </xf>
    <xf numFmtId="0" fontId="21" fillId="0" borderId="50" xfId="9" applyFont="1" applyBorder="1" applyAlignment="1">
      <alignment horizontal="center" vertical="center" wrapText="1"/>
    </xf>
    <xf numFmtId="0" fontId="20" fillId="0" borderId="51" xfId="10" applyFont="1" applyBorder="1" applyAlignment="1">
      <alignment horizontal="center" vertical="center" wrapText="1"/>
    </xf>
    <xf numFmtId="0" fontId="20" fillId="0" borderId="50" xfId="11" applyFont="1" applyBorder="1" applyAlignment="1">
      <alignment horizontal="center" vertical="center" wrapText="1"/>
    </xf>
    <xf numFmtId="0" fontId="20" fillId="0" borderId="52" xfId="10" applyFont="1" applyBorder="1" applyAlignment="1">
      <alignment horizontal="center" vertical="center" wrapText="1"/>
    </xf>
    <xf numFmtId="0" fontId="20" fillId="0" borderId="18" xfId="10" applyFont="1" applyBorder="1" applyAlignment="1">
      <alignment horizontal="center" vertical="center" wrapText="1"/>
    </xf>
    <xf numFmtId="0" fontId="22" fillId="0" borderId="15" xfId="10" applyFont="1" applyBorder="1" applyAlignment="1">
      <alignment horizontal="center" vertical="center" wrapText="1"/>
    </xf>
    <xf numFmtId="49" fontId="19" fillId="0" borderId="17" xfId="10" applyNumberFormat="1" applyFont="1" applyBorder="1" applyAlignment="1">
      <alignment horizontal="center"/>
    </xf>
    <xf numFmtId="166" fontId="19" fillId="3" borderId="6" xfId="10" applyNumberFormat="1" applyFont="1" applyFill="1" applyBorder="1"/>
    <xf numFmtId="0" fontId="19" fillId="0" borderId="6" xfId="10" applyFont="1" applyBorder="1" applyAlignment="1">
      <alignment horizontal="center"/>
    </xf>
    <xf numFmtId="170" fontId="14" fillId="4" borderId="14" xfId="10" applyNumberFormat="1" applyFont="1" applyFill="1" applyBorder="1" applyProtection="1">
      <protection locked="0"/>
    </xf>
    <xf numFmtId="171" fontId="14" fillId="4" borderId="5" xfId="10" applyNumberFormat="1" applyFont="1" applyFill="1" applyBorder="1" applyProtection="1">
      <protection locked="0"/>
    </xf>
    <xf numFmtId="172" fontId="19" fillId="3" borderId="6" xfId="10" applyNumberFormat="1" applyFont="1" applyFill="1" applyBorder="1"/>
    <xf numFmtId="170" fontId="19" fillId="3" borderId="6" xfId="10" applyNumberFormat="1" applyFont="1" applyFill="1" applyBorder="1"/>
    <xf numFmtId="173" fontId="20" fillId="3" borderId="5" xfId="10" applyNumberFormat="1" applyFont="1" applyFill="1" applyBorder="1"/>
    <xf numFmtId="172" fontId="19" fillId="3" borderId="5" xfId="10" applyNumberFormat="1" applyFont="1" applyFill="1" applyBorder="1"/>
    <xf numFmtId="170" fontId="20" fillId="3" borderId="2" xfId="10" applyNumberFormat="1" applyFont="1" applyFill="1" applyBorder="1"/>
    <xf numFmtId="170" fontId="19" fillId="3" borderId="42" xfId="10" applyNumberFormat="1" applyFont="1" applyFill="1" applyBorder="1"/>
    <xf numFmtId="166" fontId="23" fillId="3" borderId="15" xfId="10" applyNumberFormat="1" applyFont="1" applyFill="1" applyBorder="1"/>
    <xf numFmtId="0" fontId="19" fillId="3" borderId="6" xfId="10" applyFont="1" applyFill="1" applyBorder="1" applyAlignment="1">
      <alignment horizontal="center"/>
    </xf>
    <xf numFmtId="0" fontId="14" fillId="3" borderId="6" xfId="10" applyFont="1" applyFill="1" applyBorder="1" applyAlignment="1">
      <alignment horizontal="center"/>
    </xf>
    <xf numFmtId="0" fontId="19" fillId="0" borderId="49" xfId="9" applyFont="1" applyBorder="1"/>
    <xf numFmtId="0" fontId="14" fillId="0" borderId="25" xfId="9" applyFont="1" applyBorder="1"/>
    <xf numFmtId="172" fontId="20" fillId="3" borderId="25" xfId="10" applyNumberFormat="1" applyFont="1" applyFill="1" applyBorder="1"/>
    <xf numFmtId="170" fontId="20" fillId="3" borderId="25" xfId="10" applyNumberFormat="1" applyFont="1" applyFill="1" applyBorder="1"/>
    <xf numFmtId="0" fontId="14" fillId="0" borderId="0" xfId="11" applyFont="1"/>
    <xf numFmtId="0" fontId="19" fillId="3" borderId="0" xfId="10" applyFont="1" applyFill="1"/>
    <xf numFmtId="0" fontId="19" fillId="3" borderId="49" xfId="10" applyFont="1" applyFill="1" applyBorder="1"/>
    <xf numFmtId="0" fontId="20" fillId="3" borderId="49" xfId="10" applyFont="1" applyFill="1" applyBorder="1" applyAlignment="1">
      <alignment horizontal="left"/>
    </xf>
    <xf numFmtId="166" fontId="20" fillId="3" borderId="49" xfId="10" applyNumberFormat="1" applyFont="1" applyFill="1" applyBorder="1"/>
    <xf numFmtId="166" fontId="22" fillId="0" borderId="6" xfId="9" applyNumberFormat="1" applyFont="1" applyBorder="1"/>
    <xf numFmtId="0" fontId="21" fillId="3" borderId="12" xfId="9" applyFont="1" applyFill="1" applyBorder="1"/>
    <xf numFmtId="0" fontId="21" fillId="3" borderId="25" xfId="9" applyFont="1" applyFill="1" applyBorder="1"/>
    <xf numFmtId="166" fontId="21" fillId="3" borderId="25" xfId="9" applyNumberFormat="1" applyFont="1" applyFill="1" applyBorder="1"/>
    <xf numFmtId="0" fontId="19" fillId="3" borderId="25" xfId="9" applyFont="1" applyFill="1" applyBorder="1"/>
    <xf numFmtId="0" fontId="14" fillId="3" borderId="25" xfId="9" applyFont="1" applyFill="1" applyBorder="1"/>
    <xf numFmtId="172" fontId="21" fillId="3" borderId="25" xfId="9" applyNumberFormat="1" applyFont="1" applyFill="1" applyBorder="1"/>
    <xf numFmtId="44" fontId="21" fillId="3" borderId="25" xfId="9" applyNumberFormat="1" applyFont="1" applyFill="1" applyBorder="1"/>
    <xf numFmtId="0" fontId="21" fillId="3" borderId="20" xfId="9" applyFont="1" applyFill="1" applyBorder="1" applyAlignment="1">
      <alignment horizontal="left"/>
    </xf>
    <xf numFmtId="0" fontId="21" fillId="3" borderId="36" xfId="9" applyFont="1" applyFill="1" applyBorder="1" applyAlignment="1">
      <alignment horizontal="left"/>
    </xf>
    <xf numFmtId="166" fontId="21" fillId="3" borderId="36" xfId="9" applyNumberFormat="1" applyFont="1" applyFill="1" applyBorder="1"/>
    <xf numFmtId="0" fontId="19" fillId="3" borderId="36" xfId="9" applyFont="1" applyFill="1" applyBorder="1"/>
    <xf numFmtId="0" fontId="21" fillId="3" borderId="8" xfId="9" applyFont="1" applyFill="1" applyBorder="1" applyAlignment="1">
      <alignment horizontal="left"/>
    </xf>
    <xf numFmtId="0" fontId="21" fillId="3" borderId="0" xfId="9" applyFont="1" applyFill="1" applyAlignment="1">
      <alignment horizontal="left"/>
    </xf>
    <xf numFmtId="166" fontId="21" fillId="3" borderId="0" xfId="9" applyNumberFormat="1" applyFont="1" applyFill="1"/>
    <xf numFmtId="175" fontId="20" fillId="3" borderId="0" xfId="9" applyNumberFormat="1" applyFont="1" applyFill="1"/>
    <xf numFmtId="0" fontId="19" fillId="3" borderId="0" xfId="9" applyFont="1" applyFill="1" applyAlignment="1">
      <alignment horizontal="center"/>
    </xf>
    <xf numFmtId="171" fontId="20" fillId="3" borderId="3" xfId="9" applyNumberFormat="1" applyFont="1" applyFill="1" applyBorder="1" applyAlignment="1">
      <alignment horizontal="center" vertical="center"/>
    </xf>
    <xf numFmtId="174" fontId="21" fillId="3" borderId="0" xfId="9" applyNumberFormat="1" applyFont="1" applyFill="1" applyAlignment="1">
      <alignment wrapText="1"/>
    </xf>
    <xf numFmtId="174" fontId="21" fillId="3" borderId="9" xfId="9" applyNumberFormat="1" applyFont="1" applyFill="1" applyBorder="1" applyAlignment="1">
      <alignment wrapText="1"/>
    </xf>
    <xf numFmtId="0" fontId="21" fillId="3" borderId="12" xfId="9" applyFont="1" applyFill="1" applyBorder="1" applyAlignment="1">
      <alignment horizontal="left"/>
    </xf>
    <xf numFmtId="0" fontId="24" fillId="3" borderId="25" xfId="9" applyFont="1" applyFill="1" applyBorder="1" applyAlignment="1">
      <alignment horizontal="left"/>
    </xf>
    <xf numFmtId="0" fontId="14" fillId="3" borderId="49" xfId="9" applyFont="1" applyFill="1" applyBorder="1"/>
    <xf numFmtId="0" fontId="19" fillId="3" borderId="49" xfId="9" applyFont="1" applyFill="1" applyBorder="1"/>
    <xf numFmtId="0" fontId="20" fillId="0" borderId="18" xfId="9" applyFont="1" applyBorder="1" applyAlignment="1">
      <alignment horizontal="center" wrapText="1"/>
    </xf>
    <xf numFmtId="0" fontId="21" fillId="0" borderId="12" xfId="9" applyFont="1" applyBorder="1" applyAlignment="1">
      <alignment horizontal="center" vertical="center" wrapText="1"/>
    </xf>
    <xf numFmtId="0" fontId="21" fillId="0" borderId="54" xfId="9" applyFont="1" applyBorder="1" applyAlignment="1">
      <alignment horizontal="center" vertical="center"/>
    </xf>
    <xf numFmtId="0" fontId="13" fillId="0" borderId="54" xfId="9" applyFont="1" applyBorder="1" applyAlignment="1">
      <alignment horizontal="center" vertical="center" wrapText="1"/>
    </xf>
    <xf numFmtId="0" fontId="21" fillId="0" borderId="54" xfId="9" applyFont="1" applyBorder="1" applyAlignment="1">
      <alignment horizontal="center" vertical="center" wrapText="1"/>
    </xf>
    <xf numFmtId="0" fontId="21" fillId="0" borderId="55" xfId="9" applyFont="1" applyBorder="1" applyAlignment="1">
      <alignment horizontal="center" vertical="center" wrapText="1"/>
    </xf>
    <xf numFmtId="0" fontId="21" fillId="0" borderId="56" xfId="9" applyFont="1" applyBorder="1" applyAlignment="1">
      <alignment horizontal="center" vertical="center" wrapText="1"/>
    </xf>
    <xf numFmtId="49" fontId="19" fillId="0" borderId="21" xfId="9" applyNumberFormat="1" applyFont="1" applyBorder="1" applyAlignment="1">
      <alignment horizontal="center"/>
    </xf>
    <xf numFmtId="0" fontId="19" fillId="3" borderId="5" xfId="10" applyFont="1" applyFill="1" applyBorder="1"/>
    <xf numFmtId="177" fontId="19" fillId="0" borderId="5" xfId="10" applyNumberFormat="1" applyFont="1" applyBorder="1" applyAlignment="1">
      <alignment horizontal="center" vertical="center" wrapText="1"/>
    </xf>
    <xf numFmtId="170" fontId="14" fillId="4" borderId="6" xfId="10" applyNumberFormat="1" applyFont="1" applyFill="1" applyBorder="1" applyAlignment="1" applyProtection="1">
      <alignment vertical="center"/>
      <protection locked="0"/>
    </xf>
    <xf numFmtId="171" fontId="14" fillId="4" borderId="6" xfId="9" applyNumberFormat="1" applyFont="1" applyFill="1" applyBorder="1" applyAlignment="1" applyProtection="1">
      <alignment horizontal="center"/>
      <protection locked="0"/>
    </xf>
    <xf numFmtId="172" fontId="19" fillId="3" borderId="6" xfId="9" applyNumberFormat="1" applyFont="1" applyFill="1" applyBorder="1"/>
    <xf numFmtId="44" fontId="19" fillId="3" borderId="13" xfId="9" applyNumberFormat="1" applyFont="1" applyFill="1" applyBorder="1"/>
    <xf numFmtId="44" fontId="19" fillId="3" borderId="6" xfId="9" applyNumberFormat="1" applyFont="1" applyFill="1" applyBorder="1"/>
    <xf numFmtId="44" fontId="19" fillId="3" borderId="10" xfId="9" applyNumberFormat="1" applyFont="1" applyFill="1" applyBorder="1"/>
    <xf numFmtId="166" fontId="19" fillId="3" borderId="6" xfId="9" applyNumberFormat="1" applyFont="1" applyFill="1" applyBorder="1"/>
    <xf numFmtId="0" fontId="21" fillId="0" borderId="12" xfId="9" applyFont="1" applyBorder="1"/>
    <xf numFmtId="0" fontId="21" fillId="0" borderId="25" xfId="9" applyFont="1" applyBorder="1"/>
    <xf numFmtId="166" fontId="21" fillId="0" borderId="25" xfId="9" applyNumberFormat="1" applyFont="1" applyBorder="1"/>
    <xf numFmtId="0" fontId="19" fillId="0" borderId="25" xfId="9" applyFont="1" applyBorder="1"/>
    <xf numFmtId="44" fontId="21" fillId="0" borderId="31" xfId="9" applyNumberFormat="1" applyFont="1" applyBorder="1"/>
    <xf numFmtId="0" fontId="20" fillId="0" borderId="22" xfId="10" applyFont="1" applyBorder="1" applyAlignment="1">
      <alignment horizontal="center" vertical="center"/>
    </xf>
    <xf numFmtId="0" fontId="20" fillId="0" borderId="49" xfId="10" applyFont="1" applyBorder="1" applyAlignment="1">
      <alignment vertical="center"/>
    </xf>
    <xf numFmtId="0" fontId="20" fillId="3" borderId="49" xfId="10" applyFont="1" applyFill="1" applyBorder="1" applyAlignment="1">
      <alignment vertical="center"/>
    </xf>
    <xf numFmtId="0" fontId="20" fillId="3" borderId="49" xfId="10" applyFont="1" applyFill="1" applyBorder="1" applyAlignment="1">
      <alignment horizontal="left" vertical="center"/>
    </xf>
    <xf numFmtId="0" fontId="20" fillId="3" borderId="18" xfId="10" applyFont="1" applyFill="1" applyBorder="1" applyAlignment="1">
      <alignment horizontal="left" vertical="center"/>
    </xf>
    <xf numFmtId="0" fontId="13" fillId="0" borderId="22" xfId="10" applyFont="1" applyBorder="1" applyAlignment="1">
      <alignment horizontal="center" vertical="center" wrapText="1"/>
    </xf>
    <xf numFmtId="0" fontId="13" fillId="0" borderId="51" xfId="10" applyFont="1" applyBorder="1" applyAlignment="1">
      <alignment vertical="center"/>
    </xf>
    <xf numFmtId="0" fontId="13" fillId="0" borderId="54" xfId="11" applyFont="1" applyBorder="1" applyAlignment="1">
      <alignment horizontal="center" vertical="center" wrapText="1"/>
    </xf>
    <xf numFmtId="0" fontId="5" fillId="0" borderId="0" xfId="10"/>
    <xf numFmtId="49" fontId="14" fillId="0" borderId="17" xfId="10" applyNumberFormat="1" applyFont="1" applyBorder="1" applyAlignment="1">
      <alignment horizontal="center" vertical="center" wrapText="1"/>
    </xf>
    <xf numFmtId="178" fontId="19" fillId="0" borderId="39" xfId="10" applyNumberFormat="1" applyFont="1" applyBorder="1" applyAlignment="1">
      <alignment horizontal="center" vertical="center"/>
    </xf>
    <xf numFmtId="178" fontId="19" fillId="0" borderId="6" xfId="10" applyNumberFormat="1" applyFont="1" applyBorder="1" applyAlignment="1">
      <alignment horizontal="center" vertical="center"/>
    </xf>
    <xf numFmtId="0" fontId="13" fillId="0" borderId="50" xfId="10" applyFont="1" applyBorder="1" applyAlignment="1">
      <alignment horizontal="center" vertical="center"/>
    </xf>
    <xf numFmtId="0" fontId="13" fillId="0" borderId="49" xfId="10" applyFont="1" applyBorder="1" applyAlignment="1">
      <alignment horizontal="center" vertical="center"/>
    </xf>
    <xf numFmtId="0" fontId="13" fillId="0" borderId="50" xfId="11" applyFont="1" applyBorder="1" applyAlignment="1">
      <alignment horizontal="center" vertical="center" wrapText="1"/>
    </xf>
    <xf numFmtId="0" fontId="13" fillId="0" borderId="23" xfId="11" applyFont="1" applyBorder="1" applyAlignment="1">
      <alignment horizontal="center" vertical="center" wrapText="1"/>
    </xf>
    <xf numFmtId="0" fontId="14" fillId="3" borderId="0" xfId="10" applyFont="1" applyFill="1"/>
    <xf numFmtId="0" fontId="13" fillId="0" borderId="1" xfId="11" applyFont="1" applyBorder="1" applyAlignment="1">
      <alignment horizontal="center" vertical="center" wrapText="1"/>
    </xf>
    <xf numFmtId="49" fontId="19" fillId="0" borderId="58" xfId="10" applyNumberFormat="1" applyFont="1" applyBorder="1" applyAlignment="1">
      <alignment horizontal="center" vertical="center" wrapText="1"/>
    </xf>
    <xf numFmtId="165" fontId="14" fillId="0" borderId="50" xfId="10" applyNumberFormat="1" applyFont="1" applyBorder="1" applyAlignment="1">
      <alignment horizontal="center" vertical="center" wrapText="1"/>
    </xf>
    <xf numFmtId="179" fontId="19" fillId="0" borderId="50" xfId="10" applyNumberFormat="1" applyFont="1" applyBorder="1" applyAlignment="1">
      <alignment horizontal="center" vertical="center"/>
    </xf>
    <xf numFmtId="167" fontId="13" fillId="0" borderId="1" xfId="11" applyNumberFormat="1" applyFont="1" applyBorder="1" applyAlignment="1">
      <alignment horizontal="center" vertical="center"/>
    </xf>
    <xf numFmtId="0" fontId="13" fillId="3" borderId="22" xfId="11" applyFont="1" applyFill="1" applyBorder="1" applyAlignment="1">
      <alignment horizontal="center" vertical="center" wrapText="1"/>
    </xf>
    <xf numFmtId="0" fontId="14" fillId="0" borderId="49" xfId="11" applyFont="1" applyBorder="1" applyAlignment="1">
      <alignment vertical="center"/>
    </xf>
    <xf numFmtId="0" fontId="14" fillId="3" borderId="49" xfId="11" applyFont="1" applyFill="1" applyBorder="1"/>
    <xf numFmtId="168" fontId="13" fillId="0" borderId="18" xfId="11" applyNumberFormat="1" applyFont="1" applyBorder="1" applyAlignment="1">
      <alignment horizontal="center" vertical="center"/>
    </xf>
    <xf numFmtId="49" fontId="19" fillId="0" borderId="61" xfId="10" applyNumberFormat="1" applyFont="1" applyBorder="1" applyAlignment="1">
      <alignment horizontal="center" vertical="center" wrapText="1"/>
    </xf>
    <xf numFmtId="170" fontId="14" fillId="4" borderId="57" xfId="10" applyNumberFormat="1" applyFont="1" applyFill="1" applyBorder="1" applyAlignment="1" applyProtection="1">
      <alignment vertical="center"/>
      <protection locked="0"/>
    </xf>
    <xf numFmtId="49" fontId="20" fillId="0" borderId="0" xfId="10" applyNumberFormat="1" applyFont="1" applyAlignment="1">
      <alignment vertical="center" wrapText="1"/>
    </xf>
    <xf numFmtId="0" fontId="13" fillId="0" borderId="22" xfId="5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13" fillId="0" borderId="18" xfId="5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49" fontId="14" fillId="3" borderId="27" xfId="10" applyNumberFormat="1" applyFont="1" applyFill="1" applyBorder="1" applyAlignment="1">
      <alignment horizontal="center"/>
    </xf>
    <xf numFmtId="0" fontId="14" fillId="3" borderId="5" xfId="10" applyFont="1" applyFill="1" applyBorder="1" applyAlignment="1">
      <alignment horizontal="center" vertical="center"/>
    </xf>
    <xf numFmtId="0" fontId="14" fillId="3" borderId="6" xfId="10" applyFont="1" applyFill="1" applyBorder="1" applyAlignment="1">
      <alignment horizontal="center" vertical="center"/>
    </xf>
    <xf numFmtId="0" fontId="13" fillId="0" borderId="53" xfId="11" applyFont="1" applyBorder="1" applyAlignment="1">
      <alignment horizontal="center" vertical="center"/>
    </xf>
    <xf numFmtId="0" fontId="13" fillId="0" borderId="62" xfId="11" applyFont="1" applyBorder="1" applyAlignment="1">
      <alignment horizontal="center" vertical="center"/>
    </xf>
    <xf numFmtId="166" fontId="14" fillId="0" borderId="6" xfId="10" applyNumberFormat="1" applyFont="1" applyBorder="1"/>
    <xf numFmtId="166" fontId="14" fillId="0" borderId="10" xfId="10" applyNumberFormat="1" applyFont="1" applyBorder="1"/>
    <xf numFmtId="166" fontId="13" fillId="0" borderId="64" xfId="10" applyNumberFormat="1" applyFont="1" applyBorder="1"/>
    <xf numFmtId="166" fontId="13" fillId="0" borderId="64" xfId="13" applyNumberFormat="1" applyFont="1" applyBorder="1"/>
    <xf numFmtId="0" fontId="14" fillId="3" borderId="6" xfId="10" applyFont="1" applyFill="1" applyBorder="1" applyAlignment="1">
      <alignment horizontal="center" wrapText="1"/>
    </xf>
    <xf numFmtId="0" fontId="14" fillId="0" borderId="7" xfId="0" applyFont="1" applyBorder="1" applyAlignment="1">
      <alignment horizontal="right" vertical="center" wrapText="1"/>
    </xf>
    <xf numFmtId="0" fontId="21" fillId="0" borderId="7" xfId="14" applyFont="1" applyBorder="1" applyAlignment="1">
      <alignment horizontal="left"/>
    </xf>
    <xf numFmtId="0" fontId="13" fillId="0" borderId="7" xfId="14" applyFont="1" applyBorder="1" applyAlignment="1">
      <alignment horizontal="left"/>
    </xf>
    <xf numFmtId="0" fontId="14" fillId="0" borderId="42" xfId="0" applyFont="1" applyBorder="1" applyAlignment="1">
      <alignment horizontal="right" vertical="center" wrapText="1"/>
    </xf>
    <xf numFmtId="0" fontId="14" fillId="0" borderId="28" xfId="0" applyFont="1" applyBorder="1" applyAlignment="1">
      <alignment horizontal="right" vertical="center" wrapText="1"/>
    </xf>
    <xf numFmtId="166" fontId="14" fillId="0" borderId="28" xfId="14" applyNumberFormat="1" applyFont="1" applyBorder="1"/>
    <xf numFmtId="0" fontId="14" fillId="0" borderId="33" xfId="0" applyFont="1" applyBorder="1" applyAlignment="1">
      <alignment horizontal="right" vertical="center" wrapText="1"/>
    </xf>
    <xf numFmtId="0" fontId="14" fillId="0" borderId="28" xfId="14" applyFont="1" applyBorder="1" applyAlignment="1">
      <alignment horizontal="left"/>
    </xf>
    <xf numFmtId="0" fontId="13" fillId="0" borderId="28" xfId="14" applyFont="1" applyBorder="1" applyAlignment="1">
      <alignment horizontal="left"/>
    </xf>
    <xf numFmtId="0" fontId="14" fillId="0" borderId="66" xfId="0" applyFont="1" applyBorder="1" applyAlignment="1">
      <alignment horizontal="right" vertical="center" wrapText="1"/>
    </xf>
    <xf numFmtId="0" fontId="21" fillId="0" borderId="66" xfId="14" applyFont="1" applyBorder="1" applyAlignment="1">
      <alignment horizontal="left"/>
    </xf>
    <xf numFmtId="166" fontId="21" fillId="0" borderId="66" xfId="14" applyNumberFormat="1" applyFont="1" applyBorder="1"/>
    <xf numFmtId="0" fontId="14" fillId="0" borderId="67" xfId="0" applyFont="1" applyBorder="1" applyAlignment="1">
      <alignment horizontal="right" vertical="center" wrapText="1"/>
    </xf>
    <xf numFmtId="0" fontId="19" fillId="0" borderId="0" xfId="9" applyFont="1"/>
    <xf numFmtId="0" fontId="27" fillId="0" borderId="0" xfId="11" applyFont="1"/>
    <xf numFmtId="0" fontId="20" fillId="0" borderId="0" xfId="11" applyFont="1"/>
    <xf numFmtId="0" fontId="14" fillId="0" borderId="0" xfId="11" applyFont="1" applyAlignment="1">
      <alignment horizontal="right"/>
    </xf>
    <xf numFmtId="0" fontId="14" fillId="0" borderId="68" xfId="11" applyFont="1" applyBorder="1"/>
    <xf numFmtId="0" fontId="14" fillId="0" borderId="48" xfId="11" applyFont="1" applyBorder="1"/>
    <xf numFmtId="0" fontId="14" fillId="0" borderId="69" xfId="11" applyFont="1" applyBorder="1"/>
    <xf numFmtId="0" fontId="20" fillId="3" borderId="48" xfId="11" applyFont="1" applyFill="1" applyBorder="1"/>
    <xf numFmtId="0" fontId="8" fillId="0" borderId="0" xfId="11"/>
    <xf numFmtId="0" fontId="28" fillId="0" borderId="0" xfId="15" applyFont="1"/>
    <xf numFmtId="0" fontId="8" fillId="0" borderId="0" xfId="15"/>
    <xf numFmtId="0" fontId="10" fillId="0" borderId="0" xfId="15" applyFont="1"/>
    <xf numFmtId="0" fontId="10" fillId="0" borderId="39" xfId="15" applyFont="1" applyBorder="1" applyAlignment="1">
      <alignment horizontal="center"/>
    </xf>
    <xf numFmtId="0" fontId="8" fillId="0" borderId="7" xfId="15" applyBorder="1" applyAlignment="1">
      <alignment horizontal="right"/>
    </xf>
    <xf numFmtId="14" fontId="10" fillId="0" borderId="5" xfId="15" applyNumberFormat="1" applyFont="1" applyBorder="1" applyAlignment="1">
      <alignment horizontal="center"/>
    </xf>
    <xf numFmtId="0" fontId="8" fillId="0" borderId="14" xfId="15" applyBorder="1"/>
    <xf numFmtId="0" fontId="14" fillId="0" borderId="41" xfId="15" applyFont="1" applyBorder="1"/>
    <xf numFmtId="14" fontId="14" fillId="0" borderId="39" xfId="15" applyNumberFormat="1" applyFont="1" applyBorder="1"/>
    <xf numFmtId="1" fontId="10" fillId="0" borderId="70" xfId="15" applyNumberFormat="1" applyFont="1" applyBorder="1" applyAlignment="1">
      <alignment horizontal="center"/>
    </xf>
    <xf numFmtId="0" fontId="8" fillId="0" borderId="0" xfId="15" applyAlignment="1">
      <alignment horizontal="right"/>
    </xf>
    <xf numFmtId="0" fontId="8" fillId="0" borderId="0" xfId="15" applyAlignment="1">
      <alignment horizontal="center"/>
    </xf>
    <xf numFmtId="180" fontId="10" fillId="0" borderId="48" xfId="15" applyNumberFormat="1" applyFont="1" applyBorder="1" applyAlignment="1">
      <alignment horizontal="center"/>
    </xf>
    <xf numFmtId="0" fontId="29" fillId="0" borderId="0" xfId="15" applyFont="1" applyAlignment="1">
      <alignment horizontal="center"/>
    </xf>
    <xf numFmtId="0" fontId="29" fillId="0" borderId="0" xfId="15" applyFont="1"/>
    <xf numFmtId="0" fontId="29" fillId="0" borderId="0" xfId="15" applyFont="1" applyAlignment="1">
      <alignment horizontal="right"/>
    </xf>
    <xf numFmtId="180" fontId="29" fillId="0" borderId="48" xfId="15" applyNumberFormat="1" applyFont="1" applyBorder="1" applyAlignment="1">
      <alignment horizontal="center"/>
    </xf>
    <xf numFmtId="0" fontId="8" fillId="0" borderId="39" xfId="15" applyBorder="1"/>
    <xf numFmtId="0" fontId="14" fillId="0" borderId="39" xfId="0" applyFont="1" applyBorder="1"/>
    <xf numFmtId="44" fontId="21" fillId="3" borderId="0" xfId="9" applyNumberFormat="1" applyFont="1" applyFill="1" applyBorder="1"/>
    <xf numFmtId="49" fontId="13" fillId="0" borderId="0" xfId="14" applyNumberFormat="1" applyFont="1" applyAlignment="1">
      <alignment vertical="center" wrapText="1"/>
    </xf>
    <xf numFmtId="0" fontId="19" fillId="0" borderId="0" xfId="9" applyFont="1"/>
    <xf numFmtId="0" fontId="21" fillId="0" borderId="22" xfId="9" applyFont="1" applyBorder="1"/>
    <xf numFmtId="49" fontId="14" fillId="3" borderId="22" xfId="11" applyNumberFormat="1" applyFont="1" applyFill="1" applyBorder="1" applyAlignment="1">
      <alignment horizontal="center"/>
    </xf>
    <xf numFmtId="0" fontId="20" fillId="3" borderId="49" xfId="11" applyFont="1" applyFill="1" applyBorder="1"/>
    <xf numFmtId="166" fontId="20" fillId="3" borderId="49" xfId="11" applyNumberFormat="1" applyFont="1" applyFill="1" applyBorder="1"/>
    <xf numFmtId="0" fontId="14" fillId="3" borderId="49" xfId="11" applyFont="1" applyFill="1" applyBorder="1" applyAlignment="1">
      <alignment horizontal="center"/>
    </xf>
    <xf numFmtId="170" fontId="15" fillId="3" borderId="49" xfId="11" applyNumberFormat="1" applyFont="1" applyFill="1" applyBorder="1"/>
    <xf numFmtId="171" fontId="15" fillId="3" borderId="49" xfId="11" applyNumberFormat="1" applyFont="1" applyFill="1" applyBorder="1"/>
    <xf numFmtId="172" fontId="20" fillId="3" borderId="49" xfId="14" applyNumberFormat="1" applyFont="1" applyFill="1" applyBorder="1"/>
    <xf numFmtId="170" fontId="20" fillId="3" borderId="49" xfId="14" applyNumberFormat="1" applyFont="1" applyFill="1" applyBorder="1"/>
    <xf numFmtId="170" fontId="20" fillId="3" borderId="18" xfId="14" applyNumberFormat="1" applyFont="1" applyFill="1" applyBorder="1"/>
    <xf numFmtId="166" fontId="19" fillId="3" borderId="6" xfId="14" applyNumberFormat="1" applyFont="1" applyFill="1" applyBorder="1"/>
    <xf numFmtId="172" fontId="14" fillId="3" borderId="6" xfId="14" applyNumberFormat="1" applyFont="1" applyFill="1" applyBorder="1"/>
    <xf numFmtId="170" fontId="14" fillId="3" borderId="6" xfId="14" applyNumberFormat="1" applyFont="1" applyFill="1" applyBorder="1"/>
    <xf numFmtId="173" fontId="20" fillId="3" borderId="5" xfId="14" applyNumberFormat="1" applyFont="1" applyFill="1" applyBorder="1"/>
    <xf numFmtId="172" fontId="19" fillId="3" borderId="5" xfId="14" applyNumberFormat="1" applyFont="1" applyFill="1" applyBorder="1"/>
    <xf numFmtId="170" fontId="20" fillId="3" borderId="42" xfId="14" applyNumberFormat="1" applyFont="1" applyFill="1" applyBorder="1"/>
    <xf numFmtId="166" fontId="23" fillId="3" borderId="6" xfId="14" applyNumberFormat="1" applyFont="1" applyFill="1" applyBorder="1"/>
    <xf numFmtId="0" fontId="19" fillId="0" borderId="0" xfId="14" applyFont="1"/>
    <xf numFmtId="0" fontId="20" fillId="3" borderId="22" xfId="14" applyFont="1" applyFill="1" applyBorder="1" applyAlignment="1">
      <alignment horizontal="left"/>
    </xf>
    <xf numFmtId="0" fontId="30" fillId="3" borderId="6" xfId="10" applyFont="1" applyFill="1" applyBorder="1" applyAlignment="1">
      <alignment horizontal="center"/>
    </xf>
    <xf numFmtId="49" fontId="19" fillId="3" borderId="17" xfId="14" applyNumberFormat="1" applyFont="1" applyFill="1" applyBorder="1" applyAlignment="1">
      <alignment horizontal="center"/>
    </xf>
    <xf numFmtId="0" fontId="19" fillId="3" borderId="16" xfId="10" applyFont="1" applyFill="1" applyBorder="1"/>
    <xf numFmtId="14" fontId="14" fillId="0" borderId="39" xfId="0" applyNumberFormat="1" applyFont="1" applyBorder="1" applyAlignment="1">
      <alignment horizontal="left"/>
    </xf>
    <xf numFmtId="0" fontId="19" fillId="0" borderId="0" xfId="9" applyFont="1"/>
    <xf numFmtId="0" fontId="19" fillId="0" borderId="0" xfId="9" applyFont="1"/>
    <xf numFmtId="170" fontId="20" fillId="3" borderId="18" xfId="10" applyNumberFormat="1" applyFont="1" applyFill="1" applyBorder="1"/>
    <xf numFmtId="0" fontId="19" fillId="0" borderId="0" xfId="9" applyFont="1"/>
    <xf numFmtId="167" fontId="14" fillId="0" borderId="0" xfId="10" applyNumberFormat="1" applyFont="1" applyBorder="1" applyAlignment="1">
      <alignment horizontal="right" vertical="center"/>
    </xf>
    <xf numFmtId="0" fontId="13" fillId="0" borderId="50" xfId="10" applyFont="1" applyBorder="1" applyAlignment="1">
      <alignment horizontal="center" vertical="center" wrapText="1"/>
    </xf>
    <xf numFmtId="165" fontId="14" fillId="0" borderId="57" xfId="10" applyNumberFormat="1" applyFont="1" applyBorder="1" applyAlignment="1">
      <alignment horizontal="center" vertical="center" wrapText="1"/>
    </xf>
    <xf numFmtId="1" fontId="13" fillId="3" borderId="72" xfId="10" applyNumberFormat="1" applyFont="1" applyFill="1" applyBorder="1" applyAlignment="1">
      <alignment horizontal="left" vertical="center" wrapText="1"/>
    </xf>
    <xf numFmtId="1" fontId="13" fillId="3" borderId="6" xfId="10" applyNumberFormat="1" applyFont="1" applyFill="1" applyBorder="1" applyAlignment="1">
      <alignment horizontal="left" vertical="center" wrapText="1"/>
    </xf>
    <xf numFmtId="165" fontId="14" fillId="0" borderId="6" xfId="10" applyNumberFormat="1" applyFont="1" applyBorder="1" applyAlignment="1">
      <alignment horizontal="center" vertical="center" wrapText="1"/>
    </xf>
    <xf numFmtId="167" fontId="13" fillId="0" borderId="4" xfId="11" applyNumberFormat="1" applyFont="1" applyBorder="1" applyAlignment="1">
      <alignment horizontal="center" vertical="center"/>
    </xf>
    <xf numFmtId="167" fontId="13" fillId="0" borderId="73" xfId="11" applyNumberFormat="1" applyFont="1" applyBorder="1" applyAlignment="1">
      <alignment horizontal="center" vertical="center"/>
    </xf>
    <xf numFmtId="167" fontId="13" fillId="0" borderId="74" xfId="11" applyNumberFormat="1" applyFont="1" applyBorder="1" applyAlignment="1">
      <alignment horizontal="center" vertical="center"/>
    </xf>
    <xf numFmtId="167" fontId="13" fillId="0" borderId="29" xfId="11" applyNumberFormat="1" applyFont="1" applyBorder="1" applyAlignment="1">
      <alignment horizontal="center" vertical="center"/>
    </xf>
    <xf numFmtId="167" fontId="13" fillId="0" borderId="75" xfId="11" applyNumberFormat="1" applyFont="1" applyBorder="1" applyAlignment="1">
      <alignment horizontal="center" vertical="center"/>
    </xf>
    <xf numFmtId="1" fontId="13" fillId="3" borderId="76" xfId="10" applyNumberFormat="1" applyFont="1" applyFill="1" applyBorder="1" applyAlignment="1">
      <alignment horizontal="left" vertical="center" wrapText="1"/>
    </xf>
    <xf numFmtId="170" fontId="14" fillId="4" borderId="5" xfId="10" applyNumberFormat="1" applyFont="1" applyFill="1" applyBorder="1" applyAlignment="1" applyProtection="1">
      <alignment vertical="center"/>
      <protection locked="0"/>
    </xf>
    <xf numFmtId="1" fontId="13" fillId="3" borderId="51" xfId="10" applyNumberFormat="1" applyFont="1" applyFill="1" applyBorder="1" applyAlignment="1">
      <alignment horizontal="left" vertical="center" wrapText="1"/>
    </xf>
    <xf numFmtId="170" fontId="14" fillId="4" borderId="50" xfId="10" applyNumberFormat="1" applyFont="1" applyFill="1" applyBorder="1" applyAlignment="1" applyProtection="1">
      <alignment horizontal="right" vertical="center"/>
      <protection locked="0"/>
    </xf>
    <xf numFmtId="0" fontId="19" fillId="0" borderId="0" xfId="9" applyFont="1"/>
    <xf numFmtId="0" fontId="19" fillId="0" borderId="0" xfId="9" applyFont="1"/>
    <xf numFmtId="0" fontId="20" fillId="3" borderId="49" xfId="9" applyFont="1" applyFill="1" applyBorder="1"/>
    <xf numFmtId="0" fontId="19" fillId="3" borderId="18" xfId="9" applyFont="1" applyFill="1" applyBorder="1"/>
    <xf numFmtId="0" fontId="20" fillId="0" borderId="22" xfId="10" applyFont="1" applyBorder="1" applyAlignment="1">
      <alignment horizontal="center" vertical="center" wrapText="1"/>
    </xf>
    <xf numFmtId="0" fontId="20" fillId="0" borderId="23" xfId="10" applyFont="1" applyBorder="1" applyAlignment="1">
      <alignment horizontal="center" vertical="center" wrapText="1"/>
    </xf>
    <xf numFmtId="49" fontId="19" fillId="0" borderId="77" xfId="10" applyNumberFormat="1" applyFont="1" applyBorder="1" applyAlignment="1">
      <alignment horizontal="center"/>
    </xf>
    <xf numFmtId="171" fontId="14" fillId="5" borderId="6" xfId="9" applyNumberFormat="1" applyFont="1" applyFill="1" applyBorder="1" applyAlignment="1" applyProtection="1">
      <alignment horizontal="center"/>
      <protection locked="0"/>
    </xf>
    <xf numFmtId="172" fontId="19" fillId="3" borderId="53" xfId="10" applyNumberFormat="1" applyFont="1" applyFill="1" applyBorder="1"/>
    <xf numFmtId="170" fontId="19" fillId="3" borderId="53" xfId="10" applyNumberFormat="1" applyFont="1" applyFill="1" applyBorder="1"/>
    <xf numFmtId="49" fontId="19" fillId="0" borderId="6" xfId="10" applyNumberFormat="1" applyFont="1" applyBorder="1" applyAlignment="1">
      <alignment horizontal="center"/>
    </xf>
    <xf numFmtId="181" fontId="19" fillId="0" borderId="6" xfId="10" applyNumberFormat="1" applyFont="1" applyBorder="1" applyAlignment="1">
      <alignment horizontal="center" vertical="center"/>
    </xf>
    <xf numFmtId="170" fontId="14" fillId="5" borderId="6" xfId="10" applyNumberFormat="1" applyFont="1" applyFill="1" applyBorder="1" applyProtection="1">
      <protection locked="0"/>
    </xf>
    <xf numFmtId="182" fontId="14" fillId="0" borderId="6" xfId="12" applyNumberFormat="1" applyFont="1" applyBorder="1" applyAlignment="1">
      <alignment horizontal="center" vertical="center"/>
    </xf>
    <xf numFmtId="0" fontId="14" fillId="3" borderId="20" xfId="19" applyFont="1" applyFill="1" applyBorder="1"/>
    <xf numFmtId="0" fontId="14" fillId="3" borderId="19" xfId="19" applyFont="1" applyFill="1" applyBorder="1"/>
    <xf numFmtId="0" fontId="18" fillId="3" borderId="0" xfId="19" applyFont="1" applyFill="1"/>
    <xf numFmtId="0" fontId="21" fillId="3" borderId="59" xfId="9" applyFont="1" applyFill="1" applyBorder="1"/>
    <xf numFmtId="0" fontId="21" fillId="3" borderId="62" xfId="9" applyFont="1" applyFill="1" applyBorder="1" applyAlignment="1">
      <alignment horizontal="left"/>
    </xf>
    <xf numFmtId="0" fontId="24" fillId="3" borderId="34" xfId="9" applyFont="1" applyFill="1" applyBorder="1"/>
    <xf numFmtId="0" fontId="24" fillId="3" borderId="11" xfId="9" applyFont="1" applyFill="1" applyBorder="1" applyAlignment="1">
      <alignment horizontal="left"/>
    </xf>
    <xf numFmtId="0" fontId="19" fillId="3" borderId="27" xfId="9" applyFont="1" applyFill="1" applyBorder="1"/>
    <xf numFmtId="0" fontId="19" fillId="3" borderId="10" xfId="9" applyFont="1" applyFill="1" applyBorder="1" applyAlignment="1">
      <alignment horizontal="left"/>
    </xf>
    <xf numFmtId="0" fontId="19" fillId="3" borderId="34" xfId="9" applyFont="1" applyFill="1" applyBorder="1"/>
    <xf numFmtId="0" fontId="19" fillId="3" borderId="11" xfId="9" applyFont="1" applyFill="1" applyBorder="1" applyAlignment="1">
      <alignment horizontal="left"/>
    </xf>
    <xf numFmtId="0" fontId="19" fillId="3" borderId="27" xfId="9" applyFont="1" applyFill="1" applyBorder="1" applyAlignment="1">
      <alignment horizontal="right"/>
    </xf>
    <xf numFmtId="0" fontId="19" fillId="3" borderId="34" xfId="9" applyFont="1" applyFill="1" applyBorder="1" applyAlignment="1">
      <alignment horizontal="right"/>
    </xf>
    <xf numFmtId="0" fontId="19" fillId="3" borderId="34" xfId="9" applyFont="1" applyFill="1" applyBorder="1" applyAlignment="1">
      <alignment horizontal="left"/>
    </xf>
    <xf numFmtId="0" fontId="13" fillId="3" borderId="59" xfId="19" applyFont="1" applyFill="1" applyBorder="1"/>
    <xf numFmtId="0" fontId="13" fillId="3" borderId="62" xfId="19" applyFont="1" applyFill="1" applyBorder="1"/>
    <xf numFmtId="0" fontId="14" fillId="3" borderId="27" xfId="19" applyFont="1" applyFill="1" applyBorder="1"/>
    <xf numFmtId="0" fontId="14" fillId="3" borderId="10" xfId="19" applyFont="1" applyFill="1" applyBorder="1" applyAlignment="1">
      <alignment horizontal="center"/>
    </xf>
    <xf numFmtId="0" fontId="14" fillId="3" borderId="27" xfId="19" applyFont="1" applyFill="1" applyBorder="1" applyAlignment="1">
      <alignment wrapText="1"/>
    </xf>
    <xf numFmtId="0" fontId="14" fillId="3" borderId="27" xfId="19" applyFont="1" applyFill="1" applyBorder="1" applyAlignment="1">
      <alignment horizontal="left"/>
    </xf>
    <xf numFmtId="0" fontId="14" fillId="3" borderId="10" xfId="11" applyFont="1" applyFill="1" applyBorder="1" applyAlignment="1">
      <alignment horizontal="left" vertical="center"/>
    </xf>
    <xf numFmtId="0" fontId="18" fillId="3" borderId="0" xfId="19" applyFont="1" applyFill="1" applyAlignment="1">
      <alignment horizontal="left"/>
    </xf>
    <xf numFmtId="0" fontId="18" fillId="3" borderId="0" xfId="19" applyFont="1" applyFill="1" applyAlignment="1">
      <alignment horizontal="right"/>
    </xf>
    <xf numFmtId="0" fontId="14" fillId="3" borderId="10" xfId="11" applyFont="1" applyFill="1" applyBorder="1" applyAlignment="1">
      <alignment vertical="center"/>
    </xf>
    <xf numFmtId="0" fontId="14" fillId="3" borderId="34" xfId="19" applyFont="1" applyFill="1" applyBorder="1" applyAlignment="1">
      <alignment horizontal="left"/>
    </xf>
    <xf numFmtId="0" fontId="14" fillId="3" borderId="34" xfId="19" applyFont="1" applyFill="1" applyBorder="1"/>
    <xf numFmtId="0" fontId="14" fillId="3" borderId="10" xfId="19" applyFont="1" applyFill="1" applyBorder="1"/>
    <xf numFmtId="0" fontId="13" fillId="3" borderId="34" xfId="19" applyFont="1" applyFill="1" applyBorder="1"/>
    <xf numFmtId="0" fontId="13" fillId="3" borderId="11" xfId="19" applyFont="1" applyFill="1" applyBorder="1"/>
    <xf numFmtId="0" fontId="14" fillId="3" borderId="42" xfId="11" applyFont="1" applyFill="1" applyBorder="1" applyAlignment="1">
      <alignment horizontal="left" vertical="center"/>
    </xf>
    <xf numFmtId="0" fontId="14" fillId="3" borderId="33" xfId="11" applyFont="1" applyFill="1" applyBorder="1" applyAlignment="1">
      <alignment horizontal="left" vertical="center"/>
    </xf>
    <xf numFmtId="0" fontId="14" fillId="3" borderId="71" xfId="19" applyFont="1" applyFill="1" applyBorder="1"/>
    <xf numFmtId="0" fontId="14" fillId="3" borderId="79" xfId="11" applyFont="1" applyFill="1" applyBorder="1" applyAlignment="1">
      <alignment horizontal="left" vertical="center"/>
    </xf>
    <xf numFmtId="0" fontId="14" fillId="3" borderId="10" xfId="11" applyFont="1" applyFill="1" applyBorder="1" applyAlignment="1">
      <alignment horizontal="left" vertical="center" wrapText="1"/>
    </xf>
    <xf numFmtId="0" fontId="14" fillId="3" borderId="63" xfId="19" applyFont="1" applyFill="1" applyBorder="1"/>
    <xf numFmtId="0" fontId="14" fillId="3" borderId="56" xfId="11" applyFont="1" applyFill="1" applyBorder="1" applyAlignment="1">
      <alignment horizontal="left" vertical="center"/>
    </xf>
    <xf numFmtId="0" fontId="14" fillId="3" borderId="10" xfId="19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center"/>
    </xf>
    <xf numFmtId="0" fontId="12" fillId="0" borderId="0" xfId="18" applyFont="1" applyAlignment="1">
      <alignment horizontal="center" vertical="center"/>
    </xf>
    <xf numFmtId="0" fontId="12" fillId="0" borderId="0" xfId="18" applyFont="1" applyAlignment="1">
      <alignment vertical="center"/>
    </xf>
    <xf numFmtId="0" fontId="31" fillId="0" borderId="0" xfId="18" applyFont="1" applyAlignment="1">
      <alignment vertical="center"/>
    </xf>
    <xf numFmtId="0" fontId="8" fillId="0" borderId="0" xfId="18" applyAlignment="1">
      <alignment vertical="center"/>
    </xf>
    <xf numFmtId="0" fontId="32" fillId="0" borderId="0" xfId="18" applyFont="1" applyAlignment="1">
      <alignment horizontal="center" vertical="center"/>
    </xf>
    <xf numFmtId="0" fontId="9" fillId="0" borderId="0" xfId="18" applyFont="1" applyAlignment="1">
      <alignment vertical="center"/>
    </xf>
    <xf numFmtId="0" fontId="31" fillId="0" borderId="4" xfId="18" applyFont="1" applyBorder="1" applyAlignment="1">
      <alignment vertical="center" wrapText="1"/>
    </xf>
    <xf numFmtId="0" fontId="31" fillId="0" borderId="29" xfId="18" applyFont="1" applyBorder="1" applyAlignment="1">
      <alignment vertical="center"/>
    </xf>
    <xf numFmtId="0" fontId="35" fillId="0" borderId="29" xfId="18" applyFont="1" applyBorder="1" applyAlignment="1">
      <alignment vertical="center"/>
    </xf>
    <xf numFmtId="0" fontId="31" fillId="0" borderId="29" xfId="18" applyFont="1" applyBorder="1" applyAlignment="1">
      <alignment vertical="center" wrapText="1"/>
    </xf>
    <xf numFmtId="0" fontId="10" fillId="0" borderId="0" xfId="18" applyFont="1" applyAlignment="1">
      <alignment vertical="center"/>
    </xf>
    <xf numFmtId="0" fontId="31" fillId="0" borderId="26" xfId="18" applyFont="1" applyBorder="1" applyAlignment="1">
      <alignment vertical="center" wrapText="1"/>
    </xf>
    <xf numFmtId="0" fontId="9" fillId="0" borderId="0" xfId="18" applyFont="1" applyAlignment="1">
      <alignment horizontal="center" vertical="center"/>
    </xf>
    <xf numFmtId="0" fontId="31" fillId="0" borderId="4" xfId="18" applyFont="1" applyBorder="1" applyAlignment="1">
      <alignment horizontal="center" vertical="center" wrapText="1"/>
    </xf>
    <xf numFmtId="0" fontId="31" fillId="0" borderId="26" xfId="18" applyFont="1" applyBorder="1" applyAlignment="1">
      <alignment horizontal="center" vertical="center" wrapText="1"/>
    </xf>
    <xf numFmtId="0" fontId="41" fillId="0" borderId="6" xfId="18" applyFont="1" applyBorder="1" applyAlignment="1">
      <alignment horizontal="center" vertical="center" wrapText="1"/>
    </xf>
    <xf numFmtId="0" fontId="17" fillId="0" borderId="0" xfId="4" applyFont="1" applyFill="1" applyAlignment="1">
      <alignment vertical="center"/>
    </xf>
    <xf numFmtId="0" fontId="17" fillId="0" borderId="0" xfId="4" applyFont="1" applyFill="1" applyAlignment="1">
      <alignment horizontal="right" vertical="center" wrapText="1"/>
    </xf>
    <xf numFmtId="0" fontId="17" fillId="0" borderId="0" xfId="4" applyFont="1" applyFill="1" applyAlignment="1">
      <alignment horizontal="left" vertical="center"/>
    </xf>
    <xf numFmtId="0" fontId="17" fillId="0" borderId="0" xfId="4" applyFont="1" applyFill="1" applyAlignment="1">
      <alignment horizontal="center" vertical="center" wrapText="1"/>
    </xf>
    <xf numFmtId="0" fontId="19" fillId="0" borderId="0" xfId="9" applyFont="1"/>
    <xf numFmtId="0" fontId="14" fillId="0" borderId="48" xfId="11" applyFont="1" applyBorder="1" applyAlignment="1">
      <alignment horizontal="right"/>
    </xf>
    <xf numFmtId="0" fontId="14" fillId="0" borderId="82" xfId="11" applyFont="1" applyBorder="1"/>
    <xf numFmtId="0" fontId="20" fillId="0" borderId="48" xfId="11" applyFont="1" applyBorder="1"/>
    <xf numFmtId="0" fontId="19" fillId="3" borderId="13" xfId="19" applyFont="1" applyFill="1" applyBorder="1" applyAlignment="1">
      <alignment horizontal="center" vertical="center"/>
    </xf>
    <xf numFmtId="0" fontId="14" fillId="3" borderId="6" xfId="19" applyFont="1" applyFill="1" applyBorder="1" applyAlignment="1">
      <alignment horizontal="center" vertical="center"/>
    </xf>
    <xf numFmtId="49" fontId="14" fillId="3" borderId="27" xfId="19" applyNumberFormat="1" applyFont="1" applyFill="1" applyBorder="1" applyAlignment="1">
      <alignment horizont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81" xfId="0" applyFont="1" applyBorder="1" applyAlignment="1">
      <alignment horizontal="right" vertical="center" wrapText="1"/>
    </xf>
    <xf numFmtId="166" fontId="14" fillId="0" borderId="54" xfId="10" applyNumberFormat="1" applyFont="1" applyBorder="1"/>
    <xf numFmtId="166" fontId="14" fillId="0" borderId="13" xfId="10" applyNumberFormat="1" applyFont="1" applyBorder="1"/>
    <xf numFmtId="166" fontId="14" fillId="0" borderId="42" xfId="10" applyNumberFormat="1" applyFont="1" applyBorder="1"/>
    <xf numFmtId="166" fontId="14" fillId="0" borderId="33" xfId="10" applyNumberFormat="1" applyFont="1" applyBorder="1"/>
    <xf numFmtId="166" fontId="14" fillId="0" borderId="78" xfId="10" applyNumberFormat="1" applyFont="1" applyBorder="1"/>
    <xf numFmtId="166" fontId="14" fillId="3" borderId="5" xfId="4" applyNumberFormat="1" applyFont="1" applyFill="1" applyBorder="1" applyAlignment="1">
      <alignment horizontal="center" vertical="center" wrapText="1"/>
    </xf>
    <xf numFmtId="0" fontId="14" fillId="0" borderId="53" xfId="10" applyFont="1" applyBorder="1"/>
    <xf numFmtId="0" fontId="14" fillId="0" borderId="6" xfId="10" applyFont="1" applyBorder="1"/>
    <xf numFmtId="0" fontId="14" fillId="0" borderId="54" xfId="10" applyFont="1" applyBorder="1"/>
    <xf numFmtId="0" fontId="14" fillId="0" borderId="77" xfId="10" applyFont="1" applyBorder="1"/>
    <xf numFmtId="0" fontId="14" fillId="0" borderId="21" xfId="10" applyFont="1" applyBorder="1"/>
    <xf numFmtId="0" fontId="14" fillId="0" borderId="21" xfId="10" applyFont="1" applyBorder="1" applyAlignment="1">
      <alignment wrapText="1"/>
    </xf>
    <xf numFmtId="0" fontId="14" fillId="0" borderId="12" xfId="10" applyFont="1" applyBorder="1"/>
    <xf numFmtId="181" fontId="19" fillId="0" borderId="57" xfId="10" applyNumberFormat="1" applyFont="1" applyBorder="1" applyAlignment="1">
      <alignment horizontal="center" vertical="center"/>
    </xf>
    <xf numFmtId="166" fontId="19" fillId="0" borderId="57" xfId="10" applyNumberFormat="1" applyFont="1" applyBorder="1"/>
    <xf numFmtId="170" fontId="14" fillId="5" borderId="57" xfId="10" applyNumberFormat="1" applyFont="1" applyFill="1" applyBorder="1" applyProtection="1">
      <protection locked="0"/>
    </xf>
    <xf numFmtId="179" fontId="19" fillId="0" borderId="5" xfId="22" applyNumberFormat="1" applyFont="1" applyBorder="1" applyAlignment="1">
      <alignment horizontal="center" vertical="center"/>
    </xf>
    <xf numFmtId="1" fontId="13" fillId="3" borderId="78" xfId="22" applyNumberFormat="1" applyFont="1" applyFill="1" applyBorder="1" applyAlignment="1">
      <alignment horizontal="left" vertical="center" wrapText="1"/>
    </xf>
    <xf numFmtId="165" fontId="14" fillId="0" borderId="53" xfId="22" applyNumberFormat="1" applyFont="1" applyBorder="1" applyAlignment="1">
      <alignment horizontal="center" vertical="center" wrapText="1"/>
    </xf>
    <xf numFmtId="0" fontId="19" fillId="3" borderId="6" xfId="22" applyFont="1" applyFill="1" applyBorder="1" applyAlignment="1">
      <alignment horizontal="center"/>
    </xf>
    <xf numFmtId="0" fontId="19" fillId="0" borderId="0" xfId="9" applyFont="1"/>
    <xf numFmtId="0" fontId="13" fillId="3" borderId="76" xfId="4" applyFont="1" applyFill="1" applyBorder="1" applyAlignment="1">
      <alignment horizontal="left" vertical="center"/>
    </xf>
    <xf numFmtId="0" fontId="13" fillId="3" borderId="40" xfId="4" applyFont="1" applyFill="1" applyBorder="1" applyAlignment="1">
      <alignment vertical="center"/>
    </xf>
    <xf numFmtId="166" fontId="14" fillId="3" borderId="76" xfId="4" applyNumberFormat="1" applyFont="1" applyFill="1" applyBorder="1" applyAlignment="1">
      <alignment vertical="center"/>
    </xf>
    <xf numFmtId="166" fontId="14" fillId="3" borderId="16" xfId="4" applyNumberFormat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13" fillId="0" borderId="23" xfId="21" applyFont="1" applyFill="1" applyBorder="1" applyAlignment="1">
      <alignment horizontal="center" vertical="center" wrapText="1"/>
    </xf>
    <xf numFmtId="166" fontId="14" fillId="0" borderId="5" xfId="4" applyNumberFormat="1" applyFont="1" applyFill="1" applyBorder="1" applyAlignment="1">
      <alignment horizontal="center" vertical="center" wrapText="1"/>
    </xf>
    <xf numFmtId="181" fontId="14" fillId="0" borderId="11" xfId="12" applyNumberFormat="1" applyFont="1" applyFill="1" applyBorder="1" applyAlignment="1">
      <alignment horizontal="center" vertical="center"/>
    </xf>
    <xf numFmtId="166" fontId="14" fillId="0" borderId="54" xfId="4" applyNumberFormat="1" applyFont="1" applyFill="1" applyBorder="1" applyAlignment="1">
      <alignment horizontal="center" vertical="center" wrapText="1"/>
    </xf>
    <xf numFmtId="0" fontId="14" fillId="0" borderId="0" xfId="4" applyFont="1" applyFill="1" applyAlignment="1">
      <alignment vertical="center"/>
    </xf>
    <xf numFmtId="0" fontId="13" fillId="0" borderId="58" xfId="4" applyFont="1" applyFill="1" applyBorder="1" applyAlignment="1">
      <alignment horizontal="center" vertical="center" wrapText="1"/>
    </xf>
    <xf numFmtId="0" fontId="20" fillId="3" borderId="0" xfId="11" applyFont="1" applyFill="1"/>
    <xf numFmtId="172" fontId="14" fillId="3" borderId="43" xfId="14" applyNumberFormat="1" applyFont="1" applyFill="1" applyBorder="1"/>
    <xf numFmtId="49" fontId="30" fillId="3" borderId="27" xfId="14" applyNumberFormat="1" applyFont="1" applyFill="1" applyBorder="1" applyAlignment="1">
      <alignment horizontal="center"/>
    </xf>
    <xf numFmtId="166" fontId="14" fillId="3" borderId="6" xfId="4" applyNumberFormat="1" applyFont="1" applyFill="1" applyBorder="1" applyAlignment="1">
      <alignment horizontal="center" vertical="center" wrapText="1"/>
    </xf>
    <xf numFmtId="14" fontId="44" fillId="0" borderId="39" xfId="15" applyNumberFormat="1" applyFont="1" applyBorder="1"/>
    <xf numFmtId="14" fontId="45" fillId="0" borderId="83" xfId="0" applyNumberFormat="1" applyFont="1" applyBorder="1" applyAlignment="1">
      <alignment horizontal="left" vertical="top" wrapText="1"/>
    </xf>
    <xf numFmtId="0" fontId="19" fillId="0" borderId="0" xfId="9" applyFont="1"/>
    <xf numFmtId="1" fontId="13" fillId="0" borderId="13" xfId="10" applyNumberFormat="1" applyFont="1" applyBorder="1" applyAlignment="1">
      <alignment vertical="center" wrapText="1"/>
    </xf>
    <xf numFmtId="0" fontId="25" fillId="0" borderId="18" xfId="10" applyFont="1" applyBorder="1" applyAlignment="1">
      <alignment vertical="center" wrapText="1"/>
    </xf>
    <xf numFmtId="184" fontId="14" fillId="4" borderId="53" xfId="10" applyNumberFormat="1" applyFont="1" applyFill="1" applyBorder="1" applyAlignment="1" applyProtection="1">
      <alignment horizontal="right" vertical="center"/>
      <protection locked="0"/>
    </xf>
    <xf numFmtId="172" fontId="19" fillId="3" borderId="57" xfId="10" applyNumberFormat="1" applyFont="1" applyFill="1" applyBorder="1" applyAlignment="1">
      <alignment horizontal="right" vertical="center"/>
    </xf>
    <xf numFmtId="170" fontId="19" fillId="3" borderId="57" xfId="10" applyNumberFormat="1" applyFont="1" applyFill="1" applyBorder="1" applyAlignment="1">
      <alignment horizontal="right" vertical="center"/>
    </xf>
    <xf numFmtId="185" fontId="13" fillId="3" borderId="10" xfId="10" applyNumberFormat="1" applyFont="1" applyFill="1" applyBorder="1" applyAlignment="1">
      <alignment horizontal="right" vertical="center"/>
    </xf>
    <xf numFmtId="170" fontId="20" fillId="3" borderId="10" xfId="10" applyNumberFormat="1" applyFont="1" applyFill="1" applyBorder="1" applyAlignment="1">
      <alignment horizontal="right" vertical="center"/>
    </xf>
    <xf numFmtId="1" fontId="13" fillId="0" borderId="6" xfId="10" applyNumberFormat="1" applyFont="1" applyBorder="1" applyAlignment="1">
      <alignment vertical="center" wrapText="1"/>
    </xf>
    <xf numFmtId="184" fontId="14" fillId="4" borderId="5" xfId="10" applyNumberFormat="1" applyFont="1" applyFill="1" applyBorder="1" applyAlignment="1" applyProtection="1">
      <alignment horizontal="right" vertical="center"/>
      <protection locked="0"/>
    </xf>
    <xf numFmtId="172" fontId="19" fillId="3" borderId="6" xfId="10" applyNumberFormat="1" applyFont="1" applyFill="1" applyBorder="1" applyAlignment="1">
      <alignment horizontal="right" vertical="center"/>
    </xf>
    <xf numFmtId="170" fontId="19" fillId="3" borderId="6" xfId="10" applyNumberFormat="1" applyFont="1" applyFill="1" applyBorder="1" applyAlignment="1">
      <alignment horizontal="right" vertical="center"/>
    </xf>
    <xf numFmtId="49" fontId="19" fillId="0" borderId="6" xfId="10" applyNumberFormat="1" applyFont="1" applyBorder="1" applyAlignment="1">
      <alignment horizontal="center" vertical="center" wrapText="1"/>
    </xf>
    <xf numFmtId="178" fontId="19" fillId="0" borderId="43" xfId="10" applyNumberFormat="1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166" fontId="14" fillId="3" borderId="5" xfId="0" applyNumberFormat="1" applyFont="1" applyFill="1" applyBorder="1" applyAlignment="1">
      <alignment vertical="center"/>
    </xf>
    <xf numFmtId="4" fontId="14" fillId="3" borderId="6" xfId="0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" fontId="14" fillId="3" borderId="16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49" fontId="14" fillId="3" borderId="15" xfId="0" quotePrefix="1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66" fontId="14" fillId="3" borderId="6" xfId="0" applyNumberFormat="1" applyFont="1" applyFill="1" applyBorder="1" applyAlignment="1">
      <alignment vertical="center"/>
    </xf>
    <xf numFmtId="49" fontId="14" fillId="3" borderId="2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166" fontId="14" fillId="3" borderId="5" xfId="0" applyNumberFormat="1" applyFont="1" applyFill="1" applyBorder="1" applyAlignment="1">
      <alignment horizontal="right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6" xfId="0" applyNumberFormat="1" applyFont="1" applyFill="1" applyBorder="1" applyAlignment="1">
      <alignment horizontal="right" vertical="center" wrapText="1"/>
    </xf>
    <xf numFmtId="49" fontId="14" fillId="3" borderId="6" xfId="4" applyNumberFormat="1" applyFont="1" applyFill="1" applyBorder="1" applyAlignment="1">
      <alignment horizontal="center" vertical="center"/>
    </xf>
    <xf numFmtId="166" fontId="14" fillId="3" borderId="5" xfId="0" applyNumberFormat="1" applyFont="1" applyFill="1" applyBorder="1" applyAlignment="1">
      <alignment horizontal="right" vertical="center"/>
    </xf>
    <xf numFmtId="166" fontId="14" fillId="3" borderId="6" xfId="0" applyNumberFormat="1" applyFont="1" applyFill="1" applyBorder="1" applyAlignment="1">
      <alignment horizontal="right" vertical="center"/>
    </xf>
    <xf numFmtId="166" fontId="14" fillId="3" borderId="14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6" xfId="4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quotePrefix="1" applyFont="1" applyFill="1" applyBorder="1" applyAlignment="1">
      <alignment horizontal="center" vertical="center"/>
    </xf>
    <xf numFmtId="0" fontId="14" fillId="3" borderId="6" xfId="0" quotePrefix="1" applyFont="1" applyFill="1" applyBorder="1" applyAlignment="1">
      <alignment horizontal="center" vertical="center"/>
    </xf>
    <xf numFmtId="0" fontId="14" fillId="3" borderId="15" xfId="0" quotePrefix="1" applyFont="1" applyFill="1" applyBorder="1" applyAlignment="1">
      <alignment horizontal="center" vertical="center"/>
    </xf>
    <xf numFmtId="0" fontId="46" fillId="3" borderId="20" xfId="0" applyFont="1" applyFill="1" applyBorder="1" applyAlignment="1">
      <alignment horizontal="left" vertical="center"/>
    </xf>
    <xf numFmtId="0" fontId="46" fillId="3" borderId="36" xfId="0" applyFont="1" applyFill="1" applyBorder="1" applyAlignment="1">
      <alignment vertical="center"/>
    </xf>
    <xf numFmtId="0" fontId="14" fillId="3" borderId="36" xfId="0" applyFont="1" applyFill="1" applyBorder="1" applyAlignment="1">
      <alignment vertical="center"/>
    </xf>
    <xf numFmtId="0" fontId="46" fillId="3" borderId="36" xfId="0" applyFont="1" applyFill="1" applyBorder="1" applyAlignment="1">
      <alignment vertical="center" wrapText="1"/>
    </xf>
    <xf numFmtId="0" fontId="46" fillId="3" borderId="19" xfId="0" applyFont="1" applyFill="1" applyBorder="1" applyAlignment="1">
      <alignment vertical="center"/>
    </xf>
    <xf numFmtId="0" fontId="46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46" fillId="3" borderId="0" xfId="0" applyFont="1" applyFill="1" applyAlignment="1">
      <alignment vertical="center" wrapText="1"/>
    </xf>
    <xf numFmtId="0" fontId="46" fillId="3" borderId="9" xfId="0" applyFont="1" applyFill="1" applyBorder="1" applyAlignment="1">
      <alignment vertical="center"/>
    </xf>
    <xf numFmtId="0" fontId="46" fillId="3" borderId="8" xfId="0" applyFont="1" applyFill="1" applyBorder="1" applyAlignment="1">
      <alignment horizontal="left" vertical="center"/>
    </xf>
    <xf numFmtId="0" fontId="46" fillId="3" borderId="0" xfId="0" applyFont="1" applyFill="1" applyAlignment="1">
      <alignment horizontal="left" vertical="center"/>
    </xf>
    <xf numFmtId="0" fontId="14" fillId="3" borderId="2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66" fontId="14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4" fillId="0" borderId="6" xfId="0" applyFont="1" applyFill="1" applyBorder="1" applyAlignment="1">
      <alignment horizontal="center" vertical="center" wrapText="1"/>
    </xf>
    <xf numFmtId="166" fontId="13" fillId="0" borderId="0" xfId="0" applyNumberFormat="1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66" fontId="14" fillId="0" borderId="6" xfId="0" applyNumberFormat="1" applyFont="1" applyFill="1" applyBorder="1" applyAlignment="1">
      <alignment vertical="center"/>
    </xf>
    <xf numFmtId="4" fontId="14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15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0" fontId="8" fillId="0" borderId="0" xfId="4" applyFont="1" applyFill="1" applyAlignment="1">
      <alignment vertical="center" wrapText="1"/>
    </xf>
    <xf numFmtId="4" fontId="14" fillId="3" borderId="5" xfId="0" applyNumberFormat="1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 wrapText="1"/>
    </xf>
    <xf numFmtId="166" fontId="14" fillId="3" borderId="43" xfId="0" applyNumberFormat="1" applyFont="1" applyFill="1" applyBorder="1" applyAlignment="1">
      <alignment horizontal="right" vertical="center"/>
    </xf>
    <xf numFmtId="0" fontId="14" fillId="3" borderId="80" xfId="0" applyFont="1" applyFill="1" applyBorder="1" applyAlignment="1">
      <alignment horizontal="center" vertical="center"/>
    </xf>
    <xf numFmtId="4" fontId="14" fillId="3" borderId="43" xfId="0" applyNumberFormat="1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/>
    </xf>
    <xf numFmtId="4" fontId="14" fillId="0" borderId="43" xfId="0" applyNumberFormat="1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49" fontId="14" fillId="3" borderId="43" xfId="0" applyNumberFormat="1" applyFont="1" applyFill="1" applyBorder="1" applyAlignment="1">
      <alignment horizontal="center" vertical="center"/>
    </xf>
    <xf numFmtId="166" fontId="14" fillId="3" borderId="43" xfId="0" applyNumberFormat="1" applyFont="1" applyFill="1" applyBorder="1" applyAlignment="1">
      <alignment vertical="center"/>
    </xf>
    <xf numFmtId="0" fontId="0" fillId="0" borderId="0" xfId="0"/>
    <xf numFmtId="0" fontId="19" fillId="0" borderId="0" xfId="9" applyFont="1"/>
    <xf numFmtId="0" fontId="13" fillId="0" borderId="14" xfId="0" applyFont="1" applyFill="1" applyBorder="1" applyAlignment="1">
      <alignment horizontal="center" vertical="center"/>
    </xf>
    <xf numFmtId="49" fontId="14" fillId="3" borderId="27" xfId="10" applyNumberFormat="1" applyFont="1" applyFill="1" applyBorder="1" applyAlignment="1">
      <alignment horizontal="center" vertical="center"/>
    </xf>
    <xf numFmtId="49" fontId="30" fillId="3" borderId="27" xfId="10" applyNumberFormat="1" applyFont="1" applyFill="1" applyBorder="1" applyAlignment="1">
      <alignment horizontal="center"/>
    </xf>
    <xf numFmtId="0" fontId="30" fillId="3" borderId="6" xfId="10" applyFont="1" applyFill="1" applyBorder="1" applyAlignment="1">
      <alignment horizontal="center" wrapText="1"/>
    </xf>
    <xf numFmtId="49" fontId="30" fillId="3" borderId="6" xfId="14" applyNumberFormat="1" applyFont="1" applyFill="1" applyBorder="1" applyAlignment="1">
      <alignment horizontal="center" vertical="center"/>
    </xf>
    <xf numFmtId="166" fontId="13" fillId="3" borderId="8" xfId="0" applyNumberFormat="1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vertical="center" wrapText="1"/>
    </xf>
    <xf numFmtId="0" fontId="13" fillId="3" borderId="9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166" fontId="13" fillId="3" borderId="25" xfId="0" applyNumberFormat="1" applyFont="1" applyFill="1" applyBorder="1" applyAlignment="1">
      <alignment vertical="center"/>
    </xf>
    <xf numFmtId="0" fontId="14" fillId="3" borderId="25" xfId="0" applyFont="1" applyFill="1" applyBorder="1" applyAlignment="1">
      <alignment vertical="center"/>
    </xf>
    <xf numFmtId="0" fontId="13" fillId="3" borderId="25" xfId="0" applyFont="1" applyFill="1" applyBorder="1" applyAlignment="1">
      <alignment vertical="center"/>
    </xf>
    <xf numFmtId="166" fontId="13" fillId="3" borderId="25" xfId="0" applyNumberFormat="1" applyFont="1" applyFill="1" applyBorder="1" applyAlignment="1">
      <alignment vertical="center" wrapText="1"/>
    </xf>
    <xf numFmtId="166" fontId="13" fillId="3" borderId="31" xfId="0" applyNumberFormat="1" applyFont="1" applyFill="1" applyBorder="1" applyAlignment="1">
      <alignment vertical="center"/>
    </xf>
    <xf numFmtId="166" fontId="13" fillId="0" borderId="0" xfId="0" applyNumberFormat="1" applyFont="1" applyFill="1" applyAlignment="1">
      <alignment vertical="center"/>
    </xf>
    <xf numFmtId="166" fontId="13" fillId="0" borderId="0" xfId="0" applyNumberFormat="1" applyFont="1" applyFill="1" applyAlignment="1">
      <alignment vertical="center" wrapText="1"/>
    </xf>
    <xf numFmtId="0" fontId="14" fillId="0" borderId="0" xfId="4" applyFont="1" applyFill="1" applyAlignment="1">
      <alignment vertical="center" wrapText="1"/>
    </xf>
    <xf numFmtId="0" fontId="13" fillId="0" borderId="0" xfId="4" applyFont="1" applyFill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166" fontId="14" fillId="0" borderId="5" xfId="0" applyNumberFormat="1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left" vertical="center"/>
    </xf>
    <xf numFmtId="0" fontId="14" fillId="3" borderId="30" xfId="0" applyFont="1" applyFill="1" applyBorder="1" applyAlignment="1">
      <alignment horizontal="center" vertical="center"/>
    </xf>
    <xf numFmtId="166" fontId="14" fillId="0" borderId="43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49" fontId="14" fillId="3" borderId="43" xfId="4" applyNumberFormat="1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left" vertical="center"/>
    </xf>
    <xf numFmtId="0" fontId="14" fillId="3" borderId="65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4" fillId="3" borderId="65" xfId="0" quotePrefix="1" applyFont="1" applyFill="1" applyBorder="1" applyAlignment="1">
      <alignment horizontal="center" vertical="center"/>
    </xf>
    <xf numFmtId="166" fontId="14" fillId="0" borderId="6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 wrapText="1"/>
    </xf>
    <xf numFmtId="166" fontId="13" fillId="0" borderId="5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4" fontId="14" fillId="0" borderId="0" xfId="0" applyNumberFormat="1" applyFont="1" applyFill="1" applyAlignment="1">
      <alignment horizontal="center" vertical="center" wrapText="1"/>
    </xf>
    <xf numFmtId="49" fontId="14" fillId="0" borderId="43" xfId="0" applyNumberFormat="1" applyFont="1" applyFill="1" applyBorder="1" applyAlignment="1">
      <alignment horizontal="center" vertical="center"/>
    </xf>
    <xf numFmtId="49" fontId="14" fillId="3" borderId="5" xfId="4" applyNumberFormat="1" applyFont="1" applyFill="1" applyBorder="1" applyAlignment="1">
      <alignment horizontal="center" vertical="center"/>
    </xf>
    <xf numFmtId="0" fontId="14" fillId="3" borderId="85" xfId="0" applyFont="1" applyFill="1" applyBorder="1" applyAlignment="1">
      <alignment horizontal="center" vertical="center" wrapText="1"/>
    </xf>
    <xf numFmtId="0" fontId="14" fillId="3" borderId="84" xfId="0" applyFont="1" applyFill="1" applyBorder="1" applyAlignment="1">
      <alignment vertical="center"/>
    </xf>
    <xf numFmtId="0" fontId="13" fillId="3" borderId="84" xfId="0" applyFont="1" applyFill="1" applyBorder="1" applyAlignment="1">
      <alignment horizontal="center" vertical="center" wrapText="1"/>
    </xf>
    <xf numFmtId="0" fontId="14" fillId="3" borderId="53" xfId="10" applyFont="1" applyFill="1" applyBorder="1" applyAlignment="1">
      <alignment horizontal="center" vertical="center"/>
    </xf>
    <xf numFmtId="166" fontId="14" fillId="0" borderId="62" xfId="4" applyNumberFormat="1" applyFont="1" applyFill="1" applyBorder="1" applyAlignment="1">
      <alignment horizontal="right" vertical="center" wrapText="1" shrinkToFit="1"/>
    </xf>
    <xf numFmtId="166" fontId="14" fillId="0" borderId="10" xfId="4" applyNumberFormat="1" applyFont="1" applyFill="1" applyBorder="1" applyAlignment="1">
      <alignment horizontal="right" vertical="center" wrapText="1" shrinkToFit="1"/>
    </xf>
    <xf numFmtId="166" fontId="30" fillId="0" borderId="10" xfId="4" applyNumberFormat="1" applyFont="1" applyFill="1" applyBorder="1" applyAlignment="1">
      <alignment horizontal="right" vertical="center" wrapText="1" shrinkToFit="1"/>
    </xf>
    <xf numFmtId="166" fontId="13" fillId="0" borderId="1" xfId="4" applyNumberFormat="1" applyFont="1" applyFill="1" applyBorder="1" applyAlignment="1">
      <alignment horizontal="right" vertical="center"/>
    </xf>
    <xf numFmtId="166" fontId="14" fillId="0" borderId="5" xfId="0" applyNumberFormat="1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right" vertical="center" wrapText="1"/>
    </xf>
    <xf numFmtId="0" fontId="14" fillId="0" borderId="53" xfId="0" applyFont="1" applyFill="1" applyBorder="1" applyAlignment="1">
      <alignment horizontal="center" vertical="center"/>
    </xf>
    <xf numFmtId="166" fontId="14" fillId="0" borderId="53" xfId="0" applyNumberFormat="1" applyFont="1" applyFill="1" applyBorder="1" applyAlignment="1">
      <alignment horizontal="right" vertical="center"/>
    </xf>
    <xf numFmtId="0" fontId="14" fillId="0" borderId="34" xfId="0" applyFont="1" applyFill="1" applyBorder="1" applyAlignment="1">
      <alignment horizontal="right" vertical="center" wrapText="1"/>
    </xf>
    <xf numFmtId="0" fontId="14" fillId="0" borderId="27" xfId="0" applyFont="1" applyFill="1" applyBorder="1" applyAlignment="1">
      <alignment horizontal="right" vertical="center" wrapText="1"/>
    </xf>
    <xf numFmtId="0" fontId="14" fillId="0" borderId="63" xfId="0" applyFont="1" applyFill="1" applyBorder="1" applyAlignment="1">
      <alignment horizontal="right" vertical="center" wrapText="1"/>
    </xf>
    <xf numFmtId="164" fontId="14" fillId="0" borderId="54" xfId="0" applyNumberFormat="1" applyFont="1" applyFill="1" applyBorder="1" applyAlignment="1">
      <alignment horizontal="center" vertical="center"/>
    </xf>
    <xf numFmtId="164" fontId="14" fillId="0" borderId="53" xfId="0" applyNumberFormat="1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right" vertical="center" wrapText="1"/>
    </xf>
    <xf numFmtId="164" fontId="14" fillId="0" borderId="43" xfId="0" applyNumberFormat="1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right" vertical="center"/>
    </xf>
    <xf numFmtId="0" fontId="14" fillId="0" borderId="54" xfId="0" applyFont="1" applyFill="1" applyBorder="1" applyAlignment="1">
      <alignment horizontal="center" vertical="center"/>
    </xf>
    <xf numFmtId="166" fontId="13" fillId="3" borderId="7" xfId="0" applyNumberFormat="1" applyFont="1" applyFill="1" applyBorder="1" applyAlignment="1">
      <alignment horizontal="right" vertical="center" wrapText="1"/>
    </xf>
    <xf numFmtId="0" fontId="14" fillId="0" borderId="65" xfId="0" applyFont="1" applyFill="1" applyBorder="1" applyAlignment="1">
      <alignment horizontal="center" vertical="center"/>
    </xf>
    <xf numFmtId="166" fontId="14" fillId="0" borderId="43" xfId="0" applyNumberFormat="1" applyFont="1" applyFill="1" applyBorder="1" applyAlignment="1">
      <alignment horizontal="right" vertical="center"/>
    </xf>
    <xf numFmtId="0" fontId="14" fillId="0" borderId="65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left" vertical="center"/>
    </xf>
    <xf numFmtId="166" fontId="14" fillId="0" borderId="57" xfId="0" applyNumberFormat="1" applyFont="1" applyFill="1" applyBorder="1" applyAlignment="1">
      <alignment horizontal="right" vertical="center"/>
    </xf>
    <xf numFmtId="4" fontId="14" fillId="0" borderId="0" xfId="4" applyNumberFormat="1" applyFont="1" applyFill="1" applyAlignment="1">
      <alignment vertical="center"/>
    </xf>
    <xf numFmtId="166" fontId="14" fillId="0" borderId="67" xfId="4" applyNumberFormat="1" applyFont="1" applyFill="1" applyBorder="1" applyAlignment="1">
      <alignment horizontal="right" vertical="center" wrapText="1" shrinkToFit="1"/>
    </xf>
    <xf numFmtId="0" fontId="14" fillId="3" borderId="43" xfId="10" applyFont="1" applyFill="1" applyBorder="1" applyAlignment="1">
      <alignment horizontal="center"/>
    </xf>
    <xf numFmtId="49" fontId="14" fillId="0" borderId="86" xfId="14" applyNumberFormat="1" applyFont="1" applyBorder="1" applyAlignment="1">
      <alignment horizontal="center"/>
    </xf>
    <xf numFmtId="0" fontId="14" fillId="3" borderId="87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166" fontId="14" fillId="0" borderId="57" xfId="10" applyNumberFormat="1" applyFont="1" applyBorder="1"/>
    <xf numFmtId="166" fontId="14" fillId="0" borderId="56" xfId="10" applyNumberFormat="1" applyFont="1" applyBorder="1"/>
    <xf numFmtId="172" fontId="14" fillId="3" borderId="14" xfId="14" applyNumberFormat="1" applyFont="1" applyFill="1" applyBorder="1"/>
    <xf numFmtId="170" fontId="14" fillId="3" borderId="14" xfId="14" applyNumberFormat="1" applyFont="1" applyFill="1" applyBorder="1"/>
    <xf numFmtId="173" fontId="20" fillId="3" borderId="14" xfId="14" applyNumberFormat="1" applyFont="1" applyFill="1" applyBorder="1"/>
    <xf numFmtId="172" fontId="19" fillId="3" borderId="14" xfId="14" applyNumberFormat="1" applyFont="1" applyFill="1" applyBorder="1"/>
    <xf numFmtId="172" fontId="14" fillId="3" borderId="5" xfId="14" applyNumberFormat="1" applyFont="1" applyFill="1" applyBorder="1"/>
    <xf numFmtId="170" fontId="14" fillId="3" borderId="5" xfId="14" applyNumberFormat="1" applyFont="1" applyFill="1" applyBorder="1"/>
    <xf numFmtId="172" fontId="19" fillId="3" borderId="54" xfId="10" applyNumberFormat="1" applyFont="1" applyFill="1" applyBorder="1"/>
    <xf numFmtId="170" fontId="19" fillId="3" borderId="54" xfId="10" applyNumberFormat="1" applyFont="1" applyFill="1" applyBorder="1"/>
    <xf numFmtId="173" fontId="20" fillId="3" borderId="54" xfId="10" applyNumberFormat="1" applyFont="1" applyFill="1" applyBorder="1"/>
    <xf numFmtId="170" fontId="20" fillId="3" borderId="87" xfId="10" applyNumberFormat="1" applyFont="1" applyFill="1" applyBorder="1"/>
    <xf numFmtId="170" fontId="19" fillId="3" borderId="31" xfId="10" applyNumberFormat="1" applyFont="1" applyFill="1" applyBorder="1"/>
    <xf numFmtId="172" fontId="19" fillId="3" borderId="14" xfId="10" applyNumberFormat="1" applyFont="1" applyFill="1" applyBorder="1"/>
    <xf numFmtId="170" fontId="19" fillId="3" borderId="14" xfId="10" applyNumberFormat="1" applyFont="1" applyFill="1" applyBorder="1"/>
    <xf numFmtId="173" fontId="20" fillId="3" borderId="14" xfId="10" applyNumberFormat="1" applyFont="1" applyFill="1" applyBorder="1"/>
    <xf numFmtId="170" fontId="20" fillId="3" borderId="30" xfId="10" applyNumberFormat="1" applyFont="1" applyFill="1" applyBorder="1"/>
    <xf numFmtId="170" fontId="19" fillId="3" borderId="81" xfId="10" applyNumberFormat="1" applyFont="1" applyFill="1" applyBorder="1"/>
    <xf numFmtId="173" fontId="20" fillId="3" borderId="6" xfId="10" applyNumberFormat="1" applyFont="1" applyFill="1" applyBorder="1"/>
    <xf numFmtId="170" fontId="20" fillId="3" borderId="15" xfId="10" applyNumberFormat="1" applyFont="1" applyFill="1" applyBorder="1"/>
    <xf numFmtId="170" fontId="19" fillId="3" borderId="33" xfId="10" applyNumberFormat="1" applyFont="1" applyFill="1" applyBorder="1"/>
    <xf numFmtId="164" fontId="19" fillId="0" borderId="0" xfId="9" applyNumberFormat="1" applyFont="1"/>
    <xf numFmtId="0" fontId="19" fillId="0" borderId="0" xfId="9" applyFont="1"/>
    <xf numFmtId="0" fontId="20" fillId="0" borderId="20" xfId="14" applyFont="1" applyBorder="1" applyAlignment="1">
      <alignment horizontal="left" vertical="center"/>
    </xf>
    <xf numFmtId="0" fontId="20" fillId="3" borderId="36" xfId="2" applyFont="1" applyFill="1" applyBorder="1" applyAlignment="1">
      <alignment vertical="center"/>
    </xf>
    <xf numFmtId="0" fontId="19" fillId="0" borderId="0" xfId="14" applyFont="1" applyAlignment="1">
      <alignment vertical="center"/>
    </xf>
    <xf numFmtId="0" fontId="20" fillId="0" borderId="58" xfId="14" applyFont="1" applyBorder="1" applyAlignment="1">
      <alignment horizontal="center" vertical="center" wrapText="1"/>
    </xf>
    <xf numFmtId="0" fontId="20" fillId="0" borderId="50" xfId="14" applyFont="1" applyBorder="1" applyAlignment="1">
      <alignment horizontal="center" vertical="center" wrapText="1"/>
    </xf>
    <xf numFmtId="0" fontId="20" fillId="0" borderId="51" xfId="14" applyFont="1" applyBorder="1" applyAlignment="1">
      <alignment horizontal="center" vertical="center" wrapText="1"/>
    </xf>
    <xf numFmtId="0" fontId="20" fillId="0" borderId="23" xfId="14" applyFont="1" applyBorder="1" applyAlignment="1">
      <alignment horizontal="center" vertical="center" wrapText="1"/>
    </xf>
    <xf numFmtId="49" fontId="14" fillId="0" borderId="34" xfId="4" applyNumberFormat="1" applyFont="1" applyBorder="1" applyAlignment="1">
      <alignment horizontal="center" vertical="center"/>
    </xf>
    <xf numFmtId="1" fontId="13" fillId="3" borderId="5" xfId="4" applyNumberFormat="1" applyFont="1" applyFill="1" applyBorder="1" applyAlignment="1">
      <alignment vertical="center" wrapText="1"/>
    </xf>
    <xf numFmtId="186" fontId="14" fillId="5" borderId="6" xfId="4" applyNumberFormat="1" applyFont="1" applyFill="1" applyBorder="1" applyAlignment="1" applyProtection="1">
      <alignment horizontal="center" wrapText="1"/>
      <protection locked="0"/>
    </xf>
    <xf numFmtId="187" fontId="14" fillId="5" borderId="6" xfId="4" applyNumberFormat="1" applyFont="1" applyFill="1" applyBorder="1" applyAlignment="1" applyProtection="1">
      <alignment horizontal="center" wrapText="1"/>
      <protection locked="0"/>
    </xf>
    <xf numFmtId="188" fontId="14" fillId="0" borderId="6" xfId="4" applyNumberFormat="1" applyFont="1" applyBorder="1" applyAlignment="1">
      <alignment horizontal="center" wrapText="1"/>
    </xf>
    <xf numFmtId="44" fontId="13" fillId="5" borderId="53" xfId="22" applyNumberFormat="1" applyFont="1" applyFill="1" applyBorder="1" applyProtection="1">
      <protection locked="0"/>
    </xf>
    <xf numFmtId="165" fontId="13" fillId="3" borderId="14" xfId="4" applyNumberFormat="1" applyFont="1" applyFill="1" applyBorder="1" applyAlignment="1">
      <alignment horizontal="left" wrapText="1"/>
    </xf>
    <xf numFmtId="189" fontId="14" fillId="0" borderId="6" xfId="4" applyNumberFormat="1" applyFont="1" applyBorder="1"/>
    <xf numFmtId="190" fontId="14" fillId="0" borderId="14" xfId="4" applyNumberFormat="1" applyFont="1" applyBorder="1" applyAlignment="1">
      <alignment horizontal="center" wrapText="1"/>
    </xf>
    <xf numFmtId="168" fontId="13" fillId="0" borderId="10" xfId="4" applyNumberFormat="1" applyFont="1" applyBorder="1"/>
    <xf numFmtId="1" fontId="13" fillId="0" borderId="5" xfId="4" applyNumberFormat="1" applyFont="1" applyBorder="1" applyAlignment="1">
      <alignment vertical="center" wrapText="1"/>
    </xf>
    <xf numFmtId="0" fontId="14" fillId="0" borderId="0" xfId="22" applyFont="1"/>
    <xf numFmtId="0" fontId="8" fillId="0" borderId="0" xfId="4"/>
    <xf numFmtId="188" fontId="14" fillId="5" borderId="6" xfId="4" applyNumberFormat="1" applyFont="1" applyFill="1" applyBorder="1" applyAlignment="1" applyProtection="1">
      <alignment horizontal="center" wrapText="1"/>
      <protection locked="0"/>
    </xf>
    <xf numFmtId="44" fontId="13" fillId="5" borderId="5" xfId="22" applyNumberFormat="1" applyFont="1" applyFill="1" applyBorder="1" applyProtection="1">
      <protection locked="0"/>
    </xf>
    <xf numFmtId="190" fontId="14" fillId="0" borderId="6" xfId="4" applyNumberFormat="1" applyFont="1" applyBorder="1" applyAlignment="1">
      <alignment horizontal="center" wrapText="1"/>
    </xf>
    <xf numFmtId="0" fontId="13" fillId="0" borderId="22" xfId="11" applyFont="1" applyBorder="1" applyAlignment="1">
      <alignment horizontal="center" vertical="center" wrapText="1"/>
    </xf>
    <xf numFmtId="167" fontId="14" fillId="0" borderId="38" xfId="14" applyNumberFormat="1" applyFont="1" applyBorder="1" applyAlignment="1">
      <alignment horizontal="right" vertical="center"/>
    </xf>
    <xf numFmtId="0" fontId="14" fillId="0" borderId="0" xfId="14" applyFont="1" applyAlignment="1">
      <alignment horizontal="left" vertical="center"/>
    </xf>
    <xf numFmtId="167" fontId="14" fillId="0" borderId="0" xfId="14" applyNumberFormat="1" applyFont="1" applyAlignment="1">
      <alignment horizontal="right" vertical="center"/>
    </xf>
    <xf numFmtId="0" fontId="14" fillId="0" borderId="0" xfId="14" applyFont="1" applyAlignment="1">
      <alignment vertical="center"/>
    </xf>
    <xf numFmtId="167" fontId="13" fillId="0" borderId="35" xfId="14" applyNumberFormat="1" applyFont="1" applyBorder="1" applyAlignment="1">
      <alignment horizontal="right" vertical="center"/>
    </xf>
    <xf numFmtId="0" fontId="13" fillId="0" borderId="0" xfId="14" applyFont="1" applyAlignment="1">
      <alignment horizontal="left" vertical="center"/>
    </xf>
    <xf numFmtId="0" fontId="13" fillId="0" borderId="0" xfId="11" applyFont="1" applyAlignment="1">
      <alignment horizontal="right" vertical="center"/>
    </xf>
    <xf numFmtId="0" fontId="13" fillId="3" borderId="24" xfId="4" applyFont="1" applyFill="1" applyBorder="1" applyAlignment="1">
      <alignment vertical="center"/>
    </xf>
    <xf numFmtId="0" fontId="13" fillId="3" borderId="0" xfId="4" applyFont="1" applyFill="1" applyBorder="1" applyAlignment="1">
      <alignment horizontal="left" vertical="center"/>
    </xf>
    <xf numFmtId="166" fontId="14" fillId="3" borderId="0" xfId="4" applyNumberFormat="1" applyFont="1" applyFill="1" applyBorder="1" applyAlignment="1">
      <alignment vertical="center"/>
    </xf>
    <xf numFmtId="166" fontId="14" fillId="3" borderId="7" xfId="4" applyNumberFormat="1" applyFont="1" applyFill="1" applyBorder="1" applyAlignment="1">
      <alignment vertical="center"/>
    </xf>
    <xf numFmtId="166" fontId="13" fillId="3" borderId="7" xfId="4" applyNumberFormat="1" applyFont="1" applyFill="1" applyBorder="1" applyAlignment="1">
      <alignment vertical="center"/>
    </xf>
    <xf numFmtId="0" fontId="13" fillId="3" borderId="30" xfId="4" applyFont="1" applyFill="1" applyBorder="1" applyAlignment="1">
      <alignment vertical="center"/>
    </xf>
    <xf numFmtId="0" fontId="13" fillId="3" borderId="41" xfId="4" applyFont="1" applyFill="1" applyBorder="1" applyAlignment="1">
      <alignment horizontal="left" vertical="center"/>
    </xf>
    <xf numFmtId="166" fontId="14" fillId="3" borderId="41" xfId="4" applyNumberFormat="1" applyFont="1" applyFill="1" applyBorder="1" applyAlignment="1">
      <alignment vertical="center"/>
    </xf>
    <xf numFmtId="166" fontId="14" fillId="3" borderId="2" xfId="4" applyNumberFormat="1" applyFont="1" applyFill="1" applyBorder="1" applyAlignment="1">
      <alignment vertical="center"/>
    </xf>
    <xf numFmtId="181" fontId="14" fillId="0" borderId="62" xfId="12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64" fontId="14" fillId="0" borderId="59" xfId="0" applyNumberFormat="1" applyFont="1" applyFill="1" applyBorder="1" applyAlignment="1">
      <alignment horizontal="center" vertical="center"/>
    </xf>
    <xf numFmtId="164" fontId="14" fillId="0" borderId="27" xfId="0" applyNumberFormat="1" applyFont="1" applyFill="1" applyBorder="1" applyAlignment="1">
      <alignment horizontal="center" vertical="center"/>
    </xf>
    <xf numFmtId="164" fontId="14" fillId="0" borderId="60" xfId="0" applyNumberFormat="1" applyFont="1" applyFill="1" applyBorder="1" applyAlignment="1">
      <alignment horizontal="center" vertical="center"/>
    </xf>
    <xf numFmtId="166" fontId="13" fillId="0" borderId="41" xfId="0" applyNumberFormat="1" applyFont="1" applyFill="1" applyBorder="1" applyAlignment="1">
      <alignment vertical="center"/>
    </xf>
    <xf numFmtId="166" fontId="13" fillId="0" borderId="0" xfId="0" applyNumberFormat="1" applyFont="1" applyFill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164" fontId="14" fillId="0" borderId="0" xfId="0" applyNumberFormat="1" applyFont="1" applyFill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/>
    </xf>
    <xf numFmtId="164" fontId="14" fillId="0" borderId="6" xfId="0" applyNumberFormat="1" applyFont="1" applyFill="1" applyBorder="1" applyAlignment="1">
      <alignment horizontal="center" vertical="center"/>
    </xf>
    <xf numFmtId="166" fontId="14" fillId="0" borderId="6" xfId="0" applyNumberFormat="1" applyFont="1" applyFill="1" applyBorder="1" applyAlignment="1">
      <alignment horizontal="center" vertical="center"/>
    </xf>
    <xf numFmtId="166" fontId="14" fillId="0" borderId="13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vertical="center"/>
    </xf>
    <xf numFmtId="0" fontId="14" fillId="0" borderId="10" xfId="0" applyFont="1" applyFill="1" applyBorder="1" applyAlignment="1">
      <alignment horizontal="center" vertical="center"/>
    </xf>
    <xf numFmtId="49" fontId="14" fillId="0" borderId="15" xfId="0" quotePrefix="1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79" xfId="0" applyFont="1" applyFill="1" applyBorder="1" applyAlignment="1">
      <alignment horizontal="center" vertical="center"/>
    </xf>
    <xf numFmtId="166" fontId="14" fillId="0" borderId="6" xfId="0" applyNumberFormat="1" applyFont="1" applyFill="1" applyBorder="1" applyAlignment="1">
      <alignment horizontal="center" vertical="center" wrapText="1"/>
    </xf>
    <xf numFmtId="166" fontId="14" fillId="0" borderId="1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/>
    </xf>
    <xf numFmtId="166" fontId="14" fillId="0" borderId="6" xfId="0" quotePrefix="1" applyNumberFormat="1" applyFont="1" applyFill="1" applyBorder="1" applyAlignment="1">
      <alignment horizontal="center" vertical="center"/>
    </xf>
    <xf numFmtId="166" fontId="14" fillId="0" borderId="13" xfId="0" applyNumberFormat="1" applyFont="1" applyFill="1" applyBorder="1" applyAlignment="1">
      <alignment horizontal="right" vertical="center" wrapText="1"/>
    </xf>
    <xf numFmtId="166" fontId="14" fillId="0" borderId="15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166" fontId="14" fillId="0" borderId="13" xfId="0" applyNumberFormat="1" applyFont="1" applyFill="1" applyBorder="1" applyAlignment="1">
      <alignment horizontal="right" vertical="center"/>
    </xf>
    <xf numFmtId="0" fontId="14" fillId="0" borderId="7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/>
    </xf>
    <xf numFmtId="0" fontId="14" fillId="0" borderId="15" xfId="0" quotePrefix="1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/>
    </xf>
    <xf numFmtId="166" fontId="14" fillId="0" borderId="16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164" fontId="14" fillId="0" borderId="15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/>
    </xf>
    <xf numFmtId="166" fontId="14" fillId="0" borderId="5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4" fontId="14" fillId="0" borderId="65" xfId="0" applyNumberFormat="1" applyFont="1" applyFill="1" applyBorder="1" applyAlignment="1">
      <alignment horizontal="center" vertical="center"/>
    </xf>
    <xf numFmtId="0" fontId="14" fillId="0" borderId="80" xfId="0" applyFont="1" applyFill="1" applyBorder="1" applyAlignment="1">
      <alignment horizontal="center" vertical="center"/>
    </xf>
    <xf numFmtId="166" fontId="14" fillId="0" borderId="80" xfId="0" applyNumberFormat="1" applyFont="1" applyFill="1" applyBorder="1" applyAlignment="1">
      <alignment vertical="center"/>
    </xf>
    <xf numFmtId="0" fontId="14" fillId="0" borderId="44" xfId="0" applyFont="1" applyFill="1" applyBorder="1" applyAlignment="1">
      <alignment horizontal="center" vertical="center"/>
    </xf>
    <xf numFmtId="166" fontId="14" fillId="0" borderId="43" xfId="0" applyNumberFormat="1" applyFont="1" applyFill="1" applyBorder="1" applyAlignment="1">
      <alignment horizontal="center" vertical="center"/>
    </xf>
    <xf numFmtId="164" fontId="14" fillId="0" borderId="16" xfId="0" applyNumberFormat="1" applyFont="1" applyFill="1" applyBorder="1" applyAlignment="1">
      <alignment horizontal="center" vertical="center"/>
    </xf>
    <xf numFmtId="164" fontId="14" fillId="0" borderId="13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166" fontId="14" fillId="0" borderId="40" xfId="0" applyNumberFormat="1" applyFont="1" applyFill="1" applyBorder="1" applyAlignment="1">
      <alignment vertical="center"/>
    </xf>
    <xf numFmtId="164" fontId="14" fillId="0" borderId="80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13" fillId="3" borderId="85" xfId="0" applyFont="1" applyFill="1" applyBorder="1" applyAlignment="1">
      <alignment horizontal="center" vertical="center" wrapText="1"/>
    </xf>
    <xf numFmtId="0" fontId="14" fillId="0" borderId="65" xfId="0" quotePrefix="1" applyFont="1" applyFill="1" applyBorder="1" applyAlignment="1">
      <alignment horizontal="center" vertical="center"/>
    </xf>
    <xf numFmtId="166" fontId="14" fillId="0" borderId="43" xfId="0" applyNumberFormat="1" applyFont="1" applyFill="1" applyBorder="1" applyAlignment="1">
      <alignment vertical="center"/>
    </xf>
    <xf numFmtId="164" fontId="14" fillId="0" borderId="7" xfId="0" applyNumberFormat="1" applyFont="1" applyFill="1" applyBorder="1" applyAlignment="1">
      <alignment vertical="center"/>
    </xf>
    <xf numFmtId="166" fontId="13" fillId="0" borderId="5" xfId="0" applyNumberFormat="1" applyFont="1" applyFill="1" applyBorder="1" applyAlignment="1">
      <alignment vertical="center"/>
    </xf>
    <xf numFmtId="166" fontId="14" fillId="0" borderId="6" xfId="4" applyNumberFormat="1" applyFont="1" applyFill="1" applyBorder="1" applyAlignment="1">
      <alignment horizontal="center" vertical="center" wrapText="1"/>
    </xf>
    <xf numFmtId="166" fontId="14" fillId="0" borderId="43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Fill="1" applyAlignment="1">
      <alignment horizontal="center" vertical="center"/>
    </xf>
    <xf numFmtId="49" fontId="14" fillId="3" borderId="65" xfId="0" applyNumberFormat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9" fillId="0" borderId="0" xfId="9" applyFont="1"/>
    <xf numFmtId="166" fontId="14" fillId="3" borderId="13" xfId="0" applyNumberFormat="1" applyFont="1" applyFill="1" applyBorder="1" applyAlignment="1">
      <alignment vertical="center"/>
    </xf>
    <xf numFmtId="0" fontId="19" fillId="0" borderId="0" xfId="9" applyFont="1"/>
    <xf numFmtId="0" fontId="0" fillId="0" borderId="0" xfId="0"/>
    <xf numFmtId="166" fontId="14" fillId="3" borderId="6" xfId="0" applyNumberFormat="1" applyFont="1" applyFill="1" applyBorder="1" applyAlignment="1">
      <alignment horizontal="center" vertical="center"/>
    </xf>
    <xf numFmtId="182" fontId="14" fillId="3" borderId="10" xfId="12" applyNumberFormat="1" applyFont="1" applyFill="1" applyBorder="1" applyAlignment="1">
      <alignment horizontal="center" vertical="center"/>
    </xf>
    <xf numFmtId="182" fontId="14" fillId="3" borderId="44" xfId="12" applyNumberFormat="1" applyFont="1" applyFill="1" applyBorder="1" applyAlignment="1">
      <alignment horizontal="center" vertical="center"/>
    </xf>
    <xf numFmtId="182" fontId="14" fillId="3" borderId="62" xfId="12" applyNumberFormat="1" applyFont="1" applyFill="1" applyBorder="1" applyAlignment="1">
      <alignment horizontal="center" vertical="center"/>
    </xf>
    <xf numFmtId="182" fontId="14" fillId="3" borderId="32" xfId="12" applyNumberFormat="1" applyFont="1" applyFill="1" applyBorder="1" applyAlignment="1">
      <alignment horizontal="center" vertical="center"/>
    </xf>
    <xf numFmtId="0" fontId="19" fillId="3" borderId="57" xfId="10" applyFont="1" applyFill="1" applyBorder="1"/>
    <xf numFmtId="0" fontId="19" fillId="3" borderId="6" xfId="10" applyFont="1" applyFill="1" applyBorder="1"/>
    <xf numFmtId="4" fontId="14" fillId="3" borderId="43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49" fontId="14" fillId="3" borderId="6" xfId="10" applyNumberFormat="1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49" fontId="14" fillId="0" borderId="54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 wrapText="1"/>
    </xf>
    <xf numFmtId="49" fontId="14" fillId="3" borderId="59" xfId="10" applyNumberFormat="1" applyFont="1" applyFill="1" applyBorder="1" applyAlignment="1">
      <alignment horizontal="center"/>
    </xf>
    <xf numFmtId="4" fontId="0" fillId="0" borderId="0" xfId="0" applyNumberFormat="1"/>
    <xf numFmtId="166" fontId="14" fillId="3" borderId="43" xfId="10" applyNumberFormat="1" applyFont="1" applyFill="1" applyBorder="1"/>
    <xf numFmtId="166" fontId="14" fillId="3" borderId="54" xfId="0" applyNumberFormat="1" applyFont="1" applyFill="1" applyBorder="1" applyAlignment="1">
      <alignment horizontal="right" vertical="center"/>
    </xf>
    <xf numFmtId="0" fontId="14" fillId="3" borderId="21" xfId="10" applyFont="1" applyFill="1" applyBorder="1"/>
    <xf numFmtId="0" fontId="14" fillId="3" borderId="6" xfId="10" applyFont="1" applyFill="1" applyBorder="1"/>
    <xf numFmtId="49" fontId="14" fillId="0" borderId="6" xfId="4" applyNumberFormat="1" applyFont="1" applyFill="1" applyBorder="1" applyAlignment="1">
      <alignment horizontal="center" vertical="center"/>
    </xf>
    <xf numFmtId="49" fontId="30" fillId="3" borderId="6" xfId="4" applyNumberFormat="1" applyFont="1" applyFill="1" applyBorder="1" applyAlignment="1">
      <alignment horizontal="center" vertical="center"/>
    </xf>
    <xf numFmtId="4" fontId="30" fillId="3" borderId="6" xfId="0" applyNumberFormat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49" fontId="30" fillId="3" borderId="15" xfId="0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/>
    </xf>
    <xf numFmtId="166" fontId="30" fillId="3" borderId="6" xfId="0" applyNumberFormat="1" applyFont="1" applyFill="1" applyBorder="1" applyAlignment="1">
      <alignment vertical="center"/>
    </xf>
    <xf numFmtId="0" fontId="30" fillId="3" borderId="5" xfId="0" applyFont="1" applyFill="1" applyBorder="1" applyAlignment="1">
      <alignment horizontal="center" vertical="center" wrapText="1"/>
    </xf>
    <xf numFmtId="166" fontId="30" fillId="3" borderId="5" xfId="0" applyNumberFormat="1" applyFont="1" applyFill="1" applyBorder="1" applyAlignment="1">
      <alignment vertical="center"/>
    </xf>
    <xf numFmtId="0" fontId="30" fillId="3" borderId="15" xfId="0" applyFont="1" applyFill="1" applyBorder="1" applyAlignment="1">
      <alignment horizontal="center" vertical="center"/>
    </xf>
    <xf numFmtId="166" fontId="30" fillId="3" borderId="6" xfId="0" applyNumberFormat="1" applyFont="1" applyFill="1" applyBorder="1" applyAlignment="1">
      <alignment horizontal="right" vertical="center"/>
    </xf>
    <xf numFmtId="49" fontId="30" fillId="3" borderId="6" xfId="2" applyNumberFormat="1" applyFont="1" applyFill="1" applyBorder="1" applyAlignment="1">
      <alignment horizontal="center" vertical="center"/>
    </xf>
    <xf numFmtId="0" fontId="30" fillId="3" borderId="6" xfId="2" applyFont="1" applyFill="1" applyBorder="1" applyAlignment="1">
      <alignment horizontal="center" vertical="center" wrapText="1"/>
    </xf>
    <xf numFmtId="0" fontId="14" fillId="0" borderId="28" xfId="14" applyFont="1" applyFill="1" applyBorder="1" applyAlignment="1">
      <alignment horizontal="left"/>
    </xf>
    <xf numFmtId="49" fontId="30" fillId="0" borderId="71" xfId="14" applyNumberFormat="1" applyFont="1" applyFill="1" applyBorder="1" applyAlignment="1">
      <alignment horizontal="center"/>
    </xf>
    <xf numFmtId="0" fontId="30" fillId="0" borderId="39" xfId="10" applyFont="1" applyFill="1" applyBorder="1" applyAlignment="1">
      <alignment horizontal="center"/>
    </xf>
    <xf numFmtId="0" fontId="19" fillId="0" borderId="16" xfId="10" applyFont="1" applyFill="1" applyBorder="1"/>
    <xf numFmtId="166" fontId="19" fillId="0" borderId="6" xfId="14" applyNumberFormat="1" applyFont="1" applyFill="1" applyBorder="1"/>
    <xf numFmtId="0" fontId="14" fillId="0" borderId="6" xfId="10" applyFont="1" applyFill="1" applyBorder="1" applyAlignment="1">
      <alignment horizontal="center"/>
    </xf>
    <xf numFmtId="164" fontId="14" fillId="3" borderId="6" xfId="0" applyNumberFormat="1" applyFont="1" applyFill="1" applyBorder="1" applyAlignment="1">
      <alignment horizontal="center" vertical="center"/>
    </xf>
    <xf numFmtId="0" fontId="19" fillId="0" borderId="0" xfId="9" applyFont="1"/>
    <xf numFmtId="183" fontId="19" fillId="3" borderId="5" xfId="10" applyNumberFormat="1" applyFont="1" applyFill="1" applyBorder="1" applyAlignment="1">
      <alignment horizontal="center" vertical="center"/>
    </xf>
    <xf numFmtId="0" fontId="19" fillId="0" borderId="0" xfId="9" applyFont="1"/>
    <xf numFmtId="1" fontId="14" fillId="0" borderId="48" xfId="11" applyNumberFormat="1" applyFont="1" applyBorder="1"/>
    <xf numFmtId="1" fontId="20" fillId="0" borderId="48" xfId="11" applyNumberFormat="1" applyFont="1" applyBorder="1"/>
    <xf numFmtId="0" fontId="13" fillId="3" borderId="0" xfId="14" applyFont="1" applyFill="1" applyAlignment="1">
      <alignment horizontal="left" vertical="center" wrapText="1"/>
    </xf>
    <xf numFmtId="49" fontId="13" fillId="3" borderId="0" xfId="14" applyNumberFormat="1" applyFont="1" applyFill="1" applyAlignment="1">
      <alignment vertical="center" wrapText="1"/>
    </xf>
    <xf numFmtId="0" fontId="19" fillId="6" borderId="6" xfId="22" applyFont="1" applyFill="1" applyBorder="1" applyAlignment="1">
      <alignment horizontal="center"/>
    </xf>
    <xf numFmtId="0" fontId="19" fillId="6" borderId="6" xfId="10" applyFont="1" applyFill="1" applyBorder="1" applyAlignment="1">
      <alignment horizontal="center"/>
    </xf>
    <xf numFmtId="166" fontId="14" fillId="6" borderId="6" xfId="0" applyNumberFormat="1" applyFont="1" applyFill="1" applyBorder="1" applyAlignment="1">
      <alignment horizontal="right" vertical="center"/>
    </xf>
    <xf numFmtId="166" fontId="14" fillId="6" borderId="5" xfId="0" applyNumberFormat="1" applyFont="1" applyFill="1" applyBorder="1" applyAlignment="1">
      <alignment horizontal="right" vertical="center"/>
    </xf>
    <xf numFmtId="166" fontId="14" fillId="6" borderId="43" xfId="0" applyNumberFormat="1" applyFont="1" applyFill="1" applyBorder="1" applyAlignment="1">
      <alignment horizontal="right" vertical="center"/>
    </xf>
    <xf numFmtId="166" fontId="19" fillId="6" borderId="6" xfId="10" applyNumberFormat="1" applyFont="1" applyFill="1" applyBorder="1"/>
    <xf numFmtId="0" fontId="15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9" applyFont="1"/>
    <xf numFmtId="0" fontId="16" fillId="0" borderId="0" xfId="10" applyFont="1" applyAlignment="1">
      <alignment horizontal="left" vertical="top" wrapText="1"/>
    </xf>
    <xf numFmtId="174" fontId="21" fillId="3" borderId="36" xfId="9" applyNumberFormat="1" applyFont="1" applyFill="1" applyBorder="1" applyAlignment="1">
      <alignment horizontal="center" wrapText="1"/>
    </xf>
    <xf numFmtId="174" fontId="21" fillId="3" borderId="19" xfId="9" applyNumberFormat="1" applyFont="1" applyFill="1" applyBorder="1" applyAlignment="1">
      <alignment horizontal="center" wrapText="1"/>
    </xf>
    <xf numFmtId="176" fontId="16" fillId="3" borderId="0" xfId="9" applyNumberFormat="1" applyFont="1" applyFill="1" applyAlignment="1">
      <alignment horizontal="left" wrapText="1"/>
    </xf>
    <xf numFmtId="0" fontId="20" fillId="0" borderId="72" xfId="10" applyFont="1" applyBorder="1" applyAlignment="1">
      <alignment horizontal="center" vertical="center" wrapText="1"/>
    </xf>
    <xf numFmtId="0" fontId="20" fillId="0" borderId="36" xfId="10" applyFont="1" applyBorder="1" applyAlignment="1">
      <alignment horizontal="center" vertical="center" wrapText="1"/>
    </xf>
    <xf numFmtId="0" fontId="20" fillId="0" borderId="55" xfId="10" applyFont="1" applyBorder="1" applyAlignment="1">
      <alignment horizontal="center" vertical="center" wrapText="1"/>
    </xf>
    <xf numFmtId="0" fontId="20" fillId="0" borderId="25" xfId="10" applyFont="1" applyBorder="1" applyAlignment="1">
      <alignment horizontal="center" vertical="center" wrapText="1"/>
    </xf>
    <xf numFmtId="174" fontId="21" fillId="3" borderId="25" xfId="9" applyNumberFormat="1" applyFont="1" applyFill="1" applyBorder="1" applyAlignment="1">
      <alignment horizontal="center" wrapText="1"/>
    </xf>
    <xf numFmtId="174" fontId="21" fillId="3" borderId="31" xfId="9" applyNumberFormat="1" applyFont="1" applyFill="1" applyBorder="1" applyAlignment="1">
      <alignment horizontal="center" wrapText="1"/>
    </xf>
    <xf numFmtId="0" fontId="13" fillId="0" borderId="0" xfId="10" applyFont="1"/>
    <xf numFmtId="0" fontId="0" fillId="0" borderId="0" xfId="0"/>
    <xf numFmtId="0" fontId="20" fillId="0" borderId="49" xfId="14" applyFont="1" applyBorder="1" applyAlignment="1">
      <alignment horizontal="left" vertical="center"/>
    </xf>
    <xf numFmtId="0" fontId="20" fillId="0" borderId="18" xfId="14" applyFont="1" applyBorder="1" applyAlignment="1">
      <alignment horizontal="left" vertical="center"/>
    </xf>
    <xf numFmtId="0" fontId="20" fillId="0" borderId="20" xfId="14" applyFont="1" applyBorder="1" applyAlignment="1">
      <alignment horizontal="center" vertical="center" wrapText="1"/>
    </xf>
    <xf numFmtId="0" fontId="20" fillId="0" borderId="19" xfId="14" applyFont="1" applyBorder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49" fontId="30" fillId="3" borderId="14" xfId="0" applyNumberFormat="1" applyFont="1" applyFill="1" applyBorder="1" applyAlignment="1">
      <alignment horizontal="center" vertical="center"/>
    </xf>
    <xf numFmtId="49" fontId="30" fillId="3" borderId="5" xfId="0" applyNumberFormat="1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166" fontId="14" fillId="0" borderId="45" xfId="11" applyNumberFormat="1" applyFont="1" applyBorder="1" applyAlignment="1">
      <alignment horizontal="center" vertical="center"/>
    </xf>
    <xf numFmtId="166" fontId="14" fillId="0" borderId="56" xfId="11" applyNumberFormat="1" applyFont="1" applyBorder="1" applyAlignment="1">
      <alignment horizontal="center" vertical="center"/>
    </xf>
    <xf numFmtId="166" fontId="14" fillId="0" borderId="32" xfId="11" applyNumberFormat="1" applyFont="1" applyBorder="1" applyAlignment="1">
      <alignment horizontal="center" vertical="center"/>
    </xf>
    <xf numFmtId="0" fontId="13" fillId="0" borderId="61" xfId="11" applyFont="1" applyBorder="1" applyAlignment="1">
      <alignment horizontal="center" vertical="center"/>
    </xf>
    <xf numFmtId="0" fontId="13" fillId="0" borderId="63" xfId="11" applyFont="1" applyBorder="1" applyAlignment="1">
      <alignment horizontal="center" vertical="center"/>
    </xf>
    <xf numFmtId="0" fontId="13" fillId="0" borderId="57" xfId="11" applyFont="1" applyBorder="1" applyAlignment="1">
      <alignment horizontal="center" vertical="center"/>
    </xf>
    <xf numFmtId="0" fontId="13" fillId="0" borderId="54" xfId="11" applyFont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</cellXfs>
  <cellStyles count="23">
    <cellStyle name="Standard" xfId="0" builtinId="0"/>
    <cellStyle name="Standard 2" xfId="1" xr:uid="{00000000-0005-0000-0000-000002000000}"/>
    <cellStyle name="Standard 2 2" xfId="4" xr:uid="{00000000-0005-0000-0000-000003000000}"/>
    <cellStyle name="Standard 2 2 2" xfId="11" xr:uid="{434822CF-7612-42AD-A606-9C6453CA1BA4}"/>
    <cellStyle name="Standard 2 2 2 2" xfId="15" xr:uid="{7327ECE3-360C-4464-84DC-D7D31CEF7C5B}"/>
    <cellStyle name="Standard 2 3 2" xfId="12" xr:uid="{763E649D-715E-4D4D-BCA7-D4D34B94683D}"/>
    <cellStyle name="Standard 3" xfId="2" xr:uid="{00000000-0005-0000-0000-000004000000}"/>
    <cellStyle name="Standard 3 2" xfId="19" xr:uid="{4224208E-1350-4118-84E2-072A28BF8EF8}"/>
    <cellStyle name="Standard 3 2 2" xfId="14" xr:uid="{3AD5869D-3097-47A4-9F70-A89ADFC67621}"/>
    <cellStyle name="Standard 3 2 2 2" xfId="10" xr:uid="{98BBF1A8-1871-4720-82F2-5FFC0CECA84F}"/>
    <cellStyle name="Standard 3 2 2 2 2" xfId="17" xr:uid="{D93FA458-AF24-4583-95B1-825D10E89D4F}"/>
    <cellStyle name="Standard 3 2 2 3" xfId="13" xr:uid="{912DF7E4-CD1B-43A9-8F9F-4560C21C79BF}"/>
    <cellStyle name="Standard 3 2 2 4" xfId="22" xr:uid="{F9EF8C9E-244B-4220-80AA-1B55E8DABEB8}"/>
    <cellStyle name="Standard 3 3" xfId="9" xr:uid="{65FFF491-F39B-47F5-985B-55CF3789DE9B}"/>
    <cellStyle name="Standard 4" xfId="3" xr:uid="{00000000-0005-0000-0000-000005000000}"/>
    <cellStyle name="Standard 5" xfId="5" xr:uid="{00000000-0005-0000-0000-000006000000}"/>
    <cellStyle name="Standard 5 2" xfId="16" xr:uid="{2B9E63D0-2C25-41A1-B94A-F6C872D586E7}"/>
    <cellStyle name="Standard 5 2 2" xfId="21" xr:uid="{AB2D52F7-BB6A-4721-A574-823F593FBA28}"/>
    <cellStyle name="Standard 5 3" xfId="18" xr:uid="{BE2E8AC7-F653-48AC-BB79-A50B9E89FF87}"/>
    <cellStyle name="Standard 6" xfId="6" xr:uid="{00000000-0005-0000-0000-000007000000}"/>
    <cellStyle name="Standard 7" xfId="20" xr:uid="{C7EC3CFC-E3BC-4749-8FF0-D44A436A2DCC}"/>
    <cellStyle name="Währung 2" xfId="8" xr:uid="{00000000-0005-0000-0000-000009000000}"/>
    <cellStyle name="Währung 3" xfId="7" xr:uid="{00000000-0005-0000-0000-00000A000000}"/>
  </cellStyles>
  <dxfs count="1">
    <dxf>
      <font>
        <b/>
        <i val="0"/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9" defaultPivotStyle="PivotStyleLight16"/>
  <colors>
    <mruColors>
      <color rgb="FF0000FF"/>
      <color rgb="FFFF66CC"/>
      <color rgb="FFE26B0A"/>
      <color rgb="FFCC3399"/>
      <color rgb="FF00FFFF"/>
      <color rgb="FFFF33CC"/>
      <color rgb="FFCCFFCC"/>
      <color rgb="FFCCFFFF"/>
      <color rgb="FF99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1</xdr:row>
      <xdr:rowOff>47625</xdr:rowOff>
    </xdr:from>
    <xdr:to>
      <xdr:col>10</xdr:col>
      <xdr:colOff>482429</xdr:colOff>
      <xdr:row>5</xdr:row>
      <xdr:rowOff>79375</xdr:rowOff>
    </xdr:to>
    <xdr:pic>
      <xdr:nvPicPr>
        <xdr:cNvPr id="2" name="Grafik 1" descr="1060200_O_SCHWARZ">
          <a:extLst>
            <a:ext uri="{FF2B5EF4-FFF2-40B4-BE49-F238E27FC236}">
              <a16:creationId xmlns:a16="http://schemas.microsoft.com/office/drawing/2014/main" id="{31E53373-321A-4922-A435-B8E72AF08D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3625" y="238125"/>
          <a:ext cx="365742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f%2021/Ausschreibungen/TLL/Jena/Naumburger%20Str.%2096b_98/Ausschreibung/Reinigung/Reinigung%202024/03_Musterkalkulation/231222_Entwurf%20LV%20TLLLR%20Je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rgehensweise"/>
      <sheetName val="Legende"/>
      <sheetName val="Leistungsverzeichnis"/>
      <sheetName val="Bodenflächen "/>
      <sheetName val="Glasflächen"/>
      <sheetName val="Berechnung Reinigungshäufigkeit"/>
      <sheetName val="Kalenderberechnung Feiertage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G18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hulferien.org/Feiertage/feiertag_1Weihnachtstag.html" TargetMode="External"/><Relationship Id="rId3" Type="http://schemas.openxmlformats.org/officeDocument/2006/relationships/hyperlink" Target="http://www.schulferien.org/Feiertage/feiertag_Ostermontag.html" TargetMode="External"/><Relationship Id="rId7" Type="http://schemas.openxmlformats.org/officeDocument/2006/relationships/hyperlink" Target="http://www.schulferien.org/Feiertage/feiertag_Reformationstag.html" TargetMode="External"/><Relationship Id="rId2" Type="http://schemas.openxmlformats.org/officeDocument/2006/relationships/hyperlink" Target="http://www.schulferien.org/Feiertage/feiertag_Karfreitag.html" TargetMode="External"/><Relationship Id="rId1" Type="http://schemas.openxmlformats.org/officeDocument/2006/relationships/hyperlink" Target="http://www.schulferien.org/Feiertage/feiertag_Neujahr.html" TargetMode="External"/><Relationship Id="rId6" Type="http://schemas.openxmlformats.org/officeDocument/2006/relationships/hyperlink" Target="http://www.schulferien.org/Feiertage/feiertag_Tag-der-Deutschen-Einheit.html" TargetMode="External"/><Relationship Id="rId5" Type="http://schemas.openxmlformats.org/officeDocument/2006/relationships/hyperlink" Target="http://www.schulferien.org/Feiertage/feiertag_Pfingstmontag.html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://www.schulferien.org/Feiertage/feiertag_Tag-der-Arbeit.html" TargetMode="External"/><Relationship Id="rId9" Type="http://schemas.openxmlformats.org/officeDocument/2006/relationships/hyperlink" Target="http://www.schulferien.org/Feiertage/feiertag_2Weihnachtsta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D25B-4CEE-4A49-8770-0661F5ACEA2F}">
  <dimension ref="B1:J24"/>
  <sheetViews>
    <sheetView tabSelected="1" workbookViewId="0"/>
  </sheetViews>
  <sheetFormatPr baseColWidth="10" defaultRowHeight="12.75" x14ac:dyDescent="0.2"/>
  <cols>
    <col min="1" max="1" width="5.140625" style="310" customWidth="1"/>
    <col min="2" max="2" width="142.28515625" style="310" customWidth="1"/>
    <col min="3" max="5" width="11.42578125" style="310"/>
    <col min="6" max="6" width="11.5703125" style="310" customWidth="1"/>
    <col min="7" max="256" width="11.42578125" style="310"/>
    <col min="257" max="257" width="5.140625" style="310" customWidth="1"/>
    <col min="258" max="258" width="142.28515625" style="310" customWidth="1"/>
    <col min="259" max="261" width="11.42578125" style="310"/>
    <col min="262" max="262" width="11.5703125" style="310" customWidth="1"/>
    <col min="263" max="512" width="11.42578125" style="310"/>
    <col min="513" max="513" width="5.140625" style="310" customWidth="1"/>
    <col min="514" max="514" width="142.28515625" style="310" customWidth="1"/>
    <col min="515" max="517" width="11.42578125" style="310"/>
    <col min="518" max="518" width="11.5703125" style="310" customWidth="1"/>
    <col min="519" max="768" width="11.42578125" style="310"/>
    <col min="769" max="769" width="5.140625" style="310" customWidth="1"/>
    <col min="770" max="770" width="142.28515625" style="310" customWidth="1"/>
    <col min="771" max="773" width="11.42578125" style="310"/>
    <col min="774" max="774" width="11.5703125" style="310" customWidth="1"/>
    <col min="775" max="1024" width="11.42578125" style="310"/>
    <col min="1025" max="1025" width="5.140625" style="310" customWidth="1"/>
    <col min="1026" max="1026" width="142.28515625" style="310" customWidth="1"/>
    <col min="1027" max="1029" width="11.42578125" style="310"/>
    <col min="1030" max="1030" width="11.5703125" style="310" customWidth="1"/>
    <col min="1031" max="1280" width="11.42578125" style="310"/>
    <col min="1281" max="1281" width="5.140625" style="310" customWidth="1"/>
    <col min="1282" max="1282" width="142.28515625" style="310" customWidth="1"/>
    <col min="1283" max="1285" width="11.42578125" style="310"/>
    <col min="1286" max="1286" width="11.5703125" style="310" customWidth="1"/>
    <col min="1287" max="1536" width="11.42578125" style="310"/>
    <col min="1537" max="1537" width="5.140625" style="310" customWidth="1"/>
    <col min="1538" max="1538" width="142.28515625" style="310" customWidth="1"/>
    <col min="1539" max="1541" width="11.42578125" style="310"/>
    <col min="1542" max="1542" width="11.5703125" style="310" customWidth="1"/>
    <col min="1543" max="1792" width="11.42578125" style="310"/>
    <col min="1793" max="1793" width="5.140625" style="310" customWidth="1"/>
    <col min="1794" max="1794" width="142.28515625" style="310" customWidth="1"/>
    <col min="1795" max="1797" width="11.42578125" style="310"/>
    <col min="1798" max="1798" width="11.5703125" style="310" customWidth="1"/>
    <col min="1799" max="2048" width="11.42578125" style="310"/>
    <col min="2049" max="2049" width="5.140625" style="310" customWidth="1"/>
    <col min="2050" max="2050" width="142.28515625" style="310" customWidth="1"/>
    <col min="2051" max="2053" width="11.42578125" style="310"/>
    <col min="2054" max="2054" width="11.5703125" style="310" customWidth="1"/>
    <col min="2055" max="2304" width="11.42578125" style="310"/>
    <col min="2305" max="2305" width="5.140625" style="310" customWidth="1"/>
    <col min="2306" max="2306" width="142.28515625" style="310" customWidth="1"/>
    <col min="2307" max="2309" width="11.42578125" style="310"/>
    <col min="2310" max="2310" width="11.5703125" style="310" customWidth="1"/>
    <col min="2311" max="2560" width="11.42578125" style="310"/>
    <col min="2561" max="2561" width="5.140625" style="310" customWidth="1"/>
    <col min="2562" max="2562" width="142.28515625" style="310" customWidth="1"/>
    <col min="2563" max="2565" width="11.42578125" style="310"/>
    <col min="2566" max="2566" width="11.5703125" style="310" customWidth="1"/>
    <col min="2567" max="2816" width="11.42578125" style="310"/>
    <col min="2817" max="2817" width="5.140625" style="310" customWidth="1"/>
    <col min="2818" max="2818" width="142.28515625" style="310" customWidth="1"/>
    <col min="2819" max="2821" width="11.42578125" style="310"/>
    <col min="2822" max="2822" width="11.5703125" style="310" customWidth="1"/>
    <col min="2823" max="3072" width="11.42578125" style="310"/>
    <col min="3073" max="3073" width="5.140625" style="310" customWidth="1"/>
    <col min="3074" max="3074" width="142.28515625" style="310" customWidth="1"/>
    <col min="3075" max="3077" width="11.42578125" style="310"/>
    <col min="3078" max="3078" width="11.5703125" style="310" customWidth="1"/>
    <col min="3079" max="3328" width="11.42578125" style="310"/>
    <col min="3329" max="3329" width="5.140625" style="310" customWidth="1"/>
    <col min="3330" max="3330" width="142.28515625" style="310" customWidth="1"/>
    <col min="3331" max="3333" width="11.42578125" style="310"/>
    <col min="3334" max="3334" width="11.5703125" style="310" customWidth="1"/>
    <col min="3335" max="3584" width="11.42578125" style="310"/>
    <col min="3585" max="3585" width="5.140625" style="310" customWidth="1"/>
    <col min="3586" max="3586" width="142.28515625" style="310" customWidth="1"/>
    <col min="3587" max="3589" width="11.42578125" style="310"/>
    <col min="3590" max="3590" width="11.5703125" style="310" customWidth="1"/>
    <col min="3591" max="3840" width="11.42578125" style="310"/>
    <col min="3841" max="3841" width="5.140625" style="310" customWidth="1"/>
    <col min="3842" max="3842" width="142.28515625" style="310" customWidth="1"/>
    <col min="3843" max="3845" width="11.42578125" style="310"/>
    <col min="3846" max="3846" width="11.5703125" style="310" customWidth="1"/>
    <col min="3847" max="4096" width="11.42578125" style="310"/>
    <col min="4097" max="4097" width="5.140625" style="310" customWidth="1"/>
    <col min="4098" max="4098" width="142.28515625" style="310" customWidth="1"/>
    <col min="4099" max="4101" width="11.42578125" style="310"/>
    <col min="4102" max="4102" width="11.5703125" style="310" customWidth="1"/>
    <col min="4103" max="4352" width="11.42578125" style="310"/>
    <col min="4353" max="4353" width="5.140625" style="310" customWidth="1"/>
    <col min="4354" max="4354" width="142.28515625" style="310" customWidth="1"/>
    <col min="4355" max="4357" width="11.42578125" style="310"/>
    <col min="4358" max="4358" width="11.5703125" style="310" customWidth="1"/>
    <col min="4359" max="4608" width="11.42578125" style="310"/>
    <col min="4609" max="4609" width="5.140625" style="310" customWidth="1"/>
    <col min="4610" max="4610" width="142.28515625" style="310" customWidth="1"/>
    <col min="4611" max="4613" width="11.42578125" style="310"/>
    <col min="4614" max="4614" width="11.5703125" style="310" customWidth="1"/>
    <col min="4615" max="4864" width="11.42578125" style="310"/>
    <col min="4865" max="4865" width="5.140625" style="310" customWidth="1"/>
    <col min="4866" max="4866" width="142.28515625" style="310" customWidth="1"/>
    <col min="4867" max="4869" width="11.42578125" style="310"/>
    <col min="4870" max="4870" width="11.5703125" style="310" customWidth="1"/>
    <col min="4871" max="5120" width="11.42578125" style="310"/>
    <col min="5121" max="5121" width="5.140625" style="310" customWidth="1"/>
    <col min="5122" max="5122" width="142.28515625" style="310" customWidth="1"/>
    <col min="5123" max="5125" width="11.42578125" style="310"/>
    <col min="5126" max="5126" width="11.5703125" style="310" customWidth="1"/>
    <col min="5127" max="5376" width="11.42578125" style="310"/>
    <col min="5377" max="5377" width="5.140625" style="310" customWidth="1"/>
    <col min="5378" max="5378" width="142.28515625" style="310" customWidth="1"/>
    <col min="5379" max="5381" width="11.42578125" style="310"/>
    <col min="5382" max="5382" width="11.5703125" style="310" customWidth="1"/>
    <col min="5383" max="5632" width="11.42578125" style="310"/>
    <col min="5633" max="5633" width="5.140625" style="310" customWidth="1"/>
    <col min="5634" max="5634" width="142.28515625" style="310" customWidth="1"/>
    <col min="5635" max="5637" width="11.42578125" style="310"/>
    <col min="5638" max="5638" width="11.5703125" style="310" customWidth="1"/>
    <col min="5639" max="5888" width="11.42578125" style="310"/>
    <col min="5889" max="5889" width="5.140625" style="310" customWidth="1"/>
    <col min="5890" max="5890" width="142.28515625" style="310" customWidth="1"/>
    <col min="5891" max="5893" width="11.42578125" style="310"/>
    <col min="5894" max="5894" width="11.5703125" style="310" customWidth="1"/>
    <col min="5895" max="6144" width="11.42578125" style="310"/>
    <col min="6145" max="6145" width="5.140625" style="310" customWidth="1"/>
    <col min="6146" max="6146" width="142.28515625" style="310" customWidth="1"/>
    <col min="6147" max="6149" width="11.42578125" style="310"/>
    <col min="6150" max="6150" width="11.5703125" style="310" customWidth="1"/>
    <col min="6151" max="6400" width="11.42578125" style="310"/>
    <col min="6401" max="6401" width="5.140625" style="310" customWidth="1"/>
    <col min="6402" max="6402" width="142.28515625" style="310" customWidth="1"/>
    <col min="6403" max="6405" width="11.42578125" style="310"/>
    <col min="6406" max="6406" width="11.5703125" style="310" customWidth="1"/>
    <col min="6407" max="6656" width="11.42578125" style="310"/>
    <col min="6657" max="6657" width="5.140625" style="310" customWidth="1"/>
    <col min="6658" max="6658" width="142.28515625" style="310" customWidth="1"/>
    <col min="6659" max="6661" width="11.42578125" style="310"/>
    <col min="6662" max="6662" width="11.5703125" style="310" customWidth="1"/>
    <col min="6663" max="6912" width="11.42578125" style="310"/>
    <col min="6913" max="6913" width="5.140625" style="310" customWidth="1"/>
    <col min="6914" max="6914" width="142.28515625" style="310" customWidth="1"/>
    <col min="6915" max="6917" width="11.42578125" style="310"/>
    <col min="6918" max="6918" width="11.5703125" style="310" customWidth="1"/>
    <col min="6919" max="7168" width="11.42578125" style="310"/>
    <col min="7169" max="7169" width="5.140625" style="310" customWidth="1"/>
    <col min="7170" max="7170" width="142.28515625" style="310" customWidth="1"/>
    <col min="7171" max="7173" width="11.42578125" style="310"/>
    <col min="7174" max="7174" width="11.5703125" style="310" customWidth="1"/>
    <col min="7175" max="7424" width="11.42578125" style="310"/>
    <col min="7425" max="7425" width="5.140625" style="310" customWidth="1"/>
    <col min="7426" max="7426" width="142.28515625" style="310" customWidth="1"/>
    <col min="7427" max="7429" width="11.42578125" style="310"/>
    <col min="7430" max="7430" width="11.5703125" style="310" customWidth="1"/>
    <col min="7431" max="7680" width="11.42578125" style="310"/>
    <col min="7681" max="7681" width="5.140625" style="310" customWidth="1"/>
    <col min="7682" max="7682" width="142.28515625" style="310" customWidth="1"/>
    <col min="7683" max="7685" width="11.42578125" style="310"/>
    <col min="7686" max="7686" width="11.5703125" style="310" customWidth="1"/>
    <col min="7687" max="7936" width="11.42578125" style="310"/>
    <col min="7937" max="7937" width="5.140625" style="310" customWidth="1"/>
    <col min="7938" max="7938" width="142.28515625" style="310" customWidth="1"/>
    <col min="7939" max="7941" width="11.42578125" style="310"/>
    <col min="7942" max="7942" width="11.5703125" style="310" customWidth="1"/>
    <col min="7943" max="8192" width="11.42578125" style="310"/>
    <col min="8193" max="8193" width="5.140625" style="310" customWidth="1"/>
    <col min="8194" max="8194" width="142.28515625" style="310" customWidth="1"/>
    <col min="8195" max="8197" width="11.42578125" style="310"/>
    <col min="8198" max="8198" width="11.5703125" style="310" customWidth="1"/>
    <col min="8199" max="8448" width="11.42578125" style="310"/>
    <col min="8449" max="8449" width="5.140625" style="310" customWidth="1"/>
    <col min="8450" max="8450" width="142.28515625" style="310" customWidth="1"/>
    <col min="8451" max="8453" width="11.42578125" style="310"/>
    <col min="8454" max="8454" width="11.5703125" style="310" customWidth="1"/>
    <col min="8455" max="8704" width="11.42578125" style="310"/>
    <col min="8705" max="8705" width="5.140625" style="310" customWidth="1"/>
    <col min="8706" max="8706" width="142.28515625" style="310" customWidth="1"/>
    <col min="8707" max="8709" width="11.42578125" style="310"/>
    <col min="8710" max="8710" width="11.5703125" style="310" customWidth="1"/>
    <col min="8711" max="8960" width="11.42578125" style="310"/>
    <col min="8961" max="8961" width="5.140625" style="310" customWidth="1"/>
    <col min="8962" max="8962" width="142.28515625" style="310" customWidth="1"/>
    <col min="8963" max="8965" width="11.42578125" style="310"/>
    <col min="8966" max="8966" width="11.5703125" style="310" customWidth="1"/>
    <col min="8967" max="9216" width="11.42578125" style="310"/>
    <col min="9217" max="9217" width="5.140625" style="310" customWidth="1"/>
    <col min="9218" max="9218" width="142.28515625" style="310" customWidth="1"/>
    <col min="9219" max="9221" width="11.42578125" style="310"/>
    <col min="9222" max="9222" width="11.5703125" style="310" customWidth="1"/>
    <col min="9223" max="9472" width="11.42578125" style="310"/>
    <col min="9473" max="9473" width="5.140625" style="310" customWidth="1"/>
    <col min="9474" max="9474" width="142.28515625" style="310" customWidth="1"/>
    <col min="9475" max="9477" width="11.42578125" style="310"/>
    <col min="9478" max="9478" width="11.5703125" style="310" customWidth="1"/>
    <col min="9479" max="9728" width="11.42578125" style="310"/>
    <col min="9729" max="9729" width="5.140625" style="310" customWidth="1"/>
    <col min="9730" max="9730" width="142.28515625" style="310" customWidth="1"/>
    <col min="9731" max="9733" width="11.42578125" style="310"/>
    <col min="9734" max="9734" width="11.5703125" style="310" customWidth="1"/>
    <col min="9735" max="9984" width="11.42578125" style="310"/>
    <col min="9985" max="9985" width="5.140625" style="310" customWidth="1"/>
    <col min="9986" max="9986" width="142.28515625" style="310" customWidth="1"/>
    <col min="9987" max="9989" width="11.42578125" style="310"/>
    <col min="9990" max="9990" width="11.5703125" style="310" customWidth="1"/>
    <col min="9991" max="10240" width="11.42578125" style="310"/>
    <col min="10241" max="10241" width="5.140625" style="310" customWidth="1"/>
    <col min="10242" max="10242" width="142.28515625" style="310" customWidth="1"/>
    <col min="10243" max="10245" width="11.42578125" style="310"/>
    <col min="10246" max="10246" width="11.5703125" style="310" customWidth="1"/>
    <col min="10247" max="10496" width="11.42578125" style="310"/>
    <col min="10497" max="10497" width="5.140625" style="310" customWidth="1"/>
    <col min="10498" max="10498" width="142.28515625" style="310" customWidth="1"/>
    <col min="10499" max="10501" width="11.42578125" style="310"/>
    <col min="10502" max="10502" width="11.5703125" style="310" customWidth="1"/>
    <col min="10503" max="10752" width="11.42578125" style="310"/>
    <col min="10753" max="10753" width="5.140625" style="310" customWidth="1"/>
    <col min="10754" max="10754" width="142.28515625" style="310" customWidth="1"/>
    <col min="10755" max="10757" width="11.42578125" style="310"/>
    <col min="10758" max="10758" width="11.5703125" style="310" customWidth="1"/>
    <col min="10759" max="11008" width="11.42578125" style="310"/>
    <col min="11009" max="11009" width="5.140625" style="310" customWidth="1"/>
    <col min="11010" max="11010" width="142.28515625" style="310" customWidth="1"/>
    <col min="11011" max="11013" width="11.42578125" style="310"/>
    <col min="11014" max="11014" width="11.5703125" style="310" customWidth="1"/>
    <col min="11015" max="11264" width="11.42578125" style="310"/>
    <col min="11265" max="11265" width="5.140625" style="310" customWidth="1"/>
    <col min="11266" max="11266" width="142.28515625" style="310" customWidth="1"/>
    <col min="11267" max="11269" width="11.42578125" style="310"/>
    <col min="11270" max="11270" width="11.5703125" style="310" customWidth="1"/>
    <col min="11271" max="11520" width="11.42578125" style="310"/>
    <col min="11521" max="11521" width="5.140625" style="310" customWidth="1"/>
    <col min="11522" max="11522" width="142.28515625" style="310" customWidth="1"/>
    <col min="11523" max="11525" width="11.42578125" style="310"/>
    <col min="11526" max="11526" width="11.5703125" style="310" customWidth="1"/>
    <col min="11527" max="11776" width="11.42578125" style="310"/>
    <col min="11777" max="11777" width="5.140625" style="310" customWidth="1"/>
    <col min="11778" max="11778" width="142.28515625" style="310" customWidth="1"/>
    <col min="11779" max="11781" width="11.42578125" style="310"/>
    <col min="11782" max="11782" width="11.5703125" style="310" customWidth="1"/>
    <col min="11783" max="12032" width="11.42578125" style="310"/>
    <col min="12033" max="12033" width="5.140625" style="310" customWidth="1"/>
    <col min="12034" max="12034" width="142.28515625" style="310" customWidth="1"/>
    <col min="12035" max="12037" width="11.42578125" style="310"/>
    <col min="12038" max="12038" width="11.5703125" style="310" customWidth="1"/>
    <col min="12039" max="12288" width="11.42578125" style="310"/>
    <col min="12289" max="12289" width="5.140625" style="310" customWidth="1"/>
    <col min="12290" max="12290" width="142.28515625" style="310" customWidth="1"/>
    <col min="12291" max="12293" width="11.42578125" style="310"/>
    <col min="12294" max="12294" width="11.5703125" style="310" customWidth="1"/>
    <col min="12295" max="12544" width="11.42578125" style="310"/>
    <col min="12545" max="12545" width="5.140625" style="310" customWidth="1"/>
    <col min="12546" max="12546" width="142.28515625" style="310" customWidth="1"/>
    <col min="12547" max="12549" width="11.42578125" style="310"/>
    <col min="12550" max="12550" width="11.5703125" style="310" customWidth="1"/>
    <col min="12551" max="12800" width="11.42578125" style="310"/>
    <col min="12801" max="12801" width="5.140625" style="310" customWidth="1"/>
    <col min="12802" max="12802" width="142.28515625" style="310" customWidth="1"/>
    <col min="12803" max="12805" width="11.42578125" style="310"/>
    <col min="12806" max="12806" width="11.5703125" style="310" customWidth="1"/>
    <col min="12807" max="13056" width="11.42578125" style="310"/>
    <col min="13057" max="13057" width="5.140625" style="310" customWidth="1"/>
    <col min="13058" max="13058" width="142.28515625" style="310" customWidth="1"/>
    <col min="13059" max="13061" width="11.42578125" style="310"/>
    <col min="13062" max="13062" width="11.5703125" style="310" customWidth="1"/>
    <col min="13063" max="13312" width="11.42578125" style="310"/>
    <col min="13313" max="13313" width="5.140625" style="310" customWidth="1"/>
    <col min="13314" max="13314" width="142.28515625" style="310" customWidth="1"/>
    <col min="13315" max="13317" width="11.42578125" style="310"/>
    <col min="13318" max="13318" width="11.5703125" style="310" customWidth="1"/>
    <col min="13319" max="13568" width="11.42578125" style="310"/>
    <col min="13569" max="13569" width="5.140625" style="310" customWidth="1"/>
    <col min="13570" max="13570" width="142.28515625" style="310" customWidth="1"/>
    <col min="13571" max="13573" width="11.42578125" style="310"/>
    <col min="13574" max="13574" width="11.5703125" style="310" customWidth="1"/>
    <col min="13575" max="13824" width="11.42578125" style="310"/>
    <col min="13825" max="13825" width="5.140625" style="310" customWidth="1"/>
    <col min="13826" max="13826" width="142.28515625" style="310" customWidth="1"/>
    <col min="13827" max="13829" width="11.42578125" style="310"/>
    <col min="13830" max="13830" width="11.5703125" style="310" customWidth="1"/>
    <col min="13831" max="14080" width="11.42578125" style="310"/>
    <col min="14081" max="14081" width="5.140625" style="310" customWidth="1"/>
    <col min="14082" max="14082" width="142.28515625" style="310" customWidth="1"/>
    <col min="14083" max="14085" width="11.42578125" style="310"/>
    <col min="14086" max="14086" width="11.5703125" style="310" customWidth="1"/>
    <col min="14087" max="14336" width="11.42578125" style="310"/>
    <col min="14337" max="14337" width="5.140625" style="310" customWidth="1"/>
    <col min="14338" max="14338" width="142.28515625" style="310" customWidth="1"/>
    <col min="14339" max="14341" width="11.42578125" style="310"/>
    <col min="14342" max="14342" width="11.5703125" style="310" customWidth="1"/>
    <col min="14343" max="14592" width="11.42578125" style="310"/>
    <col min="14593" max="14593" width="5.140625" style="310" customWidth="1"/>
    <col min="14594" max="14594" width="142.28515625" style="310" customWidth="1"/>
    <col min="14595" max="14597" width="11.42578125" style="310"/>
    <col min="14598" max="14598" width="11.5703125" style="310" customWidth="1"/>
    <col min="14599" max="14848" width="11.42578125" style="310"/>
    <col min="14849" max="14849" width="5.140625" style="310" customWidth="1"/>
    <col min="14850" max="14850" width="142.28515625" style="310" customWidth="1"/>
    <col min="14851" max="14853" width="11.42578125" style="310"/>
    <col min="14854" max="14854" width="11.5703125" style="310" customWidth="1"/>
    <col min="14855" max="15104" width="11.42578125" style="310"/>
    <col min="15105" max="15105" width="5.140625" style="310" customWidth="1"/>
    <col min="15106" max="15106" width="142.28515625" style="310" customWidth="1"/>
    <col min="15107" max="15109" width="11.42578125" style="310"/>
    <col min="15110" max="15110" width="11.5703125" style="310" customWidth="1"/>
    <col min="15111" max="15360" width="11.42578125" style="310"/>
    <col min="15361" max="15361" width="5.140625" style="310" customWidth="1"/>
    <col min="15362" max="15362" width="142.28515625" style="310" customWidth="1"/>
    <col min="15363" max="15365" width="11.42578125" style="310"/>
    <col min="15366" max="15366" width="11.5703125" style="310" customWidth="1"/>
    <col min="15367" max="15616" width="11.42578125" style="310"/>
    <col min="15617" max="15617" width="5.140625" style="310" customWidth="1"/>
    <col min="15618" max="15618" width="142.28515625" style="310" customWidth="1"/>
    <col min="15619" max="15621" width="11.42578125" style="310"/>
    <col min="15622" max="15622" width="11.5703125" style="310" customWidth="1"/>
    <col min="15623" max="15872" width="11.42578125" style="310"/>
    <col min="15873" max="15873" width="5.140625" style="310" customWidth="1"/>
    <col min="15874" max="15874" width="142.28515625" style="310" customWidth="1"/>
    <col min="15875" max="15877" width="11.42578125" style="310"/>
    <col min="15878" max="15878" width="11.5703125" style="310" customWidth="1"/>
    <col min="15879" max="16128" width="11.42578125" style="310"/>
    <col min="16129" max="16129" width="5.140625" style="310" customWidth="1"/>
    <col min="16130" max="16130" width="142.28515625" style="310" customWidth="1"/>
    <col min="16131" max="16133" width="11.42578125" style="310"/>
    <col min="16134" max="16134" width="11.5703125" style="310" customWidth="1"/>
    <col min="16135" max="16384" width="11.42578125" style="310"/>
  </cols>
  <sheetData>
    <row r="1" spans="2:10" s="308" customFormat="1" ht="24.75" thickTop="1" thickBot="1" x14ac:dyDescent="0.25">
      <c r="B1" s="306" t="s">
        <v>12</v>
      </c>
      <c r="C1" s="307"/>
      <c r="D1" s="307"/>
      <c r="E1" s="307"/>
      <c r="F1" s="307"/>
      <c r="G1" s="307"/>
      <c r="H1" s="307"/>
      <c r="I1" s="307"/>
      <c r="J1" s="307"/>
    </row>
    <row r="2" spans="2:10" ht="16.7" customHeight="1" thickTop="1" x14ac:dyDescent="0.2">
      <c r="B2" s="309"/>
    </row>
    <row r="3" spans="2:10" s="312" customFormat="1" ht="18.75" x14ac:dyDescent="0.2">
      <c r="B3" s="311" t="s">
        <v>395</v>
      </c>
    </row>
    <row r="4" spans="2:10" ht="16.5" thickBot="1" x14ac:dyDescent="0.25">
      <c r="B4" s="309"/>
    </row>
    <row r="5" spans="2:10" ht="15.75" x14ac:dyDescent="0.2">
      <c r="B5" s="313" t="s">
        <v>396</v>
      </c>
    </row>
    <row r="6" spans="2:10" ht="15.75" x14ac:dyDescent="0.2">
      <c r="B6" s="314" t="s">
        <v>10</v>
      </c>
    </row>
    <row r="7" spans="2:10" ht="17.25" customHeight="1" x14ac:dyDescent="0.2">
      <c r="B7" s="314" t="s">
        <v>9</v>
      </c>
    </row>
    <row r="8" spans="2:10" ht="17.25" customHeight="1" x14ac:dyDescent="0.2">
      <c r="B8" s="314" t="s">
        <v>397</v>
      </c>
    </row>
    <row r="9" spans="2:10" ht="15.75" x14ac:dyDescent="0.2">
      <c r="B9" s="315" t="s">
        <v>398</v>
      </c>
    </row>
    <row r="10" spans="2:10" ht="32.25" customHeight="1" x14ac:dyDescent="0.2">
      <c r="B10" s="316" t="s">
        <v>399</v>
      </c>
      <c r="C10" s="317"/>
      <c r="D10" s="317"/>
    </row>
    <row r="11" spans="2:10" ht="32.25" customHeight="1" x14ac:dyDescent="0.2">
      <c r="B11" s="316" t="s">
        <v>400</v>
      </c>
    </row>
    <row r="12" spans="2:10" ht="36.75" customHeight="1" x14ac:dyDescent="0.2">
      <c r="B12" s="316" t="s">
        <v>401</v>
      </c>
    </row>
    <row r="13" spans="2:10" ht="15.75" x14ac:dyDescent="0.2">
      <c r="B13" s="316" t="s">
        <v>402</v>
      </c>
    </row>
    <row r="14" spans="2:10" ht="32.25" thickBot="1" x14ac:dyDescent="0.25">
      <c r="B14" s="318" t="s">
        <v>403</v>
      </c>
    </row>
    <row r="15" spans="2:10" ht="8.25" customHeight="1" x14ac:dyDescent="0.2">
      <c r="B15" s="309"/>
    </row>
    <row r="16" spans="2:10" ht="15.75" x14ac:dyDescent="0.2">
      <c r="B16" s="309"/>
    </row>
    <row r="17" spans="2:2" s="319" customFormat="1" ht="18.75" x14ac:dyDescent="0.2">
      <c r="B17" s="311" t="s">
        <v>404</v>
      </c>
    </row>
    <row r="18" spans="2:2" ht="16.5" thickBot="1" x14ac:dyDescent="0.25">
      <c r="B18" s="309"/>
    </row>
    <row r="19" spans="2:2" ht="15.75" x14ac:dyDescent="0.2">
      <c r="B19" s="320" t="s">
        <v>405</v>
      </c>
    </row>
    <row r="20" spans="2:2" ht="48" thickBot="1" x14ac:dyDescent="0.25">
      <c r="B20" s="321" t="s">
        <v>406</v>
      </c>
    </row>
    <row r="21" spans="2:2" ht="15.75" x14ac:dyDescent="0.2">
      <c r="B21" s="309"/>
    </row>
    <row r="22" spans="2:2" ht="15.75" x14ac:dyDescent="0.2">
      <c r="B22" s="309"/>
    </row>
    <row r="23" spans="2:2" ht="31.5" x14ac:dyDescent="0.2">
      <c r="B23" s="322" t="s">
        <v>14</v>
      </c>
    </row>
    <row r="24" spans="2:2" ht="15.75" x14ac:dyDescent="0.2">
      <c r="B24" s="309"/>
    </row>
  </sheetData>
  <sheetProtection algorithmName="SHA-512" hashValue="nqL9LeShDrGFhS0tM2OyXJcfhUB+1UjPhm5Hh4FDk2/BD1iMdQzdPYs73uoXN0JnsXPV4EfHNyKSd27cvtpvqA==" saltValue="fWqKMgHCduii/JPPR+731A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BC7E-2E8C-4F1B-A795-94CE0EEF302B}">
  <dimension ref="A1:IV169"/>
  <sheetViews>
    <sheetView workbookViewId="0"/>
  </sheetViews>
  <sheetFormatPr baseColWidth="10" defaultColWidth="15.7109375" defaultRowHeight="15" zeroHeight="1" x14ac:dyDescent="0.25"/>
  <cols>
    <col min="1" max="1" width="48.7109375" style="271" bestFit="1" customWidth="1"/>
    <col min="2" max="2" width="38.7109375" style="271" customWidth="1"/>
    <col min="3" max="256" width="15.7109375" style="271"/>
    <col min="257" max="257" width="48.7109375" style="271" bestFit="1" customWidth="1"/>
    <col min="258" max="258" width="38.7109375" style="271" customWidth="1"/>
    <col min="259" max="512" width="15.7109375" style="271"/>
    <col min="513" max="513" width="48.7109375" style="271" bestFit="1" customWidth="1"/>
    <col min="514" max="514" width="38.7109375" style="271" customWidth="1"/>
    <col min="515" max="768" width="15.7109375" style="271"/>
    <col min="769" max="769" width="48.7109375" style="271" bestFit="1" customWidth="1"/>
    <col min="770" max="770" width="38.7109375" style="271" customWidth="1"/>
    <col min="771" max="1024" width="15.7109375" style="271"/>
    <col min="1025" max="1025" width="48.7109375" style="271" bestFit="1" customWidth="1"/>
    <col min="1026" max="1026" width="38.7109375" style="271" customWidth="1"/>
    <col min="1027" max="1280" width="15.7109375" style="271"/>
    <col min="1281" max="1281" width="48.7109375" style="271" bestFit="1" customWidth="1"/>
    <col min="1282" max="1282" width="38.7109375" style="271" customWidth="1"/>
    <col min="1283" max="1536" width="15.7109375" style="271"/>
    <col min="1537" max="1537" width="48.7109375" style="271" bestFit="1" customWidth="1"/>
    <col min="1538" max="1538" width="38.7109375" style="271" customWidth="1"/>
    <col min="1539" max="1792" width="15.7109375" style="271"/>
    <col min="1793" max="1793" width="48.7109375" style="271" bestFit="1" customWidth="1"/>
    <col min="1794" max="1794" width="38.7109375" style="271" customWidth="1"/>
    <col min="1795" max="2048" width="15.7109375" style="271"/>
    <col min="2049" max="2049" width="48.7109375" style="271" bestFit="1" customWidth="1"/>
    <col min="2050" max="2050" width="38.7109375" style="271" customWidth="1"/>
    <col min="2051" max="2304" width="15.7109375" style="271"/>
    <col min="2305" max="2305" width="48.7109375" style="271" bestFit="1" customWidth="1"/>
    <col min="2306" max="2306" width="38.7109375" style="271" customWidth="1"/>
    <col min="2307" max="2560" width="15.7109375" style="271"/>
    <col min="2561" max="2561" width="48.7109375" style="271" bestFit="1" customWidth="1"/>
    <col min="2562" max="2562" width="38.7109375" style="271" customWidth="1"/>
    <col min="2563" max="2816" width="15.7109375" style="271"/>
    <col min="2817" max="2817" width="48.7109375" style="271" bestFit="1" customWidth="1"/>
    <col min="2818" max="2818" width="38.7109375" style="271" customWidth="1"/>
    <col min="2819" max="3072" width="15.7109375" style="271"/>
    <col min="3073" max="3073" width="48.7109375" style="271" bestFit="1" customWidth="1"/>
    <col min="3074" max="3074" width="38.7109375" style="271" customWidth="1"/>
    <col min="3075" max="3328" width="15.7109375" style="271"/>
    <col min="3329" max="3329" width="48.7109375" style="271" bestFit="1" customWidth="1"/>
    <col min="3330" max="3330" width="38.7109375" style="271" customWidth="1"/>
    <col min="3331" max="3584" width="15.7109375" style="271"/>
    <col min="3585" max="3585" width="48.7109375" style="271" bestFit="1" customWidth="1"/>
    <col min="3586" max="3586" width="38.7109375" style="271" customWidth="1"/>
    <col min="3587" max="3840" width="15.7109375" style="271"/>
    <col min="3841" max="3841" width="48.7109375" style="271" bestFit="1" customWidth="1"/>
    <col min="3842" max="3842" width="38.7109375" style="271" customWidth="1"/>
    <col min="3843" max="4096" width="15.7109375" style="271"/>
    <col min="4097" max="4097" width="48.7109375" style="271" bestFit="1" customWidth="1"/>
    <col min="4098" max="4098" width="38.7109375" style="271" customWidth="1"/>
    <col min="4099" max="4352" width="15.7109375" style="271"/>
    <col min="4353" max="4353" width="48.7109375" style="271" bestFit="1" customWidth="1"/>
    <col min="4354" max="4354" width="38.7109375" style="271" customWidth="1"/>
    <col min="4355" max="4608" width="15.7109375" style="271"/>
    <col min="4609" max="4609" width="48.7109375" style="271" bestFit="1" customWidth="1"/>
    <col min="4610" max="4610" width="38.7109375" style="271" customWidth="1"/>
    <col min="4611" max="4864" width="15.7109375" style="271"/>
    <col min="4865" max="4865" width="48.7109375" style="271" bestFit="1" customWidth="1"/>
    <col min="4866" max="4866" width="38.7109375" style="271" customWidth="1"/>
    <col min="4867" max="5120" width="15.7109375" style="271"/>
    <col min="5121" max="5121" width="48.7109375" style="271" bestFit="1" customWidth="1"/>
    <col min="5122" max="5122" width="38.7109375" style="271" customWidth="1"/>
    <col min="5123" max="5376" width="15.7109375" style="271"/>
    <col min="5377" max="5377" width="48.7109375" style="271" bestFit="1" customWidth="1"/>
    <col min="5378" max="5378" width="38.7109375" style="271" customWidth="1"/>
    <col min="5379" max="5632" width="15.7109375" style="271"/>
    <col min="5633" max="5633" width="48.7109375" style="271" bestFit="1" customWidth="1"/>
    <col min="5634" max="5634" width="38.7109375" style="271" customWidth="1"/>
    <col min="5635" max="5888" width="15.7109375" style="271"/>
    <col min="5889" max="5889" width="48.7109375" style="271" bestFit="1" customWidth="1"/>
    <col min="5890" max="5890" width="38.7109375" style="271" customWidth="1"/>
    <col min="5891" max="6144" width="15.7109375" style="271"/>
    <col min="6145" max="6145" width="48.7109375" style="271" bestFit="1" customWidth="1"/>
    <col min="6146" max="6146" width="38.7109375" style="271" customWidth="1"/>
    <col min="6147" max="6400" width="15.7109375" style="271"/>
    <col min="6401" max="6401" width="48.7109375" style="271" bestFit="1" customWidth="1"/>
    <col min="6402" max="6402" width="38.7109375" style="271" customWidth="1"/>
    <col min="6403" max="6656" width="15.7109375" style="271"/>
    <col min="6657" max="6657" width="48.7109375" style="271" bestFit="1" customWidth="1"/>
    <col min="6658" max="6658" width="38.7109375" style="271" customWidth="1"/>
    <col min="6659" max="6912" width="15.7109375" style="271"/>
    <col min="6913" max="6913" width="48.7109375" style="271" bestFit="1" customWidth="1"/>
    <col min="6914" max="6914" width="38.7109375" style="271" customWidth="1"/>
    <col min="6915" max="7168" width="15.7109375" style="271"/>
    <col min="7169" max="7169" width="48.7109375" style="271" bestFit="1" customWidth="1"/>
    <col min="7170" max="7170" width="38.7109375" style="271" customWidth="1"/>
    <col min="7171" max="7424" width="15.7109375" style="271"/>
    <col min="7425" max="7425" width="48.7109375" style="271" bestFit="1" customWidth="1"/>
    <col min="7426" max="7426" width="38.7109375" style="271" customWidth="1"/>
    <col min="7427" max="7680" width="15.7109375" style="271"/>
    <col min="7681" max="7681" width="48.7109375" style="271" bestFit="1" customWidth="1"/>
    <col min="7682" max="7682" width="38.7109375" style="271" customWidth="1"/>
    <col min="7683" max="7936" width="15.7109375" style="271"/>
    <col min="7937" max="7937" width="48.7109375" style="271" bestFit="1" customWidth="1"/>
    <col min="7938" max="7938" width="38.7109375" style="271" customWidth="1"/>
    <col min="7939" max="8192" width="15.7109375" style="271"/>
    <col min="8193" max="8193" width="48.7109375" style="271" bestFit="1" customWidth="1"/>
    <col min="8194" max="8194" width="38.7109375" style="271" customWidth="1"/>
    <col min="8195" max="8448" width="15.7109375" style="271"/>
    <col min="8449" max="8449" width="48.7109375" style="271" bestFit="1" customWidth="1"/>
    <col min="8450" max="8450" width="38.7109375" style="271" customWidth="1"/>
    <col min="8451" max="8704" width="15.7109375" style="271"/>
    <col min="8705" max="8705" width="48.7109375" style="271" bestFit="1" customWidth="1"/>
    <col min="8706" max="8706" width="38.7109375" style="271" customWidth="1"/>
    <col min="8707" max="8960" width="15.7109375" style="271"/>
    <col min="8961" max="8961" width="48.7109375" style="271" bestFit="1" customWidth="1"/>
    <col min="8962" max="8962" width="38.7109375" style="271" customWidth="1"/>
    <col min="8963" max="9216" width="15.7109375" style="271"/>
    <col min="9217" max="9217" width="48.7109375" style="271" bestFit="1" customWidth="1"/>
    <col min="9218" max="9218" width="38.7109375" style="271" customWidth="1"/>
    <col min="9219" max="9472" width="15.7109375" style="271"/>
    <col min="9473" max="9473" width="48.7109375" style="271" bestFit="1" customWidth="1"/>
    <col min="9474" max="9474" width="38.7109375" style="271" customWidth="1"/>
    <col min="9475" max="9728" width="15.7109375" style="271"/>
    <col min="9729" max="9729" width="48.7109375" style="271" bestFit="1" customWidth="1"/>
    <col min="9730" max="9730" width="38.7109375" style="271" customWidth="1"/>
    <col min="9731" max="9984" width="15.7109375" style="271"/>
    <col min="9985" max="9985" width="48.7109375" style="271" bestFit="1" customWidth="1"/>
    <col min="9986" max="9986" width="38.7109375" style="271" customWidth="1"/>
    <col min="9987" max="10240" width="15.7109375" style="271"/>
    <col min="10241" max="10241" width="48.7109375" style="271" bestFit="1" customWidth="1"/>
    <col min="10242" max="10242" width="38.7109375" style="271" customWidth="1"/>
    <col min="10243" max="10496" width="15.7109375" style="271"/>
    <col min="10497" max="10497" width="48.7109375" style="271" bestFit="1" customWidth="1"/>
    <col min="10498" max="10498" width="38.7109375" style="271" customWidth="1"/>
    <col min="10499" max="10752" width="15.7109375" style="271"/>
    <col min="10753" max="10753" width="48.7109375" style="271" bestFit="1" customWidth="1"/>
    <col min="10754" max="10754" width="38.7109375" style="271" customWidth="1"/>
    <col min="10755" max="11008" width="15.7109375" style="271"/>
    <col min="11009" max="11009" width="48.7109375" style="271" bestFit="1" customWidth="1"/>
    <col min="11010" max="11010" width="38.7109375" style="271" customWidth="1"/>
    <col min="11011" max="11264" width="15.7109375" style="271"/>
    <col min="11265" max="11265" width="48.7109375" style="271" bestFit="1" customWidth="1"/>
    <col min="11266" max="11266" width="38.7109375" style="271" customWidth="1"/>
    <col min="11267" max="11520" width="15.7109375" style="271"/>
    <col min="11521" max="11521" width="48.7109375" style="271" bestFit="1" customWidth="1"/>
    <col min="11522" max="11522" width="38.7109375" style="271" customWidth="1"/>
    <col min="11523" max="11776" width="15.7109375" style="271"/>
    <col min="11777" max="11777" width="48.7109375" style="271" bestFit="1" customWidth="1"/>
    <col min="11778" max="11778" width="38.7109375" style="271" customWidth="1"/>
    <col min="11779" max="12032" width="15.7109375" style="271"/>
    <col min="12033" max="12033" width="48.7109375" style="271" bestFit="1" customWidth="1"/>
    <col min="12034" max="12034" width="38.7109375" style="271" customWidth="1"/>
    <col min="12035" max="12288" width="15.7109375" style="271"/>
    <col min="12289" max="12289" width="48.7109375" style="271" bestFit="1" customWidth="1"/>
    <col min="12290" max="12290" width="38.7109375" style="271" customWidth="1"/>
    <col min="12291" max="12544" width="15.7109375" style="271"/>
    <col min="12545" max="12545" width="48.7109375" style="271" bestFit="1" customWidth="1"/>
    <col min="12546" max="12546" width="38.7109375" style="271" customWidth="1"/>
    <col min="12547" max="12800" width="15.7109375" style="271"/>
    <col min="12801" max="12801" width="48.7109375" style="271" bestFit="1" customWidth="1"/>
    <col min="12802" max="12802" width="38.7109375" style="271" customWidth="1"/>
    <col min="12803" max="13056" width="15.7109375" style="271"/>
    <col min="13057" max="13057" width="48.7109375" style="271" bestFit="1" customWidth="1"/>
    <col min="13058" max="13058" width="38.7109375" style="271" customWidth="1"/>
    <col min="13059" max="13312" width="15.7109375" style="271"/>
    <col min="13313" max="13313" width="48.7109375" style="271" bestFit="1" customWidth="1"/>
    <col min="13314" max="13314" width="38.7109375" style="271" customWidth="1"/>
    <col min="13315" max="13568" width="15.7109375" style="271"/>
    <col min="13569" max="13569" width="48.7109375" style="271" bestFit="1" customWidth="1"/>
    <col min="13570" max="13570" width="38.7109375" style="271" customWidth="1"/>
    <col min="13571" max="13824" width="15.7109375" style="271"/>
    <col min="13825" max="13825" width="48.7109375" style="271" bestFit="1" customWidth="1"/>
    <col min="13826" max="13826" width="38.7109375" style="271" customWidth="1"/>
    <col min="13827" max="14080" width="15.7109375" style="271"/>
    <col min="14081" max="14081" width="48.7109375" style="271" bestFit="1" customWidth="1"/>
    <col min="14082" max="14082" width="38.7109375" style="271" customWidth="1"/>
    <col min="14083" max="14336" width="15.7109375" style="271"/>
    <col min="14337" max="14337" width="48.7109375" style="271" bestFit="1" customWidth="1"/>
    <col min="14338" max="14338" width="38.7109375" style="271" customWidth="1"/>
    <col min="14339" max="14592" width="15.7109375" style="271"/>
    <col min="14593" max="14593" width="48.7109375" style="271" bestFit="1" customWidth="1"/>
    <col min="14594" max="14594" width="38.7109375" style="271" customWidth="1"/>
    <col min="14595" max="14848" width="15.7109375" style="271"/>
    <col min="14849" max="14849" width="48.7109375" style="271" bestFit="1" customWidth="1"/>
    <col min="14850" max="14850" width="38.7109375" style="271" customWidth="1"/>
    <col min="14851" max="15104" width="15.7109375" style="271"/>
    <col min="15105" max="15105" width="48.7109375" style="271" bestFit="1" customWidth="1"/>
    <col min="15106" max="15106" width="38.7109375" style="271" customWidth="1"/>
    <col min="15107" max="15360" width="15.7109375" style="271"/>
    <col min="15361" max="15361" width="48.7109375" style="271" bestFit="1" customWidth="1"/>
    <col min="15362" max="15362" width="38.7109375" style="271" customWidth="1"/>
    <col min="15363" max="15616" width="15.7109375" style="271"/>
    <col min="15617" max="15617" width="48.7109375" style="271" bestFit="1" customWidth="1"/>
    <col min="15618" max="15618" width="38.7109375" style="271" customWidth="1"/>
    <col min="15619" max="15872" width="15.7109375" style="271"/>
    <col min="15873" max="15873" width="48.7109375" style="271" bestFit="1" customWidth="1"/>
    <col min="15874" max="15874" width="38.7109375" style="271" customWidth="1"/>
    <col min="15875" max="16128" width="15.7109375" style="271"/>
    <col min="16129" max="16129" width="48.7109375" style="271" bestFit="1" customWidth="1"/>
    <col min="16130" max="16130" width="38.7109375" style="271" customWidth="1"/>
    <col min="16131" max="16384" width="15.7109375" style="271"/>
  </cols>
  <sheetData>
    <row r="1" spans="1:256" ht="15.75" thickBot="1" x14ac:dyDescent="0.3">
      <c r="A1" s="269" t="s">
        <v>251</v>
      </c>
      <c r="B1" s="270"/>
    </row>
    <row r="2" spans="1:256" x14ac:dyDescent="0.25">
      <c r="A2" s="272" t="s">
        <v>252</v>
      </c>
      <c r="B2" s="273" t="s">
        <v>16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5"/>
      <c r="FE2" s="255"/>
      <c r="FF2" s="255"/>
      <c r="FG2" s="255"/>
      <c r="FH2" s="255"/>
      <c r="FI2" s="255"/>
      <c r="FJ2" s="255"/>
      <c r="FK2" s="255"/>
      <c r="FL2" s="255"/>
      <c r="FM2" s="255"/>
      <c r="FN2" s="255"/>
      <c r="FO2" s="255"/>
      <c r="FP2" s="255"/>
      <c r="FQ2" s="255"/>
      <c r="FR2" s="255"/>
      <c r="FS2" s="255"/>
      <c r="FT2" s="255"/>
      <c r="FU2" s="255"/>
      <c r="FV2" s="255"/>
      <c r="FW2" s="255"/>
      <c r="FX2" s="255"/>
      <c r="FY2" s="255"/>
      <c r="FZ2" s="255"/>
      <c r="GA2" s="255"/>
      <c r="GB2" s="255"/>
      <c r="GC2" s="255"/>
      <c r="GD2" s="255"/>
      <c r="GE2" s="255"/>
      <c r="GF2" s="255"/>
      <c r="GG2" s="255"/>
      <c r="GH2" s="255"/>
      <c r="GI2" s="255"/>
      <c r="GJ2" s="255"/>
      <c r="GK2" s="255"/>
      <c r="GL2" s="255"/>
      <c r="GM2" s="255"/>
      <c r="GN2" s="255"/>
      <c r="GO2" s="255"/>
      <c r="GP2" s="255"/>
      <c r="GQ2" s="255"/>
      <c r="GR2" s="255"/>
      <c r="GS2" s="255"/>
      <c r="GT2" s="255"/>
      <c r="GU2" s="255"/>
      <c r="GV2" s="255"/>
      <c r="GW2" s="255"/>
      <c r="GX2" s="255"/>
      <c r="GY2" s="255"/>
      <c r="GZ2" s="255"/>
      <c r="HA2" s="255"/>
      <c r="HB2" s="255"/>
      <c r="HC2" s="255"/>
      <c r="HD2" s="255"/>
      <c r="HE2" s="255"/>
      <c r="HF2" s="255"/>
      <c r="HG2" s="255"/>
      <c r="HH2" s="255"/>
      <c r="HI2" s="255"/>
      <c r="HJ2" s="255"/>
      <c r="HK2" s="255"/>
      <c r="HL2" s="255"/>
      <c r="HM2" s="255"/>
      <c r="HN2" s="255"/>
      <c r="HO2" s="255"/>
      <c r="HP2" s="255"/>
      <c r="HQ2" s="255"/>
      <c r="HR2" s="255"/>
      <c r="HS2" s="255"/>
      <c r="HT2" s="255"/>
      <c r="HU2" s="255"/>
      <c r="HV2" s="255"/>
      <c r="HW2" s="255"/>
      <c r="HX2" s="255"/>
      <c r="HY2" s="255"/>
      <c r="HZ2" s="255"/>
      <c r="IA2" s="255"/>
      <c r="IB2" s="255"/>
      <c r="IC2" s="255"/>
      <c r="ID2" s="255"/>
      <c r="IE2" s="255"/>
      <c r="IF2" s="255"/>
      <c r="IG2" s="255"/>
      <c r="IH2" s="255"/>
      <c r="II2" s="255"/>
      <c r="IJ2" s="255"/>
      <c r="IK2" s="255"/>
      <c r="IL2" s="255"/>
      <c r="IM2" s="255"/>
      <c r="IN2" s="255"/>
      <c r="IO2" s="255"/>
      <c r="IP2" s="255"/>
      <c r="IQ2" s="255"/>
      <c r="IR2" s="255"/>
      <c r="IS2" s="255"/>
      <c r="IT2" s="255"/>
      <c r="IU2" s="255"/>
      <c r="IV2" s="255"/>
    </row>
    <row r="3" spans="1:256" x14ac:dyDescent="0.25">
      <c r="A3" s="274" t="s">
        <v>253</v>
      </c>
      <c r="B3" s="275" t="s">
        <v>26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5"/>
      <c r="DZ3" s="255"/>
      <c r="EA3" s="255"/>
      <c r="EB3" s="255"/>
      <c r="EC3" s="255"/>
      <c r="ED3" s="255"/>
      <c r="EE3" s="255"/>
      <c r="EF3" s="255"/>
      <c r="EG3" s="255"/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55"/>
      <c r="FG3" s="255"/>
      <c r="FH3" s="255"/>
      <c r="FI3" s="255"/>
      <c r="FJ3" s="255"/>
      <c r="FK3" s="255"/>
      <c r="FL3" s="255"/>
      <c r="FM3" s="255"/>
      <c r="FN3" s="255"/>
      <c r="FO3" s="255"/>
      <c r="FP3" s="255"/>
      <c r="FQ3" s="255"/>
      <c r="FR3" s="255"/>
      <c r="FS3" s="255"/>
      <c r="FT3" s="255"/>
      <c r="FU3" s="255"/>
      <c r="FV3" s="255"/>
      <c r="FW3" s="255"/>
      <c r="FX3" s="255"/>
      <c r="FY3" s="255"/>
      <c r="FZ3" s="255"/>
      <c r="GA3" s="255"/>
      <c r="GB3" s="255"/>
      <c r="GC3" s="255"/>
      <c r="GD3" s="255"/>
      <c r="GE3" s="255"/>
      <c r="GF3" s="255"/>
      <c r="GG3" s="255"/>
      <c r="GH3" s="255"/>
      <c r="GI3" s="255"/>
      <c r="GJ3" s="255"/>
      <c r="GK3" s="255"/>
      <c r="GL3" s="255"/>
      <c r="GM3" s="255"/>
      <c r="GN3" s="255"/>
      <c r="GO3" s="255"/>
      <c r="GP3" s="255"/>
      <c r="GQ3" s="255"/>
      <c r="GR3" s="255"/>
      <c r="GS3" s="255"/>
      <c r="GT3" s="255"/>
      <c r="GU3" s="255"/>
      <c r="GV3" s="255"/>
      <c r="GW3" s="255"/>
      <c r="GX3" s="255"/>
      <c r="GY3" s="255"/>
      <c r="GZ3" s="255"/>
      <c r="HA3" s="255"/>
      <c r="HB3" s="255"/>
      <c r="HC3" s="255"/>
      <c r="HD3" s="255"/>
      <c r="HE3" s="255"/>
      <c r="HF3" s="255"/>
      <c r="HG3" s="255"/>
      <c r="HH3" s="255"/>
      <c r="HI3" s="255"/>
      <c r="HJ3" s="255"/>
      <c r="HK3" s="255"/>
      <c r="HL3" s="255"/>
      <c r="HM3" s="255"/>
      <c r="HN3" s="255"/>
      <c r="HO3" s="255"/>
      <c r="HP3" s="255"/>
      <c r="HQ3" s="255"/>
      <c r="HR3" s="255"/>
      <c r="HS3" s="255"/>
      <c r="HT3" s="255"/>
      <c r="HU3" s="255"/>
      <c r="HV3" s="255"/>
      <c r="HW3" s="255"/>
      <c r="HX3" s="255"/>
      <c r="HY3" s="255"/>
      <c r="HZ3" s="255"/>
      <c r="IA3" s="255"/>
      <c r="IB3" s="255"/>
      <c r="IC3" s="255"/>
      <c r="ID3" s="255"/>
      <c r="IE3" s="255"/>
      <c r="IF3" s="255"/>
      <c r="IG3" s="255"/>
      <c r="IH3" s="255"/>
      <c r="II3" s="255"/>
      <c r="IJ3" s="255"/>
      <c r="IK3" s="255"/>
      <c r="IL3" s="255"/>
      <c r="IM3" s="255"/>
      <c r="IN3" s="255"/>
      <c r="IO3" s="255"/>
      <c r="IP3" s="255"/>
      <c r="IQ3" s="255"/>
      <c r="IR3" s="255"/>
      <c r="IS3" s="255"/>
      <c r="IT3" s="255"/>
      <c r="IU3" s="255"/>
      <c r="IV3" s="255"/>
    </row>
    <row r="4" spans="1:256" x14ac:dyDescent="0.25">
      <c r="A4" s="274" t="s">
        <v>254</v>
      </c>
      <c r="B4" s="275" t="s">
        <v>36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255"/>
      <c r="FH4" s="255"/>
      <c r="FI4" s="255"/>
      <c r="FJ4" s="255"/>
      <c r="FK4" s="255"/>
      <c r="FL4" s="255"/>
      <c r="FM4" s="255"/>
      <c r="FN4" s="255"/>
      <c r="FO4" s="255"/>
      <c r="FP4" s="255"/>
      <c r="FQ4" s="255"/>
      <c r="FR4" s="255"/>
      <c r="FS4" s="255"/>
      <c r="FT4" s="255"/>
      <c r="FU4" s="255"/>
      <c r="FV4" s="255"/>
      <c r="FW4" s="255"/>
      <c r="FX4" s="255"/>
      <c r="FY4" s="255"/>
      <c r="FZ4" s="255"/>
      <c r="GA4" s="255"/>
      <c r="GB4" s="255"/>
      <c r="GC4" s="255"/>
      <c r="GD4" s="255"/>
      <c r="GE4" s="255"/>
      <c r="GF4" s="255"/>
      <c r="GG4" s="255"/>
      <c r="GH4" s="255"/>
      <c r="GI4" s="255"/>
      <c r="GJ4" s="255"/>
      <c r="GK4" s="255"/>
      <c r="GL4" s="255"/>
      <c r="GM4" s="255"/>
      <c r="GN4" s="255"/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255"/>
      <c r="HA4" s="255"/>
      <c r="HB4" s="255"/>
      <c r="HC4" s="255"/>
      <c r="HD4" s="255"/>
      <c r="HE4" s="255"/>
      <c r="HF4" s="255"/>
      <c r="HG4" s="255"/>
      <c r="HH4" s="255"/>
      <c r="HI4" s="255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  <c r="HX4" s="255"/>
      <c r="HY4" s="255"/>
      <c r="HZ4" s="255"/>
      <c r="IA4" s="255"/>
      <c r="IB4" s="255"/>
      <c r="IC4" s="255"/>
      <c r="ID4" s="255"/>
      <c r="IE4" s="255"/>
      <c r="IF4" s="255"/>
      <c r="IG4" s="255"/>
      <c r="IH4" s="255"/>
      <c r="II4" s="255"/>
      <c r="IJ4" s="255"/>
      <c r="IK4" s="255"/>
      <c r="IL4" s="255"/>
      <c r="IM4" s="255"/>
      <c r="IN4" s="255"/>
      <c r="IO4" s="255"/>
      <c r="IP4" s="255"/>
      <c r="IQ4" s="255"/>
      <c r="IR4" s="255"/>
      <c r="IS4" s="255"/>
      <c r="IT4" s="255"/>
      <c r="IU4" s="255"/>
      <c r="IV4" s="255"/>
    </row>
    <row r="5" spans="1:256" x14ac:dyDescent="0.25">
      <c r="A5" s="274" t="s">
        <v>255</v>
      </c>
      <c r="B5" s="275" t="s">
        <v>256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  <c r="GL5" s="255"/>
      <c r="GM5" s="255"/>
      <c r="GN5" s="255"/>
      <c r="GO5" s="255"/>
      <c r="GP5" s="255"/>
      <c r="GQ5" s="255"/>
      <c r="GR5" s="255"/>
      <c r="GS5" s="255"/>
      <c r="GT5" s="255"/>
      <c r="GU5" s="255"/>
      <c r="GV5" s="255"/>
      <c r="GW5" s="255"/>
      <c r="GX5" s="255"/>
      <c r="GY5" s="255"/>
      <c r="GZ5" s="255"/>
      <c r="HA5" s="255"/>
      <c r="HB5" s="255"/>
      <c r="HC5" s="255"/>
      <c r="HD5" s="255"/>
      <c r="HE5" s="255"/>
      <c r="HF5" s="255"/>
      <c r="HG5" s="255"/>
      <c r="HH5" s="255"/>
      <c r="HI5" s="255"/>
      <c r="HJ5" s="255"/>
      <c r="HK5" s="255"/>
      <c r="HL5" s="255"/>
      <c r="HM5" s="255"/>
      <c r="HN5" s="255"/>
      <c r="HO5" s="255"/>
      <c r="HP5" s="255"/>
      <c r="HQ5" s="255"/>
      <c r="HR5" s="255"/>
      <c r="HS5" s="255"/>
      <c r="HT5" s="255"/>
      <c r="HU5" s="255"/>
      <c r="HV5" s="255"/>
      <c r="HW5" s="255"/>
      <c r="HX5" s="255"/>
      <c r="HY5" s="255"/>
      <c r="HZ5" s="255"/>
      <c r="IA5" s="255"/>
      <c r="IB5" s="255"/>
      <c r="IC5" s="255"/>
      <c r="ID5" s="255"/>
      <c r="IE5" s="255"/>
      <c r="IF5" s="255"/>
      <c r="IG5" s="255"/>
      <c r="IH5" s="255"/>
      <c r="II5" s="255"/>
      <c r="IJ5" s="255"/>
      <c r="IK5" s="255"/>
      <c r="IL5" s="255"/>
      <c r="IM5" s="255"/>
      <c r="IN5" s="255"/>
      <c r="IO5" s="255"/>
      <c r="IP5" s="255"/>
      <c r="IQ5" s="255"/>
      <c r="IR5" s="255"/>
      <c r="IS5" s="255"/>
      <c r="IT5" s="255"/>
      <c r="IU5" s="255"/>
      <c r="IV5" s="255"/>
    </row>
    <row r="6" spans="1:256" x14ac:dyDescent="0.25">
      <c r="A6" s="274" t="s">
        <v>19</v>
      </c>
      <c r="B6" s="275" t="s">
        <v>35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5"/>
      <c r="FL6" s="255"/>
      <c r="FM6" s="255"/>
      <c r="FN6" s="255"/>
      <c r="FO6" s="255"/>
      <c r="FP6" s="255"/>
      <c r="FQ6" s="255"/>
      <c r="FR6" s="255"/>
      <c r="FS6" s="255"/>
      <c r="FT6" s="255"/>
      <c r="FU6" s="255"/>
      <c r="FV6" s="255"/>
      <c r="FW6" s="255"/>
      <c r="FX6" s="255"/>
      <c r="FY6" s="255"/>
      <c r="FZ6" s="255"/>
      <c r="GA6" s="255"/>
      <c r="GB6" s="255"/>
      <c r="GC6" s="255"/>
      <c r="GD6" s="255"/>
      <c r="GE6" s="255"/>
      <c r="GF6" s="255"/>
      <c r="GG6" s="255"/>
      <c r="GH6" s="255"/>
      <c r="GI6" s="255"/>
      <c r="GJ6" s="255"/>
      <c r="GK6" s="255"/>
      <c r="GL6" s="255"/>
      <c r="GM6" s="255"/>
      <c r="GN6" s="255"/>
      <c r="GO6" s="255"/>
      <c r="GP6" s="255"/>
      <c r="GQ6" s="255"/>
      <c r="GR6" s="255"/>
      <c r="GS6" s="255"/>
      <c r="GT6" s="255"/>
      <c r="GU6" s="255"/>
      <c r="GV6" s="255"/>
      <c r="GW6" s="255"/>
      <c r="GX6" s="255"/>
      <c r="GY6" s="255"/>
      <c r="GZ6" s="255"/>
      <c r="HA6" s="255"/>
      <c r="HB6" s="255"/>
      <c r="HC6" s="255"/>
      <c r="HD6" s="255"/>
      <c r="HE6" s="255"/>
      <c r="HF6" s="255"/>
      <c r="HG6" s="255"/>
      <c r="HH6" s="255"/>
      <c r="HI6" s="255"/>
      <c r="HJ6" s="255"/>
      <c r="HK6" s="255"/>
      <c r="HL6" s="255"/>
      <c r="HM6" s="255"/>
      <c r="HN6" s="255"/>
      <c r="HO6" s="255"/>
      <c r="HP6" s="255"/>
      <c r="HQ6" s="255"/>
      <c r="HR6" s="255"/>
      <c r="HS6" s="255"/>
      <c r="HT6" s="255"/>
      <c r="HU6" s="255"/>
      <c r="HV6" s="255"/>
      <c r="HW6" s="255"/>
      <c r="HX6" s="255"/>
      <c r="HY6" s="255"/>
      <c r="HZ6" s="255"/>
      <c r="IA6" s="255"/>
      <c r="IB6" s="255"/>
      <c r="IC6" s="255"/>
      <c r="ID6" s="255"/>
      <c r="IE6" s="255"/>
      <c r="IF6" s="255"/>
      <c r="IG6" s="255"/>
      <c r="IH6" s="255"/>
      <c r="II6" s="255"/>
      <c r="IJ6" s="255"/>
      <c r="IK6" s="255"/>
      <c r="IL6" s="255"/>
      <c r="IM6" s="255"/>
      <c r="IN6" s="255"/>
      <c r="IO6" s="255"/>
      <c r="IP6" s="255"/>
      <c r="IQ6" s="255"/>
      <c r="IR6" s="255"/>
      <c r="IS6" s="255"/>
      <c r="IT6" s="255"/>
      <c r="IU6" s="255"/>
      <c r="IV6" s="255"/>
    </row>
    <row r="7" spans="1:256" x14ac:dyDescent="0.25">
      <c r="A7" s="274" t="s">
        <v>246</v>
      </c>
      <c r="B7" s="275" t="s">
        <v>122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  <c r="FF7" s="255"/>
      <c r="FG7" s="255"/>
      <c r="FH7" s="255"/>
      <c r="FI7" s="255"/>
      <c r="FJ7" s="255"/>
      <c r="FK7" s="255"/>
      <c r="FL7" s="255"/>
      <c r="FM7" s="255"/>
      <c r="FN7" s="255"/>
      <c r="FO7" s="255"/>
      <c r="FP7" s="255"/>
      <c r="FQ7" s="255"/>
      <c r="FR7" s="255"/>
      <c r="FS7" s="255"/>
      <c r="FT7" s="255"/>
      <c r="FU7" s="255"/>
      <c r="FV7" s="255"/>
      <c r="FW7" s="255"/>
      <c r="FX7" s="255"/>
      <c r="FY7" s="255"/>
      <c r="FZ7" s="255"/>
      <c r="GA7" s="255"/>
      <c r="GB7" s="255"/>
      <c r="GC7" s="255"/>
      <c r="GD7" s="255"/>
      <c r="GE7" s="255"/>
      <c r="GF7" s="255"/>
      <c r="GG7" s="255"/>
      <c r="GH7" s="255"/>
      <c r="GI7" s="255"/>
      <c r="GJ7" s="255"/>
      <c r="GK7" s="255"/>
      <c r="GL7" s="255"/>
      <c r="GM7" s="255"/>
      <c r="GN7" s="255"/>
      <c r="GO7" s="255"/>
      <c r="GP7" s="255"/>
      <c r="GQ7" s="255"/>
      <c r="GR7" s="255"/>
      <c r="GS7" s="255"/>
      <c r="GT7" s="255"/>
      <c r="GU7" s="255"/>
      <c r="GV7" s="255"/>
      <c r="GW7" s="255"/>
      <c r="GX7" s="255"/>
      <c r="GY7" s="255"/>
      <c r="GZ7" s="255"/>
      <c r="HA7" s="255"/>
      <c r="HB7" s="255"/>
      <c r="HC7" s="255"/>
      <c r="HD7" s="255"/>
      <c r="HE7" s="255"/>
      <c r="HF7" s="255"/>
      <c r="HG7" s="255"/>
      <c r="HH7" s="255"/>
      <c r="HI7" s="255"/>
      <c r="HJ7" s="255"/>
      <c r="HK7" s="255"/>
      <c r="HL7" s="255"/>
      <c r="HM7" s="255"/>
      <c r="HN7" s="255"/>
      <c r="HO7" s="255"/>
      <c r="HP7" s="255"/>
      <c r="HQ7" s="255"/>
      <c r="HR7" s="255"/>
      <c r="HS7" s="255"/>
      <c r="HT7" s="255"/>
      <c r="HU7" s="255"/>
      <c r="HV7" s="255"/>
      <c r="HW7" s="255"/>
      <c r="HX7" s="255"/>
      <c r="HY7" s="255"/>
      <c r="HZ7" s="255"/>
      <c r="IA7" s="255"/>
      <c r="IB7" s="255"/>
      <c r="IC7" s="255"/>
      <c r="ID7" s="255"/>
      <c r="IE7" s="255"/>
      <c r="IF7" s="255"/>
      <c r="IG7" s="255"/>
      <c r="IH7" s="255"/>
      <c r="II7" s="255"/>
      <c r="IJ7" s="255"/>
      <c r="IK7" s="255"/>
      <c r="IL7" s="255"/>
      <c r="IM7" s="255"/>
      <c r="IN7" s="255"/>
      <c r="IO7" s="255"/>
      <c r="IP7" s="255"/>
      <c r="IQ7" s="255"/>
      <c r="IR7" s="255"/>
      <c r="IS7" s="255"/>
      <c r="IT7" s="255"/>
      <c r="IU7" s="255"/>
      <c r="IV7" s="255"/>
    </row>
    <row r="8" spans="1:256" x14ac:dyDescent="0.25">
      <c r="A8" s="274" t="s">
        <v>257</v>
      </c>
      <c r="B8" s="275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  <c r="GL8" s="255"/>
      <c r="GM8" s="255"/>
      <c r="GN8" s="255"/>
      <c r="GO8" s="255"/>
      <c r="GP8" s="255"/>
      <c r="GQ8" s="255"/>
      <c r="GR8" s="255"/>
      <c r="GS8" s="255"/>
      <c r="GT8" s="255"/>
      <c r="GU8" s="255"/>
      <c r="GV8" s="255"/>
      <c r="GW8" s="255"/>
      <c r="GX8" s="255"/>
      <c r="GY8" s="255"/>
      <c r="GZ8" s="255"/>
      <c r="HA8" s="255"/>
      <c r="HB8" s="255"/>
      <c r="HC8" s="255"/>
      <c r="HD8" s="255"/>
      <c r="HE8" s="255"/>
      <c r="HF8" s="255"/>
      <c r="HG8" s="255"/>
      <c r="HH8" s="255"/>
      <c r="HI8" s="255"/>
      <c r="HJ8" s="255"/>
      <c r="HK8" s="255"/>
      <c r="HL8" s="255"/>
      <c r="HM8" s="255"/>
      <c r="HN8" s="255"/>
      <c r="HO8" s="255"/>
      <c r="HP8" s="255"/>
      <c r="HQ8" s="255"/>
      <c r="HR8" s="255"/>
      <c r="HS8" s="255"/>
      <c r="HT8" s="255"/>
      <c r="HU8" s="255"/>
      <c r="HV8" s="255"/>
      <c r="HW8" s="255"/>
      <c r="HX8" s="255"/>
      <c r="HY8" s="255"/>
      <c r="HZ8" s="255"/>
      <c r="IA8" s="255"/>
      <c r="IB8" s="255"/>
      <c r="IC8" s="255"/>
      <c r="ID8" s="255"/>
      <c r="IE8" s="255"/>
      <c r="IF8" s="255"/>
      <c r="IG8" s="255"/>
      <c r="IH8" s="255"/>
      <c r="II8" s="255"/>
      <c r="IJ8" s="255"/>
      <c r="IK8" s="255"/>
      <c r="IL8" s="255"/>
      <c r="IM8" s="255"/>
      <c r="IN8" s="255"/>
      <c r="IO8" s="255"/>
      <c r="IP8" s="255"/>
      <c r="IQ8" s="255"/>
      <c r="IR8" s="255"/>
      <c r="IS8" s="255"/>
      <c r="IT8" s="255"/>
      <c r="IU8" s="255"/>
      <c r="IV8" s="255"/>
    </row>
    <row r="9" spans="1:256" x14ac:dyDescent="0.25">
      <c r="A9" s="274" t="s">
        <v>249</v>
      </c>
      <c r="B9" s="275" t="s">
        <v>242</v>
      </c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</row>
    <row r="10" spans="1:256" x14ac:dyDescent="0.25">
      <c r="A10" s="274" t="s">
        <v>22</v>
      </c>
      <c r="B10" s="275" t="s">
        <v>30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5"/>
      <c r="FL10" s="255"/>
      <c r="FM10" s="255"/>
      <c r="FN10" s="255"/>
      <c r="FO10" s="255"/>
      <c r="FP10" s="255"/>
      <c r="FQ10" s="255"/>
      <c r="FR10" s="255"/>
      <c r="FS10" s="255"/>
      <c r="FT10" s="255"/>
      <c r="FU10" s="255"/>
      <c r="FV10" s="255"/>
      <c r="FW10" s="255"/>
      <c r="FX10" s="255"/>
      <c r="FY10" s="255"/>
      <c r="FZ10" s="255"/>
      <c r="GA10" s="255"/>
      <c r="GB10" s="255"/>
      <c r="GC10" s="255"/>
      <c r="GD10" s="255"/>
      <c r="GE10" s="255"/>
      <c r="GF10" s="255"/>
      <c r="GG10" s="255"/>
      <c r="GH10" s="255"/>
      <c r="GI10" s="255"/>
      <c r="GJ10" s="255"/>
      <c r="GK10" s="255"/>
      <c r="GL10" s="255"/>
      <c r="GM10" s="255"/>
      <c r="GN10" s="255"/>
      <c r="GO10" s="255"/>
      <c r="GP10" s="255"/>
      <c r="GQ10" s="255"/>
      <c r="GR10" s="255"/>
      <c r="GS10" s="255"/>
      <c r="GT10" s="255"/>
      <c r="GU10" s="255"/>
      <c r="GV10" s="255"/>
      <c r="GW10" s="255"/>
      <c r="GX10" s="255"/>
      <c r="GY10" s="255"/>
      <c r="GZ10" s="255"/>
      <c r="HA10" s="255"/>
      <c r="HB10" s="255"/>
      <c r="HC10" s="255"/>
      <c r="HD10" s="255"/>
      <c r="HE10" s="255"/>
      <c r="HF10" s="255"/>
      <c r="HG10" s="255"/>
      <c r="HH10" s="255"/>
      <c r="HI10" s="255"/>
      <c r="HJ10" s="255"/>
      <c r="HK10" s="255"/>
      <c r="HL10" s="255"/>
      <c r="HM10" s="255"/>
      <c r="HN10" s="255"/>
      <c r="HO10" s="255"/>
      <c r="HP10" s="255"/>
      <c r="HQ10" s="255"/>
      <c r="HR10" s="255"/>
      <c r="HS10" s="255"/>
      <c r="HT10" s="255"/>
      <c r="HU10" s="255"/>
      <c r="HV10" s="255"/>
      <c r="HW10" s="255"/>
      <c r="HX10" s="255"/>
      <c r="HY10" s="255"/>
      <c r="HZ10" s="255"/>
      <c r="IA10" s="255"/>
      <c r="IB10" s="255"/>
      <c r="IC10" s="255"/>
      <c r="ID10" s="255"/>
      <c r="IE10" s="255"/>
      <c r="IF10" s="255"/>
      <c r="IG10" s="255"/>
      <c r="IH10" s="255"/>
      <c r="II10" s="255"/>
      <c r="IJ10" s="255"/>
      <c r="IK10" s="255"/>
      <c r="IL10" s="255"/>
      <c r="IM10" s="255"/>
      <c r="IN10" s="255"/>
      <c r="IO10" s="255"/>
      <c r="IP10" s="255"/>
      <c r="IQ10" s="255"/>
      <c r="IR10" s="255"/>
      <c r="IS10" s="255"/>
      <c r="IT10" s="255"/>
      <c r="IU10" s="255"/>
      <c r="IV10" s="255"/>
    </row>
    <row r="11" spans="1:256" x14ac:dyDescent="0.25">
      <c r="A11" s="276" t="s">
        <v>259</v>
      </c>
      <c r="B11" s="277" t="s">
        <v>260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5"/>
      <c r="FL11" s="255"/>
      <c r="FM11" s="255"/>
      <c r="FN11" s="255"/>
      <c r="FO11" s="255"/>
      <c r="FP11" s="255"/>
      <c r="FQ11" s="255"/>
      <c r="FR11" s="255"/>
      <c r="FS11" s="255"/>
      <c r="FT11" s="255"/>
      <c r="FU11" s="255"/>
      <c r="FV11" s="255"/>
      <c r="FW11" s="255"/>
      <c r="FX11" s="255"/>
      <c r="FY11" s="255"/>
      <c r="FZ11" s="255"/>
      <c r="GA11" s="255"/>
      <c r="GB11" s="255"/>
      <c r="GC11" s="255"/>
      <c r="GD11" s="255"/>
      <c r="GE11" s="255"/>
      <c r="GF11" s="255"/>
      <c r="GG11" s="255"/>
      <c r="GH11" s="255"/>
      <c r="GI11" s="255"/>
      <c r="GJ11" s="255"/>
      <c r="GK11" s="255"/>
      <c r="GL11" s="255"/>
      <c r="GM11" s="255"/>
      <c r="GN11" s="255"/>
      <c r="GO11" s="255"/>
      <c r="GP11" s="255"/>
      <c r="GQ11" s="255"/>
      <c r="GR11" s="255"/>
      <c r="GS11" s="255"/>
      <c r="GT11" s="255"/>
      <c r="GU11" s="255"/>
      <c r="GV11" s="255"/>
      <c r="GW11" s="255"/>
      <c r="GX11" s="255"/>
      <c r="GY11" s="255"/>
      <c r="GZ11" s="255"/>
      <c r="HA11" s="255"/>
      <c r="HB11" s="255"/>
      <c r="HC11" s="255"/>
      <c r="HD11" s="255"/>
      <c r="HE11" s="255"/>
      <c r="HF11" s="255"/>
      <c r="HG11" s="255"/>
      <c r="HH11" s="255"/>
      <c r="HI11" s="255"/>
      <c r="HJ11" s="255"/>
      <c r="HK11" s="255"/>
      <c r="HL11" s="255"/>
      <c r="HM11" s="255"/>
      <c r="HN11" s="255"/>
      <c r="HO11" s="255"/>
      <c r="HP11" s="255"/>
      <c r="HQ11" s="255"/>
      <c r="HR11" s="255"/>
      <c r="HS11" s="255"/>
      <c r="HT11" s="255"/>
      <c r="HU11" s="255"/>
      <c r="HV11" s="255"/>
      <c r="HW11" s="255"/>
      <c r="HX11" s="255"/>
      <c r="HY11" s="255"/>
      <c r="HZ11" s="255"/>
      <c r="IA11" s="255"/>
      <c r="IB11" s="255"/>
      <c r="IC11" s="255"/>
      <c r="ID11" s="255"/>
      <c r="IE11" s="255"/>
      <c r="IF11" s="255"/>
      <c r="IG11" s="255"/>
      <c r="IH11" s="255"/>
      <c r="II11" s="255"/>
      <c r="IJ11" s="255"/>
      <c r="IK11" s="255"/>
      <c r="IL11" s="255"/>
      <c r="IM11" s="255"/>
      <c r="IN11" s="255"/>
      <c r="IO11" s="255"/>
      <c r="IP11" s="255"/>
      <c r="IQ11" s="255"/>
      <c r="IR11" s="255"/>
      <c r="IS11" s="255"/>
      <c r="IT11" s="255"/>
      <c r="IU11" s="255"/>
      <c r="IV11" s="255"/>
    </row>
    <row r="12" spans="1:256" x14ac:dyDescent="0.25">
      <c r="A12" s="276" t="s">
        <v>42</v>
      </c>
      <c r="B12" s="277" t="s">
        <v>261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  <c r="FL12" s="255"/>
      <c r="FM12" s="255"/>
      <c r="FN12" s="255"/>
      <c r="FO12" s="255"/>
      <c r="FP12" s="255"/>
      <c r="FQ12" s="255"/>
      <c r="FR12" s="255"/>
      <c r="FS12" s="255"/>
      <c r="FT12" s="255"/>
      <c r="FU12" s="255"/>
      <c r="FV12" s="255"/>
      <c r="FW12" s="255"/>
      <c r="FX12" s="255"/>
      <c r="FY12" s="255"/>
      <c r="FZ12" s="255"/>
      <c r="GA12" s="255"/>
      <c r="GB12" s="255"/>
      <c r="GC12" s="255"/>
      <c r="GD12" s="255"/>
      <c r="GE12" s="255"/>
      <c r="GF12" s="255"/>
      <c r="GG12" s="255"/>
      <c r="GH12" s="255"/>
      <c r="GI12" s="255"/>
      <c r="GJ12" s="255"/>
      <c r="GK12" s="255"/>
      <c r="GL12" s="255"/>
      <c r="GM12" s="255"/>
      <c r="GN12" s="255"/>
      <c r="GO12" s="255"/>
      <c r="GP12" s="255"/>
      <c r="GQ12" s="255"/>
      <c r="GR12" s="255"/>
      <c r="GS12" s="255"/>
      <c r="GT12" s="255"/>
      <c r="GU12" s="255"/>
      <c r="GV12" s="255"/>
      <c r="GW12" s="255"/>
      <c r="GX12" s="255"/>
      <c r="GY12" s="255"/>
      <c r="GZ12" s="255"/>
      <c r="HA12" s="255"/>
      <c r="HB12" s="255"/>
      <c r="HC12" s="255"/>
      <c r="HD12" s="255"/>
      <c r="HE12" s="255"/>
      <c r="HF12" s="255"/>
      <c r="HG12" s="255"/>
      <c r="HH12" s="255"/>
      <c r="HI12" s="255"/>
      <c r="HJ12" s="255"/>
      <c r="HK12" s="255"/>
      <c r="HL12" s="255"/>
      <c r="HM12" s="255"/>
      <c r="HN12" s="255"/>
      <c r="HO12" s="255"/>
      <c r="HP12" s="255"/>
      <c r="HQ12" s="255"/>
      <c r="HR12" s="255"/>
      <c r="HS12" s="255"/>
      <c r="HT12" s="255"/>
      <c r="HU12" s="255"/>
      <c r="HV12" s="255"/>
      <c r="HW12" s="255"/>
      <c r="HX12" s="255"/>
      <c r="HY12" s="255"/>
      <c r="HZ12" s="255"/>
      <c r="IA12" s="255"/>
      <c r="IB12" s="255"/>
      <c r="IC12" s="255"/>
      <c r="ID12" s="255"/>
      <c r="IE12" s="255"/>
      <c r="IF12" s="255"/>
      <c r="IG12" s="255"/>
      <c r="IH12" s="255"/>
      <c r="II12" s="255"/>
      <c r="IJ12" s="255"/>
      <c r="IK12" s="255"/>
      <c r="IL12" s="255"/>
      <c r="IM12" s="255"/>
      <c r="IN12" s="255"/>
      <c r="IO12" s="255"/>
      <c r="IP12" s="255"/>
      <c r="IQ12" s="255"/>
      <c r="IR12" s="255"/>
      <c r="IS12" s="255"/>
      <c r="IT12" s="255"/>
      <c r="IU12" s="255"/>
      <c r="IV12" s="255"/>
    </row>
    <row r="13" spans="1:256" x14ac:dyDescent="0.25">
      <c r="A13" s="278" t="s">
        <v>239</v>
      </c>
      <c r="B13" s="279" t="s">
        <v>37</v>
      </c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5"/>
      <c r="FL13" s="255"/>
      <c r="FM13" s="255"/>
      <c r="FN13" s="255"/>
      <c r="FO13" s="255"/>
      <c r="FP13" s="255"/>
      <c r="FQ13" s="255"/>
      <c r="FR13" s="255"/>
      <c r="FS13" s="255"/>
      <c r="FT13" s="255"/>
      <c r="FU13" s="255"/>
      <c r="FV13" s="255"/>
      <c r="FW13" s="255"/>
      <c r="FX13" s="255"/>
      <c r="FY13" s="255"/>
      <c r="FZ13" s="255"/>
      <c r="GA13" s="255"/>
      <c r="GB13" s="255"/>
      <c r="GC13" s="255"/>
      <c r="GD13" s="255"/>
      <c r="GE13" s="255"/>
      <c r="GF13" s="255"/>
      <c r="GG13" s="255"/>
      <c r="GH13" s="255"/>
      <c r="GI13" s="255"/>
      <c r="GJ13" s="255"/>
      <c r="GK13" s="255"/>
      <c r="GL13" s="255"/>
      <c r="GM13" s="255"/>
      <c r="GN13" s="255"/>
      <c r="GO13" s="255"/>
      <c r="GP13" s="255"/>
      <c r="GQ13" s="255"/>
      <c r="GR13" s="255"/>
      <c r="GS13" s="255"/>
      <c r="GT13" s="255"/>
      <c r="GU13" s="255"/>
      <c r="GV13" s="255"/>
      <c r="GW13" s="255"/>
      <c r="GX13" s="255"/>
      <c r="GY13" s="255"/>
      <c r="GZ13" s="255"/>
      <c r="HA13" s="255"/>
      <c r="HB13" s="255"/>
      <c r="HC13" s="255"/>
      <c r="HD13" s="255"/>
      <c r="HE13" s="255"/>
      <c r="HF13" s="255"/>
      <c r="HG13" s="255"/>
      <c r="HH13" s="255"/>
      <c r="HI13" s="255"/>
      <c r="HJ13" s="255"/>
      <c r="HK13" s="255"/>
      <c r="HL13" s="255"/>
      <c r="HM13" s="255"/>
      <c r="HN13" s="255"/>
      <c r="HO13" s="255"/>
      <c r="HP13" s="255"/>
      <c r="HQ13" s="255"/>
      <c r="HR13" s="255"/>
      <c r="HS13" s="255"/>
      <c r="HT13" s="255"/>
      <c r="HU13" s="255"/>
      <c r="HV13" s="255"/>
      <c r="HW13" s="255"/>
      <c r="HX13" s="255"/>
      <c r="HY13" s="255"/>
      <c r="HZ13" s="255"/>
      <c r="IA13" s="255"/>
      <c r="IB13" s="255"/>
      <c r="IC13" s="255"/>
      <c r="ID13" s="255"/>
      <c r="IE13" s="255"/>
      <c r="IF13" s="255"/>
      <c r="IG13" s="255"/>
      <c r="IH13" s="255"/>
      <c r="II13" s="255"/>
      <c r="IJ13" s="255"/>
      <c r="IK13" s="255"/>
      <c r="IL13" s="255"/>
      <c r="IM13" s="255"/>
      <c r="IN13" s="255"/>
      <c r="IO13" s="255"/>
      <c r="IP13" s="255"/>
      <c r="IQ13" s="255"/>
      <c r="IR13" s="255"/>
      <c r="IS13" s="255"/>
      <c r="IT13" s="255"/>
      <c r="IU13" s="255"/>
      <c r="IV13" s="255"/>
    </row>
    <row r="14" spans="1:256" ht="15.75" thickBot="1" x14ac:dyDescent="0.3">
      <c r="A14" s="278" t="s">
        <v>124</v>
      </c>
      <c r="B14" s="279" t="s">
        <v>262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  <c r="FH14" s="255"/>
      <c r="FI14" s="255"/>
      <c r="FJ14" s="255"/>
      <c r="FK14" s="255"/>
      <c r="FL14" s="255"/>
      <c r="FM14" s="255"/>
      <c r="FN14" s="255"/>
      <c r="FO14" s="255"/>
      <c r="FP14" s="255"/>
      <c r="FQ14" s="255"/>
      <c r="FR14" s="255"/>
      <c r="FS14" s="255"/>
      <c r="FT14" s="255"/>
      <c r="FU14" s="255"/>
      <c r="FV14" s="255"/>
      <c r="FW14" s="255"/>
      <c r="FX14" s="255"/>
      <c r="FY14" s="255"/>
      <c r="FZ14" s="255"/>
      <c r="GA14" s="255"/>
      <c r="GB14" s="255"/>
      <c r="GC14" s="255"/>
      <c r="GD14" s="255"/>
      <c r="GE14" s="255"/>
      <c r="GF14" s="255"/>
      <c r="GG14" s="255"/>
      <c r="GH14" s="255"/>
      <c r="GI14" s="255"/>
      <c r="GJ14" s="255"/>
      <c r="GK14" s="255"/>
      <c r="GL14" s="255"/>
      <c r="GM14" s="255"/>
      <c r="GN14" s="255"/>
      <c r="GO14" s="255"/>
      <c r="GP14" s="255"/>
      <c r="GQ14" s="255"/>
      <c r="GR14" s="255"/>
      <c r="GS14" s="255"/>
      <c r="GT14" s="255"/>
      <c r="GU14" s="255"/>
      <c r="GV14" s="255"/>
      <c r="GW14" s="255"/>
      <c r="GX14" s="255"/>
      <c r="GY14" s="255"/>
      <c r="GZ14" s="255"/>
      <c r="HA14" s="255"/>
      <c r="HB14" s="255"/>
      <c r="HC14" s="255"/>
      <c r="HD14" s="255"/>
      <c r="HE14" s="255"/>
      <c r="HF14" s="255"/>
      <c r="HG14" s="255"/>
      <c r="HH14" s="255"/>
      <c r="HI14" s="255"/>
      <c r="HJ14" s="255"/>
      <c r="HK14" s="255"/>
      <c r="HL14" s="255"/>
      <c r="HM14" s="255"/>
      <c r="HN14" s="255"/>
      <c r="HO14" s="255"/>
      <c r="HP14" s="255"/>
      <c r="HQ14" s="255"/>
      <c r="HR14" s="255"/>
      <c r="HS14" s="255"/>
      <c r="HT14" s="255"/>
      <c r="HU14" s="255"/>
      <c r="HV14" s="255"/>
      <c r="HW14" s="255"/>
      <c r="HX14" s="255"/>
      <c r="HY14" s="255"/>
      <c r="HZ14" s="255"/>
      <c r="IA14" s="255"/>
      <c r="IB14" s="255"/>
      <c r="IC14" s="255"/>
      <c r="ID14" s="255"/>
      <c r="IE14" s="255"/>
      <c r="IF14" s="255"/>
      <c r="IG14" s="255"/>
      <c r="IH14" s="255"/>
      <c r="II14" s="255"/>
      <c r="IJ14" s="255"/>
      <c r="IK14" s="255"/>
      <c r="IL14" s="255"/>
      <c r="IM14" s="255"/>
      <c r="IN14" s="255"/>
      <c r="IO14" s="255"/>
      <c r="IP14" s="255"/>
      <c r="IQ14" s="255"/>
      <c r="IR14" s="255"/>
      <c r="IS14" s="255"/>
      <c r="IT14" s="255"/>
      <c r="IU14" s="255"/>
      <c r="IV14" s="255"/>
    </row>
    <row r="15" spans="1:256" x14ac:dyDescent="0.25">
      <c r="A15" s="272" t="s">
        <v>263</v>
      </c>
      <c r="B15" s="273" t="s">
        <v>16</v>
      </c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5"/>
      <c r="FC15" s="255"/>
      <c r="FD15" s="255"/>
      <c r="FE15" s="255"/>
      <c r="FF15" s="255"/>
      <c r="FG15" s="255"/>
      <c r="FH15" s="255"/>
      <c r="FI15" s="255"/>
      <c r="FJ15" s="255"/>
      <c r="FK15" s="255"/>
      <c r="FL15" s="255"/>
      <c r="FM15" s="255"/>
      <c r="FN15" s="255"/>
      <c r="FO15" s="255"/>
      <c r="FP15" s="255"/>
      <c r="FQ15" s="255"/>
      <c r="FR15" s="255"/>
      <c r="FS15" s="255"/>
      <c r="FT15" s="255"/>
      <c r="FU15" s="255"/>
      <c r="FV15" s="255"/>
      <c r="FW15" s="255"/>
      <c r="FX15" s="255"/>
      <c r="FY15" s="255"/>
      <c r="FZ15" s="255"/>
      <c r="GA15" s="255"/>
      <c r="GB15" s="255"/>
      <c r="GC15" s="255"/>
      <c r="GD15" s="255"/>
      <c r="GE15" s="255"/>
      <c r="GF15" s="255"/>
      <c r="GG15" s="255"/>
      <c r="GH15" s="255"/>
      <c r="GI15" s="255"/>
      <c r="GJ15" s="255"/>
      <c r="GK15" s="255"/>
      <c r="GL15" s="255"/>
      <c r="GM15" s="255"/>
      <c r="GN15" s="255"/>
      <c r="GO15" s="255"/>
      <c r="GP15" s="255"/>
      <c r="GQ15" s="255"/>
      <c r="GR15" s="255"/>
      <c r="GS15" s="255"/>
      <c r="GT15" s="255"/>
      <c r="GU15" s="255"/>
      <c r="GV15" s="255"/>
      <c r="GW15" s="255"/>
      <c r="GX15" s="255"/>
      <c r="GY15" s="255"/>
      <c r="GZ15" s="255"/>
      <c r="HA15" s="255"/>
      <c r="HB15" s="255"/>
      <c r="HC15" s="255"/>
      <c r="HD15" s="255"/>
      <c r="HE15" s="255"/>
      <c r="HF15" s="255"/>
      <c r="HG15" s="255"/>
      <c r="HH15" s="255"/>
      <c r="HI15" s="255"/>
      <c r="HJ15" s="255"/>
      <c r="HK15" s="255"/>
      <c r="HL15" s="255"/>
      <c r="HM15" s="255"/>
      <c r="HN15" s="255"/>
      <c r="HO15" s="255"/>
      <c r="HP15" s="255"/>
      <c r="HQ15" s="255"/>
      <c r="HR15" s="255"/>
      <c r="HS15" s="255"/>
      <c r="HT15" s="255"/>
      <c r="HU15" s="255"/>
      <c r="HV15" s="255"/>
      <c r="HW15" s="255"/>
      <c r="HX15" s="255"/>
      <c r="HY15" s="255"/>
      <c r="HZ15" s="255"/>
      <c r="IA15" s="255"/>
      <c r="IB15" s="255"/>
      <c r="IC15" s="255"/>
      <c r="ID15" s="255"/>
      <c r="IE15" s="255"/>
      <c r="IF15" s="255"/>
      <c r="IG15" s="255"/>
      <c r="IH15" s="255"/>
      <c r="II15" s="255"/>
      <c r="IJ15" s="255"/>
      <c r="IK15" s="255"/>
      <c r="IL15" s="255"/>
      <c r="IM15" s="255"/>
      <c r="IN15" s="255"/>
      <c r="IO15" s="255"/>
      <c r="IP15" s="255"/>
      <c r="IQ15" s="255"/>
      <c r="IR15" s="255"/>
      <c r="IS15" s="255"/>
      <c r="IT15" s="255"/>
      <c r="IU15" s="255"/>
      <c r="IV15" s="255"/>
    </row>
    <row r="16" spans="1:256" x14ac:dyDescent="0.25">
      <c r="A16" s="274" t="s">
        <v>264</v>
      </c>
      <c r="B16" s="275" t="s">
        <v>265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5"/>
      <c r="DY16" s="255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5"/>
      <c r="FC16" s="255"/>
      <c r="FD16" s="255"/>
      <c r="FE16" s="255"/>
      <c r="FF16" s="255"/>
      <c r="FG16" s="255"/>
      <c r="FH16" s="255"/>
      <c r="FI16" s="255"/>
      <c r="FJ16" s="255"/>
      <c r="FK16" s="255"/>
      <c r="FL16" s="255"/>
      <c r="FM16" s="255"/>
      <c r="FN16" s="255"/>
      <c r="FO16" s="255"/>
      <c r="FP16" s="255"/>
      <c r="FQ16" s="255"/>
      <c r="FR16" s="255"/>
      <c r="FS16" s="255"/>
      <c r="FT16" s="255"/>
      <c r="FU16" s="255"/>
      <c r="FV16" s="255"/>
      <c r="FW16" s="255"/>
      <c r="FX16" s="255"/>
      <c r="FY16" s="255"/>
      <c r="FZ16" s="255"/>
      <c r="GA16" s="255"/>
      <c r="GB16" s="255"/>
      <c r="GC16" s="255"/>
      <c r="GD16" s="255"/>
      <c r="GE16" s="255"/>
      <c r="GF16" s="255"/>
      <c r="GG16" s="255"/>
      <c r="GH16" s="255"/>
      <c r="GI16" s="255"/>
      <c r="GJ16" s="255"/>
      <c r="GK16" s="255"/>
      <c r="GL16" s="255"/>
      <c r="GM16" s="255"/>
      <c r="GN16" s="255"/>
      <c r="GO16" s="255"/>
      <c r="GP16" s="255"/>
      <c r="GQ16" s="255"/>
      <c r="GR16" s="255"/>
      <c r="GS16" s="255"/>
      <c r="GT16" s="255"/>
      <c r="GU16" s="255"/>
      <c r="GV16" s="255"/>
      <c r="GW16" s="255"/>
      <c r="GX16" s="255"/>
      <c r="GY16" s="255"/>
      <c r="GZ16" s="255"/>
      <c r="HA16" s="255"/>
      <c r="HB16" s="255"/>
      <c r="HC16" s="255"/>
      <c r="HD16" s="255"/>
      <c r="HE16" s="255"/>
      <c r="HF16" s="255"/>
      <c r="HG16" s="255"/>
      <c r="HH16" s="255"/>
      <c r="HI16" s="255"/>
      <c r="HJ16" s="255"/>
      <c r="HK16" s="255"/>
      <c r="HL16" s="255"/>
      <c r="HM16" s="255"/>
      <c r="HN16" s="255"/>
      <c r="HO16" s="255"/>
      <c r="HP16" s="255"/>
      <c r="HQ16" s="255"/>
      <c r="HR16" s="255"/>
      <c r="HS16" s="255"/>
      <c r="HT16" s="255"/>
      <c r="HU16" s="255"/>
      <c r="HV16" s="255"/>
      <c r="HW16" s="255"/>
      <c r="HX16" s="255"/>
      <c r="HY16" s="255"/>
      <c r="HZ16" s="255"/>
      <c r="IA16" s="255"/>
      <c r="IB16" s="255"/>
      <c r="IC16" s="255"/>
      <c r="ID16" s="255"/>
      <c r="IE16" s="255"/>
      <c r="IF16" s="255"/>
      <c r="IG16" s="255"/>
      <c r="IH16" s="255"/>
      <c r="II16" s="255"/>
      <c r="IJ16" s="255"/>
      <c r="IK16" s="255"/>
      <c r="IL16" s="255"/>
      <c r="IM16" s="255"/>
      <c r="IN16" s="255"/>
      <c r="IO16" s="255"/>
      <c r="IP16" s="255"/>
      <c r="IQ16" s="255"/>
      <c r="IR16" s="255"/>
      <c r="IS16" s="255"/>
      <c r="IT16" s="255"/>
      <c r="IU16" s="255"/>
      <c r="IV16" s="255"/>
    </row>
    <row r="17" spans="1:256" x14ac:dyDescent="0.25">
      <c r="A17" s="280" t="s">
        <v>18</v>
      </c>
      <c r="B17" s="277" t="s">
        <v>19</v>
      </c>
      <c r="C17" s="47"/>
      <c r="D17" s="255"/>
      <c r="E17" s="255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</row>
    <row r="18" spans="1:256" x14ac:dyDescent="0.25">
      <c r="A18" s="280" t="s">
        <v>129</v>
      </c>
      <c r="B18" s="277" t="s">
        <v>128</v>
      </c>
      <c r="C18" s="47"/>
      <c r="D18" s="255"/>
      <c r="E18" s="255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</row>
    <row r="19" spans="1:256" x14ac:dyDescent="0.25">
      <c r="A19" s="280" t="s">
        <v>266</v>
      </c>
      <c r="B19" s="277" t="s">
        <v>254</v>
      </c>
      <c r="C19" s="47"/>
      <c r="D19" s="255"/>
      <c r="E19" s="255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</row>
    <row r="20" spans="1:256" x14ac:dyDescent="0.25">
      <c r="A20" s="280" t="s">
        <v>456</v>
      </c>
      <c r="B20" s="277" t="s">
        <v>435</v>
      </c>
      <c r="C20" s="47"/>
      <c r="D20" s="255"/>
      <c r="E20" s="25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</row>
    <row r="21" spans="1:256" x14ac:dyDescent="0.25">
      <c r="A21" s="280" t="s">
        <v>457</v>
      </c>
      <c r="B21" s="277" t="s">
        <v>436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5"/>
      <c r="BS21" s="255"/>
      <c r="BT21" s="255"/>
      <c r="BU21" s="255"/>
      <c r="BV21" s="255"/>
      <c r="BW21" s="255"/>
      <c r="BX21" s="255"/>
      <c r="BY21" s="255"/>
      <c r="BZ21" s="255"/>
      <c r="CA21" s="255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55"/>
      <c r="CU21" s="255"/>
      <c r="CV21" s="255"/>
      <c r="CW21" s="255"/>
      <c r="CX21" s="255"/>
      <c r="CY21" s="255"/>
      <c r="CZ21" s="255"/>
      <c r="DA21" s="255"/>
      <c r="DB21" s="255"/>
      <c r="DC21" s="255"/>
      <c r="DD21" s="255"/>
      <c r="DE21" s="255"/>
      <c r="DF21" s="255"/>
      <c r="DG21" s="255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55"/>
      <c r="GE21" s="255"/>
      <c r="GF21" s="255"/>
      <c r="GG21" s="255"/>
      <c r="GH21" s="255"/>
      <c r="GI21" s="255"/>
      <c r="GJ21" s="255"/>
      <c r="GK21" s="255"/>
      <c r="GL21" s="255"/>
      <c r="GM21" s="255"/>
      <c r="GN21" s="255"/>
      <c r="GO21" s="255"/>
      <c r="GP21" s="255"/>
      <c r="GQ21" s="255"/>
      <c r="GR21" s="255"/>
      <c r="GS21" s="255"/>
      <c r="GT21" s="255"/>
      <c r="GU21" s="255"/>
      <c r="GV21" s="255"/>
      <c r="GW21" s="255"/>
      <c r="GX21" s="255"/>
      <c r="GY21" s="255"/>
      <c r="GZ21" s="255"/>
      <c r="HA21" s="255"/>
      <c r="HB21" s="255"/>
      <c r="HC21" s="255"/>
      <c r="HD21" s="255"/>
      <c r="HE21" s="255"/>
      <c r="HF21" s="255"/>
      <c r="HG21" s="255"/>
      <c r="HH21" s="255"/>
      <c r="HI21" s="255"/>
      <c r="HJ21" s="255"/>
      <c r="HK21" s="255"/>
      <c r="HL21" s="255"/>
      <c r="HM21" s="255"/>
      <c r="HN21" s="255"/>
      <c r="HO21" s="255"/>
      <c r="HP21" s="255"/>
      <c r="HQ21" s="255"/>
      <c r="HR21" s="255"/>
      <c r="HS21" s="255"/>
      <c r="HT21" s="255"/>
      <c r="HU21" s="255"/>
      <c r="HV21" s="255"/>
      <c r="HW21" s="255"/>
      <c r="HX21" s="255"/>
      <c r="HY21" s="255"/>
      <c r="HZ21" s="255"/>
      <c r="IA21" s="255"/>
      <c r="IB21" s="255"/>
      <c r="IC21" s="255"/>
      <c r="ID21" s="255"/>
      <c r="IE21" s="255"/>
      <c r="IF21" s="255"/>
      <c r="IG21" s="255"/>
      <c r="IH21" s="255"/>
      <c r="II21" s="255"/>
      <c r="IJ21" s="255"/>
      <c r="IK21" s="255"/>
      <c r="IL21" s="255"/>
      <c r="IM21" s="255"/>
      <c r="IN21" s="255"/>
      <c r="IO21" s="255"/>
      <c r="IP21" s="255"/>
      <c r="IQ21" s="255"/>
      <c r="IR21" s="255"/>
      <c r="IS21" s="255"/>
      <c r="IT21" s="255"/>
      <c r="IU21" s="255"/>
      <c r="IV21" s="255"/>
    </row>
    <row r="22" spans="1:256" x14ac:dyDescent="0.25">
      <c r="A22" s="280" t="s">
        <v>20</v>
      </c>
      <c r="B22" s="277" t="s">
        <v>20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55"/>
      <c r="GE22" s="255"/>
      <c r="GF22" s="255"/>
      <c r="GG22" s="255"/>
      <c r="GH22" s="255"/>
      <c r="GI22" s="255"/>
      <c r="GJ22" s="255"/>
      <c r="GK22" s="255"/>
      <c r="GL22" s="255"/>
      <c r="GM22" s="255"/>
      <c r="GN22" s="255"/>
      <c r="GO22" s="255"/>
      <c r="GP22" s="255"/>
      <c r="GQ22" s="255"/>
      <c r="GR22" s="255"/>
      <c r="GS22" s="255"/>
      <c r="GT22" s="255"/>
      <c r="GU22" s="255"/>
      <c r="GV22" s="255"/>
      <c r="GW22" s="255"/>
      <c r="GX22" s="255"/>
      <c r="GY22" s="255"/>
      <c r="GZ22" s="255"/>
      <c r="HA22" s="255"/>
      <c r="HB22" s="255"/>
      <c r="HC22" s="255"/>
      <c r="HD22" s="255"/>
      <c r="HE22" s="255"/>
      <c r="HF22" s="255"/>
      <c r="HG22" s="255"/>
      <c r="HH22" s="255"/>
      <c r="HI22" s="255"/>
      <c r="HJ22" s="255"/>
      <c r="HK22" s="255"/>
      <c r="HL22" s="255"/>
      <c r="HM22" s="255"/>
      <c r="HN22" s="255"/>
      <c r="HO22" s="255"/>
      <c r="HP22" s="255"/>
      <c r="HQ22" s="255"/>
      <c r="HR22" s="255"/>
      <c r="HS22" s="255"/>
      <c r="HT22" s="255"/>
      <c r="HU22" s="255"/>
      <c r="HV22" s="255"/>
      <c r="HW22" s="255"/>
      <c r="HX22" s="255"/>
      <c r="HY22" s="255"/>
      <c r="HZ22" s="255"/>
      <c r="IA22" s="255"/>
      <c r="IB22" s="255"/>
      <c r="IC22" s="255"/>
      <c r="ID22" s="255"/>
      <c r="IE22" s="255"/>
      <c r="IF22" s="255"/>
      <c r="IG22" s="255"/>
      <c r="IH22" s="255"/>
      <c r="II22" s="255"/>
      <c r="IJ22" s="255"/>
      <c r="IK22" s="255"/>
      <c r="IL22" s="255"/>
      <c r="IM22" s="255"/>
      <c r="IN22" s="255"/>
      <c r="IO22" s="255"/>
      <c r="IP22" s="255"/>
      <c r="IQ22" s="255"/>
      <c r="IR22" s="255"/>
      <c r="IS22" s="255"/>
      <c r="IT22" s="255"/>
      <c r="IU22" s="255"/>
      <c r="IV22" s="255"/>
    </row>
    <row r="23" spans="1:256" x14ac:dyDescent="0.25">
      <c r="A23" s="280" t="s">
        <v>21</v>
      </c>
      <c r="B23" s="277" t="s">
        <v>22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5"/>
      <c r="FI23" s="255"/>
      <c r="FJ23" s="255"/>
      <c r="FK23" s="255"/>
      <c r="FL23" s="255"/>
      <c r="FM23" s="255"/>
      <c r="FN23" s="255"/>
      <c r="FO23" s="255"/>
      <c r="FP23" s="255"/>
      <c r="FQ23" s="255"/>
      <c r="FR23" s="255"/>
      <c r="FS23" s="255"/>
      <c r="FT23" s="255"/>
      <c r="FU23" s="255"/>
      <c r="FV23" s="255"/>
      <c r="FW23" s="255"/>
      <c r="FX23" s="255"/>
      <c r="FY23" s="255"/>
      <c r="FZ23" s="255"/>
      <c r="GA23" s="255"/>
      <c r="GB23" s="255"/>
      <c r="GC23" s="255"/>
      <c r="GD23" s="255"/>
      <c r="GE23" s="255"/>
      <c r="GF23" s="255"/>
      <c r="GG23" s="255"/>
      <c r="GH23" s="255"/>
      <c r="GI23" s="255"/>
      <c r="GJ23" s="255"/>
      <c r="GK23" s="255"/>
      <c r="GL23" s="255"/>
      <c r="GM23" s="255"/>
      <c r="GN23" s="255"/>
      <c r="GO23" s="255"/>
      <c r="GP23" s="255"/>
      <c r="GQ23" s="255"/>
      <c r="GR23" s="255"/>
      <c r="GS23" s="255"/>
      <c r="GT23" s="255"/>
      <c r="GU23" s="255"/>
      <c r="GV23" s="255"/>
      <c r="GW23" s="255"/>
      <c r="GX23" s="255"/>
      <c r="GY23" s="255"/>
      <c r="GZ23" s="255"/>
      <c r="HA23" s="255"/>
      <c r="HB23" s="255"/>
      <c r="HC23" s="255"/>
      <c r="HD23" s="255"/>
      <c r="HE23" s="255"/>
      <c r="HF23" s="255"/>
      <c r="HG23" s="255"/>
      <c r="HH23" s="255"/>
      <c r="HI23" s="255"/>
      <c r="HJ23" s="255"/>
      <c r="HK23" s="255"/>
      <c r="HL23" s="255"/>
      <c r="HM23" s="255"/>
      <c r="HN23" s="255"/>
      <c r="HO23" s="255"/>
      <c r="HP23" s="255"/>
      <c r="HQ23" s="255"/>
      <c r="HR23" s="255"/>
      <c r="HS23" s="255"/>
      <c r="HT23" s="255"/>
      <c r="HU23" s="255"/>
      <c r="HV23" s="255"/>
      <c r="HW23" s="255"/>
      <c r="HX23" s="255"/>
      <c r="HY23" s="255"/>
      <c r="HZ23" s="255"/>
      <c r="IA23" s="255"/>
      <c r="IB23" s="255"/>
      <c r="IC23" s="255"/>
      <c r="ID23" s="255"/>
      <c r="IE23" s="255"/>
      <c r="IF23" s="255"/>
      <c r="IG23" s="255"/>
      <c r="IH23" s="255"/>
      <c r="II23" s="255"/>
      <c r="IJ23" s="255"/>
      <c r="IK23" s="255"/>
      <c r="IL23" s="255"/>
      <c r="IM23" s="255"/>
      <c r="IN23" s="255"/>
      <c r="IO23" s="255"/>
      <c r="IP23" s="255"/>
      <c r="IQ23" s="255"/>
      <c r="IR23" s="255"/>
      <c r="IS23" s="255"/>
      <c r="IT23" s="255"/>
      <c r="IU23" s="255"/>
      <c r="IV23" s="255"/>
    </row>
    <row r="24" spans="1:256" x14ac:dyDescent="0.25">
      <c r="A24" s="282" t="s">
        <v>267</v>
      </c>
      <c r="B24" s="279" t="s">
        <v>268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5"/>
      <c r="FL24" s="255"/>
      <c r="FM24" s="255"/>
      <c r="FN24" s="255"/>
      <c r="FO24" s="255"/>
      <c r="FP24" s="255"/>
      <c r="FQ24" s="255"/>
      <c r="FR24" s="255"/>
      <c r="FS24" s="255"/>
      <c r="FT24" s="255"/>
      <c r="FU24" s="255"/>
      <c r="FV24" s="255"/>
      <c r="FW24" s="255"/>
      <c r="FX24" s="255"/>
      <c r="FY24" s="255"/>
      <c r="FZ24" s="255"/>
      <c r="GA24" s="255"/>
      <c r="GB24" s="255"/>
      <c r="GC24" s="255"/>
      <c r="GD24" s="255"/>
      <c r="GE24" s="255"/>
      <c r="GF24" s="255"/>
      <c r="GG24" s="255"/>
      <c r="GH24" s="255"/>
      <c r="GI24" s="255"/>
      <c r="GJ24" s="255"/>
      <c r="GK24" s="255"/>
      <c r="GL24" s="255"/>
      <c r="GM24" s="255"/>
      <c r="GN24" s="255"/>
      <c r="GO24" s="255"/>
      <c r="GP24" s="255"/>
      <c r="GQ24" s="255"/>
      <c r="GR24" s="255"/>
      <c r="GS24" s="255"/>
      <c r="GT24" s="255"/>
      <c r="GU24" s="255"/>
      <c r="GV24" s="255"/>
      <c r="GW24" s="255"/>
      <c r="GX24" s="255"/>
      <c r="GY24" s="255"/>
      <c r="GZ24" s="255"/>
      <c r="HA24" s="255"/>
      <c r="HB24" s="255"/>
      <c r="HC24" s="255"/>
      <c r="HD24" s="255"/>
      <c r="HE24" s="255"/>
      <c r="HF24" s="255"/>
      <c r="HG24" s="255"/>
      <c r="HH24" s="255"/>
      <c r="HI24" s="255"/>
      <c r="HJ24" s="255"/>
      <c r="HK24" s="255"/>
      <c r="HL24" s="255"/>
      <c r="HM24" s="255"/>
      <c r="HN24" s="255"/>
      <c r="HO24" s="255"/>
      <c r="HP24" s="255"/>
      <c r="HQ24" s="255"/>
      <c r="HR24" s="255"/>
      <c r="HS24" s="255"/>
      <c r="HT24" s="255"/>
      <c r="HU24" s="255"/>
      <c r="HV24" s="255"/>
      <c r="HW24" s="255"/>
      <c r="HX24" s="255"/>
      <c r="HY24" s="255"/>
      <c r="HZ24" s="255"/>
      <c r="IA24" s="255"/>
      <c r="IB24" s="255"/>
      <c r="IC24" s="255"/>
      <c r="ID24" s="255"/>
      <c r="IE24" s="255"/>
      <c r="IF24" s="255"/>
      <c r="IG24" s="255"/>
      <c r="IH24" s="255"/>
      <c r="II24" s="255"/>
      <c r="IJ24" s="255"/>
      <c r="IK24" s="255"/>
      <c r="IL24" s="255"/>
      <c r="IM24" s="255"/>
      <c r="IN24" s="255"/>
      <c r="IO24" s="255"/>
      <c r="IP24" s="255"/>
      <c r="IQ24" s="255"/>
      <c r="IR24" s="255"/>
      <c r="IS24" s="255"/>
      <c r="IT24" s="255"/>
      <c r="IU24" s="255"/>
      <c r="IV24" s="255"/>
    </row>
    <row r="25" spans="1:256" x14ac:dyDescent="0.25">
      <c r="A25" s="282" t="s">
        <v>269</v>
      </c>
      <c r="B25" s="279" t="s">
        <v>270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5"/>
      <c r="FL25" s="255"/>
      <c r="FM25" s="255"/>
      <c r="FN25" s="255"/>
      <c r="FO25" s="255"/>
      <c r="FP25" s="255"/>
      <c r="FQ25" s="255"/>
      <c r="FR25" s="255"/>
      <c r="FS25" s="255"/>
      <c r="FT25" s="255"/>
      <c r="FU25" s="255"/>
      <c r="FV25" s="255"/>
      <c r="FW25" s="255"/>
      <c r="FX25" s="255"/>
      <c r="FY25" s="255"/>
      <c r="FZ25" s="255"/>
      <c r="GA25" s="255"/>
      <c r="GB25" s="255"/>
      <c r="GC25" s="255"/>
      <c r="GD25" s="255"/>
      <c r="GE25" s="255"/>
      <c r="GF25" s="255"/>
      <c r="GG25" s="255"/>
      <c r="GH25" s="255"/>
      <c r="GI25" s="255"/>
      <c r="GJ25" s="255"/>
      <c r="GK25" s="255"/>
      <c r="GL25" s="255"/>
      <c r="GM25" s="255"/>
      <c r="GN25" s="255"/>
      <c r="GO25" s="255"/>
      <c r="GP25" s="255"/>
      <c r="GQ25" s="255"/>
      <c r="GR25" s="255"/>
      <c r="GS25" s="255"/>
      <c r="GT25" s="255"/>
      <c r="GU25" s="255"/>
      <c r="GV25" s="255"/>
      <c r="GW25" s="255"/>
      <c r="GX25" s="255"/>
      <c r="GY25" s="255"/>
      <c r="GZ25" s="255"/>
      <c r="HA25" s="255"/>
      <c r="HB25" s="255"/>
      <c r="HC25" s="255"/>
      <c r="HD25" s="255"/>
      <c r="HE25" s="255"/>
      <c r="HF25" s="255"/>
      <c r="HG25" s="255"/>
      <c r="HH25" s="255"/>
      <c r="HI25" s="255"/>
      <c r="HJ25" s="255"/>
      <c r="HK25" s="255"/>
      <c r="HL25" s="255"/>
      <c r="HM25" s="255"/>
      <c r="HN25" s="255"/>
      <c r="HO25" s="255"/>
      <c r="HP25" s="255"/>
      <c r="HQ25" s="255"/>
      <c r="HR25" s="255"/>
      <c r="HS25" s="255"/>
      <c r="HT25" s="255"/>
      <c r="HU25" s="255"/>
      <c r="HV25" s="255"/>
      <c r="HW25" s="255"/>
      <c r="HX25" s="255"/>
      <c r="HY25" s="255"/>
      <c r="HZ25" s="255"/>
      <c r="IA25" s="255"/>
      <c r="IB25" s="255"/>
      <c r="IC25" s="255"/>
      <c r="ID25" s="255"/>
      <c r="IE25" s="255"/>
      <c r="IF25" s="255"/>
      <c r="IG25" s="255"/>
      <c r="IH25" s="255"/>
      <c r="II25" s="255"/>
      <c r="IJ25" s="255"/>
      <c r="IK25" s="255"/>
      <c r="IL25" s="255"/>
      <c r="IM25" s="255"/>
      <c r="IN25" s="255"/>
      <c r="IO25" s="255"/>
      <c r="IP25" s="255"/>
      <c r="IQ25" s="255"/>
      <c r="IR25" s="255"/>
      <c r="IS25" s="255"/>
      <c r="IT25" s="255"/>
      <c r="IU25" s="255"/>
      <c r="IV25" s="255"/>
    </row>
    <row r="26" spans="1:256" ht="15.75" thickBot="1" x14ac:dyDescent="0.3">
      <c r="A26" s="281" t="s">
        <v>271</v>
      </c>
      <c r="B26" s="279" t="s">
        <v>272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255"/>
      <c r="DN26" s="255"/>
      <c r="DO26" s="255"/>
      <c r="DP26" s="255"/>
      <c r="DQ26" s="255"/>
      <c r="DR26" s="255"/>
      <c r="DS26" s="255"/>
      <c r="DT26" s="255"/>
      <c r="DU26" s="255"/>
      <c r="DV26" s="255"/>
      <c r="DW26" s="255"/>
      <c r="DX26" s="255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5"/>
      <c r="FF26" s="255"/>
      <c r="FG26" s="255"/>
      <c r="FH26" s="255"/>
      <c r="FI26" s="255"/>
      <c r="FJ26" s="255"/>
      <c r="FK26" s="255"/>
      <c r="FL26" s="255"/>
      <c r="FM26" s="255"/>
      <c r="FN26" s="255"/>
      <c r="FO26" s="255"/>
      <c r="FP26" s="255"/>
      <c r="FQ26" s="255"/>
      <c r="FR26" s="255"/>
      <c r="FS26" s="255"/>
      <c r="FT26" s="255"/>
      <c r="FU26" s="255"/>
      <c r="FV26" s="255"/>
      <c r="FW26" s="255"/>
      <c r="FX26" s="255"/>
      <c r="FY26" s="255"/>
      <c r="FZ26" s="255"/>
      <c r="GA26" s="255"/>
      <c r="GB26" s="255"/>
      <c r="GC26" s="255"/>
      <c r="GD26" s="255"/>
      <c r="GE26" s="255"/>
      <c r="GF26" s="255"/>
      <c r="GG26" s="255"/>
      <c r="GH26" s="255"/>
      <c r="GI26" s="255"/>
      <c r="GJ26" s="255"/>
      <c r="GK26" s="255"/>
      <c r="GL26" s="255"/>
      <c r="GM26" s="255"/>
      <c r="GN26" s="255"/>
      <c r="GO26" s="255"/>
      <c r="GP26" s="255"/>
      <c r="GQ26" s="255"/>
      <c r="GR26" s="255"/>
      <c r="GS26" s="255"/>
      <c r="GT26" s="255"/>
      <c r="GU26" s="255"/>
      <c r="GV26" s="255"/>
      <c r="GW26" s="255"/>
      <c r="GX26" s="255"/>
      <c r="GY26" s="255"/>
      <c r="GZ26" s="255"/>
      <c r="HA26" s="255"/>
      <c r="HB26" s="255"/>
      <c r="HC26" s="255"/>
      <c r="HD26" s="255"/>
      <c r="HE26" s="255"/>
      <c r="HF26" s="255"/>
      <c r="HG26" s="255"/>
      <c r="HH26" s="255"/>
      <c r="HI26" s="255"/>
      <c r="HJ26" s="255"/>
      <c r="HK26" s="255"/>
      <c r="HL26" s="255"/>
      <c r="HM26" s="255"/>
      <c r="HN26" s="255"/>
      <c r="HO26" s="255"/>
      <c r="HP26" s="255"/>
      <c r="HQ26" s="255"/>
      <c r="HR26" s="255"/>
      <c r="HS26" s="255"/>
      <c r="HT26" s="255"/>
      <c r="HU26" s="255"/>
      <c r="HV26" s="255"/>
      <c r="HW26" s="255"/>
      <c r="HX26" s="255"/>
      <c r="HY26" s="255"/>
      <c r="HZ26" s="255"/>
      <c r="IA26" s="255"/>
      <c r="IB26" s="255"/>
      <c r="IC26" s="255"/>
      <c r="ID26" s="255"/>
      <c r="IE26" s="255"/>
      <c r="IF26" s="255"/>
      <c r="IG26" s="255"/>
      <c r="IH26" s="255"/>
      <c r="II26" s="255"/>
      <c r="IJ26" s="255"/>
      <c r="IK26" s="255"/>
      <c r="IL26" s="255"/>
      <c r="IM26" s="255"/>
      <c r="IN26" s="255"/>
      <c r="IO26" s="255"/>
      <c r="IP26" s="255"/>
      <c r="IQ26" s="255"/>
      <c r="IR26" s="255"/>
      <c r="IS26" s="255"/>
      <c r="IT26" s="255"/>
      <c r="IU26" s="255"/>
      <c r="IV26" s="255"/>
    </row>
    <row r="27" spans="1:256" x14ac:dyDescent="0.25">
      <c r="A27" s="283" t="s">
        <v>231</v>
      </c>
      <c r="B27" s="284" t="s">
        <v>16</v>
      </c>
      <c r="D27" s="255"/>
      <c r="E27" s="255"/>
      <c r="F27" s="255"/>
    </row>
    <row r="28" spans="1:256" x14ac:dyDescent="0.25">
      <c r="A28" s="285" t="s">
        <v>134</v>
      </c>
      <c r="B28" s="286" t="s">
        <v>273</v>
      </c>
    </row>
    <row r="29" spans="1:256" x14ac:dyDescent="0.25">
      <c r="A29" s="285" t="s">
        <v>274</v>
      </c>
      <c r="B29" s="286" t="s">
        <v>275</v>
      </c>
    </row>
    <row r="30" spans="1:256" x14ac:dyDescent="0.25">
      <c r="A30" s="285" t="s">
        <v>276</v>
      </c>
      <c r="B30" s="286" t="s">
        <v>277</v>
      </c>
    </row>
    <row r="31" spans="1:256" x14ac:dyDescent="0.25">
      <c r="A31" s="285" t="s">
        <v>458</v>
      </c>
      <c r="B31" s="286" t="s">
        <v>459</v>
      </c>
    </row>
    <row r="32" spans="1:256" x14ac:dyDescent="0.25">
      <c r="A32" s="285" t="s">
        <v>278</v>
      </c>
      <c r="B32" s="286" t="s">
        <v>279</v>
      </c>
    </row>
    <row r="33" spans="1:4" x14ac:dyDescent="0.25">
      <c r="A33" s="285" t="s">
        <v>280</v>
      </c>
      <c r="B33" s="286" t="s">
        <v>281</v>
      </c>
    </row>
    <row r="34" spans="1:4" ht="29.25" x14ac:dyDescent="0.25">
      <c r="A34" s="287" t="s">
        <v>282</v>
      </c>
      <c r="B34" s="286" t="s">
        <v>283</v>
      </c>
    </row>
    <row r="35" spans="1:4" ht="29.25" x14ac:dyDescent="0.25">
      <c r="A35" s="287" t="s">
        <v>284</v>
      </c>
      <c r="B35" s="286" t="s">
        <v>285</v>
      </c>
    </row>
    <row r="36" spans="1:4" ht="29.25" x14ac:dyDescent="0.25">
      <c r="A36" s="287" t="s">
        <v>286</v>
      </c>
      <c r="B36" s="286" t="s">
        <v>287</v>
      </c>
    </row>
    <row r="37" spans="1:4" x14ac:dyDescent="0.25">
      <c r="A37" s="285" t="s">
        <v>32</v>
      </c>
      <c r="B37" s="286" t="s">
        <v>91</v>
      </c>
    </row>
    <row r="38" spans="1:4" x14ac:dyDescent="0.25">
      <c r="A38" s="285" t="s">
        <v>288</v>
      </c>
      <c r="B38" s="286" t="s">
        <v>289</v>
      </c>
    </row>
    <row r="39" spans="1:4" x14ac:dyDescent="0.25">
      <c r="A39" s="285" t="s">
        <v>290</v>
      </c>
      <c r="B39" s="286" t="s">
        <v>291</v>
      </c>
    </row>
    <row r="40" spans="1:4" x14ac:dyDescent="0.25">
      <c r="A40" s="285" t="s">
        <v>292</v>
      </c>
      <c r="B40" s="286" t="s">
        <v>126</v>
      </c>
    </row>
    <row r="41" spans="1:4" x14ac:dyDescent="0.25">
      <c r="A41" s="285" t="s">
        <v>293</v>
      </c>
      <c r="B41" s="286" t="s">
        <v>294</v>
      </c>
    </row>
    <row r="42" spans="1:4" ht="15.75" thickBot="1" x14ac:dyDescent="0.3">
      <c r="A42" s="285" t="s">
        <v>295</v>
      </c>
      <c r="B42" s="286" t="s">
        <v>296</v>
      </c>
    </row>
    <row r="43" spans="1:4" x14ac:dyDescent="0.25">
      <c r="A43" s="283" t="s">
        <v>297</v>
      </c>
      <c r="B43" s="284" t="s">
        <v>16</v>
      </c>
    </row>
    <row r="44" spans="1:4" x14ac:dyDescent="0.25">
      <c r="A44" s="288" t="s">
        <v>19</v>
      </c>
      <c r="B44" s="289" t="s">
        <v>298</v>
      </c>
      <c r="D44" s="290"/>
    </row>
    <row r="45" spans="1:4" x14ac:dyDescent="0.25">
      <c r="A45" s="288" t="s">
        <v>299</v>
      </c>
      <c r="B45" s="289" t="s">
        <v>300</v>
      </c>
      <c r="C45" s="291"/>
      <c r="D45" s="290"/>
    </row>
    <row r="46" spans="1:4" x14ac:dyDescent="0.25">
      <c r="A46" s="288" t="s">
        <v>235</v>
      </c>
      <c r="B46" s="289" t="s">
        <v>301</v>
      </c>
      <c r="D46" s="290"/>
    </row>
    <row r="47" spans="1:4" x14ac:dyDescent="0.25">
      <c r="A47" s="288" t="s">
        <v>302</v>
      </c>
      <c r="B47" s="292" t="s">
        <v>303</v>
      </c>
      <c r="D47" s="290"/>
    </row>
    <row r="48" spans="1:4" x14ac:dyDescent="0.25">
      <c r="A48" s="288" t="s">
        <v>249</v>
      </c>
      <c r="B48" s="289" t="s">
        <v>304</v>
      </c>
    </row>
    <row r="49" spans="1:2" x14ac:dyDescent="0.25">
      <c r="A49" s="288" t="s">
        <v>305</v>
      </c>
      <c r="B49" s="289" t="s">
        <v>243</v>
      </c>
    </row>
    <row r="50" spans="1:2" x14ac:dyDescent="0.25">
      <c r="A50" s="288" t="s">
        <v>306</v>
      </c>
      <c r="B50" s="289" t="s">
        <v>307</v>
      </c>
    </row>
    <row r="51" spans="1:2" x14ac:dyDescent="0.25">
      <c r="A51" s="288" t="s">
        <v>308</v>
      </c>
      <c r="B51" s="289" t="s">
        <v>309</v>
      </c>
    </row>
    <row r="52" spans="1:2" x14ac:dyDescent="0.25">
      <c r="A52" s="288" t="s">
        <v>310</v>
      </c>
      <c r="B52" s="289" t="s">
        <v>311</v>
      </c>
    </row>
    <row r="53" spans="1:2" x14ac:dyDescent="0.25">
      <c r="A53" s="288" t="s">
        <v>312</v>
      </c>
      <c r="B53" s="289" t="s">
        <v>313</v>
      </c>
    </row>
    <row r="54" spans="1:2" x14ac:dyDescent="0.25">
      <c r="A54" s="288" t="s">
        <v>314</v>
      </c>
      <c r="B54" s="289" t="s">
        <v>315</v>
      </c>
    </row>
    <row r="55" spans="1:2" x14ac:dyDescent="0.25">
      <c r="A55" s="288" t="s">
        <v>316</v>
      </c>
      <c r="B55" s="289" t="s">
        <v>317</v>
      </c>
    </row>
    <row r="56" spans="1:2" x14ac:dyDescent="0.25">
      <c r="A56" s="293" t="s">
        <v>318</v>
      </c>
      <c r="B56" s="289" t="s">
        <v>319</v>
      </c>
    </row>
    <row r="57" spans="1:2" x14ac:dyDescent="0.25">
      <c r="A57" s="294" t="s">
        <v>320</v>
      </c>
      <c r="B57" s="295" t="s">
        <v>321</v>
      </c>
    </row>
    <row r="58" spans="1:2" x14ac:dyDescent="0.25">
      <c r="A58" s="293" t="s">
        <v>322</v>
      </c>
      <c r="B58" s="289" t="s">
        <v>323</v>
      </c>
    </row>
    <row r="59" spans="1:2" x14ac:dyDescent="0.25">
      <c r="A59" s="294" t="s">
        <v>324</v>
      </c>
      <c r="B59" s="295" t="s">
        <v>325</v>
      </c>
    </row>
    <row r="60" spans="1:2" x14ac:dyDescent="0.25">
      <c r="A60" s="296" t="s">
        <v>326</v>
      </c>
      <c r="B60" s="297" t="s">
        <v>16</v>
      </c>
    </row>
    <row r="61" spans="1:2" x14ac:dyDescent="0.25">
      <c r="A61" s="285" t="s">
        <v>248</v>
      </c>
      <c r="B61" s="289" t="s">
        <v>327</v>
      </c>
    </row>
    <row r="62" spans="1:2" x14ac:dyDescent="0.25">
      <c r="A62" s="285" t="s">
        <v>328</v>
      </c>
      <c r="B62" s="289" t="s">
        <v>329</v>
      </c>
    </row>
    <row r="63" spans="1:2" x14ac:dyDescent="0.25">
      <c r="A63" s="285" t="s">
        <v>330</v>
      </c>
      <c r="B63" s="289" t="s">
        <v>331</v>
      </c>
    </row>
    <row r="64" spans="1:2" x14ac:dyDescent="0.25">
      <c r="A64" s="285" t="s">
        <v>332</v>
      </c>
      <c r="B64" s="289" t="s">
        <v>333</v>
      </c>
    </row>
    <row r="65" spans="1:2" x14ac:dyDescent="0.25">
      <c r="A65" s="285" t="s">
        <v>334</v>
      </c>
      <c r="B65" s="289" t="s">
        <v>335</v>
      </c>
    </row>
    <row r="66" spans="1:2" x14ac:dyDescent="0.25">
      <c r="A66" s="285" t="s">
        <v>336</v>
      </c>
      <c r="B66" s="289" t="s">
        <v>337</v>
      </c>
    </row>
    <row r="67" spans="1:2" x14ac:dyDescent="0.25">
      <c r="A67" s="285" t="s">
        <v>338</v>
      </c>
      <c r="B67" s="289" t="s">
        <v>339</v>
      </c>
    </row>
    <row r="68" spans="1:2" x14ac:dyDescent="0.25">
      <c r="A68" s="285" t="s">
        <v>340</v>
      </c>
      <c r="B68" s="289" t="s">
        <v>341</v>
      </c>
    </row>
    <row r="69" spans="1:2" x14ac:dyDescent="0.25">
      <c r="A69" s="285" t="s">
        <v>342</v>
      </c>
      <c r="B69" s="289" t="s">
        <v>343</v>
      </c>
    </row>
    <row r="70" spans="1:2" x14ac:dyDescent="0.25">
      <c r="A70" s="285" t="s">
        <v>246</v>
      </c>
      <c r="B70" s="289" t="s">
        <v>344</v>
      </c>
    </row>
    <row r="71" spans="1:2" x14ac:dyDescent="0.25">
      <c r="A71" s="285" t="s">
        <v>345</v>
      </c>
      <c r="B71" s="289" t="s">
        <v>346</v>
      </c>
    </row>
    <row r="72" spans="1:2" x14ac:dyDescent="0.25">
      <c r="A72" s="285" t="s">
        <v>347</v>
      </c>
      <c r="B72" s="289" t="s">
        <v>348</v>
      </c>
    </row>
    <row r="73" spans="1:2" x14ac:dyDescent="0.25">
      <c r="A73" s="285" t="s">
        <v>240</v>
      </c>
      <c r="B73" s="289" t="s">
        <v>349</v>
      </c>
    </row>
    <row r="74" spans="1:2" x14ac:dyDescent="0.25">
      <c r="A74" s="285" t="s">
        <v>350</v>
      </c>
      <c r="B74" s="289" t="s">
        <v>351</v>
      </c>
    </row>
    <row r="75" spans="1:2" x14ac:dyDescent="0.25">
      <c r="A75" s="285" t="s">
        <v>352</v>
      </c>
      <c r="B75" s="289" t="s">
        <v>353</v>
      </c>
    </row>
    <row r="76" spans="1:2" x14ac:dyDescent="0.25">
      <c r="A76" s="294" t="s">
        <v>354</v>
      </c>
      <c r="B76" s="298" t="s">
        <v>355</v>
      </c>
    </row>
    <row r="77" spans="1:2" x14ac:dyDescent="0.25">
      <c r="A77" s="294" t="s">
        <v>356</v>
      </c>
      <c r="B77" s="298" t="s">
        <v>357</v>
      </c>
    </row>
    <row r="78" spans="1:2" x14ac:dyDescent="0.25">
      <c r="A78" s="293" t="s">
        <v>322</v>
      </c>
      <c r="B78" s="289" t="s">
        <v>323</v>
      </c>
    </row>
    <row r="79" spans="1:2" x14ac:dyDescent="0.25">
      <c r="A79" s="294" t="s">
        <v>324</v>
      </c>
      <c r="B79" s="295" t="s">
        <v>325</v>
      </c>
    </row>
    <row r="80" spans="1:2" x14ac:dyDescent="0.25">
      <c r="A80" s="296" t="s">
        <v>358</v>
      </c>
      <c r="B80" s="297" t="s">
        <v>16</v>
      </c>
    </row>
    <row r="81" spans="1:2" x14ac:dyDescent="0.25">
      <c r="A81" s="285" t="s">
        <v>359</v>
      </c>
      <c r="B81" s="289" t="s">
        <v>360</v>
      </c>
    </row>
    <row r="82" spans="1:2" x14ac:dyDescent="0.25">
      <c r="A82" s="285" t="s">
        <v>250</v>
      </c>
      <c r="B82" s="289" t="s">
        <v>361</v>
      </c>
    </row>
    <row r="83" spans="1:2" x14ac:dyDescent="0.25">
      <c r="A83" s="285" t="s">
        <v>362</v>
      </c>
      <c r="B83" s="289" t="s">
        <v>363</v>
      </c>
    </row>
    <row r="84" spans="1:2" x14ac:dyDescent="0.25">
      <c r="A84" s="285" t="s">
        <v>364</v>
      </c>
      <c r="B84" s="289" t="s">
        <v>365</v>
      </c>
    </row>
    <row r="85" spans="1:2" x14ac:dyDescent="0.25">
      <c r="A85" s="285" t="s">
        <v>366</v>
      </c>
      <c r="B85" s="289" t="s">
        <v>367</v>
      </c>
    </row>
    <row r="86" spans="1:2" x14ac:dyDescent="0.25">
      <c r="A86" s="285" t="s">
        <v>368</v>
      </c>
      <c r="B86" s="289" t="s">
        <v>369</v>
      </c>
    </row>
    <row r="87" spans="1:2" x14ac:dyDescent="0.25">
      <c r="A87" s="285" t="s">
        <v>370</v>
      </c>
      <c r="B87" s="289" t="s">
        <v>370</v>
      </c>
    </row>
    <row r="88" spans="1:2" x14ac:dyDescent="0.25">
      <c r="A88" s="285" t="s">
        <v>371</v>
      </c>
      <c r="B88" s="289" t="s">
        <v>372</v>
      </c>
    </row>
    <row r="89" spans="1:2" x14ac:dyDescent="0.25">
      <c r="A89" s="285" t="s">
        <v>373</v>
      </c>
      <c r="B89" s="289" t="s">
        <v>245</v>
      </c>
    </row>
    <row r="90" spans="1:2" x14ac:dyDescent="0.25">
      <c r="A90" s="285" t="s">
        <v>374</v>
      </c>
      <c r="B90" s="289" t="s">
        <v>375</v>
      </c>
    </row>
    <row r="91" spans="1:2" x14ac:dyDescent="0.25">
      <c r="A91" s="285" t="s">
        <v>376</v>
      </c>
      <c r="B91" s="299" t="s">
        <v>377</v>
      </c>
    </row>
    <row r="92" spans="1:2" x14ac:dyDescent="0.25">
      <c r="A92" s="285" t="s">
        <v>378</v>
      </c>
      <c r="B92" s="299" t="s">
        <v>379</v>
      </c>
    </row>
    <row r="93" spans="1:2" x14ac:dyDescent="0.25">
      <c r="A93" s="285" t="s">
        <v>253</v>
      </c>
      <c r="B93" s="289" t="s">
        <v>380</v>
      </c>
    </row>
    <row r="94" spans="1:2" x14ac:dyDescent="0.25">
      <c r="A94" s="285" t="s">
        <v>381</v>
      </c>
      <c r="B94" s="289" t="s">
        <v>382</v>
      </c>
    </row>
    <row r="95" spans="1:2" x14ac:dyDescent="0.25">
      <c r="A95" s="285" t="s">
        <v>383</v>
      </c>
      <c r="B95" s="289" t="s">
        <v>384</v>
      </c>
    </row>
    <row r="96" spans="1:2" x14ac:dyDescent="0.25">
      <c r="A96" s="285" t="s">
        <v>22</v>
      </c>
      <c r="B96" s="289" t="s">
        <v>385</v>
      </c>
    </row>
    <row r="97" spans="1:2" x14ac:dyDescent="0.25">
      <c r="A97" s="300" t="s">
        <v>386</v>
      </c>
      <c r="B97" s="301" t="s">
        <v>387</v>
      </c>
    </row>
    <row r="98" spans="1:2" x14ac:dyDescent="0.25">
      <c r="A98" s="285" t="s">
        <v>241</v>
      </c>
      <c r="B98" s="302" t="s">
        <v>388</v>
      </c>
    </row>
    <row r="99" spans="1:2" ht="15.75" thickBot="1" x14ac:dyDescent="0.3">
      <c r="A99" s="303" t="s">
        <v>389</v>
      </c>
      <c r="B99" s="304" t="s">
        <v>390</v>
      </c>
    </row>
    <row r="100" spans="1:2" x14ac:dyDescent="0.25">
      <c r="A100" s="283" t="s">
        <v>231</v>
      </c>
      <c r="B100" s="284" t="s">
        <v>16</v>
      </c>
    </row>
    <row r="101" spans="1:2" x14ac:dyDescent="0.25">
      <c r="A101" s="285" t="s">
        <v>391</v>
      </c>
      <c r="B101" s="305" t="s">
        <v>392</v>
      </c>
    </row>
    <row r="102" spans="1:2" x14ac:dyDescent="0.25">
      <c r="A102" s="285" t="s">
        <v>393</v>
      </c>
      <c r="B102" s="305" t="s">
        <v>236</v>
      </c>
    </row>
    <row r="103" spans="1:2" x14ac:dyDescent="0.25">
      <c r="A103" s="285" t="s">
        <v>394</v>
      </c>
      <c r="B103" s="305" t="s">
        <v>238</v>
      </c>
    </row>
    <row r="104" spans="1:2" x14ac:dyDescent="0.25"/>
    <row r="105" spans="1:2" x14ac:dyDescent="0.25"/>
    <row r="106" spans="1:2" x14ac:dyDescent="0.25"/>
    <row r="107" spans="1:2" x14ac:dyDescent="0.25"/>
    <row r="108" spans="1:2" x14ac:dyDescent="0.25"/>
    <row r="109" spans="1:2" x14ac:dyDescent="0.25"/>
    <row r="110" spans="1:2" x14ac:dyDescent="0.25"/>
    <row r="111" spans="1:2" x14ac:dyDescent="0.25"/>
    <row r="112" spans="1: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</sheetData>
  <sheetProtection algorithmName="SHA-512" hashValue="uhqhKcBNlCZ5sjVi5wUB+5bP/U+a8mmoGx/Ur+JvhMELGjAWHlx7zEAQcsYuuX5aZyuYuH90OtQlJ21Zxlk0cg==" saltValue="IuXtLk6KviyAJJa4AucfM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5111-8D8B-4E1B-8937-B6A63DE4D95D}">
  <sheetPr>
    <tabColor rgb="FF00B0F0"/>
  </sheetPr>
  <dimension ref="A1:IV147"/>
  <sheetViews>
    <sheetView zoomScale="85" zoomScaleNormal="85" workbookViewId="0">
      <selection activeCell="E7" sqref="E7"/>
    </sheetView>
  </sheetViews>
  <sheetFormatPr baseColWidth="10" defaultColWidth="13" defaultRowHeight="14.25" x14ac:dyDescent="0.2"/>
  <cols>
    <col min="1" max="1" width="13.7109375" style="3" customWidth="1"/>
    <col min="2" max="2" width="54.7109375" style="3" customWidth="1"/>
    <col min="3" max="3" width="20.140625" style="3" customWidth="1"/>
    <col min="4" max="4" width="23.5703125" style="3" bestFit="1" customWidth="1"/>
    <col min="5" max="5" width="19.7109375" style="3" customWidth="1"/>
    <col min="6" max="6" width="18.5703125" style="3" customWidth="1"/>
    <col min="7" max="7" width="18" style="3" customWidth="1"/>
    <col min="8" max="8" width="14.140625" style="3" customWidth="1"/>
    <col min="9" max="9" width="15.5703125" style="3" customWidth="1"/>
    <col min="10" max="10" width="18.85546875" style="3" customWidth="1"/>
    <col min="11" max="11" width="15" style="3" customWidth="1"/>
    <col min="12" max="12" width="13.28515625" style="3" customWidth="1"/>
    <col min="13" max="13" width="17.7109375" style="3" customWidth="1"/>
    <col min="14" max="251" width="11.42578125" style="3" customWidth="1"/>
    <col min="252" max="252" width="9.140625" style="3" bestFit="1" customWidth="1"/>
    <col min="253" max="253" width="40.5703125" style="3" customWidth="1"/>
    <col min="254" max="254" width="13.7109375" style="3" bestFit="1" customWidth="1"/>
    <col min="255" max="255" width="20" style="3" bestFit="1" customWidth="1"/>
    <col min="256" max="256" width="13" style="3"/>
    <col min="257" max="257" width="13.7109375" style="3" customWidth="1"/>
    <col min="258" max="258" width="54.7109375" style="3" customWidth="1"/>
    <col min="259" max="259" width="20.140625" style="3" customWidth="1"/>
    <col min="260" max="260" width="23.5703125" style="3" bestFit="1" customWidth="1"/>
    <col min="261" max="262" width="18.5703125" style="3" customWidth="1"/>
    <col min="263" max="263" width="18" style="3" customWidth="1"/>
    <col min="264" max="264" width="14.140625" style="3" customWidth="1"/>
    <col min="265" max="265" width="15.5703125" style="3" customWidth="1"/>
    <col min="266" max="266" width="18.85546875" style="3" customWidth="1"/>
    <col min="267" max="267" width="14" style="3" customWidth="1"/>
    <col min="268" max="268" width="13.28515625" style="3" customWidth="1"/>
    <col min="269" max="269" width="17.7109375" style="3" customWidth="1"/>
    <col min="270" max="507" width="11.42578125" style="3" customWidth="1"/>
    <col min="508" max="508" width="9.140625" style="3" bestFit="1" customWidth="1"/>
    <col min="509" max="509" width="40.5703125" style="3" customWidth="1"/>
    <col min="510" max="510" width="13.7109375" style="3" bestFit="1" customWidth="1"/>
    <col min="511" max="511" width="20" style="3" bestFit="1" customWidth="1"/>
    <col min="512" max="512" width="13" style="3"/>
    <col min="513" max="513" width="13.7109375" style="3" customWidth="1"/>
    <col min="514" max="514" width="54.7109375" style="3" customWidth="1"/>
    <col min="515" max="515" width="20.140625" style="3" customWidth="1"/>
    <col min="516" max="516" width="23.5703125" style="3" bestFit="1" customWidth="1"/>
    <col min="517" max="518" width="18.5703125" style="3" customWidth="1"/>
    <col min="519" max="519" width="18" style="3" customWidth="1"/>
    <col min="520" max="520" width="14.140625" style="3" customWidth="1"/>
    <col min="521" max="521" width="15.5703125" style="3" customWidth="1"/>
    <col min="522" max="522" width="18.85546875" style="3" customWidth="1"/>
    <col min="523" max="523" width="14" style="3" customWidth="1"/>
    <col min="524" max="524" width="13.28515625" style="3" customWidth="1"/>
    <col min="525" max="525" width="17.7109375" style="3" customWidth="1"/>
    <col min="526" max="763" width="11.42578125" style="3" customWidth="1"/>
    <col min="764" max="764" width="9.140625" style="3" bestFit="1" customWidth="1"/>
    <col min="765" max="765" width="40.5703125" style="3" customWidth="1"/>
    <col min="766" max="766" width="13.7109375" style="3" bestFit="1" customWidth="1"/>
    <col min="767" max="767" width="20" style="3" bestFit="1" customWidth="1"/>
    <col min="768" max="768" width="13" style="3"/>
    <col min="769" max="769" width="13.7109375" style="3" customWidth="1"/>
    <col min="770" max="770" width="54.7109375" style="3" customWidth="1"/>
    <col min="771" max="771" width="20.140625" style="3" customWidth="1"/>
    <col min="772" max="772" width="23.5703125" style="3" bestFit="1" customWidth="1"/>
    <col min="773" max="774" width="18.5703125" style="3" customWidth="1"/>
    <col min="775" max="775" width="18" style="3" customWidth="1"/>
    <col min="776" max="776" width="14.140625" style="3" customWidth="1"/>
    <col min="777" max="777" width="15.5703125" style="3" customWidth="1"/>
    <col min="778" max="778" width="18.85546875" style="3" customWidth="1"/>
    <col min="779" max="779" width="14" style="3" customWidth="1"/>
    <col min="780" max="780" width="13.28515625" style="3" customWidth="1"/>
    <col min="781" max="781" width="17.7109375" style="3" customWidth="1"/>
    <col min="782" max="1019" width="11.42578125" style="3" customWidth="1"/>
    <col min="1020" max="1020" width="9.140625" style="3" bestFit="1" customWidth="1"/>
    <col min="1021" max="1021" width="40.5703125" style="3" customWidth="1"/>
    <col min="1022" max="1022" width="13.7109375" style="3" bestFit="1" customWidth="1"/>
    <col min="1023" max="1023" width="20" style="3" bestFit="1" customWidth="1"/>
    <col min="1024" max="1024" width="13" style="3"/>
    <col min="1025" max="1025" width="13.7109375" style="3" customWidth="1"/>
    <col min="1026" max="1026" width="54.7109375" style="3" customWidth="1"/>
    <col min="1027" max="1027" width="20.140625" style="3" customWidth="1"/>
    <col min="1028" max="1028" width="23.5703125" style="3" bestFit="1" customWidth="1"/>
    <col min="1029" max="1030" width="18.5703125" style="3" customWidth="1"/>
    <col min="1031" max="1031" width="18" style="3" customWidth="1"/>
    <col min="1032" max="1032" width="14.140625" style="3" customWidth="1"/>
    <col min="1033" max="1033" width="15.5703125" style="3" customWidth="1"/>
    <col min="1034" max="1034" width="18.85546875" style="3" customWidth="1"/>
    <col min="1035" max="1035" width="14" style="3" customWidth="1"/>
    <col min="1036" max="1036" width="13.28515625" style="3" customWidth="1"/>
    <col min="1037" max="1037" width="17.7109375" style="3" customWidth="1"/>
    <col min="1038" max="1275" width="11.42578125" style="3" customWidth="1"/>
    <col min="1276" max="1276" width="9.140625" style="3" bestFit="1" customWidth="1"/>
    <col min="1277" max="1277" width="40.5703125" style="3" customWidth="1"/>
    <col min="1278" max="1278" width="13.7109375" style="3" bestFit="1" customWidth="1"/>
    <col min="1279" max="1279" width="20" style="3" bestFit="1" customWidth="1"/>
    <col min="1280" max="1280" width="13" style="3"/>
    <col min="1281" max="1281" width="13.7109375" style="3" customWidth="1"/>
    <col min="1282" max="1282" width="54.7109375" style="3" customWidth="1"/>
    <col min="1283" max="1283" width="20.140625" style="3" customWidth="1"/>
    <col min="1284" max="1284" width="23.5703125" style="3" bestFit="1" customWidth="1"/>
    <col min="1285" max="1286" width="18.5703125" style="3" customWidth="1"/>
    <col min="1287" max="1287" width="18" style="3" customWidth="1"/>
    <col min="1288" max="1288" width="14.140625" style="3" customWidth="1"/>
    <col min="1289" max="1289" width="15.5703125" style="3" customWidth="1"/>
    <col min="1290" max="1290" width="18.85546875" style="3" customWidth="1"/>
    <col min="1291" max="1291" width="14" style="3" customWidth="1"/>
    <col min="1292" max="1292" width="13.28515625" style="3" customWidth="1"/>
    <col min="1293" max="1293" width="17.7109375" style="3" customWidth="1"/>
    <col min="1294" max="1531" width="11.42578125" style="3" customWidth="1"/>
    <col min="1532" max="1532" width="9.140625" style="3" bestFit="1" customWidth="1"/>
    <col min="1533" max="1533" width="40.5703125" style="3" customWidth="1"/>
    <col min="1534" max="1534" width="13.7109375" style="3" bestFit="1" customWidth="1"/>
    <col min="1535" max="1535" width="20" style="3" bestFit="1" customWidth="1"/>
    <col min="1536" max="1536" width="13" style="3"/>
    <col min="1537" max="1537" width="13.7109375" style="3" customWidth="1"/>
    <col min="1538" max="1538" width="54.7109375" style="3" customWidth="1"/>
    <col min="1539" max="1539" width="20.140625" style="3" customWidth="1"/>
    <col min="1540" max="1540" width="23.5703125" style="3" bestFit="1" customWidth="1"/>
    <col min="1541" max="1542" width="18.5703125" style="3" customWidth="1"/>
    <col min="1543" max="1543" width="18" style="3" customWidth="1"/>
    <col min="1544" max="1544" width="14.140625" style="3" customWidth="1"/>
    <col min="1545" max="1545" width="15.5703125" style="3" customWidth="1"/>
    <col min="1546" max="1546" width="18.85546875" style="3" customWidth="1"/>
    <col min="1547" max="1547" width="14" style="3" customWidth="1"/>
    <col min="1548" max="1548" width="13.28515625" style="3" customWidth="1"/>
    <col min="1549" max="1549" width="17.7109375" style="3" customWidth="1"/>
    <col min="1550" max="1787" width="11.42578125" style="3" customWidth="1"/>
    <col min="1788" max="1788" width="9.140625" style="3" bestFit="1" customWidth="1"/>
    <col min="1789" max="1789" width="40.5703125" style="3" customWidth="1"/>
    <col min="1790" max="1790" width="13.7109375" style="3" bestFit="1" customWidth="1"/>
    <col min="1791" max="1791" width="20" style="3" bestFit="1" customWidth="1"/>
    <col min="1792" max="1792" width="13" style="3"/>
    <col min="1793" max="1793" width="13.7109375" style="3" customWidth="1"/>
    <col min="1794" max="1794" width="54.7109375" style="3" customWidth="1"/>
    <col min="1795" max="1795" width="20.140625" style="3" customWidth="1"/>
    <col min="1796" max="1796" width="23.5703125" style="3" bestFit="1" customWidth="1"/>
    <col min="1797" max="1798" width="18.5703125" style="3" customWidth="1"/>
    <col min="1799" max="1799" width="18" style="3" customWidth="1"/>
    <col min="1800" max="1800" width="14.140625" style="3" customWidth="1"/>
    <col min="1801" max="1801" width="15.5703125" style="3" customWidth="1"/>
    <col min="1802" max="1802" width="18.85546875" style="3" customWidth="1"/>
    <col min="1803" max="1803" width="14" style="3" customWidth="1"/>
    <col min="1804" max="1804" width="13.28515625" style="3" customWidth="1"/>
    <col min="1805" max="1805" width="17.7109375" style="3" customWidth="1"/>
    <col min="1806" max="2043" width="11.42578125" style="3" customWidth="1"/>
    <col min="2044" max="2044" width="9.140625" style="3" bestFit="1" customWidth="1"/>
    <col min="2045" max="2045" width="40.5703125" style="3" customWidth="1"/>
    <col min="2046" max="2046" width="13.7109375" style="3" bestFit="1" customWidth="1"/>
    <col min="2047" max="2047" width="20" style="3" bestFit="1" customWidth="1"/>
    <col min="2048" max="2048" width="13" style="3"/>
    <col min="2049" max="2049" width="13.7109375" style="3" customWidth="1"/>
    <col min="2050" max="2050" width="54.7109375" style="3" customWidth="1"/>
    <col min="2051" max="2051" width="20.140625" style="3" customWidth="1"/>
    <col min="2052" max="2052" width="23.5703125" style="3" bestFit="1" customWidth="1"/>
    <col min="2053" max="2054" width="18.5703125" style="3" customWidth="1"/>
    <col min="2055" max="2055" width="18" style="3" customWidth="1"/>
    <col min="2056" max="2056" width="14.140625" style="3" customWidth="1"/>
    <col min="2057" max="2057" width="15.5703125" style="3" customWidth="1"/>
    <col min="2058" max="2058" width="18.85546875" style="3" customWidth="1"/>
    <col min="2059" max="2059" width="14" style="3" customWidth="1"/>
    <col min="2060" max="2060" width="13.28515625" style="3" customWidth="1"/>
    <col min="2061" max="2061" width="17.7109375" style="3" customWidth="1"/>
    <col min="2062" max="2299" width="11.42578125" style="3" customWidth="1"/>
    <col min="2300" max="2300" width="9.140625" style="3" bestFit="1" customWidth="1"/>
    <col min="2301" max="2301" width="40.5703125" style="3" customWidth="1"/>
    <col min="2302" max="2302" width="13.7109375" style="3" bestFit="1" customWidth="1"/>
    <col min="2303" max="2303" width="20" style="3" bestFit="1" customWidth="1"/>
    <col min="2304" max="2304" width="13" style="3"/>
    <col min="2305" max="2305" width="13.7109375" style="3" customWidth="1"/>
    <col min="2306" max="2306" width="54.7109375" style="3" customWidth="1"/>
    <col min="2307" max="2307" width="20.140625" style="3" customWidth="1"/>
    <col min="2308" max="2308" width="23.5703125" style="3" bestFit="1" customWidth="1"/>
    <col min="2309" max="2310" width="18.5703125" style="3" customWidth="1"/>
    <col min="2311" max="2311" width="18" style="3" customWidth="1"/>
    <col min="2312" max="2312" width="14.140625" style="3" customWidth="1"/>
    <col min="2313" max="2313" width="15.5703125" style="3" customWidth="1"/>
    <col min="2314" max="2314" width="18.85546875" style="3" customWidth="1"/>
    <col min="2315" max="2315" width="14" style="3" customWidth="1"/>
    <col min="2316" max="2316" width="13.28515625" style="3" customWidth="1"/>
    <col min="2317" max="2317" width="17.7109375" style="3" customWidth="1"/>
    <col min="2318" max="2555" width="11.42578125" style="3" customWidth="1"/>
    <col min="2556" max="2556" width="9.140625" style="3" bestFit="1" customWidth="1"/>
    <col min="2557" max="2557" width="40.5703125" style="3" customWidth="1"/>
    <col min="2558" max="2558" width="13.7109375" style="3" bestFit="1" customWidth="1"/>
    <col min="2559" max="2559" width="20" style="3" bestFit="1" customWidth="1"/>
    <col min="2560" max="2560" width="13" style="3"/>
    <col min="2561" max="2561" width="13.7109375" style="3" customWidth="1"/>
    <col min="2562" max="2562" width="54.7109375" style="3" customWidth="1"/>
    <col min="2563" max="2563" width="20.140625" style="3" customWidth="1"/>
    <col min="2564" max="2564" width="23.5703125" style="3" bestFit="1" customWidth="1"/>
    <col min="2565" max="2566" width="18.5703125" style="3" customWidth="1"/>
    <col min="2567" max="2567" width="18" style="3" customWidth="1"/>
    <col min="2568" max="2568" width="14.140625" style="3" customWidth="1"/>
    <col min="2569" max="2569" width="15.5703125" style="3" customWidth="1"/>
    <col min="2570" max="2570" width="18.85546875" style="3" customWidth="1"/>
    <col min="2571" max="2571" width="14" style="3" customWidth="1"/>
    <col min="2572" max="2572" width="13.28515625" style="3" customWidth="1"/>
    <col min="2573" max="2573" width="17.7109375" style="3" customWidth="1"/>
    <col min="2574" max="2811" width="11.42578125" style="3" customWidth="1"/>
    <col min="2812" max="2812" width="9.140625" style="3" bestFit="1" customWidth="1"/>
    <col min="2813" max="2813" width="40.5703125" style="3" customWidth="1"/>
    <col min="2814" max="2814" width="13.7109375" style="3" bestFit="1" customWidth="1"/>
    <col min="2815" max="2815" width="20" style="3" bestFit="1" customWidth="1"/>
    <col min="2816" max="2816" width="13" style="3"/>
    <col min="2817" max="2817" width="13.7109375" style="3" customWidth="1"/>
    <col min="2818" max="2818" width="54.7109375" style="3" customWidth="1"/>
    <col min="2819" max="2819" width="20.140625" style="3" customWidth="1"/>
    <col min="2820" max="2820" width="23.5703125" style="3" bestFit="1" customWidth="1"/>
    <col min="2821" max="2822" width="18.5703125" style="3" customWidth="1"/>
    <col min="2823" max="2823" width="18" style="3" customWidth="1"/>
    <col min="2824" max="2824" width="14.140625" style="3" customWidth="1"/>
    <col min="2825" max="2825" width="15.5703125" style="3" customWidth="1"/>
    <col min="2826" max="2826" width="18.85546875" style="3" customWidth="1"/>
    <col min="2827" max="2827" width="14" style="3" customWidth="1"/>
    <col min="2828" max="2828" width="13.28515625" style="3" customWidth="1"/>
    <col min="2829" max="2829" width="17.7109375" style="3" customWidth="1"/>
    <col min="2830" max="3067" width="11.42578125" style="3" customWidth="1"/>
    <col min="3068" max="3068" width="9.140625" style="3" bestFit="1" customWidth="1"/>
    <col min="3069" max="3069" width="40.5703125" style="3" customWidth="1"/>
    <col min="3070" max="3070" width="13.7109375" style="3" bestFit="1" customWidth="1"/>
    <col min="3071" max="3071" width="20" style="3" bestFit="1" customWidth="1"/>
    <col min="3072" max="3072" width="13" style="3"/>
    <col min="3073" max="3073" width="13.7109375" style="3" customWidth="1"/>
    <col min="3074" max="3074" width="54.7109375" style="3" customWidth="1"/>
    <col min="3075" max="3075" width="20.140625" style="3" customWidth="1"/>
    <col min="3076" max="3076" width="23.5703125" style="3" bestFit="1" customWidth="1"/>
    <col min="3077" max="3078" width="18.5703125" style="3" customWidth="1"/>
    <col min="3079" max="3079" width="18" style="3" customWidth="1"/>
    <col min="3080" max="3080" width="14.140625" style="3" customWidth="1"/>
    <col min="3081" max="3081" width="15.5703125" style="3" customWidth="1"/>
    <col min="3082" max="3082" width="18.85546875" style="3" customWidth="1"/>
    <col min="3083" max="3083" width="14" style="3" customWidth="1"/>
    <col min="3084" max="3084" width="13.28515625" style="3" customWidth="1"/>
    <col min="3085" max="3085" width="17.7109375" style="3" customWidth="1"/>
    <col min="3086" max="3323" width="11.42578125" style="3" customWidth="1"/>
    <col min="3324" max="3324" width="9.140625" style="3" bestFit="1" customWidth="1"/>
    <col min="3325" max="3325" width="40.5703125" style="3" customWidth="1"/>
    <col min="3326" max="3326" width="13.7109375" style="3" bestFit="1" customWidth="1"/>
    <col min="3327" max="3327" width="20" style="3" bestFit="1" customWidth="1"/>
    <col min="3328" max="3328" width="13" style="3"/>
    <col min="3329" max="3329" width="13.7109375" style="3" customWidth="1"/>
    <col min="3330" max="3330" width="54.7109375" style="3" customWidth="1"/>
    <col min="3331" max="3331" width="20.140625" style="3" customWidth="1"/>
    <col min="3332" max="3332" width="23.5703125" style="3" bestFit="1" customWidth="1"/>
    <col min="3333" max="3334" width="18.5703125" style="3" customWidth="1"/>
    <col min="3335" max="3335" width="18" style="3" customWidth="1"/>
    <col min="3336" max="3336" width="14.140625" style="3" customWidth="1"/>
    <col min="3337" max="3337" width="15.5703125" style="3" customWidth="1"/>
    <col min="3338" max="3338" width="18.85546875" style="3" customWidth="1"/>
    <col min="3339" max="3339" width="14" style="3" customWidth="1"/>
    <col min="3340" max="3340" width="13.28515625" style="3" customWidth="1"/>
    <col min="3341" max="3341" width="17.7109375" style="3" customWidth="1"/>
    <col min="3342" max="3579" width="11.42578125" style="3" customWidth="1"/>
    <col min="3580" max="3580" width="9.140625" style="3" bestFit="1" customWidth="1"/>
    <col min="3581" max="3581" width="40.5703125" style="3" customWidth="1"/>
    <col min="3582" max="3582" width="13.7109375" style="3" bestFit="1" customWidth="1"/>
    <col min="3583" max="3583" width="20" style="3" bestFit="1" customWidth="1"/>
    <col min="3584" max="3584" width="13" style="3"/>
    <col min="3585" max="3585" width="13.7109375" style="3" customWidth="1"/>
    <col min="3586" max="3586" width="54.7109375" style="3" customWidth="1"/>
    <col min="3587" max="3587" width="20.140625" style="3" customWidth="1"/>
    <col min="3588" max="3588" width="23.5703125" style="3" bestFit="1" customWidth="1"/>
    <col min="3589" max="3590" width="18.5703125" style="3" customWidth="1"/>
    <col min="3591" max="3591" width="18" style="3" customWidth="1"/>
    <col min="3592" max="3592" width="14.140625" style="3" customWidth="1"/>
    <col min="3593" max="3593" width="15.5703125" style="3" customWidth="1"/>
    <col min="3594" max="3594" width="18.85546875" style="3" customWidth="1"/>
    <col min="3595" max="3595" width="14" style="3" customWidth="1"/>
    <col min="3596" max="3596" width="13.28515625" style="3" customWidth="1"/>
    <col min="3597" max="3597" width="17.7109375" style="3" customWidth="1"/>
    <col min="3598" max="3835" width="11.42578125" style="3" customWidth="1"/>
    <col min="3836" max="3836" width="9.140625" style="3" bestFit="1" customWidth="1"/>
    <col min="3837" max="3837" width="40.5703125" style="3" customWidth="1"/>
    <col min="3838" max="3838" width="13.7109375" style="3" bestFit="1" customWidth="1"/>
    <col min="3839" max="3839" width="20" style="3" bestFit="1" customWidth="1"/>
    <col min="3840" max="3840" width="13" style="3"/>
    <col min="3841" max="3841" width="13.7109375" style="3" customWidth="1"/>
    <col min="3842" max="3842" width="54.7109375" style="3" customWidth="1"/>
    <col min="3843" max="3843" width="20.140625" style="3" customWidth="1"/>
    <col min="3844" max="3844" width="23.5703125" style="3" bestFit="1" customWidth="1"/>
    <col min="3845" max="3846" width="18.5703125" style="3" customWidth="1"/>
    <col min="3847" max="3847" width="18" style="3" customWidth="1"/>
    <col min="3848" max="3848" width="14.140625" style="3" customWidth="1"/>
    <col min="3849" max="3849" width="15.5703125" style="3" customWidth="1"/>
    <col min="3850" max="3850" width="18.85546875" style="3" customWidth="1"/>
    <col min="3851" max="3851" width="14" style="3" customWidth="1"/>
    <col min="3852" max="3852" width="13.28515625" style="3" customWidth="1"/>
    <col min="3853" max="3853" width="17.7109375" style="3" customWidth="1"/>
    <col min="3854" max="4091" width="11.42578125" style="3" customWidth="1"/>
    <col min="4092" max="4092" width="9.140625" style="3" bestFit="1" customWidth="1"/>
    <col min="4093" max="4093" width="40.5703125" style="3" customWidth="1"/>
    <col min="4094" max="4094" width="13.7109375" style="3" bestFit="1" customWidth="1"/>
    <col min="4095" max="4095" width="20" style="3" bestFit="1" customWidth="1"/>
    <col min="4096" max="4096" width="13" style="3"/>
    <col min="4097" max="4097" width="13.7109375" style="3" customWidth="1"/>
    <col min="4098" max="4098" width="54.7109375" style="3" customWidth="1"/>
    <col min="4099" max="4099" width="20.140625" style="3" customWidth="1"/>
    <col min="4100" max="4100" width="23.5703125" style="3" bestFit="1" customWidth="1"/>
    <col min="4101" max="4102" width="18.5703125" style="3" customWidth="1"/>
    <col min="4103" max="4103" width="18" style="3" customWidth="1"/>
    <col min="4104" max="4104" width="14.140625" style="3" customWidth="1"/>
    <col min="4105" max="4105" width="15.5703125" style="3" customWidth="1"/>
    <col min="4106" max="4106" width="18.85546875" style="3" customWidth="1"/>
    <col min="4107" max="4107" width="14" style="3" customWidth="1"/>
    <col min="4108" max="4108" width="13.28515625" style="3" customWidth="1"/>
    <col min="4109" max="4109" width="17.7109375" style="3" customWidth="1"/>
    <col min="4110" max="4347" width="11.42578125" style="3" customWidth="1"/>
    <col min="4348" max="4348" width="9.140625" style="3" bestFit="1" customWidth="1"/>
    <col min="4349" max="4349" width="40.5703125" style="3" customWidth="1"/>
    <col min="4350" max="4350" width="13.7109375" style="3" bestFit="1" customWidth="1"/>
    <col min="4351" max="4351" width="20" style="3" bestFit="1" customWidth="1"/>
    <col min="4352" max="4352" width="13" style="3"/>
    <col min="4353" max="4353" width="13.7109375" style="3" customWidth="1"/>
    <col min="4354" max="4354" width="54.7109375" style="3" customWidth="1"/>
    <col min="4355" max="4355" width="20.140625" style="3" customWidth="1"/>
    <col min="4356" max="4356" width="23.5703125" style="3" bestFit="1" customWidth="1"/>
    <col min="4357" max="4358" width="18.5703125" style="3" customWidth="1"/>
    <col min="4359" max="4359" width="18" style="3" customWidth="1"/>
    <col min="4360" max="4360" width="14.140625" style="3" customWidth="1"/>
    <col min="4361" max="4361" width="15.5703125" style="3" customWidth="1"/>
    <col min="4362" max="4362" width="18.85546875" style="3" customWidth="1"/>
    <col min="4363" max="4363" width="14" style="3" customWidth="1"/>
    <col min="4364" max="4364" width="13.28515625" style="3" customWidth="1"/>
    <col min="4365" max="4365" width="17.7109375" style="3" customWidth="1"/>
    <col min="4366" max="4603" width="11.42578125" style="3" customWidth="1"/>
    <col min="4604" max="4604" width="9.140625" style="3" bestFit="1" customWidth="1"/>
    <col min="4605" max="4605" width="40.5703125" style="3" customWidth="1"/>
    <col min="4606" max="4606" width="13.7109375" style="3" bestFit="1" customWidth="1"/>
    <col min="4607" max="4607" width="20" style="3" bestFit="1" customWidth="1"/>
    <col min="4608" max="4608" width="13" style="3"/>
    <col min="4609" max="4609" width="13.7109375" style="3" customWidth="1"/>
    <col min="4610" max="4610" width="54.7109375" style="3" customWidth="1"/>
    <col min="4611" max="4611" width="20.140625" style="3" customWidth="1"/>
    <col min="4612" max="4612" width="23.5703125" style="3" bestFit="1" customWidth="1"/>
    <col min="4613" max="4614" width="18.5703125" style="3" customWidth="1"/>
    <col min="4615" max="4615" width="18" style="3" customWidth="1"/>
    <col min="4616" max="4616" width="14.140625" style="3" customWidth="1"/>
    <col min="4617" max="4617" width="15.5703125" style="3" customWidth="1"/>
    <col min="4618" max="4618" width="18.85546875" style="3" customWidth="1"/>
    <col min="4619" max="4619" width="14" style="3" customWidth="1"/>
    <col min="4620" max="4620" width="13.28515625" style="3" customWidth="1"/>
    <col min="4621" max="4621" width="17.7109375" style="3" customWidth="1"/>
    <col min="4622" max="4859" width="11.42578125" style="3" customWidth="1"/>
    <col min="4860" max="4860" width="9.140625" style="3" bestFit="1" customWidth="1"/>
    <col min="4861" max="4861" width="40.5703125" style="3" customWidth="1"/>
    <col min="4862" max="4862" width="13.7109375" style="3" bestFit="1" customWidth="1"/>
    <col min="4863" max="4863" width="20" style="3" bestFit="1" customWidth="1"/>
    <col min="4864" max="4864" width="13" style="3"/>
    <col min="4865" max="4865" width="13.7109375" style="3" customWidth="1"/>
    <col min="4866" max="4866" width="54.7109375" style="3" customWidth="1"/>
    <col min="4867" max="4867" width="20.140625" style="3" customWidth="1"/>
    <col min="4868" max="4868" width="23.5703125" style="3" bestFit="1" customWidth="1"/>
    <col min="4869" max="4870" width="18.5703125" style="3" customWidth="1"/>
    <col min="4871" max="4871" width="18" style="3" customWidth="1"/>
    <col min="4872" max="4872" width="14.140625" style="3" customWidth="1"/>
    <col min="4873" max="4873" width="15.5703125" style="3" customWidth="1"/>
    <col min="4874" max="4874" width="18.85546875" style="3" customWidth="1"/>
    <col min="4875" max="4875" width="14" style="3" customWidth="1"/>
    <col min="4876" max="4876" width="13.28515625" style="3" customWidth="1"/>
    <col min="4877" max="4877" width="17.7109375" style="3" customWidth="1"/>
    <col min="4878" max="5115" width="11.42578125" style="3" customWidth="1"/>
    <col min="5116" max="5116" width="9.140625" style="3" bestFit="1" customWidth="1"/>
    <col min="5117" max="5117" width="40.5703125" style="3" customWidth="1"/>
    <col min="5118" max="5118" width="13.7109375" style="3" bestFit="1" customWidth="1"/>
    <col min="5119" max="5119" width="20" style="3" bestFit="1" customWidth="1"/>
    <col min="5120" max="5120" width="13" style="3"/>
    <col min="5121" max="5121" width="13.7109375" style="3" customWidth="1"/>
    <col min="5122" max="5122" width="54.7109375" style="3" customWidth="1"/>
    <col min="5123" max="5123" width="20.140625" style="3" customWidth="1"/>
    <col min="5124" max="5124" width="23.5703125" style="3" bestFit="1" customWidth="1"/>
    <col min="5125" max="5126" width="18.5703125" style="3" customWidth="1"/>
    <col min="5127" max="5127" width="18" style="3" customWidth="1"/>
    <col min="5128" max="5128" width="14.140625" style="3" customWidth="1"/>
    <col min="5129" max="5129" width="15.5703125" style="3" customWidth="1"/>
    <col min="5130" max="5130" width="18.85546875" style="3" customWidth="1"/>
    <col min="5131" max="5131" width="14" style="3" customWidth="1"/>
    <col min="5132" max="5132" width="13.28515625" style="3" customWidth="1"/>
    <col min="5133" max="5133" width="17.7109375" style="3" customWidth="1"/>
    <col min="5134" max="5371" width="11.42578125" style="3" customWidth="1"/>
    <col min="5372" max="5372" width="9.140625" style="3" bestFit="1" customWidth="1"/>
    <col min="5373" max="5373" width="40.5703125" style="3" customWidth="1"/>
    <col min="5374" max="5374" width="13.7109375" style="3" bestFit="1" customWidth="1"/>
    <col min="5375" max="5375" width="20" style="3" bestFit="1" customWidth="1"/>
    <col min="5376" max="5376" width="13" style="3"/>
    <col min="5377" max="5377" width="13.7109375" style="3" customWidth="1"/>
    <col min="5378" max="5378" width="54.7109375" style="3" customWidth="1"/>
    <col min="5379" max="5379" width="20.140625" style="3" customWidth="1"/>
    <col min="5380" max="5380" width="23.5703125" style="3" bestFit="1" customWidth="1"/>
    <col min="5381" max="5382" width="18.5703125" style="3" customWidth="1"/>
    <col min="5383" max="5383" width="18" style="3" customWidth="1"/>
    <col min="5384" max="5384" width="14.140625" style="3" customWidth="1"/>
    <col min="5385" max="5385" width="15.5703125" style="3" customWidth="1"/>
    <col min="5386" max="5386" width="18.85546875" style="3" customWidth="1"/>
    <col min="5387" max="5387" width="14" style="3" customWidth="1"/>
    <col min="5388" max="5388" width="13.28515625" style="3" customWidth="1"/>
    <col min="5389" max="5389" width="17.7109375" style="3" customWidth="1"/>
    <col min="5390" max="5627" width="11.42578125" style="3" customWidth="1"/>
    <col min="5628" max="5628" width="9.140625" style="3" bestFit="1" customWidth="1"/>
    <col min="5629" max="5629" width="40.5703125" style="3" customWidth="1"/>
    <col min="5630" max="5630" width="13.7109375" style="3" bestFit="1" customWidth="1"/>
    <col min="5631" max="5631" width="20" style="3" bestFit="1" customWidth="1"/>
    <col min="5632" max="5632" width="13" style="3"/>
    <col min="5633" max="5633" width="13.7109375" style="3" customWidth="1"/>
    <col min="5634" max="5634" width="54.7109375" style="3" customWidth="1"/>
    <col min="5635" max="5635" width="20.140625" style="3" customWidth="1"/>
    <col min="5636" max="5636" width="23.5703125" style="3" bestFit="1" customWidth="1"/>
    <col min="5637" max="5638" width="18.5703125" style="3" customWidth="1"/>
    <col min="5639" max="5639" width="18" style="3" customWidth="1"/>
    <col min="5640" max="5640" width="14.140625" style="3" customWidth="1"/>
    <col min="5641" max="5641" width="15.5703125" style="3" customWidth="1"/>
    <col min="5642" max="5642" width="18.85546875" style="3" customWidth="1"/>
    <col min="5643" max="5643" width="14" style="3" customWidth="1"/>
    <col min="5644" max="5644" width="13.28515625" style="3" customWidth="1"/>
    <col min="5645" max="5645" width="17.7109375" style="3" customWidth="1"/>
    <col min="5646" max="5883" width="11.42578125" style="3" customWidth="1"/>
    <col min="5884" max="5884" width="9.140625" style="3" bestFit="1" customWidth="1"/>
    <col min="5885" max="5885" width="40.5703125" style="3" customWidth="1"/>
    <col min="5886" max="5886" width="13.7109375" style="3" bestFit="1" customWidth="1"/>
    <col min="5887" max="5887" width="20" style="3" bestFit="1" customWidth="1"/>
    <col min="5888" max="5888" width="13" style="3"/>
    <col min="5889" max="5889" width="13.7109375" style="3" customWidth="1"/>
    <col min="5890" max="5890" width="54.7109375" style="3" customWidth="1"/>
    <col min="5891" max="5891" width="20.140625" style="3" customWidth="1"/>
    <col min="5892" max="5892" width="23.5703125" style="3" bestFit="1" customWidth="1"/>
    <col min="5893" max="5894" width="18.5703125" style="3" customWidth="1"/>
    <col min="5895" max="5895" width="18" style="3" customWidth="1"/>
    <col min="5896" max="5896" width="14.140625" style="3" customWidth="1"/>
    <col min="5897" max="5897" width="15.5703125" style="3" customWidth="1"/>
    <col min="5898" max="5898" width="18.85546875" style="3" customWidth="1"/>
    <col min="5899" max="5899" width="14" style="3" customWidth="1"/>
    <col min="5900" max="5900" width="13.28515625" style="3" customWidth="1"/>
    <col min="5901" max="5901" width="17.7109375" style="3" customWidth="1"/>
    <col min="5902" max="6139" width="11.42578125" style="3" customWidth="1"/>
    <col min="6140" max="6140" width="9.140625" style="3" bestFit="1" customWidth="1"/>
    <col min="6141" max="6141" width="40.5703125" style="3" customWidth="1"/>
    <col min="6142" max="6142" width="13.7109375" style="3" bestFit="1" customWidth="1"/>
    <col min="6143" max="6143" width="20" style="3" bestFit="1" customWidth="1"/>
    <col min="6144" max="6144" width="13" style="3"/>
    <col min="6145" max="6145" width="13.7109375" style="3" customWidth="1"/>
    <col min="6146" max="6146" width="54.7109375" style="3" customWidth="1"/>
    <col min="6147" max="6147" width="20.140625" style="3" customWidth="1"/>
    <col min="6148" max="6148" width="23.5703125" style="3" bestFit="1" customWidth="1"/>
    <col min="6149" max="6150" width="18.5703125" style="3" customWidth="1"/>
    <col min="6151" max="6151" width="18" style="3" customWidth="1"/>
    <col min="6152" max="6152" width="14.140625" style="3" customWidth="1"/>
    <col min="6153" max="6153" width="15.5703125" style="3" customWidth="1"/>
    <col min="6154" max="6154" width="18.85546875" style="3" customWidth="1"/>
    <col min="6155" max="6155" width="14" style="3" customWidth="1"/>
    <col min="6156" max="6156" width="13.28515625" style="3" customWidth="1"/>
    <col min="6157" max="6157" width="17.7109375" style="3" customWidth="1"/>
    <col min="6158" max="6395" width="11.42578125" style="3" customWidth="1"/>
    <col min="6396" max="6396" width="9.140625" style="3" bestFit="1" customWidth="1"/>
    <col min="6397" max="6397" width="40.5703125" style="3" customWidth="1"/>
    <col min="6398" max="6398" width="13.7109375" style="3" bestFit="1" customWidth="1"/>
    <col min="6399" max="6399" width="20" style="3" bestFit="1" customWidth="1"/>
    <col min="6400" max="6400" width="13" style="3"/>
    <col min="6401" max="6401" width="13.7109375" style="3" customWidth="1"/>
    <col min="6402" max="6402" width="54.7109375" style="3" customWidth="1"/>
    <col min="6403" max="6403" width="20.140625" style="3" customWidth="1"/>
    <col min="6404" max="6404" width="23.5703125" style="3" bestFit="1" customWidth="1"/>
    <col min="6405" max="6406" width="18.5703125" style="3" customWidth="1"/>
    <col min="6407" max="6407" width="18" style="3" customWidth="1"/>
    <col min="6408" max="6408" width="14.140625" style="3" customWidth="1"/>
    <col min="6409" max="6409" width="15.5703125" style="3" customWidth="1"/>
    <col min="6410" max="6410" width="18.85546875" style="3" customWidth="1"/>
    <col min="6411" max="6411" width="14" style="3" customWidth="1"/>
    <col min="6412" max="6412" width="13.28515625" style="3" customWidth="1"/>
    <col min="6413" max="6413" width="17.7109375" style="3" customWidth="1"/>
    <col min="6414" max="6651" width="11.42578125" style="3" customWidth="1"/>
    <col min="6652" max="6652" width="9.140625" style="3" bestFit="1" customWidth="1"/>
    <col min="6653" max="6653" width="40.5703125" style="3" customWidth="1"/>
    <col min="6654" max="6654" width="13.7109375" style="3" bestFit="1" customWidth="1"/>
    <col min="6655" max="6655" width="20" style="3" bestFit="1" customWidth="1"/>
    <col min="6656" max="6656" width="13" style="3"/>
    <col min="6657" max="6657" width="13.7109375" style="3" customWidth="1"/>
    <col min="6658" max="6658" width="54.7109375" style="3" customWidth="1"/>
    <col min="6659" max="6659" width="20.140625" style="3" customWidth="1"/>
    <col min="6660" max="6660" width="23.5703125" style="3" bestFit="1" customWidth="1"/>
    <col min="6661" max="6662" width="18.5703125" style="3" customWidth="1"/>
    <col min="6663" max="6663" width="18" style="3" customWidth="1"/>
    <col min="6664" max="6664" width="14.140625" style="3" customWidth="1"/>
    <col min="6665" max="6665" width="15.5703125" style="3" customWidth="1"/>
    <col min="6666" max="6666" width="18.85546875" style="3" customWidth="1"/>
    <col min="6667" max="6667" width="14" style="3" customWidth="1"/>
    <col min="6668" max="6668" width="13.28515625" style="3" customWidth="1"/>
    <col min="6669" max="6669" width="17.7109375" style="3" customWidth="1"/>
    <col min="6670" max="6907" width="11.42578125" style="3" customWidth="1"/>
    <col min="6908" max="6908" width="9.140625" style="3" bestFit="1" customWidth="1"/>
    <col min="6909" max="6909" width="40.5703125" style="3" customWidth="1"/>
    <col min="6910" max="6910" width="13.7109375" style="3" bestFit="1" customWidth="1"/>
    <col min="6911" max="6911" width="20" style="3" bestFit="1" customWidth="1"/>
    <col min="6912" max="6912" width="13" style="3"/>
    <col min="6913" max="6913" width="13.7109375" style="3" customWidth="1"/>
    <col min="6914" max="6914" width="54.7109375" style="3" customWidth="1"/>
    <col min="6915" max="6915" width="20.140625" style="3" customWidth="1"/>
    <col min="6916" max="6916" width="23.5703125" style="3" bestFit="1" customWidth="1"/>
    <col min="6917" max="6918" width="18.5703125" style="3" customWidth="1"/>
    <col min="6919" max="6919" width="18" style="3" customWidth="1"/>
    <col min="6920" max="6920" width="14.140625" style="3" customWidth="1"/>
    <col min="6921" max="6921" width="15.5703125" style="3" customWidth="1"/>
    <col min="6922" max="6922" width="18.85546875" style="3" customWidth="1"/>
    <col min="6923" max="6923" width="14" style="3" customWidth="1"/>
    <col min="6924" max="6924" width="13.28515625" style="3" customWidth="1"/>
    <col min="6925" max="6925" width="17.7109375" style="3" customWidth="1"/>
    <col min="6926" max="7163" width="11.42578125" style="3" customWidth="1"/>
    <col min="7164" max="7164" width="9.140625" style="3" bestFit="1" customWidth="1"/>
    <col min="7165" max="7165" width="40.5703125" style="3" customWidth="1"/>
    <col min="7166" max="7166" width="13.7109375" style="3" bestFit="1" customWidth="1"/>
    <col min="7167" max="7167" width="20" style="3" bestFit="1" customWidth="1"/>
    <col min="7168" max="7168" width="13" style="3"/>
    <col min="7169" max="7169" width="13.7109375" style="3" customWidth="1"/>
    <col min="7170" max="7170" width="54.7109375" style="3" customWidth="1"/>
    <col min="7171" max="7171" width="20.140625" style="3" customWidth="1"/>
    <col min="7172" max="7172" width="23.5703125" style="3" bestFit="1" customWidth="1"/>
    <col min="7173" max="7174" width="18.5703125" style="3" customWidth="1"/>
    <col min="7175" max="7175" width="18" style="3" customWidth="1"/>
    <col min="7176" max="7176" width="14.140625" style="3" customWidth="1"/>
    <col min="7177" max="7177" width="15.5703125" style="3" customWidth="1"/>
    <col min="7178" max="7178" width="18.85546875" style="3" customWidth="1"/>
    <col min="7179" max="7179" width="14" style="3" customWidth="1"/>
    <col min="7180" max="7180" width="13.28515625" style="3" customWidth="1"/>
    <col min="7181" max="7181" width="17.7109375" style="3" customWidth="1"/>
    <col min="7182" max="7419" width="11.42578125" style="3" customWidth="1"/>
    <col min="7420" max="7420" width="9.140625" style="3" bestFit="1" customWidth="1"/>
    <col min="7421" max="7421" width="40.5703125" style="3" customWidth="1"/>
    <col min="7422" max="7422" width="13.7109375" style="3" bestFit="1" customWidth="1"/>
    <col min="7423" max="7423" width="20" style="3" bestFit="1" customWidth="1"/>
    <col min="7424" max="7424" width="13" style="3"/>
    <col min="7425" max="7425" width="13.7109375" style="3" customWidth="1"/>
    <col min="7426" max="7426" width="54.7109375" style="3" customWidth="1"/>
    <col min="7427" max="7427" width="20.140625" style="3" customWidth="1"/>
    <col min="7428" max="7428" width="23.5703125" style="3" bestFit="1" customWidth="1"/>
    <col min="7429" max="7430" width="18.5703125" style="3" customWidth="1"/>
    <col min="7431" max="7431" width="18" style="3" customWidth="1"/>
    <col min="7432" max="7432" width="14.140625" style="3" customWidth="1"/>
    <col min="7433" max="7433" width="15.5703125" style="3" customWidth="1"/>
    <col min="7434" max="7434" width="18.85546875" style="3" customWidth="1"/>
    <col min="7435" max="7435" width="14" style="3" customWidth="1"/>
    <col min="7436" max="7436" width="13.28515625" style="3" customWidth="1"/>
    <col min="7437" max="7437" width="17.7109375" style="3" customWidth="1"/>
    <col min="7438" max="7675" width="11.42578125" style="3" customWidth="1"/>
    <col min="7676" max="7676" width="9.140625" style="3" bestFit="1" customWidth="1"/>
    <col min="7677" max="7677" width="40.5703125" style="3" customWidth="1"/>
    <col min="7678" max="7678" width="13.7109375" style="3" bestFit="1" customWidth="1"/>
    <col min="7679" max="7679" width="20" style="3" bestFit="1" customWidth="1"/>
    <col min="7680" max="7680" width="13" style="3"/>
    <col min="7681" max="7681" width="13.7109375" style="3" customWidth="1"/>
    <col min="7682" max="7682" width="54.7109375" style="3" customWidth="1"/>
    <col min="7683" max="7683" width="20.140625" style="3" customWidth="1"/>
    <col min="7684" max="7684" width="23.5703125" style="3" bestFit="1" customWidth="1"/>
    <col min="7685" max="7686" width="18.5703125" style="3" customWidth="1"/>
    <col min="7687" max="7687" width="18" style="3" customWidth="1"/>
    <col min="7688" max="7688" width="14.140625" style="3" customWidth="1"/>
    <col min="7689" max="7689" width="15.5703125" style="3" customWidth="1"/>
    <col min="7690" max="7690" width="18.85546875" style="3" customWidth="1"/>
    <col min="7691" max="7691" width="14" style="3" customWidth="1"/>
    <col min="7692" max="7692" width="13.28515625" style="3" customWidth="1"/>
    <col min="7693" max="7693" width="17.7109375" style="3" customWidth="1"/>
    <col min="7694" max="7931" width="11.42578125" style="3" customWidth="1"/>
    <col min="7932" max="7932" width="9.140625" style="3" bestFit="1" customWidth="1"/>
    <col min="7933" max="7933" width="40.5703125" style="3" customWidth="1"/>
    <col min="7934" max="7934" width="13.7109375" style="3" bestFit="1" customWidth="1"/>
    <col min="7935" max="7935" width="20" style="3" bestFit="1" customWidth="1"/>
    <col min="7936" max="7936" width="13" style="3"/>
    <col min="7937" max="7937" width="13.7109375" style="3" customWidth="1"/>
    <col min="7938" max="7938" width="54.7109375" style="3" customWidth="1"/>
    <col min="7939" max="7939" width="20.140625" style="3" customWidth="1"/>
    <col min="7940" max="7940" width="23.5703125" style="3" bestFit="1" customWidth="1"/>
    <col min="7941" max="7942" width="18.5703125" style="3" customWidth="1"/>
    <col min="7943" max="7943" width="18" style="3" customWidth="1"/>
    <col min="7944" max="7944" width="14.140625" style="3" customWidth="1"/>
    <col min="7945" max="7945" width="15.5703125" style="3" customWidth="1"/>
    <col min="7946" max="7946" width="18.85546875" style="3" customWidth="1"/>
    <col min="7947" max="7947" width="14" style="3" customWidth="1"/>
    <col min="7948" max="7948" width="13.28515625" style="3" customWidth="1"/>
    <col min="7949" max="7949" width="17.7109375" style="3" customWidth="1"/>
    <col min="7950" max="8187" width="11.42578125" style="3" customWidth="1"/>
    <col min="8188" max="8188" width="9.140625" style="3" bestFit="1" customWidth="1"/>
    <col min="8189" max="8189" width="40.5703125" style="3" customWidth="1"/>
    <col min="8190" max="8190" width="13.7109375" style="3" bestFit="1" customWidth="1"/>
    <col min="8191" max="8191" width="20" style="3" bestFit="1" customWidth="1"/>
    <col min="8192" max="8192" width="13" style="3"/>
    <col min="8193" max="8193" width="13.7109375" style="3" customWidth="1"/>
    <col min="8194" max="8194" width="54.7109375" style="3" customWidth="1"/>
    <col min="8195" max="8195" width="20.140625" style="3" customWidth="1"/>
    <col min="8196" max="8196" width="23.5703125" style="3" bestFit="1" customWidth="1"/>
    <col min="8197" max="8198" width="18.5703125" style="3" customWidth="1"/>
    <col min="8199" max="8199" width="18" style="3" customWidth="1"/>
    <col min="8200" max="8200" width="14.140625" style="3" customWidth="1"/>
    <col min="8201" max="8201" width="15.5703125" style="3" customWidth="1"/>
    <col min="8202" max="8202" width="18.85546875" style="3" customWidth="1"/>
    <col min="8203" max="8203" width="14" style="3" customWidth="1"/>
    <col min="8204" max="8204" width="13.28515625" style="3" customWidth="1"/>
    <col min="8205" max="8205" width="17.7109375" style="3" customWidth="1"/>
    <col min="8206" max="8443" width="11.42578125" style="3" customWidth="1"/>
    <col min="8444" max="8444" width="9.140625" style="3" bestFit="1" customWidth="1"/>
    <col min="8445" max="8445" width="40.5703125" style="3" customWidth="1"/>
    <col min="8446" max="8446" width="13.7109375" style="3" bestFit="1" customWidth="1"/>
    <col min="8447" max="8447" width="20" style="3" bestFit="1" customWidth="1"/>
    <col min="8448" max="8448" width="13" style="3"/>
    <col min="8449" max="8449" width="13.7109375" style="3" customWidth="1"/>
    <col min="8450" max="8450" width="54.7109375" style="3" customWidth="1"/>
    <col min="8451" max="8451" width="20.140625" style="3" customWidth="1"/>
    <col min="8452" max="8452" width="23.5703125" style="3" bestFit="1" customWidth="1"/>
    <col min="8453" max="8454" width="18.5703125" style="3" customWidth="1"/>
    <col min="8455" max="8455" width="18" style="3" customWidth="1"/>
    <col min="8456" max="8456" width="14.140625" style="3" customWidth="1"/>
    <col min="8457" max="8457" width="15.5703125" style="3" customWidth="1"/>
    <col min="8458" max="8458" width="18.85546875" style="3" customWidth="1"/>
    <col min="8459" max="8459" width="14" style="3" customWidth="1"/>
    <col min="8460" max="8460" width="13.28515625" style="3" customWidth="1"/>
    <col min="8461" max="8461" width="17.7109375" style="3" customWidth="1"/>
    <col min="8462" max="8699" width="11.42578125" style="3" customWidth="1"/>
    <col min="8700" max="8700" width="9.140625" style="3" bestFit="1" customWidth="1"/>
    <col min="8701" max="8701" width="40.5703125" style="3" customWidth="1"/>
    <col min="8702" max="8702" width="13.7109375" style="3" bestFit="1" customWidth="1"/>
    <col min="8703" max="8703" width="20" style="3" bestFit="1" customWidth="1"/>
    <col min="8704" max="8704" width="13" style="3"/>
    <col min="8705" max="8705" width="13.7109375" style="3" customWidth="1"/>
    <col min="8706" max="8706" width="54.7109375" style="3" customWidth="1"/>
    <col min="8707" max="8707" width="20.140625" style="3" customWidth="1"/>
    <col min="8708" max="8708" width="23.5703125" style="3" bestFit="1" customWidth="1"/>
    <col min="8709" max="8710" width="18.5703125" style="3" customWidth="1"/>
    <col min="8711" max="8711" width="18" style="3" customWidth="1"/>
    <col min="8712" max="8712" width="14.140625" style="3" customWidth="1"/>
    <col min="8713" max="8713" width="15.5703125" style="3" customWidth="1"/>
    <col min="8714" max="8714" width="18.85546875" style="3" customWidth="1"/>
    <col min="8715" max="8715" width="14" style="3" customWidth="1"/>
    <col min="8716" max="8716" width="13.28515625" style="3" customWidth="1"/>
    <col min="8717" max="8717" width="17.7109375" style="3" customWidth="1"/>
    <col min="8718" max="8955" width="11.42578125" style="3" customWidth="1"/>
    <col min="8956" max="8956" width="9.140625" style="3" bestFit="1" customWidth="1"/>
    <col min="8957" max="8957" width="40.5703125" style="3" customWidth="1"/>
    <col min="8958" max="8958" width="13.7109375" style="3" bestFit="1" customWidth="1"/>
    <col min="8959" max="8959" width="20" style="3" bestFit="1" customWidth="1"/>
    <col min="8960" max="8960" width="13" style="3"/>
    <col min="8961" max="8961" width="13.7109375" style="3" customWidth="1"/>
    <col min="8962" max="8962" width="54.7109375" style="3" customWidth="1"/>
    <col min="8963" max="8963" width="20.140625" style="3" customWidth="1"/>
    <col min="8964" max="8964" width="23.5703125" style="3" bestFit="1" customWidth="1"/>
    <col min="8965" max="8966" width="18.5703125" style="3" customWidth="1"/>
    <col min="8967" max="8967" width="18" style="3" customWidth="1"/>
    <col min="8968" max="8968" width="14.140625" style="3" customWidth="1"/>
    <col min="8969" max="8969" width="15.5703125" style="3" customWidth="1"/>
    <col min="8970" max="8970" width="18.85546875" style="3" customWidth="1"/>
    <col min="8971" max="8971" width="14" style="3" customWidth="1"/>
    <col min="8972" max="8972" width="13.28515625" style="3" customWidth="1"/>
    <col min="8973" max="8973" width="17.7109375" style="3" customWidth="1"/>
    <col min="8974" max="9211" width="11.42578125" style="3" customWidth="1"/>
    <col min="9212" max="9212" width="9.140625" style="3" bestFit="1" customWidth="1"/>
    <col min="9213" max="9213" width="40.5703125" style="3" customWidth="1"/>
    <col min="9214" max="9214" width="13.7109375" style="3" bestFit="1" customWidth="1"/>
    <col min="9215" max="9215" width="20" style="3" bestFit="1" customWidth="1"/>
    <col min="9216" max="9216" width="13" style="3"/>
    <col min="9217" max="9217" width="13.7109375" style="3" customWidth="1"/>
    <col min="9218" max="9218" width="54.7109375" style="3" customWidth="1"/>
    <col min="9219" max="9219" width="20.140625" style="3" customWidth="1"/>
    <col min="9220" max="9220" width="23.5703125" style="3" bestFit="1" customWidth="1"/>
    <col min="9221" max="9222" width="18.5703125" style="3" customWidth="1"/>
    <col min="9223" max="9223" width="18" style="3" customWidth="1"/>
    <col min="9224" max="9224" width="14.140625" style="3" customWidth="1"/>
    <col min="9225" max="9225" width="15.5703125" style="3" customWidth="1"/>
    <col min="9226" max="9226" width="18.85546875" style="3" customWidth="1"/>
    <col min="9227" max="9227" width="14" style="3" customWidth="1"/>
    <col min="9228" max="9228" width="13.28515625" style="3" customWidth="1"/>
    <col min="9229" max="9229" width="17.7109375" style="3" customWidth="1"/>
    <col min="9230" max="9467" width="11.42578125" style="3" customWidth="1"/>
    <col min="9468" max="9468" width="9.140625" style="3" bestFit="1" customWidth="1"/>
    <col min="9469" max="9469" width="40.5703125" style="3" customWidth="1"/>
    <col min="9470" max="9470" width="13.7109375" style="3" bestFit="1" customWidth="1"/>
    <col min="9471" max="9471" width="20" style="3" bestFit="1" customWidth="1"/>
    <col min="9472" max="9472" width="13" style="3"/>
    <col min="9473" max="9473" width="13.7109375" style="3" customWidth="1"/>
    <col min="9474" max="9474" width="54.7109375" style="3" customWidth="1"/>
    <col min="9475" max="9475" width="20.140625" style="3" customWidth="1"/>
    <col min="9476" max="9476" width="23.5703125" style="3" bestFit="1" customWidth="1"/>
    <col min="9477" max="9478" width="18.5703125" style="3" customWidth="1"/>
    <col min="9479" max="9479" width="18" style="3" customWidth="1"/>
    <col min="9480" max="9480" width="14.140625" style="3" customWidth="1"/>
    <col min="9481" max="9481" width="15.5703125" style="3" customWidth="1"/>
    <col min="9482" max="9482" width="18.85546875" style="3" customWidth="1"/>
    <col min="9483" max="9483" width="14" style="3" customWidth="1"/>
    <col min="9484" max="9484" width="13.28515625" style="3" customWidth="1"/>
    <col min="9485" max="9485" width="17.7109375" style="3" customWidth="1"/>
    <col min="9486" max="9723" width="11.42578125" style="3" customWidth="1"/>
    <col min="9724" max="9724" width="9.140625" style="3" bestFit="1" customWidth="1"/>
    <col min="9725" max="9725" width="40.5703125" style="3" customWidth="1"/>
    <col min="9726" max="9726" width="13.7109375" style="3" bestFit="1" customWidth="1"/>
    <col min="9727" max="9727" width="20" style="3" bestFit="1" customWidth="1"/>
    <col min="9728" max="9728" width="13" style="3"/>
    <col min="9729" max="9729" width="13.7109375" style="3" customWidth="1"/>
    <col min="9730" max="9730" width="54.7109375" style="3" customWidth="1"/>
    <col min="9731" max="9731" width="20.140625" style="3" customWidth="1"/>
    <col min="9732" max="9732" width="23.5703125" style="3" bestFit="1" customWidth="1"/>
    <col min="9733" max="9734" width="18.5703125" style="3" customWidth="1"/>
    <col min="9735" max="9735" width="18" style="3" customWidth="1"/>
    <col min="9736" max="9736" width="14.140625" style="3" customWidth="1"/>
    <col min="9737" max="9737" width="15.5703125" style="3" customWidth="1"/>
    <col min="9738" max="9738" width="18.85546875" style="3" customWidth="1"/>
    <col min="9739" max="9739" width="14" style="3" customWidth="1"/>
    <col min="9740" max="9740" width="13.28515625" style="3" customWidth="1"/>
    <col min="9741" max="9741" width="17.7109375" style="3" customWidth="1"/>
    <col min="9742" max="9979" width="11.42578125" style="3" customWidth="1"/>
    <col min="9980" max="9980" width="9.140625" style="3" bestFit="1" customWidth="1"/>
    <col min="9981" max="9981" width="40.5703125" style="3" customWidth="1"/>
    <col min="9982" max="9982" width="13.7109375" style="3" bestFit="1" customWidth="1"/>
    <col min="9983" max="9983" width="20" style="3" bestFit="1" customWidth="1"/>
    <col min="9984" max="9984" width="13" style="3"/>
    <col min="9985" max="9985" width="13.7109375" style="3" customWidth="1"/>
    <col min="9986" max="9986" width="54.7109375" style="3" customWidth="1"/>
    <col min="9987" max="9987" width="20.140625" style="3" customWidth="1"/>
    <col min="9988" max="9988" width="23.5703125" style="3" bestFit="1" customWidth="1"/>
    <col min="9989" max="9990" width="18.5703125" style="3" customWidth="1"/>
    <col min="9991" max="9991" width="18" style="3" customWidth="1"/>
    <col min="9992" max="9992" width="14.140625" style="3" customWidth="1"/>
    <col min="9993" max="9993" width="15.5703125" style="3" customWidth="1"/>
    <col min="9994" max="9994" width="18.85546875" style="3" customWidth="1"/>
    <col min="9995" max="9995" width="14" style="3" customWidth="1"/>
    <col min="9996" max="9996" width="13.28515625" style="3" customWidth="1"/>
    <col min="9997" max="9997" width="17.7109375" style="3" customWidth="1"/>
    <col min="9998" max="10235" width="11.42578125" style="3" customWidth="1"/>
    <col min="10236" max="10236" width="9.140625" style="3" bestFit="1" customWidth="1"/>
    <col min="10237" max="10237" width="40.5703125" style="3" customWidth="1"/>
    <col min="10238" max="10238" width="13.7109375" style="3" bestFit="1" customWidth="1"/>
    <col min="10239" max="10239" width="20" style="3" bestFit="1" customWidth="1"/>
    <col min="10240" max="10240" width="13" style="3"/>
    <col min="10241" max="10241" width="13.7109375" style="3" customWidth="1"/>
    <col min="10242" max="10242" width="54.7109375" style="3" customWidth="1"/>
    <col min="10243" max="10243" width="20.140625" style="3" customWidth="1"/>
    <col min="10244" max="10244" width="23.5703125" style="3" bestFit="1" customWidth="1"/>
    <col min="10245" max="10246" width="18.5703125" style="3" customWidth="1"/>
    <col min="10247" max="10247" width="18" style="3" customWidth="1"/>
    <col min="10248" max="10248" width="14.140625" style="3" customWidth="1"/>
    <col min="10249" max="10249" width="15.5703125" style="3" customWidth="1"/>
    <col min="10250" max="10250" width="18.85546875" style="3" customWidth="1"/>
    <col min="10251" max="10251" width="14" style="3" customWidth="1"/>
    <col min="10252" max="10252" width="13.28515625" style="3" customWidth="1"/>
    <col min="10253" max="10253" width="17.7109375" style="3" customWidth="1"/>
    <col min="10254" max="10491" width="11.42578125" style="3" customWidth="1"/>
    <col min="10492" max="10492" width="9.140625" style="3" bestFit="1" customWidth="1"/>
    <col min="10493" max="10493" width="40.5703125" style="3" customWidth="1"/>
    <col min="10494" max="10494" width="13.7109375" style="3" bestFit="1" customWidth="1"/>
    <col min="10495" max="10495" width="20" style="3" bestFit="1" customWidth="1"/>
    <col min="10496" max="10496" width="13" style="3"/>
    <col min="10497" max="10497" width="13.7109375" style="3" customWidth="1"/>
    <col min="10498" max="10498" width="54.7109375" style="3" customWidth="1"/>
    <col min="10499" max="10499" width="20.140625" style="3" customWidth="1"/>
    <col min="10500" max="10500" width="23.5703125" style="3" bestFit="1" customWidth="1"/>
    <col min="10501" max="10502" width="18.5703125" style="3" customWidth="1"/>
    <col min="10503" max="10503" width="18" style="3" customWidth="1"/>
    <col min="10504" max="10504" width="14.140625" style="3" customWidth="1"/>
    <col min="10505" max="10505" width="15.5703125" style="3" customWidth="1"/>
    <col min="10506" max="10506" width="18.85546875" style="3" customWidth="1"/>
    <col min="10507" max="10507" width="14" style="3" customWidth="1"/>
    <col min="10508" max="10508" width="13.28515625" style="3" customWidth="1"/>
    <col min="10509" max="10509" width="17.7109375" style="3" customWidth="1"/>
    <col min="10510" max="10747" width="11.42578125" style="3" customWidth="1"/>
    <col min="10748" max="10748" width="9.140625" style="3" bestFit="1" customWidth="1"/>
    <col min="10749" max="10749" width="40.5703125" style="3" customWidth="1"/>
    <col min="10750" max="10750" width="13.7109375" style="3" bestFit="1" customWidth="1"/>
    <col min="10751" max="10751" width="20" style="3" bestFit="1" customWidth="1"/>
    <col min="10752" max="10752" width="13" style="3"/>
    <col min="10753" max="10753" width="13.7109375" style="3" customWidth="1"/>
    <col min="10754" max="10754" width="54.7109375" style="3" customWidth="1"/>
    <col min="10755" max="10755" width="20.140625" style="3" customWidth="1"/>
    <col min="10756" max="10756" width="23.5703125" style="3" bestFit="1" customWidth="1"/>
    <col min="10757" max="10758" width="18.5703125" style="3" customWidth="1"/>
    <col min="10759" max="10759" width="18" style="3" customWidth="1"/>
    <col min="10760" max="10760" width="14.140625" style="3" customWidth="1"/>
    <col min="10761" max="10761" width="15.5703125" style="3" customWidth="1"/>
    <col min="10762" max="10762" width="18.85546875" style="3" customWidth="1"/>
    <col min="10763" max="10763" width="14" style="3" customWidth="1"/>
    <col min="10764" max="10764" width="13.28515625" style="3" customWidth="1"/>
    <col min="10765" max="10765" width="17.7109375" style="3" customWidth="1"/>
    <col min="10766" max="11003" width="11.42578125" style="3" customWidth="1"/>
    <col min="11004" max="11004" width="9.140625" style="3" bestFit="1" customWidth="1"/>
    <col min="11005" max="11005" width="40.5703125" style="3" customWidth="1"/>
    <col min="11006" max="11006" width="13.7109375" style="3" bestFit="1" customWidth="1"/>
    <col min="11007" max="11007" width="20" style="3" bestFit="1" customWidth="1"/>
    <col min="11008" max="11008" width="13" style="3"/>
    <col min="11009" max="11009" width="13.7109375" style="3" customWidth="1"/>
    <col min="11010" max="11010" width="54.7109375" style="3" customWidth="1"/>
    <col min="11011" max="11011" width="20.140625" style="3" customWidth="1"/>
    <col min="11012" max="11012" width="23.5703125" style="3" bestFit="1" customWidth="1"/>
    <col min="11013" max="11014" width="18.5703125" style="3" customWidth="1"/>
    <col min="11015" max="11015" width="18" style="3" customWidth="1"/>
    <col min="11016" max="11016" width="14.140625" style="3" customWidth="1"/>
    <col min="11017" max="11017" width="15.5703125" style="3" customWidth="1"/>
    <col min="11018" max="11018" width="18.85546875" style="3" customWidth="1"/>
    <col min="11019" max="11019" width="14" style="3" customWidth="1"/>
    <col min="11020" max="11020" width="13.28515625" style="3" customWidth="1"/>
    <col min="11021" max="11021" width="17.7109375" style="3" customWidth="1"/>
    <col min="11022" max="11259" width="11.42578125" style="3" customWidth="1"/>
    <col min="11260" max="11260" width="9.140625" style="3" bestFit="1" customWidth="1"/>
    <col min="11261" max="11261" width="40.5703125" style="3" customWidth="1"/>
    <col min="11262" max="11262" width="13.7109375" style="3" bestFit="1" customWidth="1"/>
    <col min="11263" max="11263" width="20" style="3" bestFit="1" customWidth="1"/>
    <col min="11264" max="11264" width="13" style="3"/>
    <col min="11265" max="11265" width="13.7109375" style="3" customWidth="1"/>
    <col min="11266" max="11266" width="54.7109375" style="3" customWidth="1"/>
    <col min="11267" max="11267" width="20.140625" style="3" customWidth="1"/>
    <col min="11268" max="11268" width="23.5703125" style="3" bestFit="1" customWidth="1"/>
    <col min="11269" max="11270" width="18.5703125" style="3" customWidth="1"/>
    <col min="11271" max="11271" width="18" style="3" customWidth="1"/>
    <col min="11272" max="11272" width="14.140625" style="3" customWidth="1"/>
    <col min="11273" max="11273" width="15.5703125" style="3" customWidth="1"/>
    <col min="11274" max="11274" width="18.85546875" style="3" customWidth="1"/>
    <col min="11275" max="11275" width="14" style="3" customWidth="1"/>
    <col min="11276" max="11276" width="13.28515625" style="3" customWidth="1"/>
    <col min="11277" max="11277" width="17.7109375" style="3" customWidth="1"/>
    <col min="11278" max="11515" width="11.42578125" style="3" customWidth="1"/>
    <col min="11516" max="11516" width="9.140625" style="3" bestFit="1" customWidth="1"/>
    <col min="11517" max="11517" width="40.5703125" style="3" customWidth="1"/>
    <col min="11518" max="11518" width="13.7109375" style="3" bestFit="1" customWidth="1"/>
    <col min="11519" max="11519" width="20" style="3" bestFit="1" customWidth="1"/>
    <col min="11520" max="11520" width="13" style="3"/>
    <col min="11521" max="11521" width="13.7109375" style="3" customWidth="1"/>
    <col min="11522" max="11522" width="54.7109375" style="3" customWidth="1"/>
    <col min="11523" max="11523" width="20.140625" style="3" customWidth="1"/>
    <col min="11524" max="11524" width="23.5703125" style="3" bestFit="1" customWidth="1"/>
    <col min="11525" max="11526" width="18.5703125" style="3" customWidth="1"/>
    <col min="11527" max="11527" width="18" style="3" customWidth="1"/>
    <col min="11528" max="11528" width="14.140625" style="3" customWidth="1"/>
    <col min="11529" max="11529" width="15.5703125" style="3" customWidth="1"/>
    <col min="11530" max="11530" width="18.85546875" style="3" customWidth="1"/>
    <col min="11531" max="11531" width="14" style="3" customWidth="1"/>
    <col min="11532" max="11532" width="13.28515625" style="3" customWidth="1"/>
    <col min="11533" max="11533" width="17.7109375" style="3" customWidth="1"/>
    <col min="11534" max="11771" width="11.42578125" style="3" customWidth="1"/>
    <col min="11772" max="11772" width="9.140625" style="3" bestFit="1" customWidth="1"/>
    <col min="11773" max="11773" width="40.5703125" style="3" customWidth="1"/>
    <col min="11774" max="11774" width="13.7109375" style="3" bestFit="1" customWidth="1"/>
    <col min="11775" max="11775" width="20" style="3" bestFit="1" customWidth="1"/>
    <col min="11776" max="11776" width="13" style="3"/>
    <col min="11777" max="11777" width="13.7109375" style="3" customWidth="1"/>
    <col min="11778" max="11778" width="54.7109375" style="3" customWidth="1"/>
    <col min="11779" max="11779" width="20.140625" style="3" customWidth="1"/>
    <col min="11780" max="11780" width="23.5703125" style="3" bestFit="1" customWidth="1"/>
    <col min="11781" max="11782" width="18.5703125" style="3" customWidth="1"/>
    <col min="11783" max="11783" width="18" style="3" customWidth="1"/>
    <col min="11784" max="11784" width="14.140625" style="3" customWidth="1"/>
    <col min="11785" max="11785" width="15.5703125" style="3" customWidth="1"/>
    <col min="11786" max="11786" width="18.85546875" style="3" customWidth="1"/>
    <col min="11787" max="11787" width="14" style="3" customWidth="1"/>
    <col min="11788" max="11788" width="13.28515625" style="3" customWidth="1"/>
    <col min="11789" max="11789" width="17.7109375" style="3" customWidth="1"/>
    <col min="11790" max="12027" width="11.42578125" style="3" customWidth="1"/>
    <col min="12028" max="12028" width="9.140625" style="3" bestFit="1" customWidth="1"/>
    <col min="12029" max="12029" width="40.5703125" style="3" customWidth="1"/>
    <col min="12030" max="12030" width="13.7109375" style="3" bestFit="1" customWidth="1"/>
    <col min="12031" max="12031" width="20" style="3" bestFit="1" customWidth="1"/>
    <col min="12032" max="12032" width="13" style="3"/>
    <col min="12033" max="12033" width="13.7109375" style="3" customWidth="1"/>
    <col min="12034" max="12034" width="54.7109375" style="3" customWidth="1"/>
    <col min="12035" max="12035" width="20.140625" style="3" customWidth="1"/>
    <col min="12036" max="12036" width="23.5703125" style="3" bestFit="1" customWidth="1"/>
    <col min="12037" max="12038" width="18.5703125" style="3" customWidth="1"/>
    <col min="12039" max="12039" width="18" style="3" customWidth="1"/>
    <col min="12040" max="12040" width="14.140625" style="3" customWidth="1"/>
    <col min="12041" max="12041" width="15.5703125" style="3" customWidth="1"/>
    <col min="12042" max="12042" width="18.85546875" style="3" customWidth="1"/>
    <col min="12043" max="12043" width="14" style="3" customWidth="1"/>
    <col min="12044" max="12044" width="13.28515625" style="3" customWidth="1"/>
    <col min="12045" max="12045" width="17.7109375" style="3" customWidth="1"/>
    <col min="12046" max="12283" width="11.42578125" style="3" customWidth="1"/>
    <col min="12284" max="12284" width="9.140625" style="3" bestFit="1" customWidth="1"/>
    <col min="12285" max="12285" width="40.5703125" style="3" customWidth="1"/>
    <col min="12286" max="12286" width="13.7109375" style="3" bestFit="1" customWidth="1"/>
    <col min="12287" max="12287" width="20" style="3" bestFit="1" customWidth="1"/>
    <col min="12288" max="12288" width="13" style="3"/>
    <col min="12289" max="12289" width="13.7109375" style="3" customWidth="1"/>
    <col min="12290" max="12290" width="54.7109375" style="3" customWidth="1"/>
    <col min="12291" max="12291" width="20.140625" style="3" customWidth="1"/>
    <col min="12292" max="12292" width="23.5703125" style="3" bestFit="1" customWidth="1"/>
    <col min="12293" max="12294" width="18.5703125" style="3" customWidth="1"/>
    <col min="12295" max="12295" width="18" style="3" customWidth="1"/>
    <col min="12296" max="12296" width="14.140625" style="3" customWidth="1"/>
    <col min="12297" max="12297" width="15.5703125" style="3" customWidth="1"/>
    <col min="12298" max="12298" width="18.85546875" style="3" customWidth="1"/>
    <col min="12299" max="12299" width="14" style="3" customWidth="1"/>
    <col min="12300" max="12300" width="13.28515625" style="3" customWidth="1"/>
    <col min="12301" max="12301" width="17.7109375" style="3" customWidth="1"/>
    <col min="12302" max="12539" width="11.42578125" style="3" customWidth="1"/>
    <col min="12540" max="12540" width="9.140625" style="3" bestFit="1" customWidth="1"/>
    <col min="12541" max="12541" width="40.5703125" style="3" customWidth="1"/>
    <col min="12542" max="12542" width="13.7109375" style="3" bestFit="1" customWidth="1"/>
    <col min="12543" max="12543" width="20" style="3" bestFit="1" customWidth="1"/>
    <col min="12544" max="12544" width="13" style="3"/>
    <col min="12545" max="12545" width="13.7109375" style="3" customWidth="1"/>
    <col min="12546" max="12546" width="54.7109375" style="3" customWidth="1"/>
    <col min="12547" max="12547" width="20.140625" style="3" customWidth="1"/>
    <col min="12548" max="12548" width="23.5703125" style="3" bestFit="1" customWidth="1"/>
    <col min="12549" max="12550" width="18.5703125" style="3" customWidth="1"/>
    <col min="12551" max="12551" width="18" style="3" customWidth="1"/>
    <col min="12552" max="12552" width="14.140625" style="3" customWidth="1"/>
    <col min="12553" max="12553" width="15.5703125" style="3" customWidth="1"/>
    <col min="12554" max="12554" width="18.85546875" style="3" customWidth="1"/>
    <col min="12555" max="12555" width="14" style="3" customWidth="1"/>
    <col min="12556" max="12556" width="13.28515625" style="3" customWidth="1"/>
    <col min="12557" max="12557" width="17.7109375" style="3" customWidth="1"/>
    <col min="12558" max="12795" width="11.42578125" style="3" customWidth="1"/>
    <col min="12796" max="12796" width="9.140625" style="3" bestFit="1" customWidth="1"/>
    <col min="12797" max="12797" width="40.5703125" style="3" customWidth="1"/>
    <col min="12798" max="12798" width="13.7109375" style="3" bestFit="1" customWidth="1"/>
    <col min="12799" max="12799" width="20" style="3" bestFit="1" customWidth="1"/>
    <col min="12800" max="12800" width="13" style="3"/>
    <col min="12801" max="12801" width="13.7109375" style="3" customWidth="1"/>
    <col min="12802" max="12802" width="54.7109375" style="3" customWidth="1"/>
    <col min="12803" max="12803" width="20.140625" style="3" customWidth="1"/>
    <col min="12804" max="12804" width="23.5703125" style="3" bestFit="1" customWidth="1"/>
    <col min="12805" max="12806" width="18.5703125" style="3" customWidth="1"/>
    <col min="12807" max="12807" width="18" style="3" customWidth="1"/>
    <col min="12808" max="12808" width="14.140625" style="3" customWidth="1"/>
    <col min="12809" max="12809" width="15.5703125" style="3" customWidth="1"/>
    <col min="12810" max="12810" width="18.85546875" style="3" customWidth="1"/>
    <col min="12811" max="12811" width="14" style="3" customWidth="1"/>
    <col min="12812" max="12812" width="13.28515625" style="3" customWidth="1"/>
    <col min="12813" max="12813" width="17.7109375" style="3" customWidth="1"/>
    <col min="12814" max="13051" width="11.42578125" style="3" customWidth="1"/>
    <col min="13052" max="13052" width="9.140625" style="3" bestFit="1" customWidth="1"/>
    <col min="13053" max="13053" width="40.5703125" style="3" customWidth="1"/>
    <col min="13054" max="13054" width="13.7109375" style="3" bestFit="1" customWidth="1"/>
    <col min="13055" max="13055" width="20" style="3" bestFit="1" customWidth="1"/>
    <col min="13056" max="13056" width="13" style="3"/>
    <col min="13057" max="13057" width="13.7109375" style="3" customWidth="1"/>
    <col min="13058" max="13058" width="54.7109375" style="3" customWidth="1"/>
    <col min="13059" max="13059" width="20.140625" style="3" customWidth="1"/>
    <col min="13060" max="13060" width="23.5703125" style="3" bestFit="1" customWidth="1"/>
    <col min="13061" max="13062" width="18.5703125" style="3" customWidth="1"/>
    <col min="13063" max="13063" width="18" style="3" customWidth="1"/>
    <col min="13064" max="13064" width="14.140625" style="3" customWidth="1"/>
    <col min="13065" max="13065" width="15.5703125" style="3" customWidth="1"/>
    <col min="13066" max="13066" width="18.85546875" style="3" customWidth="1"/>
    <col min="13067" max="13067" width="14" style="3" customWidth="1"/>
    <col min="13068" max="13068" width="13.28515625" style="3" customWidth="1"/>
    <col min="13069" max="13069" width="17.7109375" style="3" customWidth="1"/>
    <col min="13070" max="13307" width="11.42578125" style="3" customWidth="1"/>
    <col min="13308" max="13308" width="9.140625" style="3" bestFit="1" customWidth="1"/>
    <col min="13309" max="13309" width="40.5703125" style="3" customWidth="1"/>
    <col min="13310" max="13310" width="13.7109375" style="3" bestFit="1" customWidth="1"/>
    <col min="13311" max="13311" width="20" style="3" bestFit="1" customWidth="1"/>
    <col min="13312" max="13312" width="13" style="3"/>
    <col min="13313" max="13313" width="13.7109375" style="3" customWidth="1"/>
    <col min="13314" max="13314" width="54.7109375" style="3" customWidth="1"/>
    <col min="13315" max="13315" width="20.140625" style="3" customWidth="1"/>
    <col min="13316" max="13316" width="23.5703125" style="3" bestFit="1" customWidth="1"/>
    <col min="13317" max="13318" width="18.5703125" style="3" customWidth="1"/>
    <col min="13319" max="13319" width="18" style="3" customWidth="1"/>
    <col min="13320" max="13320" width="14.140625" style="3" customWidth="1"/>
    <col min="13321" max="13321" width="15.5703125" style="3" customWidth="1"/>
    <col min="13322" max="13322" width="18.85546875" style="3" customWidth="1"/>
    <col min="13323" max="13323" width="14" style="3" customWidth="1"/>
    <col min="13324" max="13324" width="13.28515625" style="3" customWidth="1"/>
    <col min="13325" max="13325" width="17.7109375" style="3" customWidth="1"/>
    <col min="13326" max="13563" width="11.42578125" style="3" customWidth="1"/>
    <col min="13564" max="13564" width="9.140625" style="3" bestFit="1" customWidth="1"/>
    <col min="13565" max="13565" width="40.5703125" style="3" customWidth="1"/>
    <col min="13566" max="13566" width="13.7109375" style="3" bestFit="1" customWidth="1"/>
    <col min="13567" max="13567" width="20" style="3" bestFit="1" customWidth="1"/>
    <col min="13568" max="13568" width="13" style="3"/>
    <col min="13569" max="13569" width="13.7109375" style="3" customWidth="1"/>
    <col min="13570" max="13570" width="54.7109375" style="3" customWidth="1"/>
    <col min="13571" max="13571" width="20.140625" style="3" customWidth="1"/>
    <col min="13572" max="13572" width="23.5703125" style="3" bestFit="1" customWidth="1"/>
    <col min="13573" max="13574" width="18.5703125" style="3" customWidth="1"/>
    <col min="13575" max="13575" width="18" style="3" customWidth="1"/>
    <col min="13576" max="13576" width="14.140625" style="3" customWidth="1"/>
    <col min="13577" max="13577" width="15.5703125" style="3" customWidth="1"/>
    <col min="13578" max="13578" width="18.85546875" style="3" customWidth="1"/>
    <col min="13579" max="13579" width="14" style="3" customWidth="1"/>
    <col min="13580" max="13580" width="13.28515625" style="3" customWidth="1"/>
    <col min="13581" max="13581" width="17.7109375" style="3" customWidth="1"/>
    <col min="13582" max="13819" width="11.42578125" style="3" customWidth="1"/>
    <col min="13820" max="13820" width="9.140625" style="3" bestFit="1" customWidth="1"/>
    <col min="13821" max="13821" width="40.5703125" style="3" customWidth="1"/>
    <col min="13822" max="13822" width="13.7109375" style="3" bestFit="1" customWidth="1"/>
    <col min="13823" max="13823" width="20" style="3" bestFit="1" customWidth="1"/>
    <col min="13824" max="13824" width="13" style="3"/>
    <col min="13825" max="13825" width="13.7109375" style="3" customWidth="1"/>
    <col min="13826" max="13826" width="54.7109375" style="3" customWidth="1"/>
    <col min="13827" max="13827" width="20.140625" style="3" customWidth="1"/>
    <col min="13828" max="13828" width="23.5703125" style="3" bestFit="1" customWidth="1"/>
    <col min="13829" max="13830" width="18.5703125" style="3" customWidth="1"/>
    <col min="13831" max="13831" width="18" style="3" customWidth="1"/>
    <col min="13832" max="13832" width="14.140625" style="3" customWidth="1"/>
    <col min="13833" max="13833" width="15.5703125" style="3" customWidth="1"/>
    <col min="13834" max="13834" width="18.85546875" style="3" customWidth="1"/>
    <col min="13835" max="13835" width="14" style="3" customWidth="1"/>
    <col min="13836" max="13836" width="13.28515625" style="3" customWidth="1"/>
    <col min="13837" max="13837" width="17.7109375" style="3" customWidth="1"/>
    <col min="13838" max="14075" width="11.42578125" style="3" customWidth="1"/>
    <col min="14076" max="14076" width="9.140625" style="3" bestFit="1" customWidth="1"/>
    <col min="14077" max="14077" width="40.5703125" style="3" customWidth="1"/>
    <col min="14078" max="14078" width="13.7109375" style="3" bestFit="1" customWidth="1"/>
    <col min="14079" max="14079" width="20" style="3" bestFit="1" customWidth="1"/>
    <col min="14080" max="14080" width="13" style="3"/>
    <col min="14081" max="14081" width="13.7109375" style="3" customWidth="1"/>
    <col min="14082" max="14082" width="54.7109375" style="3" customWidth="1"/>
    <col min="14083" max="14083" width="20.140625" style="3" customWidth="1"/>
    <col min="14084" max="14084" width="23.5703125" style="3" bestFit="1" customWidth="1"/>
    <col min="14085" max="14086" width="18.5703125" style="3" customWidth="1"/>
    <col min="14087" max="14087" width="18" style="3" customWidth="1"/>
    <col min="14088" max="14088" width="14.140625" style="3" customWidth="1"/>
    <col min="14089" max="14089" width="15.5703125" style="3" customWidth="1"/>
    <col min="14090" max="14090" width="18.85546875" style="3" customWidth="1"/>
    <col min="14091" max="14091" width="14" style="3" customWidth="1"/>
    <col min="14092" max="14092" width="13.28515625" style="3" customWidth="1"/>
    <col min="14093" max="14093" width="17.7109375" style="3" customWidth="1"/>
    <col min="14094" max="14331" width="11.42578125" style="3" customWidth="1"/>
    <col min="14332" max="14332" width="9.140625" style="3" bestFit="1" customWidth="1"/>
    <col min="14333" max="14333" width="40.5703125" style="3" customWidth="1"/>
    <col min="14334" max="14334" width="13.7109375" style="3" bestFit="1" customWidth="1"/>
    <col min="14335" max="14335" width="20" style="3" bestFit="1" customWidth="1"/>
    <col min="14336" max="14336" width="13" style="3"/>
    <col min="14337" max="14337" width="13.7109375" style="3" customWidth="1"/>
    <col min="14338" max="14338" width="54.7109375" style="3" customWidth="1"/>
    <col min="14339" max="14339" width="20.140625" style="3" customWidth="1"/>
    <col min="14340" max="14340" width="23.5703125" style="3" bestFit="1" customWidth="1"/>
    <col min="14341" max="14342" width="18.5703125" style="3" customWidth="1"/>
    <col min="14343" max="14343" width="18" style="3" customWidth="1"/>
    <col min="14344" max="14344" width="14.140625" style="3" customWidth="1"/>
    <col min="14345" max="14345" width="15.5703125" style="3" customWidth="1"/>
    <col min="14346" max="14346" width="18.85546875" style="3" customWidth="1"/>
    <col min="14347" max="14347" width="14" style="3" customWidth="1"/>
    <col min="14348" max="14348" width="13.28515625" style="3" customWidth="1"/>
    <col min="14349" max="14349" width="17.7109375" style="3" customWidth="1"/>
    <col min="14350" max="14587" width="11.42578125" style="3" customWidth="1"/>
    <col min="14588" max="14588" width="9.140625" style="3" bestFit="1" customWidth="1"/>
    <col min="14589" max="14589" width="40.5703125" style="3" customWidth="1"/>
    <col min="14590" max="14590" width="13.7109375" style="3" bestFit="1" customWidth="1"/>
    <col min="14591" max="14591" width="20" style="3" bestFit="1" customWidth="1"/>
    <col min="14592" max="14592" width="13" style="3"/>
    <col min="14593" max="14593" width="13.7109375" style="3" customWidth="1"/>
    <col min="14594" max="14594" width="54.7109375" style="3" customWidth="1"/>
    <col min="14595" max="14595" width="20.140625" style="3" customWidth="1"/>
    <col min="14596" max="14596" width="23.5703125" style="3" bestFit="1" customWidth="1"/>
    <col min="14597" max="14598" width="18.5703125" style="3" customWidth="1"/>
    <col min="14599" max="14599" width="18" style="3" customWidth="1"/>
    <col min="14600" max="14600" width="14.140625" style="3" customWidth="1"/>
    <col min="14601" max="14601" width="15.5703125" style="3" customWidth="1"/>
    <col min="14602" max="14602" width="18.85546875" style="3" customWidth="1"/>
    <col min="14603" max="14603" width="14" style="3" customWidth="1"/>
    <col min="14604" max="14604" width="13.28515625" style="3" customWidth="1"/>
    <col min="14605" max="14605" width="17.7109375" style="3" customWidth="1"/>
    <col min="14606" max="14843" width="11.42578125" style="3" customWidth="1"/>
    <col min="14844" max="14844" width="9.140625" style="3" bestFit="1" customWidth="1"/>
    <col min="14845" max="14845" width="40.5703125" style="3" customWidth="1"/>
    <col min="14846" max="14846" width="13.7109375" style="3" bestFit="1" customWidth="1"/>
    <col min="14847" max="14847" width="20" style="3" bestFit="1" customWidth="1"/>
    <col min="14848" max="14848" width="13" style="3"/>
    <col min="14849" max="14849" width="13.7109375" style="3" customWidth="1"/>
    <col min="14850" max="14850" width="54.7109375" style="3" customWidth="1"/>
    <col min="14851" max="14851" width="20.140625" style="3" customWidth="1"/>
    <col min="14852" max="14852" width="23.5703125" style="3" bestFit="1" customWidth="1"/>
    <col min="14853" max="14854" width="18.5703125" style="3" customWidth="1"/>
    <col min="14855" max="14855" width="18" style="3" customWidth="1"/>
    <col min="14856" max="14856" width="14.140625" style="3" customWidth="1"/>
    <col min="14857" max="14857" width="15.5703125" style="3" customWidth="1"/>
    <col min="14858" max="14858" width="18.85546875" style="3" customWidth="1"/>
    <col min="14859" max="14859" width="14" style="3" customWidth="1"/>
    <col min="14860" max="14860" width="13.28515625" style="3" customWidth="1"/>
    <col min="14861" max="14861" width="17.7109375" style="3" customWidth="1"/>
    <col min="14862" max="15099" width="11.42578125" style="3" customWidth="1"/>
    <col min="15100" max="15100" width="9.140625" style="3" bestFit="1" customWidth="1"/>
    <col min="15101" max="15101" width="40.5703125" style="3" customWidth="1"/>
    <col min="15102" max="15102" width="13.7109375" style="3" bestFit="1" customWidth="1"/>
    <col min="15103" max="15103" width="20" style="3" bestFit="1" customWidth="1"/>
    <col min="15104" max="15104" width="13" style="3"/>
    <col min="15105" max="15105" width="13.7109375" style="3" customWidth="1"/>
    <col min="15106" max="15106" width="54.7109375" style="3" customWidth="1"/>
    <col min="15107" max="15107" width="20.140625" style="3" customWidth="1"/>
    <col min="15108" max="15108" width="23.5703125" style="3" bestFit="1" customWidth="1"/>
    <col min="15109" max="15110" width="18.5703125" style="3" customWidth="1"/>
    <col min="15111" max="15111" width="18" style="3" customWidth="1"/>
    <col min="15112" max="15112" width="14.140625" style="3" customWidth="1"/>
    <col min="15113" max="15113" width="15.5703125" style="3" customWidth="1"/>
    <col min="15114" max="15114" width="18.85546875" style="3" customWidth="1"/>
    <col min="15115" max="15115" width="14" style="3" customWidth="1"/>
    <col min="15116" max="15116" width="13.28515625" style="3" customWidth="1"/>
    <col min="15117" max="15117" width="17.7109375" style="3" customWidth="1"/>
    <col min="15118" max="15355" width="11.42578125" style="3" customWidth="1"/>
    <col min="15356" max="15356" width="9.140625" style="3" bestFit="1" customWidth="1"/>
    <col min="15357" max="15357" width="40.5703125" style="3" customWidth="1"/>
    <col min="15358" max="15358" width="13.7109375" style="3" bestFit="1" customWidth="1"/>
    <col min="15359" max="15359" width="20" style="3" bestFit="1" customWidth="1"/>
    <col min="15360" max="15360" width="13" style="3"/>
    <col min="15361" max="15361" width="13.7109375" style="3" customWidth="1"/>
    <col min="15362" max="15362" width="54.7109375" style="3" customWidth="1"/>
    <col min="15363" max="15363" width="20.140625" style="3" customWidth="1"/>
    <col min="15364" max="15364" width="23.5703125" style="3" bestFit="1" customWidth="1"/>
    <col min="15365" max="15366" width="18.5703125" style="3" customWidth="1"/>
    <col min="15367" max="15367" width="18" style="3" customWidth="1"/>
    <col min="15368" max="15368" width="14.140625" style="3" customWidth="1"/>
    <col min="15369" max="15369" width="15.5703125" style="3" customWidth="1"/>
    <col min="15370" max="15370" width="18.85546875" style="3" customWidth="1"/>
    <col min="15371" max="15371" width="14" style="3" customWidth="1"/>
    <col min="15372" max="15372" width="13.28515625" style="3" customWidth="1"/>
    <col min="15373" max="15373" width="17.7109375" style="3" customWidth="1"/>
    <col min="15374" max="15611" width="11.42578125" style="3" customWidth="1"/>
    <col min="15612" max="15612" width="9.140625" style="3" bestFit="1" customWidth="1"/>
    <col min="15613" max="15613" width="40.5703125" style="3" customWidth="1"/>
    <col min="15614" max="15614" width="13.7109375" style="3" bestFit="1" customWidth="1"/>
    <col min="15615" max="15615" width="20" style="3" bestFit="1" customWidth="1"/>
    <col min="15616" max="15616" width="13" style="3"/>
    <col min="15617" max="15617" width="13.7109375" style="3" customWidth="1"/>
    <col min="15618" max="15618" width="54.7109375" style="3" customWidth="1"/>
    <col min="15619" max="15619" width="20.140625" style="3" customWidth="1"/>
    <col min="15620" max="15620" width="23.5703125" style="3" bestFit="1" customWidth="1"/>
    <col min="15621" max="15622" width="18.5703125" style="3" customWidth="1"/>
    <col min="15623" max="15623" width="18" style="3" customWidth="1"/>
    <col min="15624" max="15624" width="14.140625" style="3" customWidth="1"/>
    <col min="15625" max="15625" width="15.5703125" style="3" customWidth="1"/>
    <col min="15626" max="15626" width="18.85546875" style="3" customWidth="1"/>
    <col min="15627" max="15627" width="14" style="3" customWidth="1"/>
    <col min="15628" max="15628" width="13.28515625" style="3" customWidth="1"/>
    <col min="15629" max="15629" width="17.7109375" style="3" customWidth="1"/>
    <col min="15630" max="15867" width="11.42578125" style="3" customWidth="1"/>
    <col min="15868" max="15868" width="9.140625" style="3" bestFit="1" customWidth="1"/>
    <col min="15869" max="15869" width="40.5703125" style="3" customWidth="1"/>
    <col min="15870" max="15870" width="13.7109375" style="3" bestFit="1" customWidth="1"/>
    <col min="15871" max="15871" width="20" style="3" bestFit="1" customWidth="1"/>
    <col min="15872" max="15872" width="13" style="3"/>
    <col min="15873" max="15873" width="13.7109375" style="3" customWidth="1"/>
    <col min="15874" max="15874" width="54.7109375" style="3" customWidth="1"/>
    <col min="15875" max="15875" width="20.140625" style="3" customWidth="1"/>
    <col min="15876" max="15876" width="23.5703125" style="3" bestFit="1" customWidth="1"/>
    <col min="15877" max="15878" width="18.5703125" style="3" customWidth="1"/>
    <col min="15879" max="15879" width="18" style="3" customWidth="1"/>
    <col min="15880" max="15880" width="14.140625" style="3" customWidth="1"/>
    <col min="15881" max="15881" width="15.5703125" style="3" customWidth="1"/>
    <col min="15882" max="15882" width="18.85546875" style="3" customWidth="1"/>
    <col min="15883" max="15883" width="14" style="3" customWidth="1"/>
    <col min="15884" max="15884" width="13.28515625" style="3" customWidth="1"/>
    <col min="15885" max="15885" width="17.7109375" style="3" customWidth="1"/>
    <col min="15886" max="16123" width="11.42578125" style="3" customWidth="1"/>
    <col min="16124" max="16124" width="9.140625" style="3" bestFit="1" customWidth="1"/>
    <col min="16125" max="16125" width="40.5703125" style="3" customWidth="1"/>
    <col min="16126" max="16126" width="13.7109375" style="3" bestFit="1" customWidth="1"/>
    <col min="16127" max="16127" width="20" style="3" bestFit="1" customWidth="1"/>
    <col min="16128" max="16128" width="13" style="3"/>
    <col min="16129" max="16129" width="13.7109375" style="3" customWidth="1"/>
    <col min="16130" max="16130" width="54.7109375" style="3" customWidth="1"/>
    <col min="16131" max="16131" width="20.140625" style="3" customWidth="1"/>
    <col min="16132" max="16132" width="23.5703125" style="3" bestFit="1" customWidth="1"/>
    <col min="16133" max="16134" width="18.5703125" style="3" customWidth="1"/>
    <col min="16135" max="16135" width="18" style="3" customWidth="1"/>
    <col min="16136" max="16136" width="14.140625" style="3" customWidth="1"/>
    <col min="16137" max="16137" width="15.5703125" style="3" customWidth="1"/>
    <col min="16138" max="16138" width="18.85546875" style="3" customWidth="1"/>
    <col min="16139" max="16139" width="14" style="3" customWidth="1"/>
    <col min="16140" max="16140" width="13.28515625" style="3" customWidth="1"/>
    <col min="16141" max="16141" width="17.7109375" style="3" customWidth="1"/>
    <col min="16142" max="16379" width="11.42578125" style="3" customWidth="1"/>
    <col min="16380" max="16380" width="9.140625" style="3" bestFit="1" customWidth="1"/>
    <col min="16381" max="16381" width="40.5703125" style="3" customWidth="1"/>
    <col min="16382" max="16382" width="13.7109375" style="3" bestFit="1" customWidth="1"/>
    <col min="16383" max="16383" width="20" style="3" bestFit="1" customWidth="1"/>
    <col min="16384" max="16384" width="13" style="3"/>
  </cols>
  <sheetData>
    <row r="1" spans="1:256" ht="15" x14ac:dyDescent="0.2">
      <c r="C1" s="739" t="s">
        <v>11</v>
      </c>
      <c r="D1" s="740"/>
      <c r="E1" s="740"/>
      <c r="F1" s="740"/>
    </row>
    <row r="2" spans="1:256" ht="15" x14ac:dyDescent="0.2">
      <c r="C2" s="739" t="s">
        <v>44</v>
      </c>
      <c r="D2" s="741"/>
      <c r="E2" s="741"/>
      <c r="F2" s="741"/>
    </row>
    <row r="3" spans="1:256" x14ac:dyDescent="0.2">
      <c r="D3" s="4"/>
    </row>
    <row r="4" spans="1:256" x14ac:dyDescent="0.2">
      <c r="D4" s="738" t="s">
        <v>721</v>
      </c>
    </row>
    <row r="5" spans="1:256" ht="15" x14ac:dyDescent="0.2">
      <c r="A5" s="5"/>
      <c r="B5" s="6" t="s">
        <v>45</v>
      </c>
      <c r="C5" s="7" t="s">
        <v>718</v>
      </c>
      <c r="D5" s="8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x14ac:dyDescent="0.2">
      <c r="A6" s="5"/>
      <c r="B6" s="10"/>
      <c r="C6" s="5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5" x14ac:dyDescent="0.2">
      <c r="A7" s="11"/>
      <c r="B7" s="12" t="s">
        <v>407</v>
      </c>
      <c r="C7" s="7" t="s">
        <v>470</v>
      </c>
      <c r="E7" s="13"/>
    </row>
    <row r="8" spans="1:256" ht="15" x14ac:dyDescent="0.2">
      <c r="A8" s="11"/>
      <c r="B8" s="12"/>
      <c r="C8" s="7" t="s">
        <v>471</v>
      </c>
      <c r="E8" s="13"/>
    </row>
    <row r="9" spans="1:256" s="255" customFormat="1" ht="15" x14ac:dyDescent="0.2">
      <c r="A9" s="11"/>
      <c r="B9" s="12"/>
      <c r="C9" s="7" t="s">
        <v>472</v>
      </c>
      <c r="E9" s="13"/>
    </row>
    <row r="10" spans="1:256" ht="15" x14ac:dyDescent="0.2">
      <c r="A10" s="11"/>
      <c r="B10" s="12"/>
      <c r="E10" s="13"/>
    </row>
    <row r="11" spans="1:256" ht="15" x14ac:dyDescent="0.2">
      <c r="A11" s="11"/>
      <c r="B11" s="12" t="s">
        <v>5</v>
      </c>
      <c r="C11" s="7" t="s">
        <v>40</v>
      </c>
      <c r="E11" s="7"/>
    </row>
    <row r="12" spans="1:256" s="374" customFormat="1" ht="15" x14ac:dyDescent="0.2">
      <c r="A12" s="11"/>
      <c r="B12" s="12"/>
      <c r="C12" s="7" t="s">
        <v>465</v>
      </c>
      <c r="E12" s="7"/>
    </row>
    <row r="13" spans="1:256" x14ac:dyDescent="0.2">
      <c r="A13" s="11"/>
      <c r="B13" s="14"/>
      <c r="C13" s="7" t="s">
        <v>119</v>
      </c>
      <c r="E13" s="7"/>
    </row>
    <row r="14" spans="1:256" x14ac:dyDescent="0.2">
      <c r="A14" s="11"/>
      <c r="B14" s="14"/>
      <c r="C14" s="7" t="s">
        <v>118</v>
      </c>
      <c r="E14" s="7"/>
    </row>
    <row r="15" spans="1:256" x14ac:dyDescent="0.2">
      <c r="A15" s="11"/>
      <c r="B15" s="14"/>
      <c r="C15" s="7"/>
      <c r="E15" s="7"/>
    </row>
    <row r="16" spans="1:256" ht="15" x14ac:dyDescent="0.2">
      <c r="A16" s="11"/>
      <c r="B16" s="12" t="s">
        <v>46</v>
      </c>
      <c r="C16" s="15">
        <v>46143</v>
      </c>
      <c r="E16" s="13"/>
    </row>
    <row r="17" spans="1:256" ht="15" x14ac:dyDescent="0.2">
      <c r="A17" s="11"/>
      <c r="B17" s="12"/>
      <c r="C17" s="13"/>
      <c r="E17" s="13"/>
    </row>
    <row r="18" spans="1:256" ht="15" x14ac:dyDescent="0.2">
      <c r="B18" s="13" t="s">
        <v>47</v>
      </c>
      <c r="C18" s="13"/>
      <c r="E18" s="16"/>
      <c r="G18" s="14"/>
    </row>
    <row r="19" spans="1:256" ht="15" x14ac:dyDescent="0.2">
      <c r="A19" s="13"/>
      <c r="B19" s="11"/>
      <c r="C19" s="17"/>
      <c r="D19" s="18"/>
      <c r="E19" s="19"/>
      <c r="G19" s="14"/>
    </row>
    <row r="20" spans="1:256" ht="15" x14ac:dyDescent="0.2">
      <c r="A20" s="8"/>
      <c r="B20" s="20" t="s">
        <v>200</v>
      </c>
      <c r="C20" s="21" t="s">
        <v>48</v>
      </c>
      <c r="D20" s="22">
        <f>K88</f>
        <v>0</v>
      </c>
      <c r="E20" s="10" t="s">
        <v>6</v>
      </c>
      <c r="F20" s="22">
        <f>L82</f>
        <v>0</v>
      </c>
      <c r="G20" s="10" t="s">
        <v>6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ht="15" x14ac:dyDescent="0.2">
      <c r="A21" s="8"/>
      <c r="B21" s="23"/>
      <c r="C21" s="154"/>
      <c r="D21" s="25">
        <f>IF(D20="","",ROUND(D20*0.19,2))</f>
        <v>0</v>
      </c>
      <c r="E21" s="10" t="s">
        <v>8</v>
      </c>
      <c r="F21" s="25">
        <f>IF(F20="","",ROUND(F20*0.19,2))</f>
        <v>0</v>
      </c>
      <c r="G21" s="10" t="s">
        <v>8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ht="15.75" thickBot="1" x14ac:dyDescent="0.25">
      <c r="A22" s="8"/>
      <c r="B22" s="23"/>
      <c r="C22" s="24"/>
      <c r="D22" s="27">
        <f>SUM(D20:D21)</f>
        <v>0</v>
      </c>
      <c r="E22" s="6" t="s">
        <v>49</v>
      </c>
      <c r="F22" s="27">
        <f>SUM(F20:F21)</f>
        <v>0</v>
      </c>
      <c r="G22" s="6" t="s">
        <v>50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ht="15.75" thickTop="1" x14ac:dyDescent="0.2">
      <c r="A23" s="5"/>
      <c r="B23" s="6"/>
      <c r="C23" s="28"/>
      <c r="D23" s="29"/>
      <c r="E23" s="29"/>
      <c r="F23" s="2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ht="15" x14ac:dyDescent="0.2">
      <c r="A24" s="8"/>
      <c r="B24" s="20" t="s">
        <v>51</v>
      </c>
      <c r="C24" s="30" t="s">
        <v>52</v>
      </c>
      <c r="D24" s="22">
        <f>J105</f>
        <v>0</v>
      </c>
      <c r="E24" s="10" t="s">
        <v>6</v>
      </c>
      <c r="F24" s="29"/>
      <c r="G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ht="15" x14ac:dyDescent="0.2">
      <c r="A25" s="8"/>
      <c r="B25" s="23"/>
      <c r="C25" s="154"/>
      <c r="D25" s="25">
        <f>IF(D24="","",ROUND(D24*0.19,2))</f>
        <v>0</v>
      </c>
      <c r="E25" s="10" t="s">
        <v>8</v>
      </c>
      <c r="F25" s="29"/>
      <c r="G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ht="15.75" thickBot="1" x14ac:dyDescent="0.25">
      <c r="A26" s="8"/>
      <c r="B26" s="26"/>
      <c r="C26" s="28"/>
      <c r="D26" s="27">
        <f>SUM(D24:D25)</f>
        <v>0</v>
      </c>
      <c r="E26" s="6" t="s">
        <v>49</v>
      </c>
      <c r="F26" s="29"/>
      <c r="G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ht="15.75" thickTop="1" x14ac:dyDescent="0.2">
      <c r="A27" s="8"/>
      <c r="B27" s="26"/>
      <c r="C27" s="28"/>
      <c r="D27" s="29"/>
      <c r="E27" s="6"/>
      <c r="F27" s="29"/>
      <c r="G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255" customFormat="1" ht="15" x14ac:dyDescent="0.2">
      <c r="A28" s="8"/>
      <c r="B28" s="20" t="s">
        <v>210</v>
      </c>
      <c r="C28" s="30" t="s">
        <v>197</v>
      </c>
      <c r="D28" s="22">
        <f>J120</f>
        <v>0</v>
      </c>
      <c r="E28" s="10" t="s">
        <v>6</v>
      </c>
      <c r="F28" s="29"/>
      <c r="G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255" customFormat="1" ht="15" x14ac:dyDescent="0.2">
      <c r="A29" s="8"/>
      <c r="B29" s="23"/>
      <c r="C29" s="154"/>
      <c r="D29" s="25">
        <f>IF(D28="","",ROUND(D28*0.19,2))</f>
        <v>0</v>
      </c>
      <c r="E29" s="10" t="s">
        <v>8</v>
      </c>
      <c r="F29" s="29"/>
      <c r="G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255" customFormat="1" ht="15.75" thickBot="1" x14ac:dyDescent="0.25">
      <c r="A30" s="8"/>
      <c r="B30" s="26"/>
      <c r="C30" s="28"/>
      <c r="D30" s="27">
        <f>SUM(D28:D29)</f>
        <v>0</v>
      </c>
      <c r="E30" s="6" t="s">
        <v>49</v>
      </c>
      <c r="F30" s="29"/>
      <c r="G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255" customFormat="1" ht="15.75" thickTop="1" x14ac:dyDescent="0.2">
      <c r="A31" s="8"/>
      <c r="B31" s="8"/>
      <c r="C31" s="8"/>
      <c r="D31" s="29"/>
      <c r="E31" s="6"/>
      <c r="F31" s="29"/>
      <c r="G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574" customFormat="1" ht="15.2" customHeight="1" x14ac:dyDescent="0.2">
      <c r="B32" s="730" t="s">
        <v>665</v>
      </c>
      <c r="C32" s="731" t="s">
        <v>666</v>
      </c>
      <c r="D32" s="596">
        <f>J128</f>
        <v>0</v>
      </c>
      <c r="E32" s="597" t="s">
        <v>6</v>
      </c>
      <c r="F32" s="596">
        <f>D32/12</f>
        <v>0</v>
      </c>
      <c r="G32" s="597" t="s">
        <v>6</v>
      </c>
    </row>
    <row r="33" spans="1:256" s="574" customFormat="1" ht="15" x14ac:dyDescent="0.2">
      <c r="B33" s="23"/>
      <c r="C33" s="154"/>
      <c r="D33" s="598">
        <f>IF(D32="","",ROUND(D32*0.19,2))</f>
        <v>0</v>
      </c>
      <c r="E33" s="597" t="s">
        <v>8</v>
      </c>
      <c r="F33" s="598">
        <f>IF(F32="","",ROUND(F32*0.19,2))</f>
        <v>0</v>
      </c>
      <c r="G33" s="597" t="s">
        <v>8</v>
      </c>
    </row>
    <row r="34" spans="1:256" s="574" customFormat="1" ht="15.75" thickBot="1" x14ac:dyDescent="0.25">
      <c r="B34" s="597"/>
      <c r="C34" s="599"/>
      <c r="D34" s="600">
        <f>SUM(D32:D33)</f>
        <v>0</v>
      </c>
      <c r="E34" s="601" t="s">
        <v>49</v>
      </c>
      <c r="F34" s="600">
        <f>SUM(F32:F33)</f>
        <v>0</v>
      </c>
      <c r="G34" s="601" t="s">
        <v>667</v>
      </c>
    </row>
    <row r="35" spans="1:256" s="574" customFormat="1" ht="15.75" thickTop="1" x14ac:dyDescent="0.2">
      <c r="B35" s="597"/>
      <c r="C35" s="599"/>
      <c r="D35" s="599"/>
      <c r="E35" s="601"/>
      <c r="F35" s="602"/>
      <c r="G35" s="599"/>
    </row>
    <row r="36" spans="1:256" ht="15" x14ac:dyDescent="0.2">
      <c r="A36" s="8"/>
      <c r="B36" s="20" t="s">
        <v>53</v>
      </c>
      <c r="C36" s="211" t="s">
        <v>211</v>
      </c>
      <c r="D36" s="22">
        <f>J147</f>
        <v>0</v>
      </c>
      <c r="E36" s="10" t="s">
        <v>6</v>
      </c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ht="15" x14ac:dyDescent="0.2">
      <c r="A37" s="8"/>
      <c r="B37" s="20"/>
      <c r="C37" s="154"/>
      <c r="D37" s="31">
        <f>IF(D36="","",ROUND(D36*0.19,2))</f>
        <v>0</v>
      </c>
      <c r="E37" s="10" t="s">
        <v>8</v>
      </c>
      <c r="F37" s="29"/>
      <c r="G37" s="2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ht="15.75" thickBot="1" x14ac:dyDescent="0.25">
      <c r="A38" s="8"/>
      <c r="B38" s="29"/>
      <c r="C38" s="29"/>
      <c r="D38" s="32">
        <f>SUM(D36:D37)</f>
        <v>0</v>
      </c>
      <c r="E38" s="6" t="s">
        <v>49</v>
      </c>
      <c r="F38" s="29"/>
      <c r="G38" s="2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ht="15.75" thickTop="1" thickBot="1" x14ac:dyDescent="0.25">
      <c r="A39" s="8"/>
      <c r="B39" s="29"/>
      <c r="C39" s="29"/>
      <c r="D39" s="29"/>
      <c r="E39" s="9"/>
      <c r="F39" s="29"/>
      <c r="G39" s="2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ht="15.75" thickBot="1" x14ac:dyDescent="0.25">
      <c r="A40" s="8"/>
      <c r="B40" s="33" t="s">
        <v>54</v>
      </c>
      <c r="C40" s="34" t="s">
        <v>55</v>
      </c>
      <c r="D40" s="240">
        <f>D20+D24+D36+D28+D32</f>
        <v>0</v>
      </c>
      <c r="E40" s="10" t="s">
        <v>6</v>
      </c>
      <c r="F40" s="570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ht="15.75" thickBot="1" x14ac:dyDescent="0.25">
      <c r="A41" s="8"/>
      <c r="B41" s="8"/>
      <c r="C41" s="8"/>
      <c r="D41" s="25">
        <f>IF(D40="","",ROUND(D40*0.19,2))</f>
        <v>0</v>
      </c>
      <c r="E41" s="10" t="s">
        <v>8</v>
      </c>
      <c r="F41" s="37"/>
      <c r="G41" s="37"/>
      <c r="H41" s="37"/>
      <c r="I41" s="37"/>
      <c r="J41" s="37"/>
      <c r="K41" s="37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ht="15.75" thickBot="1" x14ac:dyDescent="0.3">
      <c r="A42" s="8"/>
      <c r="B42" s="38"/>
      <c r="C42" s="39"/>
      <c r="D42" s="35">
        <f>D40+D41</f>
        <v>0</v>
      </c>
      <c r="E42" s="36" t="s">
        <v>49</v>
      </c>
      <c r="F42" s="742" t="s">
        <v>205</v>
      </c>
      <c r="G42" s="742"/>
      <c r="H42" s="742"/>
      <c r="I42" s="742"/>
      <c r="J42" s="742"/>
      <c r="K42" s="742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5.75" thickBot="1" x14ac:dyDescent="0.3">
      <c r="A43" s="8"/>
      <c r="B43" s="38"/>
      <c r="C43" s="8"/>
      <c r="D43" s="5"/>
      <c r="E43" s="5"/>
      <c r="F43" s="8"/>
      <c r="G43" s="5"/>
      <c r="H43" s="5"/>
      <c r="I43" s="8"/>
      <c r="J43" s="40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ht="15.75" thickBot="1" x14ac:dyDescent="0.3">
      <c r="A44" s="41" t="s">
        <v>56</v>
      </c>
      <c r="B44" s="42" t="s">
        <v>57</v>
      </c>
      <c r="C44" s="43"/>
      <c r="D44" s="43"/>
      <c r="E44" s="44"/>
      <c r="F44" s="45"/>
      <c r="G44" s="45"/>
      <c r="H44" s="45"/>
      <c r="I44" s="45"/>
      <c r="J44" s="45"/>
      <c r="K44" s="45"/>
      <c r="L44" s="46"/>
      <c r="M44" s="47"/>
    </row>
    <row r="45" spans="1:256" ht="45.75" thickBot="1" x14ac:dyDescent="0.25">
      <c r="A45" s="48" t="s">
        <v>58</v>
      </c>
      <c r="B45" s="49" t="s">
        <v>59</v>
      </c>
      <c r="C45" s="49" t="s">
        <v>3</v>
      </c>
      <c r="D45" s="50" t="s">
        <v>60</v>
      </c>
      <c r="E45" s="51" t="s">
        <v>61</v>
      </c>
      <c r="F45" s="51" t="s">
        <v>62</v>
      </c>
      <c r="G45" s="50" t="s">
        <v>63</v>
      </c>
      <c r="H45" s="50" t="s">
        <v>64</v>
      </c>
      <c r="I45" s="52" t="s">
        <v>65</v>
      </c>
      <c r="J45" s="53" t="s">
        <v>66</v>
      </c>
      <c r="K45" s="54" t="s">
        <v>67</v>
      </c>
      <c r="L45" s="55" t="s">
        <v>68</v>
      </c>
      <c r="M45" s="56" t="s">
        <v>69</v>
      </c>
    </row>
    <row r="46" spans="1:256" ht="15" x14ac:dyDescent="0.25">
      <c r="A46" s="57" t="s">
        <v>70</v>
      </c>
      <c r="B46" s="234" t="str">
        <f>CONCATENATE('Bodenflächen '!B9," - ",'Bodenflächen '!C9)</f>
        <v>AB-1mV-HB - Außenbereich</v>
      </c>
      <c r="C46" s="58">
        <f>'Bodenflächen '!D9</f>
        <v>2.2999999999999998</v>
      </c>
      <c r="D46" s="59">
        <v>12</v>
      </c>
      <c r="E46" s="60"/>
      <c r="F46" s="61"/>
      <c r="G46" s="62" t="str">
        <f>IF(OR(F46=0,F46=""),"",C46/F46)</f>
        <v/>
      </c>
      <c r="H46" s="63" t="str">
        <f>IF(OR(G46=0,G46=""),"",E46*G46)</f>
        <v/>
      </c>
      <c r="I46" s="64" t="str">
        <f>IF(K46="","",ROUND(K46/C46,2))</f>
        <v/>
      </c>
      <c r="J46" s="65" t="str">
        <f>IF(G46="","",D46*G46)</f>
        <v/>
      </c>
      <c r="K46" s="66" t="str">
        <f>IF(H46="","",ROUND(H46*D46,2))</f>
        <v/>
      </c>
      <c r="L46" s="67" t="str">
        <f>IF(K46="","",ROUND(K46/12,2))</f>
        <v/>
      </c>
      <c r="M46" s="68">
        <f>C46*D46</f>
        <v>27.599999999999998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6" ht="15" x14ac:dyDescent="0.25">
      <c r="A47" s="57" t="s">
        <v>71</v>
      </c>
      <c r="B47" s="234" t="str">
        <f>CONCATENATE('Bodenflächen '!B10," - ",'Bodenflächen '!C10)</f>
        <v>A-1jV-HB - Aktenraum</v>
      </c>
      <c r="C47" s="58">
        <f>'Bodenflächen '!D10</f>
        <v>170.57999999999998</v>
      </c>
      <c r="D47" s="70">
        <v>1</v>
      </c>
      <c r="E47" s="60"/>
      <c r="F47" s="61"/>
      <c r="G47" s="62" t="str">
        <f>IF(OR(F47=0,F47=""),"",C47/F47)</f>
        <v/>
      </c>
      <c r="H47" s="63" t="str">
        <f>IF(OR(G47=0,G47=""),"",E47*G47)</f>
        <v/>
      </c>
      <c r="I47" s="64" t="str">
        <f>IF(K47="","",ROUND(K47/C47,2))</f>
        <v/>
      </c>
      <c r="J47" s="65" t="str">
        <f>IF(G47="","",D47*G47)</f>
        <v/>
      </c>
      <c r="K47" s="66" t="str">
        <f>IF(H47="","",ROUND(H47*D47,2))</f>
        <v/>
      </c>
      <c r="L47" s="67" t="str">
        <f>IF(K47="","",ROUND(K47/12,2))</f>
        <v/>
      </c>
      <c r="M47" s="68">
        <f>C47*D47</f>
        <v>170.57999999999998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6" s="182" customFormat="1" ht="15" x14ac:dyDescent="0.25">
      <c r="A48" s="57" t="s">
        <v>72</v>
      </c>
      <c r="B48" s="234" t="str">
        <f>CONCATENATE('Bodenflächen '!B11," - ",'Bodenflächen '!C11," - Voll")</f>
        <v>B-1wV1wS-H - Büro - Voll</v>
      </c>
      <c r="C48" s="58">
        <f>'Bodenflächen '!D11</f>
        <v>49.67</v>
      </c>
      <c r="D48" s="70">
        <v>52</v>
      </c>
      <c r="E48" s="60"/>
      <c r="F48" s="61"/>
      <c r="G48" s="62" t="str">
        <f>IF(OR(F48=0,F48=""),"",C48/F48)</f>
        <v/>
      </c>
      <c r="H48" s="63" t="str">
        <f>IF(OR(G48=0,G48=""),"",E48*G48)</f>
        <v/>
      </c>
      <c r="I48" s="64" t="str">
        <f>IF(K48="","",ROUND(K48/C48,2))</f>
        <v/>
      </c>
      <c r="J48" s="65" t="str">
        <f>IF(G48="","",D48*G48)</f>
        <v/>
      </c>
      <c r="K48" s="66" t="str">
        <f>IF(H48="","",ROUND(H48*D48,2))</f>
        <v/>
      </c>
      <c r="L48" s="67" t="str">
        <f>IF(K48="","",ROUND(K48/12,2))</f>
        <v/>
      </c>
      <c r="M48" s="68">
        <f>C48*D48</f>
        <v>2582.84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s="571" customFormat="1" ht="15" x14ac:dyDescent="0.25">
      <c r="A49" s="57" t="s">
        <v>710</v>
      </c>
      <c r="B49" s="234" t="str">
        <f>CONCATENATE('Bodenflächen '!B11," - ",'Bodenflächen '!C11," - Sicht")</f>
        <v>B-1wV1wS-H - Büro - Sicht</v>
      </c>
      <c r="C49" s="58">
        <f>C48</f>
        <v>49.67</v>
      </c>
      <c r="D49" s="70">
        <v>52</v>
      </c>
      <c r="E49" s="60"/>
      <c r="F49" s="61"/>
      <c r="G49" s="62" t="str">
        <f t="shared" ref="G49:G78" si="0">IF(OR(F49=0,F49=""),"",C49/F49)</f>
        <v/>
      </c>
      <c r="H49" s="63" t="str">
        <f t="shared" ref="H49:H78" si="1">IF(OR(G49=0,G49=""),"",E49*G49)</f>
        <v/>
      </c>
      <c r="I49" s="64" t="str">
        <f t="shared" ref="I49:I78" si="2">IF(K49="","",ROUND(K49/C49,2))</f>
        <v/>
      </c>
      <c r="J49" s="65" t="str">
        <f t="shared" ref="J49:J78" si="3">IF(G49="","",D49*G49)</f>
        <v/>
      </c>
      <c r="K49" s="66" t="str">
        <f t="shared" ref="K49:K78" si="4">IF(H49="","",ROUND(H49*D49,2))</f>
        <v/>
      </c>
      <c r="L49" s="67" t="str">
        <f t="shared" ref="L49:L78" si="5">IF(K49="","",ROUND(K49/12,2))</f>
        <v/>
      </c>
      <c r="M49" s="68">
        <f t="shared" ref="M49:M78" si="6">C49*D49</f>
        <v>2582.84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s="182" customFormat="1" ht="15" x14ac:dyDescent="0.25">
      <c r="A50" s="57" t="s">
        <v>711</v>
      </c>
      <c r="B50" s="234" t="str">
        <f>CONCATENATE('Bodenflächen '!B12," - ",'Bodenflächen '!C12," - Voll")</f>
        <v>B-1wV1wS-HB - Büro - Voll</v>
      </c>
      <c r="C50" s="58">
        <f>'Bodenflächen '!D12</f>
        <v>2152.16</v>
      </c>
      <c r="D50" s="70">
        <v>52</v>
      </c>
      <c r="E50" s="60"/>
      <c r="F50" s="61"/>
      <c r="G50" s="62" t="str">
        <f t="shared" si="0"/>
        <v/>
      </c>
      <c r="H50" s="63" t="str">
        <f t="shared" si="1"/>
        <v/>
      </c>
      <c r="I50" s="64" t="str">
        <f t="shared" si="2"/>
        <v/>
      </c>
      <c r="J50" s="65" t="str">
        <f t="shared" si="3"/>
        <v/>
      </c>
      <c r="K50" s="66" t="str">
        <f t="shared" si="4"/>
        <v/>
      </c>
      <c r="L50" s="67" t="str">
        <f t="shared" si="5"/>
        <v/>
      </c>
      <c r="M50" s="68">
        <f t="shared" si="6"/>
        <v>111912.31999999999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s="725" customFormat="1" ht="15" x14ac:dyDescent="0.25">
      <c r="A51" s="57" t="s">
        <v>73</v>
      </c>
      <c r="B51" s="234" t="str">
        <f>CONCATENATE('Bodenflächen '!B12," - ",'Bodenflächen '!C12," - Sicht")</f>
        <v>B-1wV1wS-HB - Büro - Sicht</v>
      </c>
      <c r="C51" s="58">
        <f>C50</f>
        <v>2152.16</v>
      </c>
      <c r="D51" s="70">
        <v>52</v>
      </c>
      <c r="E51" s="60"/>
      <c r="F51" s="61"/>
      <c r="G51" s="62" t="str">
        <f t="shared" si="0"/>
        <v/>
      </c>
      <c r="H51" s="63" t="str">
        <f t="shared" si="1"/>
        <v/>
      </c>
      <c r="I51" s="64" t="str">
        <f t="shared" si="2"/>
        <v/>
      </c>
      <c r="J51" s="65" t="str">
        <f t="shared" si="3"/>
        <v/>
      </c>
      <c r="K51" s="66" t="str">
        <f t="shared" si="4"/>
        <v/>
      </c>
      <c r="L51" s="67" t="str">
        <f t="shared" si="5"/>
        <v/>
      </c>
      <c r="M51" s="68">
        <f t="shared" si="6"/>
        <v>111912.31999999999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ht="15" x14ac:dyDescent="0.25">
      <c r="A52" s="57" t="s">
        <v>74</v>
      </c>
      <c r="B52" s="234" t="str">
        <f>CONCATENATE('Bodenflächen '!B13," - ",'Bodenflächen '!C13," - Voll")</f>
        <v>B-2wV1wS-HB - Büro - Voll</v>
      </c>
      <c r="C52" s="58">
        <f>'Bodenflächen '!D13</f>
        <v>46.46</v>
      </c>
      <c r="D52" s="69">
        <v>104</v>
      </c>
      <c r="E52" s="60"/>
      <c r="F52" s="61"/>
      <c r="G52" s="62" t="str">
        <f t="shared" si="0"/>
        <v/>
      </c>
      <c r="H52" s="63" t="str">
        <f t="shared" si="1"/>
        <v/>
      </c>
      <c r="I52" s="64" t="str">
        <f t="shared" si="2"/>
        <v/>
      </c>
      <c r="J52" s="65" t="str">
        <f t="shared" si="3"/>
        <v/>
      </c>
      <c r="K52" s="66" t="str">
        <f t="shared" si="4"/>
        <v/>
      </c>
      <c r="L52" s="67" t="str">
        <f t="shared" si="5"/>
        <v/>
      </c>
      <c r="M52" s="68">
        <f t="shared" si="6"/>
        <v>4831.84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s="725" customFormat="1" ht="15" x14ac:dyDescent="0.25">
      <c r="A53" s="57" t="s">
        <v>75</v>
      </c>
      <c r="B53" s="234" t="str">
        <f>CONCATENATE('Bodenflächen '!B13," - ",'Bodenflächen '!C13," - Sicht")</f>
        <v>B-2wV1wS-HB - Büro - Sicht</v>
      </c>
      <c r="C53" s="58">
        <f>C52</f>
        <v>46.46</v>
      </c>
      <c r="D53" s="69">
        <v>52</v>
      </c>
      <c r="E53" s="60"/>
      <c r="F53" s="61"/>
      <c r="G53" s="62" t="str">
        <f t="shared" si="0"/>
        <v/>
      </c>
      <c r="H53" s="63" t="str">
        <f t="shared" si="1"/>
        <v/>
      </c>
      <c r="I53" s="64" t="str">
        <f t="shared" si="2"/>
        <v/>
      </c>
      <c r="J53" s="65" t="str">
        <f t="shared" si="3"/>
        <v/>
      </c>
      <c r="K53" s="66" t="str">
        <f t="shared" si="4"/>
        <v/>
      </c>
      <c r="L53" s="67" t="str">
        <f t="shared" si="5"/>
        <v/>
      </c>
      <c r="M53" s="68">
        <f t="shared" si="6"/>
        <v>2415.92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ht="15" x14ac:dyDescent="0.25">
      <c r="A54" s="57" t="s">
        <v>76</v>
      </c>
      <c r="B54" s="234" t="str">
        <f>CONCATENATE('Bodenflächen '!B14," - ",'Bodenflächen '!C14," - Voll")</f>
        <v>SR-1wV1wS-HB - Beratungsraum  - Voll</v>
      </c>
      <c r="C54" s="58">
        <f>'Bodenflächen '!D14</f>
        <v>95.839999999999989</v>
      </c>
      <c r="D54" s="69">
        <v>52</v>
      </c>
      <c r="E54" s="60"/>
      <c r="F54" s="61"/>
      <c r="G54" s="62" t="str">
        <f t="shared" si="0"/>
        <v/>
      </c>
      <c r="H54" s="63" t="str">
        <f t="shared" si="1"/>
        <v/>
      </c>
      <c r="I54" s="64" t="str">
        <f t="shared" si="2"/>
        <v/>
      </c>
      <c r="J54" s="65" t="str">
        <f t="shared" si="3"/>
        <v/>
      </c>
      <c r="K54" s="66" t="str">
        <f t="shared" si="4"/>
        <v/>
      </c>
      <c r="L54" s="67" t="str">
        <f t="shared" si="5"/>
        <v/>
      </c>
      <c r="M54" s="68">
        <f t="shared" si="6"/>
        <v>4983.6799999999994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s="725" customFormat="1" ht="15" x14ac:dyDescent="0.25">
      <c r="A55" s="57" t="s">
        <v>77</v>
      </c>
      <c r="B55" s="234" t="str">
        <f>CONCATENATE('Bodenflächen '!B14," - ",'Bodenflächen '!C14," - Sicht")</f>
        <v>SR-1wV1wS-HB - Beratungsraum  - Sicht</v>
      </c>
      <c r="C55" s="58">
        <f>C54</f>
        <v>95.839999999999989</v>
      </c>
      <c r="D55" s="69">
        <v>52</v>
      </c>
      <c r="E55" s="60"/>
      <c r="F55" s="61"/>
      <c r="G55" s="62" t="str">
        <f t="shared" si="0"/>
        <v/>
      </c>
      <c r="H55" s="63" t="str">
        <f t="shared" si="1"/>
        <v/>
      </c>
      <c r="I55" s="64" t="str">
        <f t="shared" si="2"/>
        <v/>
      </c>
      <c r="J55" s="65" t="str">
        <f t="shared" si="3"/>
        <v/>
      </c>
      <c r="K55" s="66" t="str">
        <f t="shared" si="4"/>
        <v/>
      </c>
      <c r="L55" s="67" t="str">
        <f t="shared" si="5"/>
        <v/>
      </c>
      <c r="M55" s="68">
        <f t="shared" si="6"/>
        <v>4983.6799999999994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ht="15" x14ac:dyDescent="0.25">
      <c r="A56" s="57" t="s">
        <v>78</v>
      </c>
      <c r="B56" s="234" t="str">
        <f>CONCATENATE('Bodenflächen '!B15," - ",'Bodenflächen '!C15)</f>
        <v>F-1jV-HB - Flur</v>
      </c>
      <c r="C56" s="58">
        <f>'Bodenflächen '!D15</f>
        <v>4.4000000000000004</v>
      </c>
      <c r="D56" s="331">
        <v>1</v>
      </c>
      <c r="E56" s="60"/>
      <c r="F56" s="61"/>
      <c r="G56" s="62" t="str">
        <f t="shared" si="0"/>
        <v/>
      </c>
      <c r="H56" s="63" t="str">
        <f t="shared" si="1"/>
        <v/>
      </c>
      <c r="I56" s="64" t="str">
        <f t="shared" si="2"/>
        <v/>
      </c>
      <c r="J56" s="65" t="str">
        <f t="shared" si="3"/>
        <v/>
      </c>
      <c r="K56" s="66" t="str">
        <f t="shared" si="4"/>
        <v/>
      </c>
      <c r="L56" s="67" t="str">
        <f t="shared" si="5"/>
        <v/>
      </c>
      <c r="M56" s="68">
        <f t="shared" si="6"/>
        <v>4.4000000000000004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ht="15" x14ac:dyDescent="0.25">
      <c r="A57" s="57" t="s">
        <v>79</v>
      </c>
      <c r="B57" s="234" t="str">
        <f>CONCATENATE('Bodenflächen '!B16," - ",'Bodenflächen '!C16)</f>
        <v>F-1wV-HB - Flur</v>
      </c>
      <c r="C57" s="58">
        <f>'Bodenflächen '!D16</f>
        <v>16.16</v>
      </c>
      <c r="D57" s="69">
        <v>52</v>
      </c>
      <c r="E57" s="60"/>
      <c r="F57" s="61"/>
      <c r="G57" s="62" t="str">
        <f t="shared" si="0"/>
        <v/>
      </c>
      <c r="H57" s="63" t="str">
        <f t="shared" si="1"/>
        <v/>
      </c>
      <c r="I57" s="64" t="str">
        <f t="shared" si="2"/>
        <v/>
      </c>
      <c r="J57" s="65" t="str">
        <f t="shared" si="3"/>
        <v/>
      </c>
      <c r="K57" s="66" t="str">
        <f t="shared" si="4"/>
        <v/>
      </c>
      <c r="L57" s="67" t="str">
        <f t="shared" si="5"/>
        <v/>
      </c>
      <c r="M57" s="68">
        <f t="shared" si="6"/>
        <v>840.32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s="356" customFormat="1" ht="15" x14ac:dyDescent="0.25">
      <c r="A58" s="57" t="s">
        <v>80</v>
      </c>
      <c r="B58" s="234" t="str">
        <f>CONCATENATE('Bodenflächen '!B17," - ",'Bodenflächen '!C17)</f>
        <v>F-2wV-HB - Flur</v>
      </c>
      <c r="C58" s="58">
        <f>'Bodenflächen '!D17</f>
        <v>124.66</v>
      </c>
      <c r="D58" s="69">
        <v>104</v>
      </c>
      <c r="E58" s="60"/>
      <c r="F58" s="61"/>
      <c r="G58" s="62" t="str">
        <f t="shared" si="0"/>
        <v/>
      </c>
      <c r="H58" s="63" t="str">
        <f t="shared" si="1"/>
        <v/>
      </c>
      <c r="I58" s="64" t="str">
        <f t="shared" si="2"/>
        <v/>
      </c>
      <c r="J58" s="65" t="str">
        <f t="shared" si="3"/>
        <v/>
      </c>
      <c r="K58" s="66" t="str">
        <f t="shared" si="4"/>
        <v/>
      </c>
      <c r="L58" s="67" t="str">
        <f t="shared" si="5"/>
        <v/>
      </c>
      <c r="M58" s="68">
        <f t="shared" si="6"/>
        <v>12964.64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pans="1:256" s="237" customFormat="1" ht="15" x14ac:dyDescent="0.25">
      <c r="A59" s="57" t="s">
        <v>81</v>
      </c>
      <c r="B59" s="234" t="str">
        <f>CONCATENATE('Bodenflächen '!B18," - ",'Bodenflächen '!C18)</f>
        <v>F-3wV-HB - Flur</v>
      </c>
      <c r="C59" s="58">
        <f>'Bodenflächen '!D18</f>
        <v>15.45</v>
      </c>
      <c r="D59" s="69">
        <f>52*3</f>
        <v>156</v>
      </c>
      <c r="E59" s="60"/>
      <c r="F59" s="61"/>
      <c r="G59" s="62" t="str">
        <f t="shared" si="0"/>
        <v/>
      </c>
      <c r="H59" s="63" t="str">
        <f t="shared" si="1"/>
        <v/>
      </c>
      <c r="I59" s="64" t="str">
        <f t="shared" si="2"/>
        <v/>
      </c>
      <c r="J59" s="65" t="str">
        <f t="shared" si="3"/>
        <v/>
      </c>
      <c r="K59" s="66" t="str">
        <f t="shared" si="4"/>
        <v/>
      </c>
      <c r="L59" s="67" t="str">
        <f t="shared" si="5"/>
        <v/>
      </c>
      <c r="M59" s="68">
        <f t="shared" si="6"/>
        <v>2410.1999999999998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  <row r="60" spans="1:256" ht="15" x14ac:dyDescent="0.25">
      <c r="A60" s="57" t="s">
        <v>82</v>
      </c>
      <c r="B60" s="234" t="str">
        <f>CONCATENATE('Bodenflächen '!B19," - ",'Bodenflächen '!C19)</f>
        <v>F-3wVS5wVW-HB - Flur</v>
      </c>
      <c r="C60" s="58">
        <f>'Bodenflächen '!D19</f>
        <v>315.85000000000002</v>
      </c>
      <c r="D60" s="355">
        <v>161</v>
      </c>
      <c r="E60" s="60"/>
      <c r="F60" s="61"/>
      <c r="G60" s="62" t="str">
        <f t="shared" si="0"/>
        <v/>
      </c>
      <c r="H60" s="63" t="str">
        <f t="shared" si="1"/>
        <v/>
      </c>
      <c r="I60" s="64" t="str">
        <f t="shared" si="2"/>
        <v/>
      </c>
      <c r="J60" s="65" t="str">
        <f t="shared" si="3"/>
        <v/>
      </c>
      <c r="K60" s="66" t="str">
        <f t="shared" si="4"/>
        <v/>
      </c>
      <c r="L60" s="67" t="str">
        <f t="shared" si="5"/>
        <v/>
      </c>
      <c r="M60" s="68">
        <f t="shared" si="6"/>
        <v>50851.850000000006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</row>
    <row r="61" spans="1:256" ht="15" x14ac:dyDescent="0.25">
      <c r="A61" s="57" t="s">
        <v>83</v>
      </c>
      <c r="B61" s="234" t="str">
        <f>CONCATENATE('Bodenflächen '!B20," - ",'Bodenflächen '!C20)</f>
        <v>F-5wV-HB - Flur</v>
      </c>
      <c r="C61" s="58">
        <f>'Bodenflächen '!D20</f>
        <v>114.22999999999999</v>
      </c>
      <c r="D61" s="355">
        <v>252</v>
      </c>
      <c r="E61" s="60"/>
      <c r="F61" s="61"/>
      <c r="G61" s="62" t="str">
        <f t="shared" si="0"/>
        <v/>
      </c>
      <c r="H61" s="63" t="str">
        <f t="shared" si="1"/>
        <v/>
      </c>
      <c r="I61" s="64" t="str">
        <f t="shared" si="2"/>
        <v/>
      </c>
      <c r="J61" s="65" t="str">
        <f t="shared" si="3"/>
        <v/>
      </c>
      <c r="K61" s="66" t="str">
        <f t="shared" si="4"/>
        <v/>
      </c>
      <c r="L61" s="67" t="str">
        <f t="shared" si="5"/>
        <v/>
      </c>
      <c r="M61" s="68">
        <f t="shared" si="6"/>
        <v>28785.96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</row>
    <row r="62" spans="1:256" ht="15" x14ac:dyDescent="0.25">
      <c r="A62" s="57" t="s">
        <v>84</v>
      </c>
      <c r="B62" s="234" t="str">
        <f>CONCATENATE('Bodenflächen '!B21," - ",'Bodenflächen '!C21)</f>
        <v>L-1jV-HB - Lager</v>
      </c>
      <c r="C62" s="58">
        <f>'Bodenflächen '!D21</f>
        <v>117.6</v>
      </c>
      <c r="D62" s="732">
        <v>1</v>
      </c>
      <c r="E62" s="60"/>
      <c r="F62" s="61"/>
      <c r="G62" s="62" t="str">
        <f t="shared" si="0"/>
        <v/>
      </c>
      <c r="H62" s="63" t="str">
        <f t="shared" si="1"/>
        <v/>
      </c>
      <c r="I62" s="64" t="str">
        <f t="shared" si="2"/>
        <v/>
      </c>
      <c r="J62" s="65" t="str">
        <f t="shared" si="3"/>
        <v/>
      </c>
      <c r="K62" s="66" t="str">
        <f t="shared" si="4"/>
        <v/>
      </c>
      <c r="L62" s="67" t="str">
        <f t="shared" si="5"/>
        <v/>
      </c>
      <c r="M62" s="68">
        <f t="shared" si="6"/>
        <v>117.6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</row>
    <row r="63" spans="1:256" ht="15" x14ac:dyDescent="0.25">
      <c r="A63" s="57" t="s">
        <v>85</v>
      </c>
      <c r="B63" s="234" t="str">
        <f>CONCATENATE('Bodenflächen '!B22," - ",'Bodenflächen '!C22)</f>
        <v>L-1mV-HB - Lager</v>
      </c>
      <c r="C63" s="58">
        <f>'Bodenflächen '!D22</f>
        <v>24.200000000000003</v>
      </c>
      <c r="D63" s="355">
        <v>12</v>
      </c>
      <c r="E63" s="60"/>
      <c r="F63" s="61"/>
      <c r="G63" s="62" t="str">
        <f t="shared" si="0"/>
        <v/>
      </c>
      <c r="H63" s="63" t="str">
        <f t="shared" si="1"/>
        <v/>
      </c>
      <c r="I63" s="64" t="str">
        <f t="shared" si="2"/>
        <v/>
      </c>
      <c r="J63" s="65" t="str">
        <f t="shared" si="3"/>
        <v/>
      </c>
      <c r="K63" s="66" t="str">
        <f t="shared" si="4"/>
        <v/>
      </c>
      <c r="L63" s="67" t="str">
        <f t="shared" si="5"/>
        <v/>
      </c>
      <c r="M63" s="68">
        <f t="shared" si="6"/>
        <v>290.40000000000003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</row>
    <row r="64" spans="1:256" s="327" customFormat="1" ht="15" x14ac:dyDescent="0.25">
      <c r="A64" s="57" t="s">
        <v>141</v>
      </c>
      <c r="B64" s="234" t="str">
        <f>CONCATENATE('Bodenflächen '!B23," - ",'Bodenflächen '!C23)</f>
        <v>L-1wV-HB - Lager</v>
      </c>
      <c r="C64" s="58">
        <f>'Bodenflächen '!D23</f>
        <v>15.93</v>
      </c>
      <c r="D64" s="355">
        <v>52</v>
      </c>
      <c r="E64" s="60"/>
      <c r="F64" s="61"/>
      <c r="G64" s="62" t="str">
        <f t="shared" si="0"/>
        <v/>
      </c>
      <c r="H64" s="63" t="str">
        <f t="shared" si="1"/>
        <v/>
      </c>
      <c r="I64" s="64" t="str">
        <f t="shared" si="2"/>
        <v/>
      </c>
      <c r="J64" s="65" t="str">
        <f t="shared" si="3"/>
        <v/>
      </c>
      <c r="K64" s="66" t="str">
        <f t="shared" si="4"/>
        <v/>
      </c>
      <c r="L64" s="67" t="str">
        <f t="shared" si="5"/>
        <v/>
      </c>
      <c r="M64" s="68">
        <f t="shared" si="6"/>
        <v>828.36</v>
      </c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</row>
    <row r="65" spans="1:256" s="327" customFormat="1" ht="15" x14ac:dyDescent="0.25">
      <c r="A65" s="57" t="s">
        <v>142</v>
      </c>
      <c r="B65" s="234" t="str">
        <f>CONCATENATE('Bodenflächen '!B24," - ",'Bodenflächen '!C24," - Voll")</f>
        <v>La-3wV2wS-HB - Labor - Voll</v>
      </c>
      <c r="C65" s="58">
        <f>'Bodenflächen '!D24</f>
        <v>55.539999999999992</v>
      </c>
      <c r="D65" s="331">
        <f>52*3</f>
        <v>156</v>
      </c>
      <c r="E65" s="60"/>
      <c r="F65" s="61"/>
      <c r="G65" s="62" t="str">
        <f t="shared" si="0"/>
        <v/>
      </c>
      <c r="H65" s="63" t="str">
        <f t="shared" si="1"/>
        <v/>
      </c>
      <c r="I65" s="64" t="str">
        <f t="shared" si="2"/>
        <v/>
      </c>
      <c r="J65" s="65" t="str">
        <f t="shared" si="3"/>
        <v/>
      </c>
      <c r="K65" s="66" t="str">
        <f t="shared" si="4"/>
        <v/>
      </c>
      <c r="L65" s="67" t="str">
        <f t="shared" si="5"/>
        <v/>
      </c>
      <c r="M65" s="68">
        <f t="shared" si="6"/>
        <v>8664.239999999998</v>
      </c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</row>
    <row r="66" spans="1:256" s="725" customFormat="1" ht="15" x14ac:dyDescent="0.25">
      <c r="A66" s="57" t="s">
        <v>194</v>
      </c>
      <c r="B66" s="234" t="str">
        <f>CONCATENATE('Bodenflächen '!B24," - ",'Bodenflächen '!C24," - Sicht")</f>
        <v>La-3wV2wS-HB - Labor - Sicht</v>
      </c>
      <c r="C66" s="58">
        <f>C65</f>
        <v>55.539999999999992</v>
      </c>
      <c r="D66" s="355">
        <f>104-8</f>
        <v>96</v>
      </c>
      <c r="E66" s="60"/>
      <c r="F66" s="61"/>
      <c r="G66" s="62" t="str">
        <f t="shared" si="0"/>
        <v/>
      </c>
      <c r="H66" s="63" t="str">
        <f t="shared" si="1"/>
        <v/>
      </c>
      <c r="I66" s="64" t="str">
        <f t="shared" si="2"/>
        <v/>
      </c>
      <c r="J66" s="65" t="str">
        <f t="shared" si="3"/>
        <v/>
      </c>
      <c r="K66" s="66" t="str">
        <f t="shared" si="4"/>
        <v/>
      </c>
      <c r="L66" s="67" t="str">
        <f t="shared" si="5"/>
        <v/>
      </c>
      <c r="M66" s="68">
        <f t="shared" si="6"/>
        <v>5331.8399999999992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</row>
    <row r="67" spans="1:256" s="327" customFormat="1" ht="15" x14ac:dyDescent="0.25">
      <c r="A67" s="57" t="s">
        <v>195</v>
      </c>
      <c r="B67" s="234" t="str">
        <f>CONCATENATE('Bodenflächen '!B25," - ",'Bodenflächen '!C25)</f>
        <v>Li-5wV-HB - Aufzug</v>
      </c>
      <c r="C67" s="58">
        <f>'Bodenflächen '!D25</f>
        <v>1.54</v>
      </c>
      <c r="D67" s="355">
        <v>252</v>
      </c>
      <c r="E67" s="60"/>
      <c r="F67" s="61"/>
      <c r="G67" s="62" t="str">
        <f t="shared" si="0"/>
        <v/>
      </c>
      <c r="H67" s="63" t="str">
        <f t="shared" si="1"/>
        <v/>
      </c>
      <c r="I67" s="64" t="str">
        <f t="shared" si="2"/>
        <v/>
      </c>
      <c r="J67" s="65" t="str">
        <f t="shared" si="3"/>
        <v/>
      </c>
      <c r="K67" s="66" t="str">
        <f t="shared" si="4"/>
        <v/>
      </c>
      <c r="L67" s="67" t="str">
        <f t="shared" si="5"/>
        <v/>
      </c>
      <c r="M67" s="68">
        <f t="shared" si="6"/>
        <v>388.08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</row>
    <row r="68" spans="1:256" s="327" customFormat="1" ht="15" x14ac:dyDescent="0.25">
      <c r="A68" s="57" t="s">
        <v>196</v>
      </c>
      <c r="B68" s="234" t="str">
        <f>CONCATENATE('Bodenflächen '!B26," - ",'Bodenflächen '!C26)</f>
        <v>GT-1jV-HB - Gebäudetechnik</v>
      </c>
      <c r="C68" s="58">
        <f>'Bodenflächen '!D26</f>
        <v>24.85</v>
      </c>
      <c r="D68" s="733">
        <v>1</v>
      </c>
      <c r="E68" s="60"/>
      <c r="F68" s="61"/>
      <c r="G68" s="62" t="str">
        <f t="shared" si="0"/>
        <v/>
      </c>
      <c r="H68" s="63" t="str">
        <f t="shared" si="1"/>
        <v/>
      </c>
      <c r="I68" s="64" t="str">
        <f t="shared" si="2"/>
        <v/>
      </c>
      <c r="J68" s="65" t="str">
        <f t="shared" si="3"/>
        <v/>
      </c>
      <c r="K68" s="66" t="str">
        <f t="shared" si="4"/>
        <v/>
      </c>
      <c r="L68" s="67" t="str">
        <f t="shared" si="5"/>
        <v/>
      </c>
      <c r="M68" s="68">
        <f t="shared" si="6"/>
        <v>24.85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</row>
    <row r="69" spans="1:256" s="327" customFormat="1" ht="15" x14ac:dyDescent="0.25">
      <c r="A69" s="57" t="s">
        <v>86</v>
      </c>
      <c r="B69" s="234" t="str">
        <f>CONCATENATE('Bodenflächen '!B27," - ",'Bodenflächen '!C27)</f>
        <v>GT-1mV-HB - Gebäudetechnik</v>
      </c>
      <c r="C69" s="58">
        <f>'Bodenflächen '!D27</f>
        <v>38.15</v>
      </c>
      <c r="D69" s="69">
        <v>12</v>
      </c>
      <c r="E69" s="60"/>
      <c r="F69" s="61"/>
      <c r="G69" s="62" t="str">
        <f t="shared" si="0"/>
        <v/>
      </c>
      <c r="H69" s="63" t="str">
        <f t="shared" si="1"/>
        <v/>
      </c>
      <c r="I69" s="64" t="str">
        <f t="shared" si="2"/>
        <v/>
      </c>
      <c r="J69" s="65" t="str">
        <f t="shared" si="3"/>
        <v/>
      </c>
      <c r="K69" s="66" t="str">
        <f t="shared" si="4"/>
        <v/>
      </c>
      <c r="L69" s="67" t="str">
        <f t="shared" si="5"/>
        <v/>
      </c>
      <c r="M69" s="68">
        <f t="shared" si="6"/>
        <v>457.79999999999995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</row>
    <row r="70" spans="1:256" s="327" customFormat="1" ht="15" x14ac:dyDescent="0.25">
      <c r="A70" s="57" t="s">
        <v>87</v>
      </c>
      <c r="B70" s="234" t="str">
        <f>CONCATENATE('Bodenflächen '!B28," - ",'Bodenflächen '!C28)</f>
        <v>K-1wV-HB - Kopierraum</v>
      </c>
      <c r="C70" s="58">
        <f>'Bodenflächen '!D28</f>
        <v>9.92</v>
      </c>
      <c r="D70" s="355">
        <v>52</v>
      </c>
      <c r="E70" s="60"/>
      <c r="F70" s="61"/>
      <c r="G70" s="62" t="str">
        <f t="shared" si="0"/>
        <v/>
      </c>
      <c r="H70" s="63" t="str">
        <f t="shared" si="1"/>
        <v/>
      </c>
      <c r="I70" s="64" t="str">
        <f t="shared" si="2"/>
        <v/>
      </c>
      <c r="J70" s="65" t="str">
        <f t="shared" si="3"/>
        <v/>
      </c>
      <c r="K70" s="66" t="str">
        <f t="shared" si="4"/>
        <v/>
      </c>
      <c r="L70" s="67" t="str">
        <f t="shared" si="5"/>
        <v/>
      </c>
      <c r="M70" s="68">
        <f t="shared" si="6"/>
        <v>515.84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</row>
    <row r="71" spans="1:256" s="327" customFormat="1" ht="15" x14ac:dyDescent="0.25">
      <c r="A71" s="57" t="s">
        <v>88</v>
      </c>
      <c r="B71" s="234" t="str">
        <f>CONCATENATE('Bodenflächen '!B29," - ",'Bodenflächen '!C29)</f>
        <v>T-5wV-H - Treppenhaus</v>
      </c>
      <c r="C71" s="58">
        <f>'Bodenflächen '!D29</f>
        <v>132.42000000000002</v>
      </c>
      <c r="D71" s="355">
        <v>252</v>
      </c>
      <c r="E71" s="60"/>
      <c r="F71" s="61"/>
      <c r="G71" s="62" t="str">
        <f t="shared" si="0"/>
        <v/>
      </c>
      <c r="H71" s="63" t="str">
        <f t="shared" si="1"/>
        <v/>
      </c>
      <c r="I71" s="64" t="str">
        <f t="shared" si="2"/>
        <v/>
      </c>
      <c r="J71" s="65" t="str">
        <f t="shared" si="3"/>
        <v/>
      </c>
      <c r="K71" s="66" t="str">
        <f t="shared" si="4"/>
        <v/>
      </c>
      <c r="L71" s="67" t="str">
        <f t="shared" si="5"/>
        <v/>
      </c>
      <c r="M71" s="68">
        <f t="shared" si="6"/>
        <v>33369.840000000004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</row>
    <row r="72" spans="1:256" s="727" customFormat="1" ht="15" x14ac:dyDescent="0.25">
      <c r="A72" s="57" t="s">
        <v>453</v>
      </c>
      <c r="B72" s="234" t="str">
        <f>CONCATENATE('Bodenflächen '!B30," - ",'Bodenflächen '!C30)</f>
        <v>T-5wV-HB - Treppenhaus</v>
      </c>
      <c r="C72" s="58">
        <f>'Bodenflächen '!D30</f>
        <v>260.8</v>
      </c>
      <c r="D72" s="355">
        <v>252</v>
      </c>
      <c r="E72" s="60"/>
      <c r="F72" s="61"/>
      <c r="G72" s="62" t="str">
        <f t="shared" ref="G72" si="7">IF(OR(F72=0,F72=""),"",C72/F72)</f>
        <v/>
      </c>
      <c r="H72" s="63" t="str">
        <f t="shared" ref="H72" si="8">IF(OR(G72=0,G72=""),"",E72*G72)</f>
        <v/>
      </c>
      <c r="I72" s="64" t="str">
        <f t="shared" ref="I72" si="9">IF(K72="","",ROUND(K72/C72,2))</f>
        <v/>
      </c>
      <c r="J72" s="65" t="str">
        <f t="shared" ref="J72" si="10">IF(G72="","",D72*G72)</f>
        <v/>
      </c>
      <c r="K72" s="66" t="str">
        <f t="shared" ref="K72" si="11">IF(H72="","",ROUND(H72*D72,2))</f>
        <v/>
      </c>
      <c r="L72" s="67" t="str">
        <f t="shared" ref="L72" si="12">IF(K72="","",ROUND(K72/12,2))</f>
        <v/>
      </c>
      <c r="M72" s="68">
        <f t="shared" ref="M72" si="13">C72*D72</f>
        <v>65721.600000000006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</row>
    <row r="73" spans="1:256" s="327" customFormat="1" ht="15" x14ac:dyDescent="0.25">
      <c r="A73" s="57" t="s">
        <v>454</v>
      </c>
      <c r="B73" s="234" t="str">
        <f>CONCATENATE('Bodenflächen '!B31," - ",'Bodenflächen '!C31," - Voll")</f>
        <v>TK-3wV2wS-HB - Teeküche - Voll</v>
      </c>
      <c r="C73" s="58">
        <f>'Bodenflächen '!D31</f>
        <v>16.68</v>
      </c>
      <c r="D73" s="355">
        <f>52*3</f>
        <v>156</v>
      </c>
      <c r="E73" s="60"/>
      <c r="F73" s="61"/>
      <c r="G73" s="62" t="str">
        <f t="shared" si="0"/>
        <v/>
      </c>
      <c r="H73" s="63" t="str">
        <f t="shared" si="1"/>
        <v/>
      </c>
      <c r="I73" s="64" t="str">
        <f t="shared" si="2"/>
        <v/>
      </c>
      <c r="J73" s="65" t="str">
        <f t="shared" si="3"/>
        <v/>
      </c>
      <c r="K73" s="66" t="str">
        <f t="shared" si="4"/>
        <v/>
      </c>
      <c r="L73" s="67" t="str">
        <f t="shared" si="5"/>
        <v/>
      </c>
      <c r="M73" s="68">
        <f t="shared" si="6"/>
        <v>2602.08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</row>
    <row r="74" spans="1:256" s="725" customFormat="1" ht="15" x14ac:dyDescent="0.25">
      <c r="A74" s="57" t="s">
        <v>455</v>
      </c>
      <c r="B74" s="234" t="str">
        <f>CONCATENATE('Bodenflächen '!B31," - ",'Bodenflächen '!C31," - Sicht")</f>
        <v>TK-3wV2wS-HB - Teeküche - Sicht</v>
      </c>
      <c r="C74" s="58">
        <f>C73</f>
        <v>16.68</v>
      </c>
      <c r="D74" s="355">
        <f>104-8</f>
        <v>96</v>
      </c>
      <c r="E74" s="60"/>
      <c r="F74" s="61"/>
      <c r="G74" s="62" t="str">
        <f t="shared" si="0"/>
        <v/>
      </c>
      <c r="H74" s="63" t="str">
        <f t="shared" si="1"/>
        <v/>
      </c>
      <c r="I74" s="64" t="str">
        <f t="shared" si="2"/>
        <v/>
      </c>
      <c r="J74" s="65" t="str">
        <f t="shared" si="3"/>
        <v/>
      </c>
      <c r="K74" s="66" t="str">
        <f t="shared" si="4"/>
        <v/>
      </c>
      <c r="L74" s="67" t="str">
        <f t="shared" si="5"/>
        <v/>
      </c>
      <c r="M74" s="68">
        <f t="shared" si="6"/>
        <v>1601.28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</row>
    <row r="75" spans="1:256" s="462" customFormat="1" ht="15" x14ac:dyDescent="0.25">
      <c r="A75" s="57" t="s">
        <v>645</v>
      </c>
      <c r="B75" s="234" t="str">
        <f>CONCATENATE('Bodenflächen '!B32," - ",'Bodenflächen '!C32," - Voll")</f>
        <v>P-2wV1wS-HB - Pausenraum - Voll</v>
      </c>
      <c r="C75" s="58">
        <f>'Bodenflächen '!D32</f>
        <v>20.9</v>
      </c>
      <c r="D75" s="355">
        <v>104</v>
      </c>
      <c r="E75" s="60"/>
      <c r="F75" s="61"/>
      <c r="G75" s="62" t="str">
        <f t="shared" si="0"/>
        <v/>
      </c>
      <c r="H75" s="63" t="str">
        <f t="shared" si="1"/>
        <v/>
      </c>
      <c r="I75" s="64" t="str">
        <f t="shared" si="2"/>
        <v/>
      </c>
      <c r="J75" s="65" t="str">
        <f t="shared" si="3"/>
        <v/>
      </c>
      <c r="K75" s="66" t="str">
        <f t="shared" si="4"/>
        <v/>
      </c>
      <c r="L75" s="67" t="str">
        <f t="shared" si="5"/>
        <v/>
      </c>
      <c r="M75" s="68">
        <f t="shared" si="6"/>
        <v>2173.6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</row>
    <row r="76" spans="1:256" s="725" customFormat="1" ht="15" x14ac:dyDescent="0.25">
      <c r="A76" s="57" t="s">
        <v>646</v>
      </c>
      <c r="B76" s="234" t="str">
        <f>CONCATENATE('Bodenflächen '!B32," - ",'Bodenflächen '!C32," - Sicht")</f>
        <v>P-2wV1wS-HB - Pausenraum - Sicht</v>
      </c>
      <c r="C76" s="58">
        <f>C75</f>
        <v>20.9</v>
      </c>
      <c r="D76" s="355">
        <v>52</v>
      </c>
      <c r="E76" s="60"/>
      <c r="F76" s="61"/>
      <c r="G76" s="62" t="str">
        <f t="shared" si="0"/>
        <v/>
      </c>
      <c r="H76" s="63" t="str">
        <f t="shared" si="1"/>
        <v/>
      </c>
      <c r="I76" s="64" t="str">
        <f t="shared" si="2"/>
        <v/>
      </c>
      <c r="J76" s="65" t="str">
        <f t="shared" si="3"/>
        <v/>
      </c>
      <c r="K76" s="66" t="str">
        <f t="shared" si="4"/>
        <v/>
      </c>
      <c r="L76" s="67" t="str">
        <f t="shared" si="5"/>
        <v/>
      </c>
      <c r="M76" s="68">
        <f t="shared" si="6"/>
        <v>1086.8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</row>
    <row r="77" spans="1:256" s="356" customFormat="1" ht="15" x14ac:dyDescent="0.25">
      <c r="A77" s="57" t="s">
        <v>647</v>
      </c>
      <c r="B77" s="234" t="str">
        <f>CONCATENATE('Bodenflächen '!B33," - ",'Bodenflächen '!C33," - Voll")</f>
        <v>Um-2wV1wS-HB - Umkleide - Voll</v>
      </c>
      <c r="C77" s="58">
        <f>'Bodenflächen '!D33</f>
        <v>34.15</v>
      </c>
      <c r="D77" s="355">
        <v>104</v>
      </c>
      <c r="E77" s="60"/>
      <c r="F77" s="61"/>
      <c r="G77" s="62" t="str">
        <f t="shared" si="0"/>
        <v/>
      </c>
      <c r="H77" s="63" t="str">
        <f t="shared" si="1"/>
        <v/>
      </c>
      <c r="I77" s="64" t="str">
        <f t="shared" si="2"/>
        <v/>
      </c>
      <c r="J77" s="65" t="str">
        <f t="shared" si="3"/>
        <v/>
      </c>
      <c r="K77" s="66" t="str">
        <f t="shared" si="4"/>
        <v/>
      </c>
      <c r="L77" s="67" t="str">
        <f t="shared" si="5"/>
        <v/>
      </c>
      <c r="M77" s="68">
        <f t="shared" si="6"/>
        <v>3551.6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</row>
    <row r="78" spans="1:256" s="725" customFormat="1" ht="15" x14ac:dyDescent="0.25">
      <c r="A78" s="57" t="s">
        <v>648</v>
      </c>
      <c r="B78" s="234" t="str">
        <f>CONCATENATE('Bodenflächen '!B33," - ",'Bodenflächen '!C33," - Sicht")</f>
        <v>Um-2wV1wS-HB - Umkleide - Sicht</v>
      </c>
      <c r="C78" s="58">
        <f>C77</f>
        <v>34.15</v>
      </c>
      <c r="D78" s="355">
        <v>52</v>
      </c>
      <c r="E78" s="60"/>
      <c r="F78" s="61"/>
      <c r="G78" s="62" t="str">
        <f t="shared" si="0"/>
        <v/>
      </c>
      <c r="H78" s="63" t="str">
        <f t="shared" si="1"/>
        <v/>
      </c>
      <c r="I78" s="64" t="str">
        <f t="shared" si="2"/>
        <v/>
      </c>
      <c r="J78" s="65" t="str">
        <f t="shared" si="3"/>
        <v/>
      </c>
      <c r="K78" s="66" t="str">
        <f t="shared" si="4"/>
        <v/>
      </c>
      <c r="L78" s="67" t="str">
        <f t="shared" si="5"/>
        <v/>
      </c>
      <c r="M78" s="68">
        <f t="shared" si="6"/>
        <v>1775.8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</row>
    <row r="79" spans="1:256" s="182" customFormat="1" ht="15" x14ac:dyDescent="0.25">
      <c r="A79" s="57" t="s">
        <v>649</v>
      </c>
      <c r="B79" s="234" t="str">
        <f>CONCATENATE('Bodenflächen '!B34," - ",'Bodenflächen '!C34)</f>
        <v>Du-5wV-HB - Dusche</v>
      </c>
      <c r="C79" s="58">
        <f>'Bodenflächen '!D34</f>
        <v>28.11</v>
      </c>
      <c r="D79" s="355">
        <v>252</v>
      </c>
      <c r="E79" s="60"/>
      <c r="F79" s="61"/>
      <c r="G79" s="562" t="str">
        <f t="shared" ref="G79" si="14">IF(OR(F79=0,F79=""),"",C79/F79)</f>
        <v/>
      </c>
      <c r="H79" s="563" t="str">
        <f t="shared" ref="H79" si="15">IF(OR(G79=0,G79=""),"",E79*G79)</f>
        <v/>
      </c>
      <c r="I79" s="564" t="str">
        <f t="shared" ref="I79" si="16">IF(K79="","",ROUND(K79/C79,2))</f>
        <v/>
      </c>
      <c r="J79" s="562" t="str">
        <f t="shared" ref="J79" si="17">IF(G79="","",D79*G79)</f>
        <v/>
      </c>
      <c r="K79" s="565" t="str">
        <f t="shared" ref="K79" si="18">IF(H79="","",ROUND(H79*D79,2))</f>
        <v/>
      </c>
      <c r="L79" s="566" t="str">
        <f t="shared" ref="L79" si="19">IF(K79="","",ROUND(K79/12,2))</f>
        <v/>
      </c>
      <c r="M79" s="68">
        <f t="shared" ref="M79" si="20">C79*D79</f>
        <v>7083.72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</row>
    <row r="80" spans="1:256" s="462" customFormat="1" ht="15" x14ac:dyDescent="0.25">
      <c r="A80" s="57" t="s">
        <v>712</v>
      </c>
      <c r="B80" s="234" t="str">
        <f>CONCATENATE('Bodenflächen '!B35," - ",'Bodenflächen '!C35)</f>
        <v>WC-5wV-HB - WC</v>
      </c>
      <c r="C80" s="58">
        <f>'Bodenflächen '!D35</f>
        <v>124.20000000000002</v>
      </c>
      <c r="D80" s="355">
        <v>252</v>
      </c>
      <c r="E80" s="60"/>
      <c r="F80" s="61"/>
      <c r="G80" s="62" t="str">
        <f t="shared" ref="G80:G81" si="21">IF(OR(F80=0,F80=""),"",C80/F80)</f>
        <v/>
      </c>
      <c r="H80" s="63" t="str">
        <f t="shared" ref="H80:H81" si="22">IF(OR(G80=0,G80=""),"",E80*G80)</f>
        <v/>
      </c>
      <c r="I80" s="567" t="str">
        <f t="shared" ref="I80:I81" si="23">IF(K80="","",ROUND(K80/C80,2))</f>
        <v/>
      </c>
      <c r="J80" s="62" t="str">
        <f t="shared" ref="J80:J81" si="24">IF(G80="","",D80*G80)</f>
        <v/>
      </c>
      <c r="K80" s="568" t="str">
        <f t="shared" ref="K80:K81" si="25">IF(H80="","",ROUND(H80*D80,2))</f>
        <v/>
      </c>
      <c r="L80" s="569" t="str">
        <f t="shared" ref="L80:L81" si="26">IF(K80="","",ROUND(K80/12,2))</f>
        <v/>
      </c>
      <c r="M80" s="68">
        <f t="shared" ref="M80:M81" si="27">C80*D80</f>
        <v>31298.400000000005</v>
      </c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</row>
    <row r="81" spans="1:256" s="462" customFormat="1" ht="15.75" thickBot="1" x14ac:dyDescent="0.3">
      <c r="A81" s="57" t="s">
        <v>713</v>
      </c>
      <c r="B81" s="234" t="str">
        <f>CONCATENATE('Bodenflächen '!B36," - ",'Bodenflächen '!C36)</f>
        <v>Wb-5wV-HB - Wartebereich</v>
      </c>
      <c r="C81" s="58">
        <f>'Bodenflächen '!D36</f>
        <v>28.26</v>
      </c>
      <c r="D81" s="355">
        <v>252</v>
      </c>
      <c r="E81" s="60"/>
      <c r="F81" s="61"/>
      <c r="G81" s="557" t="str">
        <f t="shared" si="21"/>
        <v/>
      </c>
      <c r="H81" s="558" t="str">
        <f t="shared" si="22"/>
        <v/>
      </c>
      <c r="I81" s="559" t="str">
        <f t="shared" si="23"/>
        <v/>
      </c>
      <c r="J81" s="557" t="str">
        <f t="shared" si="24"/>
        <v/>
      </c>
      <c r="K81" s="560" t="str">
        <f t="shared" si="25"/>
        <v/>
      </c>
      <c r="L81" s="561" t="str">
        <f t="shared" si="26"/>
        <v/>
      </c>
      <c r="M81" s="68">
        <f t="shared" si="27"/>
        <v>7121.52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</row>
    <row r="82" spans="1:256" ht="15.75" thickBot="1" x14ac:dyDescent="0.3">
      <c r="A82" s="213" t="s">
        <v>89</v>
      </c>
      <c r="B82" s="78"/>
      <c r="C82" s="79">
        <f>SUM(C46:C81)-C49-C51-C53-C55-C66-C74-C76-C78</f>
        <v>4041.0099999999984</v>
      </c>
      <c r="D82" s="103" t="s">
        <v>90</v>
      </c>
      <c r="E82" s="77"/>
      <c r="F82" s="77"/>
      <c r="G82" s="73">
        <f>SUM(G46:G79)</f>
        <v>0</v>
      </c>
      <c r="H82" s="74">
        <f>SUM(H46:H81)</f>
        <v>0</v>
      </c>
      <c r="I82" s="74"/>
      <c r="J82" s="73">
        <f>SUM(J46:J81)</f>
        <v>0</v>
      </c>
      <c r="K82" s="74">
        <f>SUM(K46:K81)</f>
        <v>0</v>
      </c>
      <c r="L82" s="74">
        <f>SUM(L46:L81)</f>
        <v>0</v>
      </c>
      <c r="M82" s="80">
        <f>SUM(M46:M81)</f>
        <v>516266.24000000005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</row>
    <row r="83" spans="1:256" s="75" customFormat="1" ht="15.75" thickBot="1" x14ac:dyDescent="0.3">
      <c r="A83" s="214"/>
      <c r="B83" s="215" t="s">
        <v>199</v>
      </c>
      <c r="C83" s="216"/>
      <c r="D83" s="217"/>
      <c r="E83" s="218"/>
      <c r="F83" s="219"/>
      <c r="G83" s="220"/>
      <c r="H83" s="221"/>
      <c r="I83" s="221"/>
      <c r="J83" s="220"/>
      <c r="K83" s="220"/>
      <c r="L83" s="222"/>
    </row>
    <row r="84" spans="1:256" s="230" customFormat="1" ht="15" x14ac:dyDescent="0.25">
      <c r="A84" s="233" t="s">
        <v>714</v>
      </c>
      <c r="B84" s="234" t="str">
        <f>CONCATENATE('Bodenflächen '!B37," - ",'Bodenflächen '!C37)</f>
        <v xml:space="preserve">SR-nB-HB - Beratungsraum </v>
      </c>
      <c r="C84" s="223">
        <f>'Bodenflächen '!D37</f>
        <v>29.27</v>
      </c>
      <c r="D84" s="723">
        <v>52</v>
      </c>
      <c r="E84" s="60"/>
      <c r="F84" s="61"/>
      <c r="G84" s="224" t="str">
        <f t="shared" ref="G84:G85" si="28">IF(OR(F84=0,F84=""),"",C84/F84)</f>
        <v/>
      </c>
      <c r="H84" s="225" t="str">
        <f t="shared" ref="H84:H85" si="29">IF(OR(G84=0,G84=""),"",E84*G84)</f>
        <v/>
      </c>
      <c r="I84" s="226" t="str">
        <f t="shared" ref="I84:I85" si="30">IF(K84="","",ROUND(K84/C84,2))</f>
        <v/>
      </c>
      <c r="J84" s="227" t="str">
        <f t="shared" ref="J84:J85" si="31">IF(G84="","",D84*G84)</f>
        <v/>
      </c>
      <c r="K84" s="228" t="str">
        <f t="shared" ref="K84:K85" si="32">IF(H84="","",ROUND(H84*D84,2))</f>
        <v/>
      </c>
      <c r="L84" s="212"/>
      <c r="M84" s="229">
        <f t="shared" ref="M84:M85" si="33">C84*D84</f>
        <v>1522.04</v>
      </c>
    </row>
    <row r="85" spans="1:256" s="230" customFormat="1" ht="15" x14ac:dyDescent="0.25">
      <c r="A85" s="233" t="s">
        <v>715</v>
      </c>
      <c r="B85" s="234" t="str">
        <f>CONCATENATE('Bodenflächen '!B38," - ",'Bodenflächen '!C38)</f>
        <v>F-nB-HB - Flur</v>
      </c>
      <c r="C85" s="223">
        <f>'Bodenflächen '!D38</f>
        <v>26.12</v>
      </c>
      <c r="D85" s="723">
        <v>52</v>
      </c>
      <c r="E85" s="60"/>
      <c r="F85" s="61"/>
      <c r="G85" s="551" t="str">
        <f t="shared" si="28"/>
        <v/>
      </c>
      <c r="H85" s="552" t="str">
        <f t="shared" si="29"/>
        <v/>
      </c>
      <c r="I85" s="553" t="str">
        <f t="shared" si="30"/>
        <v/>
      </c>
      <c r="J85" s="554" t="str">
        <f t="shared" si="31"/>
        <v/>
      </c>
      <c r="K85" s="228" t="str">
        <f t="shared" si="32"/>
        <v/>
      </c>
      <c r="L85" s="212"/>
      <c r="M85" s="229">
        <f t="shared" si="33"/>
        <v>1358.24</v>
      </c>
    </row>
    <row r="86" spans="1:256" s="230" customFormat="1" ht="15" x14ac:dyDescent="0.25">
      <c r="A86" s="233" t="s">
        <v>716</v>
      </c>
      <c r="B86" s="234" t="str">
        <f>CONCATENATE('Bodenflächen '!B39," - ",'Bodenflächen '!C39)</f>
        <v>Z-nB-HB - Haftzelle</v>
      </c>
      <c r="C86" s="223">
        <f>'Bodenflächen '!D39</f>
        <v>91.809999999999988</v>
      </c>
      <c r="D86" s="723">
        <v>12</v>
      </c>
      <c r="E86" s="60"/>
      <c r="F86" s="61"/>
      <c r="G86" s="555" t="str">
        <f t="shared" ref="G86:G87" si="34">IF(OR(F86=0,F86=""),"",C86/F86)</f>
        <v/>
      </c>
      <c r="H86" s="556" t="str">
        <f t="shared" ref="H86" si="35">IF(OR(G86=0,G86=""),"",E86*G86)</f>
        <v/>
      </c>
      <c r="I86" s="226" t="str">
        <f t="shared" ref="I86" si="36">IF(K86="","",ROUND(K86/C86,2))</f>
        <v/>
      </c>
      <c r="J86" s="227" t="str">
        <f t="shared" ref="J86" si="37">IF(G86="","",D86*G86)</f>
        <v/>
      </c>
      <c r="K86" s="228" t="str">
        <f t="shared" ref="K86" si="38">IF(H86="","",ROUND(H86*D86,2))</f>
        <v/>
      </c>
      <c r="L86" s="462"/>
      <c r="M86" s="229">
        <f t="shared" ref="M86:M87" si="39">C86*D86</f>
        <v>1101.7199999999998</v>
      </c>
    </row>
    <row r="87" spans="1:256" s="230" customFormat="1" ht="15.75" thickBot="1" x14ac:dyDescent="0.3">
      <c r="A87" s="233" t="s">
        <v>717</v>
      </c>
      <c r="B87" s="721" t="str">
        <f>CONCATENATE('Bodenflächen '!B40," - ",'Bodenflächen '!C40)</f>
        <v>Z-EnB-HB - Haftzelle</v>
      </c>
      <c r="C87" s="722">
        <f>'Bodenflächen '!D40</f>
        <v>69.47</v>
      </c>
      <c r="D87" s="723">
        <v>2</v>
      </c>
      <c r="E87" s="60"/>
      <c r="F87" s="61"/>
      <c r="G87" s="369" t="str">
        <f t="shared" si="34"/>
        <v/>
      </c>
      <c r="H87" s="556" t="str">
        <f t="shared" ref="H87" si="40">IF(OR(G87=0,G87=""),"",E87*G87)</f>
        <v/>
      </c>
      <c r="I87" s="226" t="str">
        <f t="shared" ref="I87" si="41">IF(K87="","",ROUND(K87/C87,2))</f>
        <v/>
      </c>
      <c r="J87" s="227" t="str">
        <f t="shared" ref="J87" si="42">IF(G87="","",D87*G87)</f>
        <v/>
      </c>
      <c r="K87" s="228" t="str">
        <f t="shared" ref="K87" si="43">IF(H87="","",ROUND(H87*D87,2))</f>
        <v/>
      </c>
      <c r="L87" s="462"/>
      <c r="M87" s="229">
        <f t="shared" si="39"/>
        <v>138.94</v>
      </c>
    </row>
    <row r="88" spans="1:256" s="212" customFormat="1" ht="15.75" thickBot="1" x14ac:dyDescent="0.3">
      <c r="A88" s="231" t="s">
        <v>92</v>
      </c>
      <c r="B88" s="78"/>
      <c r="C88" s="79">
        <f>SUM(C82:C87)</f>
        <v>4257.6799999999994</v>
      </c>
      <c r="D88" s="71" t="s">
        <v>90</v>
      </c>
      <c r="E88" s="77"/>
      <c r="F88" s="77"/>
      <c r="G88" s="73">
        <f>SUM(G82:G87)</f>
        <v>0</v>
      </c>
      <c r="H88" s="74">
        <f>SUM(H82:H87)</f>
        <v>0</v>
      </c>
      <c r="I88" s="74"/>
      <c r="J88" s="73">
        <f>SUM(J82:J87)</f>
        <v>0</v>
      </c>
      <c r="K88" s="238">
        <f>SUM(K82:K87)</f>
        <v>0</v>
      </c>
      <c r="L88" s="236"/>
      <c r="M88" s="80">
        <f>SUM(M82:M87)</f>
        <v>520387.18</v>
      </c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</row>
    <row r="89" spans="1:256" ht="15.75" thickBot="1" x14ac:dyDescent="0.3">
      <c r="A89" s="81"/>
      <c r="B89" s="82"/>
      <c r="C89" s="83"/>
      <c r="D89" s="84"/>
      <c r="E89" s="85"/>
      <c r="F89" s="84"/>
      <c r="G89" s="86"/>
      <c r="H89" s="86"/>
      <c r="I89" s="87"/>
      <c r="J89" s="87"/>
      <c r="K89" s="87"/>
      <c r="L89" s="236"/>
      <c r="M89" s="210"/>
    </row>
    <row r="90" spans="1:256" ht="15.75" thickBot="1" x14ac:dyDescent="0.3">
      <c r="A90" s="88"/>
      <c r="B90" s="89"/>
      <c r="C90" s="90"/>
      <c r="D90" s="91"/>
      <c r="E90" s="91"/>
      <c r="F90" s="91"/>
      <c r="G90" s="743" t="s">
        <v>93</v>
      </c>
      <c r="H90" s="743"/>
      <c r="I90" s="743"/>
      <c r="J90" s="743"/>
      <c r="K90" s="744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</row>
    <row r="91" spans="1:256" ht="16.5" thickTop="1" thickBot="1" x14ac:dyDescent="0.3">
      <c r="A91" s="92"/>
      <c r="B91" s="93" t="s">
        <v>94</v>
      </c>
      <c r="C91" s="94">
        <f>M88</f>
        <v>520387.18</v>
      </c>
      <c r="D91" s="95">
        <f>J88</f>
        <v>0</v>
      </c>
      <c r="E91" s="96" t="s">
        <v>95</v>
      </c>
      <c r="F91" s="97" t="str">
        <f>IF(D91=0,"",ROUND(C91/D91,0))</f>
        <v/>
      </c>
      <c r="G91" s="98"/>
      <c r="H91" s="98"/>
      <c r="I91" s="745">
        <v>250</v>
      </c>
      <c r="J91" s="745"/>
      <c r="K91" s="9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</row>
    <row r="92" spans="1:256" ht="16.5" thickTop="1" thickBot="1" x14ac:dyDescent="0.3">
      <c r="A92" s="100"/>
      <c r="B92" s="101"/>
      <c r="C92" s="101" t="s">
        <v>96</v>
      </c>
      <c r="D92" s="84"/>
      <c r="E92" s="84"/>
      <c r="F92" s="84"/>
      <c r="G92" s="750" t="s">
        <v>97</v>
      </c>
      <c r="H92" s="750"/>
      <c r="I92" s="750"/>
      <c r="J92" s="750"/>
      <c r="K92" s="751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</row>
    <row r="93" spans="1:256" s="741" customFormat="1" ht="12.75" x14ac:dyDescent="0.2">
      <c r="A93" s="752"/>
      <c r="B93" s="753"/>
      <c r="C93" s="753"/>
      <c r="D93" s="753"/>
      <c r="E93" s="753"/>
      <c r="F93" s="753"/>
      <c r="G93" s="753"/>
      <c r="H93" s="753"/>
      <c r="I93" s="753"/>
      <c r="J93" s="753"/>
      <c r="K93" s="753"/>
      <c r="L93" s="753"/>
      <c r="M93" s="753"/>
      <c r="N93" s="753"/>
      <c r="O93" s="753"/>
      <c r="P93" s="753"/>
      <c r="Q93" s="753"/>
      <c r="R93" s="753"/>
      <c r="S93" s="753"/>
      <c r="T93" s="753"/>
      <c r="U93" s="753"/>
      <c r="V93" s="753"/>
      <c r="W93" s="753"/>
      <c r="X93" s="753"/>
      <c r="Y93" s="753"/>
      <c r="Z93" s="753"/>
      <c r="AA93" s="753"/>
      <c r="AB93" s="753"/>
      <c r="AC93" s="753"/>
      <c r="AD93" s="753"/>
      <c r="AE93" s="753"/>
      <c r="AF93" s="753"/>
      <c r="AG93" s="753"/>
      <c r="AH93" s="753"/>
      <c r="AI93" s="753"/>
      <c r="AJ93" s="753"/>
      <c r="AK93" s="753"/>
      <c r="AL93" s="753"/>
      <c r="AM93" s="753"/>
      <c r="AN93" s="753"/>
      <c r="AO93" s="753"/>
      <c r="AP93" s="753"/>
      <c r="AQ93" s="753"/>
      <c r="AR93" s="753"/>
      <c r="AS93" s="753"/>
      <c r="AT93" s="753"/>
      <c r="AU93" s="753"/>
      <c r="AV93" s="753"/>
      <c r="AW93" s="753"/>
      <c r="AX93" s="753"/>
      <c r="AY93" s="753"/>
      <c r="AZ93" s="753"/>
      <c r="BA93" s="753"/>
      <c r="BB93" s="753"/>
      <c r="BC93" s="753"/>
      <c r="BD93" s="753"/>
      <c r="BE93" s="753"/>
      <c r="BF93" s="753"/>
      <c r="BG93" s="753"/>
      <c r="BH93" s="753"/>
      <c r="BI93" s="753"/>
      <c r="BJ93" s="753"/>
      <c r="BK93" s="753"/>
      <c r="BL93" s="753"/>
      <c r="BM93" s="753"/>
      <c r="BN93" s="753"/>
      <c r="BO93" s="753"/>
      <c r="BP93" s="753"/>
      <c r="BQ93" s="753"/>
      <c r="BR93" s="753"/>
      <c r="BS93" s="753"/>
      <c r="BT93" s="753"/>
      <c r="BU93" s="753"/>
      <c r="BV93" s="753"/>
      <c r="BW93" s="753"/>
      <c r="BX93" s="753"/>
      <c r="BY93" s="753"/>
      <c r="BZ93" s="753"/>
      <c r="CA93" s="753"/>
      <c r="CB93" s="753"/>
      <c r="CC93" s="753"/>
      <c r="CD93" s="753"/>
      <c r="CE93" s="753"/>
      <c r="CF93" s="753"/>
      <c r="CG93" s="753"/>
      <c r="CH93" s="753"/>
      <c r="CI93" s="753"/>
      <c r="CJ93" s="753"/>
      <c r="CK93" s="753"/>
      <c r="CL93" s="753"/>
      <c r="CM93" s="753"/>
      <c r="CN93" s="753"/>
      <c r="CO93" s="753"/>
      <c r="CP93" s="753"/>
      <c r="CQ93" s="753"/>
      <c r="CR93" s="753"/>
      <c r="CS93" s="753"/>
      <c r="CT93" s="753"/>
      <c r="CU93" s="753"/>
      <c r="CV93" s="753"/>
      <c r="CW93" s="753"/>
      <c r="CX93" s="753"/>
      <c r="CY93" s="753"/>
      <c r="CZ93" s="753"/>
      <c r="DA93" s="753"/>
      <c r="DB93" s="753"/>
      <c r="DC93" s="753"/>
      <c r="DD93" s="753"/>
      <c r="DE93" s="753"/>
      <c r="DF93" s="753"/>
      <c r="DG93" s="753"/>
      <c r="DH93" s="753"/>
      <c r="DI93" s="753"/>
      <c r="DJ93" s="753"/>
      <c r="DK93" s="753"/>
      <c r="DL93" s="753"/>
      <c r="DM93" s="753"/>
      <c r="DN93" s="753"/>
      <c r="DO93" s="753"/>
      <c r="DP93" s="753"/>
      <c r="DQ93" s="753"/>
      <c r="DR93" s="753"/>
      <c r="DS93" s="753"/>
      <c r="DT93" s="753"/>
      <c r="DU93" s="753"/>
      <c r="DV93" s="753"/>
      <c r="DW93" s="753"/>
      <c r="DX93" s="753"/>
      <c r="DY93" s="753"/>
      <c r="DZ93" s="753"/>
      <c r="EA93" s="753"/>
      <c r="EB93" s="753"/>
      <c r="EC93" s="753"/>
      <c r="ED93" s="753"/>
      <c r="EE93" s="753"/>
      <c r="EF93" s="753"/>
      <c r="EG93" s="753"/>
      <c r="EH93" s="753"/>
      <c r="EI93" s="753"/>
      <c r="EJ93" s="753"/>
      <c r="EK93" s="753"/>
      <c r="EL93" s="753"/>
      <c r="EM93" s="753"/>
      <c r="EN93" s="753"/>
      <c r="EO93" s="753"/>
      <c r="EP93" s="753"/>
      <c r="EQ93" s="753"/>
      <c r="ER93" s="753"/>
      <c r="ES93" s="753"/>
      <c r="ET93" s="753"/>
      <c r="EU93" s="753"/>
      <c r="EV93" s="753"/>
      <c r="EW93" s="753"/>
      <c r="EX93" s="753"/>
      <c r="EY93" s="753"/>
      <c r="EZ93" s="753"/>
      <c r="FA93" s="753"/>
      <c r="FB93" s="753"/>
      <c r="FC93" s="753"/>
      <c r="FD93" s="753"/>
      <c r="FE93" s="753"/>
      <c r="FF93" s="753"/>
      <c r="FG93" s="753"/>
      <c r="FH93" s="753"/>
      <c r="FI93" s="753"/>
      <c r="FJ93" s="753"/>
      <c r="FK93" s="753"/>
      <c r="FL93" s="753"/>
      <c r="FM93" s="753"/>
      <c r="FN93" s="753"/>
      <c r="FO93" s="753"/>
      <c r="FP93" s="753"/>
      <c r="FQ93" s="753"/>
      <c r="FR93" s="753"/>
      <c r="FS93" s="753"/>
      <c r="FT93" s="753"/>
      <c r="FU93" s="753"/>
      <c r="FV93" s="753"/>
      <c r="FW93" s="753"/>
      <c r="FX93" s="753"/>
      <c r="FY93" s="753"/>
      <c r="FZ93" s="753"/>
      <c r="GA93" s="753"/>
      <c r="GB93" s="753"/>
      <c r="GC93" s="753"/>
      <c r="GD93" s="753"/>
      <c r="GE93" s="753"/>
      <c r="GF93" s="753"/>
      <c r="GG93" s="753"/>
      <c r="GH93" s="753"/>
      <c r="GI93" s="753"/>
      <c r="GJ93" s="753"/>
      <c r="GK93" s="753"/>
      <c r="GL93" s="753"/>
      <c r="GM93" s="753"/>
      <c r="GN93" s="753"/>
      <c r="GO93" s="753"/>
      <c r="GP93" s="753"/>
      <c r="GQ93" s="753"/>
      <c r="GR93" s="753"/>
      <c r="GS93" s="753"/>
      <c r="GT93" s="753"/>
      <c r="GU93" s="753"/>
      <c r="GV93" s="753"/>
      <c r="GW93" s="753"/>
      <c r="GX93" s="753"/>
      <c r="GY93" s="753"/>
      <c r="GZ93" s="753"/>
      <c r="HA93" s="753"/>
      <c r="HB93" s="753"/>
      <c r="HC93" s="753"/>
      <c r="HD93" s="753"/>
      <c r="HE93" s="753"/>
      <c r="HF93" s="753"/>
      <c r="HG93" s="753"/>
      <c r="HH93" s="753"/>
      <c r="HI93" s="753"/>
      <c r="HJ93" s="753"/>
      <c r="HK93" s="753"/>
      <c r="HL93" s="753"/>
      <c r="HM93" s="753"/>
      <c r="HN93" s="753"/>
      <c r="HO93" s="753"/>
      <c r="HP93" s="753"/>
      <c r="HQ93" s="753"/>
      <c r="HR93" s="753"/>
      <c r="HS93" s="753"/>
      <c r="HT93" s="753"/>
      <c r="HU93" s="753"/>
      <c r="HV93" s="753"/>
      <c r="HW93" s="753"/>
      <c r="HX93" s="753"/>
      <c r="HY93" s="753"/>
      <c r="HZ93" s="753"/>
      <c r="IA93" s="753"/>
      <c r="IB93" s="753"/>
      <c r="IC93" s="753"/>
      <c r="ID93" s="753"/>
      <c r="IE93" s="753"/>
      <c r="IF93" s="753"/>
      <c r="IG93" s="753"/>
      <c r="IH93" s="753"/>
      <c r="II93" s="753"/>
      <c r="IJ93" s="753"/>
      <c r="IK93" s="753"/>
      <c r="IL93" s="753"/>
      <c r="IM93" s="753"/>
      <c r="IN93" s="753"/>
      <c r="IO93" s="753"/>
      <c r="IP93" s="753"/>
      <c r="IQ93" s="753"/>
      <c r="IR93" s="753"/>
      <c r="IS93" s="753"/>
      <c r="IT93" s="753"/>
      <c r="IU93" s="753"/>
      <c r="IV93" s="753"/>
    </row>
    <row r="94" spans="1:256" s="741" customFormat="1" ht="12.75" x14ac:dyDescent="0.2">
      <c r="A94" s="753"/>
      <c r="B94" s="753"/>
      <c r="C94" s="753"/>
      <c r="D94" s="753"/>
      <c r="E94" s="753"/>
      <c r="F94" s="753"/>
      <c r="G94" s="753"/>
      <c r="H94" s="753"/>
      <c r="I94" s="753"/>
      <c r="J94" s="753"/>
      <c r="K94" s="753"/>
      <c r="L94" s="753"/>
      <c r="M94" s="753"/>
      <c r="N94" s="753"/>
      <c r="O94" s="753"/>
      <c r="P94" s="753"/>
      <c r="Q94" s="753"/>
      <c r="R94" s="753"/>
      <c r="S94" s="753"/>
      <c r="T94" s="753"/>
      <c r="U94" s="753"/>
      <c r="V94" s="753"/>
      <c r="W94" s="753"/>
      <c r="X94" s="753"/>
      <c r="Y94" s="753"/>
      <c r="Z94" s="753"/>
      <c r="AA94" s="753"/>
      <c r="AB94" s="753"/>
      <c r="AC94" s="753"/>
      <c r="AD94" s="753"/>
      <c r="AE94" s="753"/>
      <c r="AF94" s="753"/>
      <c r="AG94" s="753"/>
      <c r="AH94" s="753"/>
      <c r="AI94" s="753"/>
      <c r="AJ94" s="753"/>
      <c r="AK94" s="753"/>
      <c r="AL94" s="753"/>
      <c r="AM94" s="753"/>
      <c r="AN94" s="753"/>
      <c r="AO94" s="753"/>
      <c r="AP94" s="753"/>
      <c r="AQ94" s="753"/>
      <c r="AR94" s="753"/>
      <c r="AS94" s="753"/>
      <c r="AT94" s="753"/>
      <c r="AU94" s="753"/>
      <c r="AV94" s="753"/>
      <c r="AW94" s="753"/>
      <c r="AX94" s="753"/>
      <c r="AY94" s="753"/>
      <c r="AZ94" s="753"/>
      <c r="BA94" s="753"/>
      <c r="BB94" s="753"/>
      <c r="BC94" s="753"/>
      <c r="BD94" s="753"/>
      <c r="BE94" s="753"/>
      <c r="BF94" s="753"/>
      <c r="BG94" s="753"/>
      <c r="BH94" s="753"/>
      <c r="BI94" s="753"/>
      <c r="BJ94" s="753"/>
      <c r="BK94" s="753"/>
      <c r="BL94" s="753"/>
      <c r="BM94" s="753"/>
      <c r="BN94" s="753"/>
      <c r="BO94" s="753"/>
      <c r="BP94" s="753"/>
      <c r="BQ94" s="753"/>
      <c r="BR94" s="753"/>
      <c r="BS94" s="753"/>
      <c r="BT94" s="753"/>
      <c r="BU94" s="753"/>
      <c r="BV94" s="753"/>
      <c r="BW94" s="753"/>
      <c r="BX94" s="753"/>
      <c r="BY94" s="753"/>
      <c r="BZ94" s="753"/>
      <c r="CA94" s="753"/>
      <c r="CB94" s="753"/>
      <c r="CC94" s="753"/>
      <c r="CD94" s="753"/>
      <c r="CE94" s="753"/>
      <c r="CF94" s="753"/>
      <c r="CG94" s="753"/>
      <c r="CH94" s="753"/>
      <c r="CI94" s="753"/>
      <c r="CJ94" s="753"/>
      <c r="CK94" s="753"/>
      <c r="CL94" s="753"/>
      <c r="CM94" s="753"/>
      <c r="CN94" s="753"/>
      <c r="CO94" s="753"/>
      <c r="CP94" s="753"/>
      <c r="CQ94" s="753"/>
      <c r="CR94" s="753"/>
      <c r="CS94" s="753"/>
      <c r="CT94" s="753"/>
      <c r="CU94" s="753"/>
      <c r="CV94" s="753"/>
      <c r="CW94" s="753"/>
      <c r="CX94" s="753"/>
      <c r="CY94" s="753"/>
      <c r="CZ94" s="753"/>
      <c r="DA94" s="753"/>
      <c r="DB94" s="753"/>
      <c r="DC94" s="753"/>
      <c r="DD94" s="753"/>
      <c r="DE94" s="753"/>
      <c r="DF94" s="753"/>
      <c r="DG94" s="753"/>
      <c r="DH94" s="753"/>
      <c r="DI94" s="753"/>
      <c r="DJ94" s="753"/>
      <c r="DK94" s="753"/>
      <c r="DL94" s="753"/>
      <c r="DM94" s="753"/>
      <c r="DN94" s="753"/>
      <c r="DO94" s="753"/>
      <c r="DP94" s="753"/>
      <c r="DQ94" s="753"/>
      <c r="DR94" s="753"/>
      <c r="DS94" s="753"/>
      <c r="DT94" s="753"/>
      <c r="DU94" s="753"/>
      <c r="DV94" s="753"/>
      <c r="DW94" s="753"/>
      <c r="DX94" s="753"/>
      <c r="DY94" s="753"/>
      <c r="DZ94" s="753"/>
      <c r="EA94" s="753"/>
      <c r="EB94" s="753"/>
      <c r="EC94" s="753"/>
      <c r="ED94" s="753"/>
      <c r="EE94" s="753"/>
      <c r="EF94" s="753"/>
      <c r="EG94" s="753"/>
      <c r="EH94" s="753"/>
      <c r="EI94" s="753"/>
      <c r="EJ94" s="753"/>
      <c r="EK94" s="753"/>
      <c r="EL94" s="753"/>
      <c r="EM94" s="753"/>
      <c r="EN94" s="753"/>
      <c r="EO94" s="753"/>
      <c r="EP94" s="753"/>
      <c r="EQ94" s="753"/>
      <c r="ER94" s="753"/>
      <c r="ES94" s="753"/>
      <c r="ET94" s="753"/>
      <c r="EU94" s="753"/>
      <c r="EV94" s="753"/>
      <c r="EW94" s="753"/>
      <c r="EX94" s="753"/>
      <c r="EY94" s="753"/>
      <c r="EZ94" s="753"/>
      <c r="FA94" s="753"/>
      <c r="FB94" s="753"/>
      <c r="FC94" s="753"/>
      <c r="FD94" s="753"/>
      <c r="FE94" s="753"/>
      <c r="FF94" s="753"/>
      <c r="FG94" s="753"/>
      <c r="FH94" s="753"/>
      <c r="FI94" s="753"/>
      <c r="FJ94" s="753"/>
      <c r="FK94" s="753"/>
      <c r="FL94" s="753"/>
      <c r="FM94" s="753"/>
      <c r="FN94" s="753"/>
      <c r="FO94" s="753"/>
      <c r="FP94" s="753"/>
      <c r="FQ94" s="753"/>
      <c r="FR94" s="753"/>
      <c r="FS94" s="753"/>
      <c r="FT94" s="753"/>
      <c r="FU94" s="753"/>
      <c r="FV94" s="753"/>
      <c r="FW94" s="753"/>
      <c r="FX94" s="753"/>
      <c r="FY94" s="753"/>
      <c r="FZ94" s="753"/>
      <c r="GA94" s="753"/>
      <c r="GB94" s="753"/>
      <c r="GC94" s="753"/>
      <c r="GD94" s="753"/>
      <c r="GE94" s="753"/>
      <c r="GF94" s="753"/>
      <c r="GG94" s="753"/>
      <c r="GH94" s="753"/>
      <c r="GI94" s="753"/>
      <c r="GJ94" s="753"/>
      <c r="GK94" s="753"/>
      <c r="GL94" s="753"/>
      <c r="GM94" s="753"/>
      <c r="GN94" s="753"/>
      <c r="GO94" s="753"/>
      <c r="GP94" s="753"/>
      <c r="GQ94" s="753"/>
      <c r="GR94" s="753"/>
      <c r="GS94" s="753"/>
      <c r="GT94" s="753"/>
      <c r="GU94" s="753"/>
      <c r="GV94" s="753"/>
      <c r="GW94" s="753"/>
      <c r="GX94" s="753"/>
      <c r="GY94" s="753"/>
      <c r="GZ94" s="753"/>
      <c r="HA94" s="753"/>
      <c r="HB94" s="753"/>
      <c r="HC94" s="753"/>
      <c r="HD94" s="753"/>
      <c r="HE94" s="753"/>
      <c r="HF94" s="753"/>
      <c r="HG94" s="753"/>
      <c r="HH94" s="753"/>
      <c r="HI94" s="753"/>
      <c r="HJ94" s="753"/>
      <c r="HK94" s="753"/>
      <c r="HL94" s="753"/>
      <c r="HM94" s="753"/>
      <c r="HN94" s="753"/>
      <c r="HO94" s="753"/>
      <c r="HP94" s="753"/>
      <c r="HQ94" s="753"/>
      <c r="HR94" s="753"/>
      <c r="HS94" s="753"/>
      <c r="HT94" s="753"/>
      <c r="HU94" s="753"/>
      <c r="HV94" s="753"/>
      <c r="HW94" s="753"/>
      <c r="HX94" s="753"/>
      <c r="HY94" s="753"/>
      <c r="HZ94" s="753"/>
      <c r="IA94" s="753"/>
      <c r="IB94" s="753"/>
      <c r="IC94" s="753"/>
      <c r="ID94" s="753"/>
      <c r="IE94" s="753"/>
      <c r="IF94" s="753"/>
      <c r="IG94" s="753"/>
      <c r="IH94" s="753"/>
      <c r="II94" s="753"/>
      <c r="IJ94" s="753"/>
      <c r="IK94" s="753"/>
      <c r="IL94" s="753"/>
      <c r="IM94" s="753"/>
      <c r="IN94" s="753"/>
      <c r="IO94" s="753"/>
      <c r="IP94" s="753"/>
      <c r="IQ94" s="753"/>
      <c r="IR94" s="753"/>
      <c r="IS94" s="753"/>
      <c r="IT94" s="753"/>
      <c r="IU94" s="753"/>
      <c r="IV94" s="753"/>
    </row>
    <row r="95" spans="1:256" s="741" customFormat="1" ht="13.5" thickBot="1" x14ac:dyDescent="0.25">
      <c r="A95" s="753"/>
      <c r="B95" s="753"/>
      <c r="C95" s="753"/>
      <c r="D95" s="753"/>
      <c r="E95" s="753"/>
      <c r="F95" s="753"/>
      <c r="G95" s="753"/>
      <c r="H95" s="753"/>
      <c r="I95" s="753"/>
      <c r="J95" s="753"/>
      <c r="K95" s="753"/>
      <c r="L95" s="753"/>
      <c r="M95" s="753"/>
      <c r="N95" s="753"/>
      <c r="O95" s="753"/>
      <c r="P95" s="753"/>
      <c r="Q95" s="753"/>
      <c r="R95" s="753"/>
      <c r="S95" s="753"/>
      <c r="T95" s="753"/>
      <c r="U95" s="753"/>
      <c r="V95" s="753"/>
      <c r="W95" s="753"/>
      <c r="X95" s="753"/>
      <c r="Y95" s="753"/>
      <c r="Z95" s="753"/>
      <c r="AA95" s="753"/>
      <c r="AB95" s="753"/>
      <c r="AC95" s="753"/>
      <c r="AD95" s="753"/>
      <c r="AE95" s="753"/>
      <c r="AF95" s="753"/>
      <c r="AG95" s="753"/>
      <c r="AH95" s="753"/>
      <c r="AI95" s="753"/>
      <c r="AJ95" s="753"/>
      <c r="AK95" s="753"/>
      <c r="AL95" s="753"/>
      <c r="AM95" s="753"/>
      <c r="AN95" s="753"/>
      <c r="AO95" s="753"/>
      <c r="AP95" s="753"/>
      <c r="AQ95" s="753"/>
      <c r="AR95" s="753"/>
      <c r="AS95" s="753"/>
      <c r="AT95" s="753"/>
      <c r="AU95" s="753"/>
      <c r="AV95" s="753"/>
      <c r="AW95" s="753"/>
      <c r="AX95" s="753"/>
      <c r="AY95" s="753"/>
      <c r="AZ95" s="753"/>
      <c r="BA95" s="753"/>
      <c r="BB95" s="753"/>
      <c r="BC95" s="753"/>
      <c r="BD95" s="753"/>
      <c r="BE95" s="753"/>
      <c r="BF95" s="753"/>
      <c r="BG95" s="753"/>
      <c r="BH95" s="753"/>
      <c r="BI95" s="753"/>
      <c r="BJ95" s="753"/>
      <c r="BK95" s="753"/>
      <c r="BL95" s="753"/>
      <c r="BM95" s="753"/>
      <c r="BN95" s="753"/>
      <c r="BO95" s="753"/>
      <c r="BP95" s="753"/>
      <c r="BQ95" s="753"/>
      <c r="BR95" s="753"/>
      <c r="BS95" s="753"/>
      <c r="BT95" s="753"/>
      <c r="BU95" s="753"/>
      <c r="BV95" s="753"/>
      <c r="BW95" s="753"/>
      <c r="BX95" s="753"/>
      <c r="BY95" s="753"/>
      <c r="BZ95" s="753"/>
      <c r="CA95" s="753"/>
      <c r="CB95" s="753"/>
      <c r="CC95" s="753"/>
      <c r="CD95" s="753"/>
      <c r="CE95" s="753"/>
      <c r="CF95" s="753"/>
      <c r="CG95" s="753"/>
      <c r="CH95" s="753"/>
      <c r="CI95" s="753"/>
      <c r="CJ95" s="753"/>
      <c r="CK95" s="753"/>
      <c r="CL95" s="753"/>
      <c r="CM95" s="753"/>
      <c r="CN95" s="753"/>
      <c r="CO95" s="753"/>
      <c r="CP95" s="753"/>
      <c r="CQ95" s="753"/>
      <c r="CR95" s="753"/>
      <c r="CS95" s="753"/>
      <c r="CT95" s="753"/>
      <c r="CU95" s="753"/>
      <c r="CV95" s="753"/>
      <c r="CW95" s="753"/>
      <c r="CX95" s="753"/>
      <c r="CY95" s="753"/>
      <c r="CZ95" s="753"/>
      <c r="DA95" s="753"/>
      <c r="DB95" s="753"/>
      <c r="DC95" s="753"/>
      <c r="DD95" s="753"/>
      <c r="DE95" s="753"/>
      <c r="DF95" s="753"/>
      <c r="DG95" s="753"/>
      <c r="DH95" s="753"/>
      <c r="DI95" s="753"/>
      <c r="DJ95" s="753"/>
      <c r="DK95" s="753"/>
      <c r="DL95" s="753"/>
      <c r="DM95" s="753"/>
      <c r="DN95" s="753"/>
      <c r="DO95" s="753"/>
      <c r="DP95" s="753"/>
      <c r="DQ95" s="753"/>
      <c r="DR95" s="753"/>
      <c r="DS95" s="753"/>
      <c r="DT95" s="753"/>
      <c r="DU95" s="753"/>
      <c r="DV95" s="753"/>
      <c r="DW95" s="753"/>
      <c r="DX95" s="753"/>
      <c r="DY95" s="753"/>
      <c r="DZ95" s="753"/>
      <c r="EA95" s="753"/>
      <c r="EB95" s="753"/>
      <c r="EC95" s="753"/>
      <c r="ED95" s="753"/>
      <c r="EE95" s="753"/>
      <c r="EF95" s="753"/>
      <c r="EG95" s="753"/>
      <c r="EH95" s="753"/>
      <c r="EI95" s="753"/>
      <c r="EJ95" s="753"/>
      <c r="EK95" s="753"/>
      <c r="EL95" s="753"/>
      <c r="EM95" s="753"/>
      <c r="EN95" s="753"/>
      <c r="EO95" s="753"/>
      <c r="EP95" s="753"/>
      <c r="EQ95" s="753"/>
      <c r="ER95" s="753"/>
      <c r="ES95" s="753"/>
      <c r="ET95" s="753"/>
      <c r="EU95" s="753"/>
      <c r="EV95" s="753"/>
      <c r="EW95" s="753"/>
      <c r="EX95" s="753"/>
      <c r="EY95" s="753"/>
      <c r="EZ95" s="753"/>
      <c r="FA95" s="753"/>
      <c r="FB95" s="753"/>
      <c r="FC95" s="753"/>
      <c r="FD95" s="753"/>
      <c r="FE95" s="753"/>
      <c r="FF95" s="753"/>
      <c r="FG95" s="753"/>
      <c r="FH95" s="753"/>
      <c r="FI95" s="753"/>
      <c r="FJ95" s="753"/>
      <c r="FK95" s="753"/>
      <c r="FL95" s="753"/>
      <c r="FM95" s="753"/>
      <c r="FN95" s="753"/>
      <c r="FO95" s="753"/>
      <c r="FP95" s="753"/>
      <c r="FQ95" s="753"/>
      <c r="FR95" s="753"/>
      <c r="FS95" s="753"/>
      <c r="FT95" s="753"/>
      <c r="FU95" s="753"/>
      <c r="FV95" s="753"/>
      <c r="FW95" s="753"/>
      <c r="FX95" s="753"/>
      <c r="FY95" s="753"/>
      <c r="FZ95" s="753"/>
      <c r="GA95" s="753"/>
      <c r="GB95" s="753"/>
      <c r="GC95" s="753"/>
      <c r="GD95" s="753"/>
      <c r="GE95" s="753"/>
      <c r="GF95" s="753"/>
      <c r="GG95" s="753"/>
      <c r="GH95" s="753"/>
      <c r="GI95" s="753"/>
      <c r="GJ95" s="753"/>
      <c r="GK95" s="753"/>
      <c r="GL95" s="753"/>
      <c r="GM95" s="753"/>
      <c r="GN95" s="753"/>
      <c r="GO95" s="753"/>
      <c r="GP95" s="753"/>
      <c r="GQ95" s="753"/>
      <c r="GR95" s="753"/>
      <c r="GS95" s="753"/>
      <c r="GT95" s="753"/>
      <c r="GU95" s="753"/>
      <c r="GV95" s="753"/>
      <c r="GW95" s="753"/>
      <c r="GX95" s="753"/>
      <c r="GY95" s="753"/>
      <c r="GZ95" s="753"/>
      <c r="HA95" s="753"/>
      <c r="HB95" s="753"/>
      <c r="HC95" s="753"/>
      <c r="HD95" s="753"/>
      <c r="HE95" s="753"/>
      <c r="HF95" s="753"/>
      <c r="HG95" s="753"/>
      <c r="HH95" s="753"/>
      <c r="HI95" s="753"/>
      <c r="HJ95" s="753"/>
      <c r="HK95" s="753"/>
      <c r="HL95" s="753"/>
      <c r="HM95" s="753"/>
      <c r="HN95" s="753"/>
      <c r="HO95" s="753"/>
      <c r="HP95" s="753"/>
      <c r="HQ95" s="753"/>
      <c r="HR95" s="753"/>
      <c r="HS95" s="753"/>
      <c r="HT95" s="753"/>
      <c r="HU95" s="753"/>
      <c r="HV95" s="753"/>
      <c r="HW95" s="753"/>
      <c r="HX95" s="753"/>
      <c r="HY95" s="753"/>
      <c r="HZ95" s="753"/>
      <c r="IA95" s="753"/>
      <c r="IB95" s="753"/>
      <c r="IC95" s="753"/>
      <c r="ID95" s="753"/>
      <c r="IE95" s="753"/>
      <c r="IF95" s="753"/>
      <c r="IG95" s="753"/>
      <c r="IH95" s="753"/>
      <c r="II95" s="753"/>
      <c r="IJ95" s="753"/>
      <c r="IK95" s="753"/>
      <c r="IL95" s="753"/>
      <c r="IM95" s="753"/>
      <c r="IN95" s="753"/>
      <c r="IO95" s="753"/>
      <c r="IP95" s="753"/>
      <c r="IQ95" s="753"/>
      <c r="IR95" s="753"/>
      <c r="IS95" s="753"/>
      <c r="IT95" s="753"/>
      <c r="IU95" s="753"/>
      <c r="IV95" s="753"/>
    </row>
    <row r="96" spans="1:256" ht="15.75" thickBot="1" x14ac:dyDescent="0.3">
      <c r="A96" s="41" t="s">
        <v>98</v>
      </c>
      <c r="B96" s="42" t="s">
        <v>99</v>
      </c>
      <c r="C96" s="43"/>
      <c r="D96" s="42"/>
      <c r="E96" s="102"/>
      <c r="F96" s="103"/>
      <c r="G96" s="103"/>
      <c r="H96" s="103"/>
      <c r="I96" s="103"/>
      <c r="J96" s="104"/>
    </row>
    <row r="97" spans="1:256" ht="60.75" thickBot="1" x14ac:dyDescent="0.25">
      <c r="A97" s="105" t="s">
        <v>58</v>
      </c>
      <c r="B97" s="106" t="s">
        <v>2</v>
      </c>
      <c r="C97" s="106" t="s">
        <v>3</v>
      </c>
      <c r="D97" s="107" t="s">
        <v>100</v>
      </c>
      <c r="E97" s="50" t="s">
        <v>61</v>
      </c>
      <c r="F97" s="50" t="s">
        <v>62</v>
      </c>
      <c r="G97" s="108" t="s">
        <v>63</v>
      </c>
      <c r="H97" s="109" t="s">
        <v>64</v>
      </c>
      <c r="I97" s="108" t="s">
        <v>65</v>
      </c>
      <c r="J97" s="110" t="s">
        <v>101</v>
      </c>
    </row>
    <row r="98" spans="1:256" x14ac:dyDescent="0.2">
      <c r="A98" s="111" t="s">
        <v>102</v>
      </c>
      <c r="B98" s="112" t="str">
        <f>CONCATENATE('Bodenflächen '!C280," - ",'Bodenflächen '!D280," - ",'Bodenflächen '!$F$278)</f>
        <v>PVC - PVC - GR+E nB</v>
      </c>
      <c r="C98" s="120">
        <f>'Bodenflächen '!F280</f>
        <v>3246.4000000000005</v>
      </c>
      <c r="D98" s="113">
        <v>0.25</v>
      </c>
      <c r="E98" s="114"/>
      <c r="F98" s="115"/>
      <c r="G98" s="116" t="str">
        <f>IF(F98="","",ROUND(ROUND(C98,2)/ROUND(F98,2),2))</f>
        <v/>
      </c>
      <c r="H98" s="117" t="str">
        <f>IF(I98="","",ROUND(C98*I98,2))</f>
        <v/>
      </c>
      <c r="I98" s="118" t="str">
        <f>IF(F98="","",ROUND(ROUND(E98,2)/ROUND(F98,2),2))</f>
        <v/>
      </c>
      <c r="J98" s="119" t="str">
        <f>IF(H98="","",ROUND(H98*D98,2))</f>
        <v/>
      </c>
    </row>
    <row r="99" spans="1:256" s="327" customFormat="1" x14ac:dyDescent="0.2">
      <c r="A99" s="111" t="s">
        <v>103</v>
      </c>
      <c r="B99" s="112" t="str">
        <f>CONCATENATE('Bodenflächen '!C281," - ",'Bodenflächen '!D281," - ",'Bodenflächen '!$F$278)</f>
        <v>Terrazzo - Ter - GR+E nB</v>
      </c>
      <c r="C99" s="120">
        <f>'Bodenflächen '!F281</f>
        <v>315.7</v>
      </c>
      <c r="D99" s="113">
        <v>0.25</v>
      </c>
      <c r="E99" s="114"/>
      <c r="F99" s="115"/>
      <c r="G99" s="116" t="str">
        <f t="shared" ref="G99:G102" si="44">IF(F99="","",ROUND(ROUND(C99,2)/ROUND(F99,2),2))</f>
        <v/>
      </c>
      <c r="H99" s="117" t="str">
        <f t="shared" ref="H99:H102" si="45">IF(I99="","",ROUND(C99*I99,2))</f>
        <v/>
      </c>
      <c r="I99" s="118" t="str">
        <f t="shared" ref="I99:I102" si="46">IF(F99="","",ROUND(ROUND(E99,2)/ROUND(F99,2),2))</f>
        <v/>
      </c>
      <c r="J99" s="119" t="str">
        <f t="shared" ref="J99:J102" si="47">IF(H99="","",ROUND(H99*D99,2))</f>
        <v/>
      </c>
    </row>
    <row r="100" spans="1:256" s="327" customFormat="1" x14ac:dyDescent="0.2">
      <c r="A100" s="111" t="s">
        <v>104</v>
      </c>
      <c r="B100" s="112" t="str">
        <f>CONCATENATE('Bodenflächen '!C282," - ",'Bodenflächen '!D282," - ",'Bodenflächen '!$F$278)</f>
        <v>Kunststein - KST - GR+E nB</v>
      </c>
      <c r="C100" s="120">
        <f>'Bodenflächen '!F282</f>
        <v>72.649999999999991</v>
      </c>
      <c r="D100" s="113">
        <v>0.25</v>
      </c>
      <c r="E100" s="114"/>
      <c r="F100" s="115"/>
      <c r="G100" s="116" t="str">
        <f t="shared" si="44"/>
        <v/>
      </c>
      <c r="H100" s="117" t="str">
        <f t="shared" si="45"/>
        <v/>
      </c>
      <c r="I100" s="118" t="str">
        <f t="shared" si="46"/>
        <v/>
      </c>
      <c r="J100" s="119" t="str">
        <f t="shared" si="47"/>
        <v/>
      </c>
    </row>
    <row r="101" spans="1:256" s="327" customFormat="1" x14ac:dyDescent="0.2">
      <c r="A101" s="111" t="s">
        <v>105</v>
      </c>
      <c r="B101" s="112" t="str">
        <f>CONCATENATE('Bodenflächen '!C284," - ",'Bodenflächen '!D284," - ",'Bodenflächen '!$F$278)</f>
        <v>Holz - H - GR+E nB</v>
      </c>
      <c r="C101" s="120">
        <f>'Bodenflächen '!F284</f>
        <v>132.42000000000002</v>
      </c>
      <c r="D101" s="113">
        <v>0.25</v>
      </c>
      <c r="E101" s="114"/>
      <c r="F101" s="115"/>
      <c r="G101" s="116" t="str">
        <f t="shared" si="44"/>
        <v/>
      </c>
      <c r="H101" s="117" t="str">
        <f t="shared" si="45"/>
        <v/>
      </c>
      <c r="I101" s="118" t="str">
        <f t="shared" si="46"/>
        <v/>
      </c>
      <c r="J101" s="119" t="str">
        <f t="shared" si="47"/>
        <v/>
      </c>
    </row>
    <row r="102" spans="1:256" s="327" customFormat="1" x14ac:dyDescent="0.2">
      <c r="A102" s="111" t="s">
        <v>106</v>
      </c>
      <c r="B102" s="112" t="str">
        <f>CONCATENATE('Bodenflächen '!C285," - ",'Bodenflächen '!D285," - ",'Bodenflächen '!$F$278)</f>
        <v>Parkett - P - GR+E nB</v>
      </c>
      <c r="C102" s="120">
        <f>'Bodenflächen '!F285</f>
        <v>49.67</v>
      </c>
      <c r="D102" s="113">
        <v>0.25</v>
      </c>
      <c r="E102" s="114"/>
      <c r="F102" s="115"/>
      <c r="G102" s="116" t="str">
        <f t="shared" si="44"/>
        <v/>
      </c>
      <c r="H102" s="117" t="str">
        <f t="shared" si="45"/>
        <v/>
      </c>
      <c r="I102" s="118" t="str">
        <f t="shared" si="46"/>
        <v/>
      </c>
      <c r="J102" s="119" t="str">
        <f t="shared" si="47"/>
        <v/>
      </c>
    </row>
    <row r="103" spans="1:256" x14ac:dyDescent="0.2">
      <c r="A103" s="111" t="s">
        <v>107</v>
      </c>
      <c r="B103" s="112" t="str">
        <f>CONCATENATE('Bodenflächen '!C286," - ",'Bodenflächen '!D286," - ",'Bodenflächen '!$E$278)</f>
        <v>Fliesen - F - GR nB</v>
      </c>
      <c r="C103" s="120">
        <f>'Bodenflächen '!E286</f>
        <v>257.91000000000003</v>
      </c>
      <c r="D103" s="113">
        <v>0.25</v>
      </c>
      <c r="E103" s="114"/>
      <c r="F103" s="115"/>
      <c r="G103" s="116" t="str">
        <f>IF(F103="","",ROUND(ROUND(C103,2)/ROUND(F103,2),2))</f>
        <v/>
      </c>
      <c r="H103" s="117" t="str">
        <f>IF(I103="","",ROUND(C103*I103,2))</f>
        <v/>
      </c>
      <c r="I103" s="118" t="str">
        <f>IF(F103="","",ROUND(ROUND(E103,2)/ROUND(F103,2),2))</f>
        <v/>
      </c>
      <c r="J103" s="119" t="str">
        <f>IF(H103="","",ROUND(H103*D103,2))</f>
        <v/>
      </c>
    </row>
    <row r="104" spans="1:256" s="681" customFormat="1" x14ac:dyDescent="0.2">
      <c r="A104" s="111" t="s">
        <v>706</v>
      </c>
      <c r="B104" s="112" t="str">
        <f>CONCATENATE('Bodenflächen '!C287," - ",'Bodenflächen '!D287," - ",'Bodenflächen '!$E$278)</f>
        <v>Estrich - E - GR nB</v>
      </c>
      <c r="C104" s="120">
        <f>'Bodenflächen '!E287</f>
        <v>72.19</v>
      </c>
      <c r="D104" s="113">
        <v>0.25</v>
      </c>
      <c r="E104" s="114"/>
      <c r="F104" s="115"/>
      <c r="G104" s="116" t="str">
        <f>IF(F104="","",ROUND(ROUND(C104,2)/ROUND(F104,2),2))</f>
        <v/>
      </c>
      <c r="H104" s="117" t="str">
        <f>IF(I104="","",ROUND(C104*I104,2))</f>
        <v/>
      </c>
      <c r="I104" s="118" t="str">
        <f>IF(F104="","",ROUND(ROUND(E104,2)/ROUND(F104,2),2))</f>
        <v/>
      </c>
      <c r="J104" s="119" t="str">
        <f>IF(H104="","",ROUND(H104*D104,2))</f>
        <v/>
      </c>
    </row>
    <row r="105" spans="1:256" ht="15.75" thickBot="1" x14ac:dyDescent="0.3">
      <c r="A105" s="121" t="s">
        <v>89</v>
      </c>
      <c r="B105" s="82"/>
      <c r="C105" s="83">
        <f>SUM(C98:C104)</f>
        <v>4146.9400000000005</v>
      </c>
      <c r="D105" s="124"/>
      <c r="E105" s="72"/>
      <c r="F105" s="124"/>
      <c r="G105" s="73">
        <f>SUM(G98:G104)</f>
        <v>0</v>
      </c>
      <c r="H105" s="74">
        <f>SUM(H98:H104)</f>
        <v>0</v>
      </c>
      <c r="I105" s="74"/>
      <c r="J105" s="125">
        <f>SUM(J98:J104)</f>
        <v>0</v>
      </c>
      <c r="K105" s="182"/>
    </row>
    <row r="106" spans="1:256" s="741" customFormat="1" ht="12.75" x14ac:dyDescent="0.2">
      <c r="A106" s="752"/>
      <c r="B106" s="753"/>
      <c r="C106" s="753"/>
      <c r="D106" s="753"/>
      <c r="E106" s="753"/>
      <c r="F106" s="753"/>
      <c r="G106" s="753"/>
      <c r="H106" s="753"/>
      <c r="I106" s="753"/>
      <c r="J106" s="753"/>
      <c r="K106" s="753"/>
      <c r="L106" s="753"/>
      <c r="M106" s="753"/>
      <c r="N106" s="753"/>
      <c r="O106" s="753"/>
      <c r="P106" s="753"/>
      <c r="Q106" s="753"/>
      <c r="R106" s="753"/>
      <c r="S106" s="753"/>
      <c r="T106" s="753"/>
      <c r="U106" s="753"/>
      <c r="V106" s="753"/>
      <c r="W106" s="753"/>
      <c r="X106" s="753"/>
      <c r="Y106" s="753"/>
      <c r="Z106" s="753"/>
      <c r="AA106" s="753"/>
      <c r="AB106" s="753"/>
      <c r="AC106" s="753"/>
      <c r="AD106" s="753"/>
      <c r="AE106" s="753"/>
      <c r="AF106" s="753"/>
      <c r="AG106" s="753"/>
      <c r="AH106" s="753"/>
      <c r="AI106" s="753"/>
      <c r="AJ106" s="753"/>
      <c r="AK106" s="753"/>
      <c r="AL106" s="753"/>
      <c r="AM106" s="753"/>
      <c r="AN106" s="753"/>
      <c r="AO106" s="753"/>
      <c r="AP106" s="753"/>
      <c r="AQ106" s="753"/>
      <c r="AR106" s="753"/>
      <c r="AS106" s="753"/>
      <c r="AT106" s="753"/>
      <c r="AU106" s="753"/>
      <c r="AV106" s="753"/>
      <c r="AW106" s="753"/>
      <c r="AX106" s="753"/>
      <c r="AY106" s="753"/>
      <c r="AZ106" s="753"/>
      <c r="BA106" s="753"/>
      <c r="BB106" s="753"/>
      <c r="BC106" s="753"/>
      <c r="BD106" s="753"/>
      <c r="BE106" s="753"/>
      <c r="BF106" s="753"/>
      <c r="BG106" s="753"/>
      <c r="BH106" s="753"/>
      <c r="BI106" s="753"/>
      <c r="BJ106" s="753"/>
      <c r="BK106" s="753"/>
      <c r="BL106" s="753"/>
      <c r="BM106" s="753"/>
      <c r="BN106" s="753"/>
      <c r="BO106" s="753"/>
      <c r="BP106" s="753"/>
      <c r="BQ106" s="753"/>
      <c r="BR106" s="753"/>
      <c r="BS106" s="753"/>
      <c r="BT106" s="753"/>
      <c r="BU106" s="753"/>
      <c r="BV106" s="753"/>
      <c r="BW106" s="753"/>
      <c r="BX106" s="753"/>
      <c r="BY106" s="753"/>
      <c r="BZ106" s="753"/>
      <c r="CA106" s="753"/>
      <c r="CB106" s="753"/>
      <c r="CC106" s="753"/>
      <c r="CD106" s="753"/>
      <c r="CE106" s="753"/>
      <c r="CF106" s="753"/>
      <c r="CG106" s="753"/>
      <c r="CH106" s="753"/>
      <c r="CI106" s="753"/>
      <c r="CJ106" s="753"/>
      <c r="CK106" s="753"/>
      <c r="CL106" s="753"/>
      <c r="CM106" s="753"/>
      <c r="CN106" s="753"/>
      <c r="CO106" s="753"/>
      <c r="CP106" s="753"/>
      <c r="CQ106" s="753"/>
      <c r="CR106" s="753"/>
      <c r="CS106" s="753"/>
      <c r="CT106" s="753"/>
      <c r="CU106" s="753"/>
      <c r="CV106" s="753"/>
      <c r="CW106" s="753"/>
      <c r="CX106" s="753"/>
      <c r="CY106" s="753"/>
      <c r="CZ106" s="753"/>
      <c r="DA106" s="753"/>
      <c r="DB106" s="753"/>
      <c r="DC106" s="753"/>
      <c r="DD106" s="753"/>
      <c r="DE106" s="753"/>
      <c r="DF106" s="753"/>
      <c r="DG106" s="753"/>
      <c r="DH106" s="753"/>
      <c r="DI106" s="753"/>
      <c r="DJ106" s="753"/>
      <c r="DK106" s="753"/>
      <c r="DL106" s="753"/>
      <c r="DM106" s="753"/>
      <c r="DN106" s="753"/>
      <c r="DO106" s="753"/>
      <c r="DP106" s="753"/>
      <c r="DQ106" s="753"/>
      <c r="DR106" s="753"/>
      <c r="DS106" s="753"/>
      <c r="DT106" s="753"/>
      <c r="DU106" s="753"/>
      <c r="DV106" s="753"/>
      <c r="DW106" s="753"/>
      <c r="DX106" s="753"/>
      <c r="DY106" s="753"/>
      <c r="DZ106" s="753"/>
      <c r="EA106" s="753"/>
      <c r="EB106" s="753"/>
      <c r="EC106" s="753"/>
      <c r="ED106" s="753"/>
      <c r="EE106" s="753"/>
      <c r="EF106" s="753"/>
      <c r="EG106" s="753"/>
      <c r="EH106" s="753"/>
      <c r="EI106" s="753"/>
      <c r="EJ106" s="753"/>
      <c r="EK106" s="753"/>
      <c r="EL106" s="753"/>
      <c r="EM106" s="753"/>
      <c r="EN106" s="753"/>
      <c r="EO106" s="753"/>
      <c r="EP106" s="753"/>
      <c r="EQ106" s="753"/>
      <c r="ER106" s="753"/>
      <c r="ES106" s="753"/>
      <c r="ET106" s="753"/>
      <c r="EU106" s="753"/>
      <c r="EV106" s="753"/>
      <c r="EW106" s="753"/>
      <c r="EX106" s="753"/>
      <c r="EY106" s="753"/>
      <c r="EZ106" s="753"/>
      <c r="FA106" s="753"/>
      <c r="FB106" s="753"/>
      <c r="FC106" s="753"/>
      <c r="FD106" s="753"/>
      <c r="FE106" s="753"/>
      <c r="FF106" s="753"/>
      <c r="FG106" s="753"/>
      <c r="FH106" s="753"/>
      <c r="FI106" s="753"/>
      <c r="FJ106" s="753"/>
      <c r="FK106" s="753"/>
      <c r="FL106" s="753"/>
      <c r="FM106" s="753"/>
      <c r="FN106" s="753"/>
      <c r="FO106" s="753"/>
      <c r="FP106" s="753"/>
      <c r="FQ106" s="753"/>
      <c r="FR106" s="753"/>
      <c r="FS106" s="753"/>
      <c r="FT106" s="753"/>
      <c r="FU106" s="753"/>
      <c r="FV106" s="753"/>
      <c r="FW106" s="753"/>
      <c r="FX106" s="753"/>
      <c r="FY106" s="753"/>
      <c r="FZ106" s="753"/>
      <c r="GA106" s="753"/>
      <c r="GB106" s="753"/>
      <c r="GC106" s="753"/>
      <c r="GD106" s="753"/>
      <c r="GE106" s="753"/>
      <c r="GF106" s="753"/>
      <c r="GG106" s="753"/>
      <c r="GH106" s="753"/>
      <c r="GI106" s="753"/>
      <c r="GJ106" s="753"/>
      <c r="GK106" s="753"/>
      <c r="GL106" s="753"/>
      <c r="GM106" s="753"/>
      <c r="GN106" s="753"/>
      <c r="GO106" s="753"/>
      <c r="GP106" s="753"/>
      <c r="GQ106" s="753"/>
      <c r="GR106" s="753"/>
      <c r="GS106" s="753"/>
      <c r="GT106" s="753"/>
      <c r="GU106" s="753"/>
      <c r="GV106" s="753"/>
      <c r="GW106" s="753"/>
      <c r="GX106" s="753"/>
      <c r="GY106" s="753"/>
      <c r="GZ106" s="753"/>
      <c r="HA106" s="753"/>
      <c r="HB106" s="753"/>
      <c r="HC106" s="753"/>
      <c r="HD106" s="753"/>
      <c r="HE106" s="753"/>
      <c r="HF106" s="753"/>
      <c r="HG106" s="753"/>
      <c r="HH106" s="753"/>
      <c r="HI106" s="753"/>
      <c r="HJ106" s="753"/>
      <c r="HK106" s="753"/>
      <c r="HL106" s="753"/>
      <c r="HM106" s="753"/>
      <c r="HN106" s="753"/>
      <c r="HO106" s="753"/>
      <c r="HP106" s="753"/>
      <c r="HQ106" s="753"/>
      <c r="HR106" s="753"/>
      <c r="HS106" s="753"/>
      <c r="HT106" s="753"/>
      <c r="HU106" s="753"/>
      <c r="HV106" s="753"/>
      <c r="HW106" s="753"/>
      <c r="HX106" s="753"/>
      <c r="HY106" s="753"/>
      <c r="HZ106" s="753"/>
      <c r="IA106" s="753"/>
      <c r="IB106" s="753"/>
      <c r="IC106" s="753"/>
      <c r="ID106" s="753"/>
      <c r="IE106" s="753"/>
      <c r="IF106" s="753"/>
      <c r="IG106" s="753"/>
      <c r="IH106" s="753"/>
      <c r="II106" s="753"/>
      <c r="IJ106" s="753"/>
      <c r="IK106" s="753"/>
      <c r="IL106" s="753"/>
      <c r="IM106" s="753"/>
      <c r="IN106" s="753"/>
      <c r="IO106" s="753"/>
      <c r="IP106" s="753"/>
      <c r="IQ106" s="753"/>
      <c r="IR106" s="753"/>
      <c r="IS106" s="753"/>
      <c r="IT106" s="753"/>
      <c r="IU106" s="753"/>
      <c r="IV106" s="753"/>
    </row>
    <row r="107" spans="1:256" s="741" customFormat="1" ht="12.75" x14ac:dyDescent="0.2">
      <c r="A107" s="753"/>
      <c r="B107" s="753"/>
      <c r="C107" s="753"/>
      <c r="D107" s="753"/>
      <c r="E107" s="753"/>
      <c r="F107" s="753"/>
      <c r="G107" s="753"/>
      <c r="H107" s="753"/>
      <c r="I107" s="753"/>
      <c r="J107" s="753"/>
      <c r="K107" s="753"/>
      <c r="L107" s="753"/>
      <c r="M107" s="753"/>
      <c r="N107" s="753"/>
      <c r="O107" s="753"/>
      <c r="P107" s="753"/>
      <c r="Q107" s="753"/>
      <c r="R107" s="753"/>
      <c r="S107" s="753"/>
      <c r="T107" s="753"/>
      <c r="U107" s="753"/>
      <c r="V107" s="753"/>
      <c r="W107" s="753"/>
      <c r="X107" s="753"/>
      <c r="Y107" s="753"/>
      <c r="Z107" s="753"/>
      <c r="AA107" s="753"/>
      <c r="AB107" s="753"/>
      <c r="AC107" s="753"/>
      <c r="AD107" s="753"/>
      <c r="AE107" s="753"/>
      <c r="AF107" s="753"/>
      <c r="AG107" s="753"/>
      <c r="AH107" s="753"/>
      <c r="AI107" s="753"/>
      <c r="AJ107" s="753"/>
      <c r="AK107" s="753"/>
      <c r="AL107" s="753"/>
      <c r="AM107" s="753"/>
      <c r="AN107" s="753"/>
      <c r="AO107" s="753"/>
      <c r="AP107" s="753"/>
      <c r="AQ107" s="753"/>
      <c r="AR107" s="753"/>
      <c r="AS107" s="753"/>
      <c r="AT107" s="753"/>
      <c r="AU107" s="753"/>
      <c r="AV107" s="753"/>
      <c r="AW107" s="753"/>
      <c r="AX107" s="753"/>
      <c r="AY107" s="753"/>
      <c r="AZ107" s="753"/>
      <c r="BA107" s="753"/>
      <c r="BB107" s="753"/>
      <c r="BC107" s="753"/>
      <c r="BD107" s="753"/>
      <c r="BE107" s="753"/>
      <c r="BF107" s="753"/>
      <c r="BG107" s="753"/>
      <c r="BH107" s="753"/>
      <c r="BI107" s="753"/>
      <c r="BJ107" s="753"/>
      <c r="BK107" s="753"/>
      <c r="BL107" s="753"/>
      <c r="BM107" s="753"/>
      <c r="BN107" s="753"/>
      <c r="BO107" s="753"/>
      <c r="BP107" s="753"/>
      <c r="BQ107" s="753"/>
      <c r="BR107" s="753"/>
      <c r="BS107" s="753"/>
      <c r="BT107" s="753"/>
      <c r="BU107" s="753"/>
      <c r="BV107" s="753"/>
      <c r="BW107" s="753"/>
      <c r="BX107" s="753"/>
      <c r="BY107" s="753"/>
      <c r="BZ107" s="753"/>
      <c r="CA107" s="753"/>
      <c r="CB107" s="753"/>
      <c r="CC107" s="753"/>
      <c r="CD107" s="753"/>
      <c r="CE107" s="753"/>
      <c r="CF107" s="753"/>
      <c r="CG107" s="753"/>
      <c r="CH107" s="753"/>
      <c r="CI107" s="753"/>
      <c r="CJ107" s="753"/>
      <c r="CK107" s="753"/>
      <c r="CL107" s="753"/>
      <c r="CM107" s="753"/>
      <c r="CN107" s="753"/>
      <c r="CO107" s="753"/>
      <c r="CP107" s="753"/>
      <c r="CQ107" s="753"/>
      <c r="CR107" s="753"/>
      <c r="CS107" s="753"/>
      <c r="CT107" s="753"/>
      <c r="CU107" s="753"/>
      <c r="CV107" s="753"/>
      <c r="CW107" s="753"/>
      <c r="CX107" s="753"/>
      <c r="CY107" s="753"/>
      <c r="CZ107" s="753"/>
      <c r="DA107" s="753"/>
      <c r="DB107" s="753"/>
      <c r="DC107" s="753"/>
      <c r="DD107" s="753"/>
      <c r="DE107" s="753"/>
      <c r="DF107" s="753"/>
      <c r="DG107" s="753"/>
      <c r="DH107" s="753"/>
      <c r="DI107" s="753"/>
      <c r="DJ107" s="753"/>
      <c r="DK107" s="753"/>
      <c r="DL107" s="753"/>
      <c r="DM107" s="753"/>
      <c r="DN107" s="753"/>
      <c r="DO107" s="753"/>
      <c r="DP107" s="753"/>
      <c r="DQ107" s="753"/>
      <c r="DR107" s="753"/>
      <c r="DS107" s="753"/>
      <c r="DT107" s="753"/>
      <c r="DU107" s="753"/>
      <c r="DV107" s="753"/>
      <c r="DW107" s="753"/>
      <c r="DX107" s="753"/>
      <c r="DY107" s="753"/>
      <c r="DZ107" s="753"/>
      <c r="EA107" s="753"/>
      <c r="EB107" s="753"/>
      <c r="EC107" s="753"/>
      <c r="ED107" s="753"/>
      <c r="EE107" s="753"/>
      <c r="EF107" s="753"/>
      <c r="EG107" s="753"/>
      <c r="EH107" s="753"/>
      <c r="EI107" s="753"/>
      <c r="EJ107" s="753"/>
      <c r="EK107" s="753"/>
      <c r="EL107" s="753"/>
      <c r="EM107" s="753"/>
      <c r="EN107" s="753"/>
      <c r="EO107" s="753"/>
      <c r="EP107" s="753"/>
      <c r="EQ107" s="753"/>
      <c r="ER107" s="753"/>
      <c r="ES107" s="753"/>
      <c r="ET107" s="753"/>
      <c r="EU107" s="753"/>
      <c r="EV107" s="753"/>
      <c r="EW107" s="753"/>
      <c r="EX107" s="753"/>
      <c r="EY107" s="753"/>
      <c r="EZ107" s="753"/>
      <c r="FA107" s="753"/>
      <c r="FB107" s="753"/>
      <c r="FC107" s="753"/>
      <c r="FD107" s="753"/>
      <c r="FE107" s="753"/>
      <c r="FF107" s="753"/>
      <c r="FG107" s="753"/>
      <c r="FH107" s="753"/>
      <c r="FI107" s="753"/>
      <c r="FJ107" s="753"/>
      <c r="FK107" s="753"/>
      <c r="FL107" s="753"/>
      <c r="FM107" s="753"/>
      <c r="FN107" s="753"/>
      <c r="FO107" s="753"/>
      <c r="FP107" s="753"/>
      <c r="FQ107" s="753"/>
      <c r="FR107" s="753"/>
      <c r="FS107" s="753"/>
      <c r="FT107" s="753"/>
      <c r="FU107" s="753"/>
      <c r="FV107" s="753"/>
      <c r="FW107" s="753"/>
      <c r="FX107" s="753"/>
      <c r="FY107" s="753"/>
      <c r="FZ107" s="753"/>
      <c r="GA107" s="753"/>
      <c r="GB107" s="753"/>
      <c r="GC107" s="753"/>
      <c r="GD107" s="753"/>
      <c r="GE107" s="753"/>
      <c r="GF107" s="753"/>
      <c r="GG107" s="753"/>
      <c r="GH107" s="753"/>
      <c r="GI107" s="753"/>
      <c r="GJ107" s="753"/>
      <c r="GK107" s="753"/>
      <c r="GL107" s="753"/>
      <c r="GM107" s="753"/>
      <c r="GN107" s="753"/>
      <c r="GO107" s="753"/>
      <c r="GP107" s="753"/>
      <c r="GQ107" s="753"/>
      <c r="GR107" s="753"/>
      <c r="GS107" s="753"/>
      <c r="GT107" s="753"/>
      <c r="GU107" s="753"/>
      <c r="GV107" s="753"/>
      <c r="GW107" s="753"/>
      <c r="GX107" s="753"/>
      <c r="GY107" s="753"/>
      <c r="GZ107" s="753"/>
      <c r="HA107" s="753"/>
      <c r="HB107" s="753"/>
      <c r="HC107" s="753"/>
      <c r="HD107" s="753"/>
      <c r="HE107" s="753"/>
      <c r="HF107" s="753"/>
      <c r="HG107" s="753"/>
      <c r="HH107" s="753"/>
      <c r="HI107" s="753"/>
      <c r="HJ107" s="753"/>
      <c r="HK107" s="753"/>
      <c r="HL107" s="753"/>
      <c r="HM107" s="753"/>
      <c r="HN107" s="753"/>
      <c r="HO107" s="753"/>
      <c r="HP107" s="753"/>
      <c r="HQ107" s="753"/>
      <c r="HR107" s="753"/>
      <c r="HS107" s="753"/>
      <c r="HT107" s="753"/>
      <c r="HU107" s="753"/>
      <c r="HV107" s="753"/>
      <c r="HW107" s="753"/>
      <c r="HX107" s="753"/>
      <c r="HY107" s="753"/>
      <c r="HZ107" s="753"/>
      <c r="IA107" s="753"/>
      <c r="IB107" s="753"/>
      <c r="IC107" s="753"/>
      <c r="ID107" s="753"/>
      <c r="IE107" s="753"/>
      <c r="IF107" s="753"/>
      <c r="IG107" s="753"/>
      <c r="IH107" s="753"/>
      <c r="II107" s="753"/>
      <c r="IJ107" s="753"/>
      <c r="IK107" s="753"/>
      <c r="IL107" s="753"/>
      <c r="IM107" s="753"/>
      <c r="IN107" s="753"/>
      <c r="IO107" s="753"/>
      <c r="IP107" s="753"/>
      <c r="IQ107" s="753"/>
      <c r="IR107" s="753"/>
      <c r="IS107" s="753"/>
      <c r="IT107" s="753"/>
      <c r="IU107" s="753"/>
      <c r="IV107" s="753"/>
    </row>
    <row r="108" spans="1:256" s="741" customFormat="1" ht="13.5" thickBot="1" x14ac:dyDescent="0.25">
      <c r="A108" s="753"/>
      <c r="B108" s="753"/>
      <c r="C108" s="753"/>
      <c r="D108" s="753"/>
      <c r="E108" s="753"/>
      <c r="F108" s="753"/>
      <c r="G108" s="753"/>
      <c r="H108" s="753"/>
      <c r="I108" s="753"/>
      <c r="J108" s="753"/>
      <c r="K108" s="753"/>
      <c r="L108" s="753"/>
      <c r="M108" s="753"/>
      <c r="N108" s="753"/>
      <c r="O108" s="753"/>
      <c r="P108" s="753"/>
      <c r="Q108" s="753"/>
      <c r="R108" s="753"/>
      <c r="S108" s="753"/>
      <c r="T108" s="753"/>
      <c r="U108" s="753"/>
      <c r="V108" s="753"/>
      <c r="W108" s="753"/>
      <c r="X108" s="753"/>
      <c r="Y108" s="753"/>
      <c r="Z108" s="753"/>
      <c r="AA108" s="753"/>
      <c r="AB108" s="753"/>
      <c r="AC108" s="753"/>
      <c r="AD108" s="753"/>
      <c r="AE108" s="753"/>
      <c r="AF108" s="753"/>
      <c r="AG108" s="753"/>
      <c r="AH108" s="753"/>
      <c r="AI108" s="753"/>
      <c r="AJ108" s="753"/>
      <c r="AK108" s="753"/>
      <c r="AL108" s="753"/>
      <c r="AM108" s="753"/>
      <c r="AN108" s="753"/>
      <c r="AO108" s="753"/>
      <c r="AP108" s="753"/>
      <c r="AQ108" s="753"/>
      <c r="AR108" s="753"/>
      <c r="AS108" s="753"/>
      <c r="AT108" s="753"/>
      <c r="AU108" s="753"/>
      <c r="AV108" s="753"/>
      <c r="AW108" s="753"/>
      <c r="AX108" s="753"/>
      <c r="AY108" s="753"/>
      <c r="AZ108" s="753"/>
      <c r="BA108" s="753"/>
      <c r="BB108" s="753"/>
      <c r="BC108" s="753"/>
      <c r="BD108" s="753"/>
      <c r="BE108" s="753"/>
      <c r="BF108" s="753"/>
      <c r="BG108" s="753"/>
      <c r="BH108" s="753"/>
      <c r="BI108" s="753"/>
      <c r="BJ108" s="753"/>
      <c r="BK108" s="753"/>
      <c r="BL108" s="753"/>
      <c r="BM108" s="753"/>
      <c r="BN108" s="753"/>
      <c r="BO108" s="753"/>
      <c r="BP108" s="753"/>
      <c r="BQ108" s="753"/>
      <c r="BR108" s="753"/>
      <c r="BS108" s="753"/>
      <c r="BT108" s="753"/>
      <c r="BU108" s="753"/>
      <c r="BV108" s="753"/>
      <c r="BW108" s="753"/>
      <c r="BX108" s="753"/>
      <c r="BY108" s="753"/>
      <c r="BZ108" s="753"/>
      <c r="CA108" s="753"/>
      <c r="CB108" s="753"/>
      <c r="CC108" s="753"/>
      <c r="CD108" s="753"/>
      <c r="CE108" s="753"/>
      <c r="CF108" s="753"/>
      <c r="CG108" s="753"/>
      <c r="CH108" s="753"/>
      <c r="CI108" s="753"/>
      <c r="CJ108" s="753"/>
      <c r="CK108" s="753"/>
      <c r="CL108" s="753"/>
      <c r="CM108" s="753"/>
      <c r="CN108" s="753"/>
      <c r="CO108" s="753"/>
      <c r="CP108" s="753"/>
      <c r="CQ108" s="753"/>
      <c r="CR108" s="753"/>
      <c r="CS108" s="753"/>
      <c r="CT108" s="753"/>
      <c r="CU108" s="753"/>
      <c r="CV108" s="753"/>
      <c r="CW108" s="753"/>
      <c r="CX108" s="753"/>
      <c r="CY108" s="753"/>
      <c r="CZ108" s="753"/>
      <c r="DA108" s="753"/>
      <c r="DB108" s="753"/>
      <c r="DC108" s="753"/>
      <c r="DD108" s="753"/>
      <c r="DE108" s="753"/>
      <c r="DF108" s="753"/>
      <c r="DG108" s="753"/>
      <c r="DH108" s="753"/>
      <c r="DI108" s="753"/>
      <c r="DJ108" s="753"/>
      <c r="DK108" s="753"/>
      <c r="DL108" s="753"/>
      <c r="DM108" s="753"/>
      <c r="DN108" s="753"/>
      <c r="DO108" s="753"/>
      <c r="DP108" s="753"/>
      <c r="DQ108" s="753"/>
      <c r="DR108" s="753"/>
      <c r="DS108" s="753"/>
      <c r="DT108" s="753"/>
      <c r="DU108" s="753"/>
      <c r="DV108" s="753"/>
      <c r="DW108" s="753"/>
      <c r="DX108" s="753"/>
      <c r="DY108" s="753"/>
      <c r="DZ108" s="753"/>
      <c r="EA108" s="753"/>
      <c r="EB108" s="753"/>
      <c r="EC108" s="753"/>
      <c r="ED108" s="753"/>
      <c r="EE108" s="753"/>
      <c r="EF108" s="753"/>
      <c r="EG108" s="753"/>
      <c r="EH108" s="753"/>
      <c r="EI108" s="753"/>
      <c r="EJ108" s="753"/>
      <c r="EK108" s="753"/>
      <c r="EL108" s="753"/>
      <c r="EM108" s="753"/>
      <c r="EN108" s="753"/>
      <c r="EO108" s="753"/>
      <c r="EP108" s="753"/>
      <c r="EQ108" s="753"/>
      <c r="ER108" s="753"/>
      <c r="ES108" s="753"/>
      <c r="ET108" s="753"/>
      <c r="EU108" s="753"/>
      <c r="EV108" s="753"/>
      <c r="EW108" s="753"/>
      <c r="EX108" s="753"/>
      <c r="EY108" s="753"/>
      <c r="EZ108" s="753"/>
      <c r="FA108" s="753"/>
      <c r="FB108" s="753"/>
      <c r="FC108" s="753"/>
      <c r="FD108" s="753"/>
      <c r="FE108" s="753"/>
      <c r="FF108" s="753"/>
      <c r="FG108" s="753"/>
      <c r="FH108" s="753"/>
      <c r="FI108" s="753"/>
      <c r="FJ108" s="753"/>
      <c r="FK108" s="753"/>
      <c r="FL108" s="753"/>
      <c r="FM108" s="753"/>
      <c r="FN108" s="753"/>
      <c r="FO108" s="753"/>
      <c r="FP108" s="753"/>
      <c r="FQ108" s="753"/>
      <c r="FR108" s="753"/>
      <c r="FS108" s="753"/>
      <c r="FT108" s="753"/>
      <c r="FU108" s="753"/>
      <c r="FV108" s="753"/>
      <c r="FW108" s="753"/>
      <c r="FX108" s="753"/>
      <c r="FY108" s="753"/>
      <c r="FZ108" s="753"/>
      <c r="GA108" s="753"/>
      <c r="GB108" s="753"/>
      <c r="GC108" s="753"/>
      <c r="GD108" s="753"/>
      <c r="GE108" s="753"/>
      <c r="GF108" s="753"/>
      <c r="GG108" s="753"/>
      <c r="GH108" s="753"/>
      <c r="GI108" s="753"/>
      <c r="GJ108" s="753"/>
      <c r="GK108" s="753"/>
      <c r="GL108" s="753"/>
      <c r="GM108" s="753"/>
      <c r="GN108" s="753"/>
      <c r="GO108" s="753"/>
      <c r="GP108" s="753"/>
      <c r="GQ108" s="753"/>
      <c r="GR108" s="753"/>
      <c r="GS108" s="753"/>
      <c r="GT108" s="753"/>
      <c r="GU108" s="753"/>
      <c r="GV108" s="753"/>
      <c r="GW108" s="753"/>
      <c r="GX108" s="753"/>
      <c r="GY108" s="753"/>
      <c r="GZ108" s="753"/>
      <c r="HA108" s="753"/>
      <c r="HB108" s="753"/>
      <c r="HC108" s="753"/>
      <c r="HD108" s="753"/>
      <c r="HE108" s="753"/>
      <c r="HF108" s="753"/>
      <c r="HG108" s="753"/>
      <c r="HH108" s="753"/>
      <c r="HI108" s="753"/>
      <c r="HJ108" s="753"/>
      <c r="HK108" s="753"/>
      <c r="HL108" s="753"/>
      <c r="HM108" s="753"/>
      <c r="HN108" s="753"/>
      <c r="HO108" s="753"/>
      <c r="HP108" s="753"/>
      <c r="HQ108" s="753"/>
      <c r="HR108" s="753"/>
      <c r="HS108" s="753"/>
      <c r="HT108" s="753"/>
      <c r="HU108" s="753"/>
      <c r="HV108" s="753"/>
      <c r="HW108" s="753"/>
      <c r="HX108" s="753"/>
      <c r="HY108" s="753"/>
      <c r="HZ108" s="753"/>
      <c r="IA108" s="753"/>
      <c r="IB108" s="753"/>
      <c r="IC108" s="753"/>
      <c r="ID108" s="753"/>
      <c r="IE108" s="753"/>
      <c r="IF108" s="753"/>
      <c r="IG108" s="753"/>
      <c r="IH108" s="753"/>
      <c r="II108" s="753"/>
      <c r="IJ108" s="753"/>
      <c r="IK108" s="753"/>
      <c r="IL108" s="753"/>
      <c r="IM108" s="753"/>
      <c r="IN108" s="753"/>
      <c r="IO108" s="753"/>
      <c r="IP108" s="753"/>
      <c r="IQ108" s="753"/>
      <c r="IR108" s="753"/>
      <c r="IS108" s="753"/>
      <c r="IT108" s="753"/>
      <c r="IU108" s="753"/>
      <c r="IV108" s="753"/>
    </row>
    <row r="109" spans="1:256" s="255" customFormat="1" ht="15.75" thickBot="1" x14ac:dyDescent="0.3">
      <c r="A109" s="41" t="s">
        <v>201</v>
      </c>
      <c r="B109" s="42" t="s">
        <v>212</v>
      </c>
      <c r="C109" s="42"/>
      <c r="D109" s="103"/>
      <c r="E109" s="257"/>
      <c r="F109" s="103"/>
      <c r="G109" s="103"/>
      <c r="H109" s="103"/>
      <c r="I109" s="103"/>
      <c r="J109" s="258"/>
      <c r="K109" s="8"/>
      <c r="L109" s="8"/>
    </row>
    <row r="110" spans="1:256" s="255" customFormat="1" ht="45.75" thickBot="1" x14ac:dyDescent="0.25">
      <c r="A110" s="259" t="s">
        <v>58</v>
      </c>
      <c r="B110" s="49" t="s">
        <v>213</v>
      </c>
      <c r="C110" s="49" t="s">
        <v>3</v>
      </c>
      <c r="D110" s="52" t="s">
        <v>214</v>
      </c>
      <c r="E110" s="50" t="s">
        <v>61</v>
      </c>
      <c r="F110" s="50" t="s">
        <v>62</v>
      </c>
      <c r="G110" s="50" t="s">
        <v>63</v>
      </c>
      <c r="H110" s="50" t="s">
        <v>64</v>
      </c>
      <c r="I110" s="50" t="s">
        <v>65</v>
      </c>
      <c r="J110" s="260" t="s">
        <v>67</v>
      </c>
      <c r="K110" s="8"/>
      <c r="L110" s="8"/>
    </row>
    <row r="111" spans="1:256" s="255" customFormat="1" x14ac:dyDescent="0.2">
      <c r="A111" s="261" t="s">
        <v>202</v>
      </c>
      <c r="B111" s="688" t="str">
        <f>'Glasflächen KPI '!B9</f>
        <v>F-2J-a-bs</v>
      </c>
      <c r="C111" s="350">
        <f>'Glasflächen KPI '!D9</f>
        <v>570.19000000000062</v>
      </c>
      <c r="D111" s="349">
        <f>'Glasflächen KPI '!E9</f>
        <v>2</v>
      </c>
      <c r="E111" s="351"/>
      <c r="F111" s="262"/>
      <c r="G111" s="263" t="str">
        <f t="shared" ref="G111:G114" si="48">IF(OR(F111=0,F111=""),"",C111/F111)</f>
        <v/>
      </c>
      <c r="H111" s="264" t="str">
        <f t="shared" ref="H111:H114" si="49">IF(OR(G111=0,G111=""),"",E111*G111)</f>
        <v/>
      </c>
      <c r="I111" s="118" t="str">
        <f>IF(J111="","",ROUND(J111/C111,2))</f>
        <v/>
      </c>
      <c r="J111" s="119" t="str">
        <f t="shared" ref="J111:J112" si="50">IF(H111="","",ROUND(H111*D111,2))</f>
        <v/>
      </c>
      <c r="K111" s="8"/>
      <c r="L111" s="8"/>
    </row>
    <row r="112" spans="1:256" s="255" customFormat="1" x14ac:dyDescent="0.2">
      <c r="A112" s="265" t="s">
        <v>203</v>
      </c>
      <c r="B112" s="689" t="str">
        <f>'Glasflächen KPI '!B10</f>
        <v>GBS-2J-a-bs</v>
      </c>
      <c r="C112" s="737">
        <f>'Glasflächen KPI '!D10</f>
        <v>9.76</v>
      </c>
      <c r="D112" s="266">
        <f>'Glasflächen KPI '!E10</f>
        <v>2</v>
      </c>
      <c r="E112" s="267"/>
      <c r="F112" s="262"/>
      <c r="G112" s="62" t="str">
        <f>IF(OR(F112=0,F112=""),"",C112/F112)</f>
        <v/>
      </c>
      <c r="H112" s="63" t="str">
        <f>IF(OR(G112=0,G112=""),"",E112*G112)</f>
        <v/>
      </c>
      <c r="I112" s="118" t="str">
        <f>IF(J112="","",ROUND(J112/C112,2))</f>
        <v/>
      </c>
      <c r="J112" s="119" t="str">
        <f t="shared" si="50"/>
        <v/>
      </c>
      <c r="K112" s="8"/>
      <c r="L112" s="8"/>
    </row>
    <row r="113" spans="1:256" s="255" customFormat="1" x14ac:dyDescent="0.2">
      <c r="A113" s="265" t="s">
        <v>204</v>
      </c>
      <c r="B113" s="689" t="str">
        <f>'Glasflächen KPI '!B11</f>
        <v>AT-2J_wG-a-bs</v>
      </c>
      <c r="C113" s="737">
        <f>'Glasflächen KPI '!D11</f>
        <v>6.34</v>
      </c>
      <c r="D113" s="268">
        <f>'Glasflächen KPI '!E11</f>
        <v>2</v>
      </c>
      <c r="E113" s="267"/>
      <c r="F113" s="262"/>
      <c r="G113" s="62" t="str">
        <f t="shared" si="48"/>
        <v/>
      </c>
      <c r="H113" s="63" t="str">
        <f t="shared" si="49"/>
        <v/>
      </c>
      <c r="I113" s="118" t="str">
        <f>IF(J113="","",ROUND(J113/C113,2))</f>
        <v/>
      </c>
      <c r="J113" s="119" t="str">
        <f>IF(H113="","",ROUND(H113*D113,2))</f>
        <v/>
      </c>
      <c r="K113" s="8"/>
      <c r="L113" s="8"/>
    </row>
    <row r="114" spans="1:256" s="255" customFormat="1" x14ac:dyDescent="0.2">
      <c r="A114" s="265" t="s">
        <v>215</v>
      </c>
      <c r="B114" s="689" t="str">
        <f>'Glasflächen KPI '!B12</f>
        <v>GT-2J_wG-i-bs</v>
      </c>
      <c r="C114" s="737">
        <f>'Glasflächen KPI '!D12</f>
        <v>85.569999999999965</v>
      </c>
      <c r="D114" s="268">
        <f>'Glasflächen KPI '!E12</f>
        <v>2</v>
      </c>
      <c r="E114" s="267"/>
      <c r="F114" s="262"/>
      <c r="G114" s="62" t="str">
        <f t="shared" si="48"/>
        <v/>
      </c>
      <c r="H114" s="63" t="str">
        <f t="shared" si="49"/>
        <v/>
      </c>
      <c r="I114" s="118" t="str">
        <f t="shared" ref="I114:I119" si="51">IF(J114="","",ROUND(J114/C114,2))</f>
        <v/>
      </c>
      <c r="J114" s="119" t="str">
        <f t="shared" ref="J114:J119" si="52">IF(H114="","",ROUND(H114*D114,2))</f>
        <v/>
      </c>
      <c r="K114" s="8"/>
      <c r="L114" s="8"/>
    </row>
    <row r="115" spans="1:256" s="462" customFormat="1" x14ac:dyDescent="0.2">
      <c r="A115" s="265" t="s">
        <v>216</v>
      </c>
      <c r="B115" s="689" t="str">
        <f>'Glasflächen KPI '!B13</f>
        <v>F-2J_wG-i-bs</v>
      </c>
      <c r="C115" s="737">
        <f>'Glasflächen KPI '!D13</f>
        <v>2.5</v>
      </c>
      <c r="D115" s="268">
        <f>'Glasflächen KPI '!E13</f>
        <v>2</v>
      </c>
      <c r="E115" s="267"/>
      <c r="F115" s="262"/>
      <c r="G115" s="62" t="str">
        <f>IF(OR(F115=0,F115=""),"",C115/F115)</f>
        <v/>
      </c>
      <c r="H115" s="63" t="str">
        <f>IF(OR(G115=0,G115=""),"",E115*G115)</f>
        <v/>
      </c>
      <c r="I115" s="118" t="str">
        <f t="shared" si="51"/>
        <v/>
      </c>
      <c r="J115" s="119" t="str">
        <f t="shared" si="52"/>
        <v/>
      </c>
      <c r="K115" s="8"/>
      <c r="L115" s="8"/>
    </row>
    <row r="116" spans="1:256" s="679" customFormat="1" x14ac:dyDescent="0.2">
      <c r="A116" s="265" t="s">
        <v>217</v>
      </c>
      <c r="B116" s="689" t="str">
        <f>'Glasflächen KPI '!B14</f>
        <v>F-2J-i-bs</v>
      </c>
      <c r="C116" s="737">
        <f>'Glasflächen KPI '!D14</f>
        <v>3.47</v>
      </c>
      <c r="D116" s="266">
        <f>'Glasflächen KPI '!E14</f>
        <v>2</v>
      </c>
      <c r="E116" s="267"/>
      <c r="F116" s="262"/>
      <c r="G116" s="62" t="str">
        <f>IF(OR(F116=0,F116=""),"",C116/F116)</f>
        <v/>
      </c>
      <c r="H116" s="63" t="str">
        <f>IF(OR(G116=0,G116=""),"",E116*G116)</f>
        <v/>
      </c>
      <c r="I116" s="118" t="str">
        <f t="shared" ref="I116" si="53">IF(J116="","",ROUND(J116/C116,2))</f>
        <v/>
      </c>
      <c r="J116" s="119" t="str">
        <f t="shared" ref="J116" si="54">IF(H116="","",ROUND(H116*D116,2))</f>
        <v/>
      </c>
      <c r="K116" s="8"/>
      <c r="L116" s="8"/>
    </row>
    <row r="117" spans="1:256" s="462" customFormat="1" x14ac:dyDescent="0.2">
      <c r="A117" s="265" t="s">
        <v>218</v>
      </c>
      <c r="B117" s="689" t="str">
        <f>'Glasflächen KPI '!B15</f>
        <v>GBS-2J-i-es</v>
      </c>
      <c r="C117" s="737">
        <f>'Glasflächen KPI '!D15</f>
        <v>16.100000000000001</v>
      </c>
      <c r="D117" s="266">
        <f>'Glasflächen KPI '!E15</f>
        <v>2</v>
      </c>
      <c r="E117" s="267"/>
      <c r="F117" s="262"/>
      <c r="G117" s="62" t="str">
        <f t="shared" ref="G117:G119" si="55">IF(OR(F117=0,F117=""),"",C117/F117)</f>
        <v/>
      </c>
      <c r="H117" s="63" t="str">
        <f t="shared" ref="H117:H119" si="56">IF(OR(G117=0,G117=""),"",E117*G117)</f>
        <v/>
      </c>
      <c r="I117" s="118" t="str">
        <f t="shared" si="51"/>
        <v/>
      </c>
      <c r="J117" s="119" t="str">
        <f t="shared" si="52"/>
        <v/>
      </c>
      <c r="K117" s="8"/>
      <c r="L117" s="8"/>
    </row>
    <row r="118" spans="1:256" s="462" customFormat="1" x14ac:dyDescent="0.2">
      <c r="A118" s="265" t="s">
        <v>219</v>
      </c>
      <c r="B118" s="689" t="str">
        <f>'Glasflächen KPI '!B16</f>
        <v>OL-2J-i-bs</v>
      </c>
      <c r="C118" s="737">
        <f>'Glasflächen KPI '!D16</f>
        <v>7.3000000000000007</v>
      </c>
      <c r="D118" s="266">
        <f>'Glasflächen KPI '!E16</f>
        <v>2</v>
      </c>
      <c r="E118" s="267"/>
      <c r="F118" s="262"/>
      <c r="G118" s="62" t="str">
        <f t="shared" si="55"/>
        <v/>
      </c>
      <c r="H118" s="63" t="str">
        <f t="shared" si="56"/>
        <v/>
      </c>
      <c r="I118" s="118" t="str">
        <f t="shared" si="51"/>
        <v/>
      </c>
      <c r="J118" s="119" t="str">
        <f t="shared" si="52"/>
        <v/>
      </c>
      <c r="K118" s="8"/>
      <c r="L118" s="8"/>
    </row>
    <row r="119" spans="1:256" s="462" customFormat="1" x14ac:dyDescent="0.2">
      <c r="A119" s="265" t="s">
        <v>220</v>
      </c>
      <c r="B119" s="112" t="str">
        <f>'Glasflächen KPI '!B17</f>
        <v>Schau-2J_wG-i-bs</v>
      </c>
      <c r="C119" s="737">
        <f>'Glasflächen KPI '!D17</f>
        <v>0.97</v>
      </c>
      <c r="D119" s="268">
        <f>'Glasflächen KPI '!E17</f>
        <v>2</v>
      </c>
      <c r="E119" s="267"/>
      <c r="F119" s="262"/>
      <c r="G119" s="62" t="str">
        <f t="shared" si="55"/>
        <v/>
      </c>
      <c r="H119" s="63" t="str">
        <f t="shared" si="56"/>
        <v/>
      </c>
      <c r="I119" s="118" t="str">
        <f t="shared" si="51"/>
        <v/>
      </c>
      <c r="J119" s="119" t="str">
        <f t="shared" si="52"/>
        <v/>
      </c>
      <c r="K119" s="8"/>
      <c r="L119" s="8"/>
    </row>
    <row r="120" spans="1:256" s="255" customFormat="1" ht="15.75" thickBot="1" x14ac:dyDescent="0.3">
      <c r="A120" s="121" t="s">
        <v>89</v>
      </c>
      <c r="B120" s="122"/>
      <c r="C120" s="123">
        <f>SUM(C111:C119)</f>
        <v>702.20000000000061</v>
      </c>
      <c r="D120" s="124"/>
      <c r="E120" s="72"/>
      <c r="F120" s="124"/>
      <c r="G120" s="73">
        <f>SUM(G111:G119)</f>
        <v>0</v>
      </c>
      <c r="H120" s="74">
        <f>SUM(H111:H119)</f>
        <v>0</v>
      </c>
      <c r="I120" s="74"/>
      <c r="J120" s="125">
        <f>SUM(J111:J119)</f>
        <v>0</v>
      </c>
      <c r="K120" s="8"/>
      <c r="L120" s="8"/>
    </row>
    <row r="121" spans="1:256" s="741" customFormat="1" ht="12.75" x14ac:dyDescent="0.2">
      <c r="A121" s="752"/>
      <c r="B121" s="753"/>
      <c r="C121" s="753"/>
      <c r="D121" s="753"/>
      <c r="E121" s="753"/>
      <c r="F121" s="753"/>
      <c r="G121" s="753"/>
      <c r="H121" s="753"/>
      <c r="I121" s="753"/>
      <c r="J121" s="753"/>
      <c r="K121" s="753"/>
      <c r="L121" s="753"/>
      <c r="M121" s="753"/>
      <c r="N121" s="753"/>
      <c r="O121" s="753"/>
      <c r="P121" s="753"/>
      <c r="Q121" s="753"/>
      <c r="R121" s="753"/>
      <c r="S121" s="753"/>
      <c r="T121" s="753"/>
      <c r="U121" s="753"/>
      <c r="V121" s="753"/>
      <c r="W121" s="753"/>
      <c r="X121" s="753"/>
      <c r="Y121" s="753"/>
      <c r="Z121" s="753"/>
      <c r="AA121" s="753"/>
      <c r="AB121" s="753"/>
      <c r="AC121" s="753"/>
      <c r="AD121" s="753"/>
      <c r="AE121" s="753"/>
      <c r="AF121" s="753"/>
      <c r="AG121" s="753"/>
      <c r="AH121" s="753"/>
      <c r="AI121" s="753"/>
      <c r="AJ121" s="753"/>
      <c r="AK121" s="753"/>
      <c r="AL121" s="753"/>
      <c r="AM121" s="753"/>
      <c r="AN121" s="753"/>
      <c r="AO121" s="753"/>
      <c r="AP121" s="753"/>
      <c r="AQ121" s="753"/>
      <c r="AR121" s="753"/>
      <c r="AS121" s="753"/>
      <c r="AT121" s="753"/>
      <c r="AU121" s="753"/>
      <c r="AV121" s="753"/>
      <c r="AW121" s="753"/>
      <c r="AX121" s="753"/>
      <c r="AY121" s="753"/>
      <c r="AZ121" s="753"/>
      <c r="BA121" s="753"/>
      <c r="BB121" s="753"/>
      <c r="BC121" s="753"/>
      <c r="BD121" s="753"/>
      <c r="BE121" s="753"/>
      <c r="BF121" s="753"/>
      <c r="BG121" s="753"/>
      <c r="BH121" s="753"/>
      <c r="BI121" s="753"/>
      <c r="BJ121" s="753"/>
      <c r="BK121" s="753"/>
      <c r="BL121" s="753"/>
      <c r="BM121" s="753"/>
      <c r="BN121" s="753"/>
      <c r="BO121" s="753"/>
      <c r="BP121" s="753"/>
      <c r="BQ121" s="753"/>
      <c r="BR121" s="753"/>
      <c r="BS121" s="753"/>
      <c r="BT121" s="753"/>
      <c r="BU121" s="753"/>
      <c r="BV121" s="753"/>
      <c r="BW121" s="753"/>
      <c r="BX121" s="753"/>
      <c r="BY121" s="753"/>
      <c r="BZ121" s="753"/>
      <c r="CA121" s="753"/>
      <c r="CB121" s="753"/>
      <c r="CC121" s="753"/>
      <c r="CD121" s="753"/>
      <c r="CE121" s="753"/>
      <c r="CF121" s="753"/>
      <c r="CG121" s="753"/>
      <c r="CH121" s="753"/>
      <c r="CI121" s="753"/>
      <c r="CJ121" s="753"/>
      <c r="CK121" s="753"/>
      <c r="CL121" s="753"/>
      <c r="CM121" s="753"/>
      <c r="CN121" s="753"/>
      <c r="CO121" s="753"/>
      <c r="CP121" s="753"/>
      <c r="CQ121" s="753"/>
      <c r="CR121" s="753"/>
      <c r="CS121" s="753"/>
      <c r="CT121" s="753"/>
      <c r="CU121" s="753"/>
      <c r="CV121" s="753"/>
      <c r="CW121" s="753"/>
      <c r="CX121" s="753"/>
      <c r="CY121" s="753"/>
      <c r="CZ121" s="753"/>
      <c r="DA121" s="753"/>
      <c r="DB121" s="753"/>
      <c r="DC121" s="753"/>
      <c r="DD121" s="753"/>
      <c r="DE121" s="753"/>
      <c r="DF121" s="753"/>
      <c r="DG121" s="753"/>
      <c r="DH121" s="753"/>
      <c r="DI121" s="753"/>
      <c r="DJ121" s="753"/>
      <c r="DK121" s="753"/>
      <c r="DL121" s="753"/>
      <c r="DM121" s="753"/>
      <c r="DN121" s="753"/>
      <c r="DO121" s="753"/>
      <c r="DP121" s="753"/>
      <c r="DQ121" s="753"/>
      <c r="DR121" s="753"/>
      <c r="DS121" s="753"/>
      <c r="DT121" s="753"/>
      <c r="DU121" s="753"/>
      <c r="DV121" s="753"/>
      <c r="DW121" s="753"/>
      <c r="DX121" s="753"/>
      <c r="DY121" s="753"/>
      <c r="DZ121" s="753"/>
      <c r="EA121" s="753"/>
      <c r="EB121" s="753"/>
      <c r="EC121" s="753"/>
      <c r="ED121" s="753"/>
      <c r="EE121" s="753"/>
      <c r="EF121" s="753"/>
      <c r="EG121" s="753"/>
      <c r="EH121" s="753"/>
      <c r="EI121" s="753"/>
      <c r="EJ121" s="753"/>
      <c r="EK121" s="753"/>
      <c r="EL121" s="753"/>
      <c r="EM121" s="753"/>
      <c r="EN121" s="753"/>
      <c r="EO121" s="753"/>
      <c r="EP121" s="753"/>
      <c r="EQ121" s="753"/>
      <c r="ER121" s="753"/>
      <c r="ES121" s="753"/>
      <c r="ET121" s="753"/>
      <c r="EU121" s="753"/>
      <c r="EV121" s="753"/>
      <c r="EW121" s="753"/>
      <c r="EX121" s="753"/>
      <c r="EY121" s="753"/>
      <c r="EZ121" s="753"/>
      <c r="FA121" s="753"/>
      <c r="FB121" s="753"/>
      <c r="FC121" s="753"/>
      <c r="FD121" s="753"/>
      <c r="FE121" s="753"/>
      <c r="FF121" s="753"/>
      <c r="FG121" s="753"/>
      <c r="FH121" s="753"/>
      <c r="FI121" s="753"/>
      <c r="FJ121" s="753"/>
      <c r="FK121" s="753"/>
      <c r="FL121" s="753"/>
      <c r="FM121" s="753"/>
      <c r="FN121" s="753"/>
      <c r="FO121" s="753"/>
      <c r="FP121" s="753"/>
      <c r="FQ121" s="753"/>
      <c r="FR121" s="753"/>
      <c r="FS121" s="753"/>
      <c r="FT121" s="753"/>
      <c r="FU121" s="753"/>
      <c r="FV121" s="753"/>
      <c r="FW121" s="753"/>
      <c r="FX121" s="753"/>
      <c r="FY121" s="753"/>
      <c r="FZ121" s="753"/>
      <c r="GA121" s="753"/>
      <c r="GB121" s="753"/>
      <c r="GC121" s="753"/>
      <c r="GD121" s="753"/>
      <c r="GE121" s="753"/>
      <c r="GF121" s="753"/>
      <c r="GG121" s="753"/>
      <c r="GH121" s="753"/>
      <c r="GI121" s="753"/>
      <c r="GJ121" s="753"/>
      <c r="GK121" s="753"/>
      <c r="GL121" s="753"/>
      <c r="GM121" s="753"/>
      <c r="GN121" s="753"/>
      <c r="GO121" s="753"/>
      <c r="GP121" s="753"/>
      <c r="GQ121" s="753"/>
      <c r="GR121" s="753"/>
      <c r="GS121" s="753"/>
      <c r="GT121" s="753"/>
      <c r="GU121" s="753"/>
      <c r="GV121" s="753"/>
      <c r="GW121" s="753"/>
      <c r="GX121" s="753"/>
      <c r="GY121" s="753"/>
      <c r="GZ121" s="753"/>
      <c r="HA121" s="753"/>
      <c r="HB121" s="753"/>
      <c r="HC121" s="753"/>
      <c r="HD121" s="753"/>
      <c r="HE121" s="753"/>
      <c r="HF121" s="753"/>
      <c r="HG121" s="753"/>
      <c r="HH121" s="753"/>
      <c r="HI121" s="753"/>
      <c r="HJ121" s="753"/>
      <c r="HK121" s="753"/>
      <c r="HL121" s="753"/>
      <c r="HM121" s="753"/>
      <c r="HN121" s="753"/>
      <c r="HO121" s="753"/>
      <c r="HP121" s="753"/>
      <c r="HQ121" s="753"/>
      <c r="HR121" s="753"/>
      <c r="HS121" s="753"/>
      <c r="HT121" s="753"/>
      <c r="HU121" s="753"/>
      <c r="HV121" s="753"/>
      <c r="HW121" s="753"/>
      <c r="HX121" s="753"/>
      <c r="HY121" s="753"/>
      <c r="HZ121" s="753"/>
      <c r="IA121" s="753"/>
      <c r="IB121" s="753"/>
      <c r="IC121" s="753"/>
      <c r="ID121" s="753"/>
      <c r="IE121" s="753"/>
      <c r="IF121" s="753"/>
      <c r="IG121" s="753"/>
      <c r="IH121" s="753"/>
      <c r="II121" s="753"/>
      <c r="IJ121" s="753"/>
      <c r="IK121" s="753"/>
      <c r="IL121" s="753"/>
      <c r="IM121" s="753"/>
      <c r="IN121" s="753"/>
      <c r="IO121" s="753"/>
      <c r="IP121" s="753"/>
      <c r="IQ121" s="753"/>
      <c r="IR121" s="753"/>
      <c r="IS121" s="753"/>
      <c r="IT121" s="753"/>
      <c r="IU121" s="753"/>
      <c r="IV121" s="753"/>
    </row>
    <row r="122" spans="1:256" s="741" customFormat="1" ht="12.75" x14ac:dyDescent="0.2">
      <c r="A122" s="753"/>
      <c r="B122" s="753"/>
      <c r="C122" s="753"/>
      <c r="D122" s="753"/>
      <c r="E122" s="753"/>
      <c r="F122" s="753"/>
      <c r="G122" s="753"/>
      <c r="H122" s="753"/>
      <c r="I122" s="753"/>
      <c r="J122" s="753"/>
      <c r="K122" s="753"/>
      <c r="L122" s="753"/>
      <c r="M122" s="753"/>
      <c r="N122" s="753"/>
      <c r="O122" s="753"/>
      <c r="P122" s="753"/>
      <c r="Q122" s="753"/>
      <c r="R122" s="753"/>
      <c r="S122" s="753"/>
      <c r="T122" s="753"/>
      <c r="U122" s="753"/>
      <c r="V122" s="753"/>
      <c r="W122" s="753"/>
      <c r="X122" s="753"/>
      <c r="Y122" s="753"/>
      <c r="Z122" s="753"/>
      <c r="AA122" s="753"/>
      <c r="AB122" s="753"/>
      <c r="AC122" s="753"/>
      <c r="AD122" s="753"/>
      <c r="AE122" s="753"/>
      <c r="AF122" s="753"/>
      <c r="AG122" s="753"/>
      <c r="AH122" s="753"/>
      <c r="AI122" s="753"/>
      <c r="AJ122" s="753"/>
      <c r="AK122" s="753"/>
      <c r="AL122" s="753"/>
      <c r="AM122" s="753"/>
      <c r="AN122" s="753"/>
      <c r="AO122" s="753"/>
      <c r="AP122" s="753"/>
      <c r="AQ122" s="753"/>
      <c r="AR122" s="753"/>
      <c r="AS122" s="753"/>
      <c r="AT122" s="753"/>
      <c r="AU122" s="753"/>
      <c r="AV122" s="753"/>
      <c r="AW122" s="753"/>
      <c r="AX122" s="753"/>
      <c r="AY122" s="753"/>
      <c r="AZ122" s="753"/>
      <c r="BA122" s="753"/>
      <c r="BB122" s="753"/>
      <c r="BC122" s="753"/>
      <c r="BD122" s="753"/>
      <c r="BE122" s="753"/>
      <c r="BF122" s="753"/>
      <c r="BG122" s="753"/>
      <c r="BH122" s="753"/>
      <c r="BI122" s="753"/>
      <c r="BJ122" s="753"/>
      <c r="BK122" s="753"/>
      <c r="BL122" s="753"/>
      <c r="BM122" s="753"/>
      <c r="BN122" s="753"/>
      <c r="BO122" s="753"/>
      <c r="BP122" s="753"/>
      <c r="BQ122" s="753"/>
      <c r="BR122" s="753"/>
      <c r="BS122" s="753"/>
      <c r="BT122" s="753"/>
      <c r="BU122" s="753"/>
      <c r="BV122" s="753"/>
      <c r="BW122" s="753"/>
      <c r="BX122" s="753"/>
      <c r="BY122" s="753"/>
      <c r="BZ122" s="753"/>
      <c r="CA122" s="753"/>
      <c r="CB122" s="753"/>
      <c r="CC122" s="753"/>
      <c r="CD122" s="753"/>
      <c r="CE122" s="753"/>
      <c r="CF122" s="753"/>
      <c r="CG122" s="753"/>
      <c r="CH122" s="753"/>
      <c r="CI122" s="753"/>
      <c r="CJ122" s="753"/>
      <c r="CK122" s="753"/>
      <c r="CL122" s="753"/>
      <c r="CM122" s="753"/>
      <c r="CN122" s="753"/>
      <c r="CO122" s="753"/>
      <c r="CP122" s="753"/>
      <c r="CQ122" s="753"/>
      <c r="CR122" s="753"/>
      <c r="CS122" s="753"/>
      <c r="CT122" s="753"/>
      <c r="CU122" s="753"/>
      <c r="CV122" s="753"/>
      <c r="CW122" s="753"/>
      <c r="CX122" s="753"/>
      <c r="CY122" s="753"/>
      <c r="CZ122" s="753"/>
      <c r="DA122" s="753"/>
      <c r="DB122" s="753"/>
      <c r="DC122" s="753"/>
      <c r="DD122" s="753"/>
      <c r="DE122" s="753"/>
      <c r="DF122" s="753"/>
      <c r="DG122" s="753"/>
      <c r="DH122" s="753"/>
      <c r="DI122" s="753"/>
      <c r="DJ122" s="753"/>
      <c r="DK122" s="753"/>
      <c r="DL122" s="753"/>
      <c r="DM122" s="753"/>
      <c r="DN122" s="753"/>
      <c r="DO122" s="753"/>
      <c r="DP122" s="753"/>
      <c r="DQ122" s="753"/>
      <c r="DR122" s="753"/>
      <c r="DS122" s="753"/>
      <c r="DT122" s="753"/>
      <c r="DU122" s="753"/>
      <c r="DV122" s="753"/>
      <c r="DW122" s="753"/>
      <c r="DX122" s="753"/>
      <c r="DY122" s="753"/>
      <c r="DZ122" s="753"/>
      <c r="EA122" s="753"/>
      <c r="EB122" s="753"/>
      <c r="EC122" s="753"/>
      <c r="ED122" s="753"/>
      <c r="EE122" s="753"/>
      <c r="EF122" s="753"/>
      <c r="EG122" s="753"/>
      <c r="EH122" s="753"/>
      <c r="EI122" s="753"/>
      <c r="EJ122" s="753"/>
      <c r="EK122" s="753"/>
      <c r="EL122" s="753"/>
      <c r="EM122" s="753"/>
      <c r="EN122" s="753"/>
      <c r="EO122" s="753"/>
      <c r="EP122" s="753"/>
      <c r="EQ122" s="753"/>
      <c r="ER122" s="753"/>
      <c r="ES122" s="753"/>
      <c r="ET122" s="753"/>
      <c r="EU122" s="753"/>
      <c r="EV122" s="753"/>
      <c r="EW122" s="753"/>
      <c r="EX122" s="753"/>
      <c r="EY122" s="753"/>
      <c r="EZ122" s="753"/>
      <c r="FA122" s="753"/>
      <c r="FB122" s="753"/>
      <c r="FC122" s="753"/>
      <c r="FD122" s="753"/>
      <c r="FE122" s="753"/>
      <c r="FF122" s="753"/>
      <c r="FG122" s="753"/>
      <c r="FH122" s="753"/>
      <c r="FI122" s="753"/>
      <c r="FJ122" s="753"/>
      <c r="FK122" s="753"/>
      <c r="FL122" s="753"/>
      <c r="FM122" s="753"/>
      <c r="FN122" s="753"/>
      <c r="FO122" s="753"/>
      <c r="FP122" s="753"/>
      <c r="FQ122" s="753"/>
      <c r="FR122" s="753"/>
      <c r="FS122" s="753"/>
      <c r="FT122" s="753"/>
      <c r="FU122" s="753"/>
      <c r="FV122" s="753"/>
      <c r="FW122" s="753"/>
      <c r="FX122" s="753"/>
      <c r="FY122" s="753"/>
      <c r="FZ122" s="753"/>
      <c r="GA122" s="753"/>
      <c r="GB122" s="753"/>
      <c r="GC122" s="753"/>
      <c r="GD122" s="753"/>
      <c r="GE122" s="753"/>
      <c r="GF122" s="753"/>
      <c r="GG122" s="753"/>
      <c r="GH122" s="753"/>
      <c r="GI122" s="753"/>
      <c r="GJ122" s="753"/>
      <c r="GK122" s="753"/>
      <c r="GL122" s="753"/>
      <c r="GM122" s="753"/>
      <c r="GN122" s="753"/>
      <c r="GO122" s="753"/>
      <c r="GP122" s="753"/>
      <c r="GQ122" s="753"/>
      <c r="GR122" s="753"/>
      <c r="GS122" s="753"/>
      <c r="GT122" s="753"/>
      <c r="GU122" s="753"/>
      <c r="GV122" s="753"/>
      <c r="GW122" s="753"/>
      <c r="GX122" s="753"/>
      <c r="GY122" s="753"/>
      <c r="GZ122" s="753"/>
      <c r="HA122" s="753"/>
      <c r="HB122" s="753"/>
      <c r="HC122" s="753"/>
      <c r="HD122" s="753"/>
      <c r="HE122" s="753"/>
      <c r="HF122" s="753"/>
      <c r="HG122" s="753"/>
      <c r="HH122" s="753"/>
      <c r="HI122" s="753"/>
      <c r="HJ122" s="753"/>
      <c r="HK122" s="753"/>
      <c r="HL122" s="753"/>
      <c r="HM122" s="753"/>
      <c r="HN122" s="753"/>
      <c r="HO122" s="753"/>
      <c r="HP122" s="753"/>
      <c r="HQ122" s="753"/>
      <c r="HR122" s="753"/>
      <c r="HS122" s="753"/>
      <c r="HT122" s="753"/>
      <c r="HU122" s="753"/>
      <c r="HV122" s="753"/>
      <c r="HW122" s="753"/>
      <c r="HX122" s="753"/>
      <c r="HY122" s="753"/>
      <c r="HZ122" s="753"/>
      <c r="IA122" s="753"/>
      <c r="IB122" s="753"/>
      <c r="IC122" s="753"/>
      <c r="ID122" s="753"/>
      <c r="IE122" s="753"/>
      <c r="IF122" s="753"/>
      <c r="IG122" s="753"/>
      <c r="IH122" s="753"/>
      <c r="II122" s="753"/>
      <c r="IJ122" s="753"/>
      <c r="IK122" s="753"/>
      <c r="IL122" s="753"/>
      <c r="IM122" s="753"/>
      <c r="IN122" s="753"/>
      <c r="IO122" s="753"/>
      <c r="IP122" s="753"/>
      <c r="IQ122" s="753"/>
      <c r="IR122" s="753"/>
      <c r="IS122" s="753"/>
      <c r="IT122" s="753"/>
      <c r="IU122" s="753"/>
      <c r="IV122" s="753"/>
    </row>
    <row r="123" spans="1:256" s="741" customFormat="1" ht="13.5" thickBot="1" x14ac:dyDescent="0.25">
      <c r="A123" s="753"/>
      <c r="B123" s="753"/>
      <c r="C123" s="753"/>
      <c r="D123" s="753"/>
      <c r="E123" s="753"/>
      <c r="F123" s="753"/>
      <c r="G123" s="753"/>
      <c r="H123" s="753"/>
      <c r="I123" s="753"/>
      <c r="J123" s="753"/>
      <c r="K123" s="753"/>
      <c r="L123" s="753"/>
      <c r="M123" s="753"/>
      <c r="N123" s="753"/>
      <c r="O123" s="753"/>
      <c r="P123" s="753"/>
      <c r="Q123" s="753"/>
      <c r="R123" s="753"/>
      <c r="S123" s="753"/>
      <c r="T123" s="753"/>
      <c r="U123" s="753"/>
      <c r="V123" s="753"/>
      <c r="W123" s="753"/>
      <c r="X123" s="753"/>
      <c r="Y123" s="753"/>
      <c r="Z123" s="753"/>
      <c r="AA123" s="753"/>
      <c r="AB123" s="753"/>
      <c r="AC123" s="753"/>
      <c r="AD123" s="753"/>
      <c r="AE123" s="753"/>
      <c r="AF123" s="753"/>
      <c r="AG123" s="753"/>
      <c r="AH123" s="753"/>
      <c r="AI123" s="753"/>
      <c r="AJ123" s="753"/>
      <c r="AK123" s="753"/>
      <c r="AL123" s="753"/>
      <c r="AM123" s="753"/>
      <c r="AN123" s="753"/>
      <c r="AO123" s="753"/>
      <c r="AP123" s="753"/>
      <c r="AQ123" s="753"/>
      <c r="AR123" s="753"/>
      <c r="AS123" s="753"/>
      <c r="AT123" s="753"/>
      <c r="AU123" s="753"/>
      <c r="AV123" s="753"/>
      <c r="AW123" s="753"/>
      <c r="AX123" s="753"/>
      <c r="AY123" s="753"/>
      <c r="AZ123" s="753"/>
      <c r="BA123" s="753"/>
      <c r="BB123" s="753"/>
      <c r="BC123" s="753"/>
      <c r="BD123" s="753"/>
      <c r="BE123" s="753"/>
      <c r="BF123" s="753"/>
      <c r="BG123" s="753"/>
      <c r="BH123" s="753"/>
      <c r="BI123" s="753"/>
      <c r="BJ123" s="753"/>
      <c r="BK123" s="753"/>
      <c r="BL123" s="753"/>
      <c r="BM123" s="753"/>
      <c r="BN123" s="753"/>
      <c r="BO123" s="753"/>
      <c r="BP123" s="753"/>
      <c r="BQ123" s="753"/>
      <c r="BR123" s="753"/>
      <c r="BS123" s="753"/>
      <c r="BT123" s="753"/>
      <c r="BU123" s="753"/>
      <c r="BV123" s="753"/>
      <c r="BW123" s="753"/>
      <c r="BX123" s="753"/>
      <c r="BY123" s="753"/>
      <c r="BZ123" s="753"/>
      <c r="CA123" s="753"/>
      <c r="CB123" s="753"/>
      <c r="CC123" s="753"/>
      <c r="CD123" s="753"/>
      <c r="CE123" s="753"/>
      <c r="CF123" s="753"/>
      <c r="CG123" s="753"/>
      <c r="CH123" s="753"/>
      <c r="CI123" s="753"/>
      <c r="CJ123" s="753"/>
      <c r="CK123" s="753"/>
      <c r="CL123" s="753"/>
      <c r="CM123" s="753"/>
      <c r="CN123" s="753"/>
      <c r="CO123" s="753"/>
      <c r="CP123" s="753"/>
      <c r="CQ123" s="753"/>
      <c r="CR123" s="753"/>
      <c r="CS123" s="753"/>
      <c r="CT123" s="753"/>
      <c r="CU123" s="753"/>
      <c r="CV123" s="753"/>
      <c r="CW123" s="753"/>
      <c r="CX123" s="753"/>
      <c r="CY123" s="753"/>
      <c r="CZ123" s="753"/>
      <c r="DA123" s="753"/>
      <c r="DB123" s="753"/>
      <c r="DC123" s="753"/>
      <c r="DD123" s="753"/>
      <c r="DE123" s="753"/>
      <c r="DF123" s="753"/>
      <c r="DG123" s="753"/>
      <c r="DH123" s="753"/>
      <c r="DI123" s="753"/>
      <c r="DJ123" s="753"/>
      <c r="DK123" s="753"/>
      <c r="DL123" s="753"/>
      <c r="DM123" s="753"/>
      <c r="DN123" s="753"/>
      <c r="DO123" s="753"/>
      <c r="DP123" s="753"/>
      <c r="DQ123" s="753"/>
      <c r="DR123" s="753"/>
      <c r="DS123" s="753"/>
      <c r="DT123" s="753"/>
      <c r="DU123" s="753"/>
      <c r="DV123" s="753"/>
      <c r="DW123" s="753"/>
      <c r="DX123" s="753"/>
      <c r="DY123" s="753"/>
      <c r="DZ123" s="753"/>
      <c r="EA123" s="753"/>
      <c r="EB123" s="753"/>
      <c r="EC123" s="753"/>
      <c r="ED123" s="753"/>
      <c r="EE123" s="753"/>
      <c r="EF123" s="753"/>
      <c r="EG123" s="753"/>
      <c r="EH123" s="753"/>
      <c r="EI123" s="753"/>
      <c r="EJ123" s="753"/>
      <c r="EK123" s="753"/>
      <c r="EL123" s="753"/>
      <c r="EM123" s="753"/>
      <c r="EN123" s="753"/>
      <c r="EO123" s="753"/>
      <c r="EP123" s="753"/>
      <c r="EQ123" s="753"/>
      <c r="ER123" s="753"/>
      <c r="ES123" s="753"/>
      <c r="ET123" s="753"/>
      <c r="EU123" s="753"/>
      <c r="EV123" s="753"/>
      <c r="EW123" s="753"/>
      <c r="EX123" s="753"/>
      <c r="EY123" s="753"/>
      <c r="EZ123" s="753"/>
      <c r="FA123" s="753"/>
      <c r="FB123" s="753"/>
      <c r="FC123" s="753"/>
      <c r="FD123" s="753"/>
      <c r="FE123" s="753"/>
      <c r="FF123" s="753"/>
      <c r="FG123" s="753"/>
      <c r="FH123" s="753"/>
      <c r="FI123" s="753"/>
      <c r="FJ123" s="753"/>
      <c r="FK123" s="753"/>
      <c r="FL123" s="753"/>
      <c r="FM123" s="753"/>
      <c r="FN123" s="753"/>
      <c r="FO123" s="753"/>
      <c r="FP123" s="753"/>
      <c r="FQ123" s="753"/>
      <c r="FR123" s="753"/>
      <c r="FS123" s="753"/>
      <c r="FT123" s="753"/>
      <c r="FU123" s="753"/>
      <c r="FV123" s="753"/>
      <c r="FW123" s="753"/>
      <c r="FX123" s="753"/>
      <c r="FY123" s="753"/>
      <c r="FZ123" s="753"/>
      <c r="GA123" s="753"/>
      <c r="GB123" s="753"/>
      <c r="GC123" s="753"/>
      <c r="GD123" s="753"/>
      <c r="GE123" s="753"/>
      <c r="GF123" s="753"/>
      <c r="GG123" s="753"/>
      <c r="GH123" s="753"/>
      <c r="GI123" s="753"/>
      <c r="GJ123" s="753"/>
      <c r="GK123" s="753"/>
      <c r="GL123" s="753"/>
      <c r="GM123" s="753"/>
      <c r="GN123" s="753"/>
      <c r="GO123" s="753"/>
      <c r="GP123" s="753"/>
      <c r="GQ123" s="753"/>
      <c r="GR123" s="753"/>
      <c r="GS123" s="753"/>
      <c r="GT123" s="753"/>
      <c r="GU123" s="753"/>
      <c r="GV123" s="753"/>
      <c r="GW123" s="753"/>
      <c r="GX123" s="753"/>
      <c r="GY123" s="753"/>
      <c r="GZ123" s="753"/>
      <c r="HA123" s="753"/>
      <c r="HB123" s="753"/>
      <c r="HC123" s="753"/>
      <c r="HD123" s="753"/>
      <c r="HE123" s="753"/>
      <c r="HF123" s="753"/>
      <c r="HG123" s="753"/>
      <c r="HH123" s="753"/>
      <c r="HI123" s="753"/>
      <c r="HJ123" s="753"/>
      <c r="HK123" s="753"/>
      <c r="HL123" s="753"/>
      <c r="HM123" s="753"/>
      <c r="HN123" s="753"/>
      <c r="HO123" s="753"/>
      <c r="HP123" s="753"/>
      <c r="HQ123" s="753"/>
      <c r="HR123" s="753"/>
      <c r="HS123" s="753"/>
      <c r="HT123" s="753"/>
      <c r="HU123" s="753"/>
      <c r="HV123" s="753"/>
      <c r="HW123" s="753"/>
      <c r="HX123" s="753"/>
      <c r="HY123" s="753"/>
      <c r="HZ123" s="753"/>
      <c r="IA123" s="753"/>
      <c r="IB123" s="753"/>
      <c r="IC123" s="753"/>
      <c r="ID123" s="753"/>
      <c r="IE123" s="753"/>
      <c r="IF123" s="753"/>
      <c r="IG123" s="753"/>
      <c r="IH123" s="753"/>
      <c r="II123" s="753"/>
      <c r="IJ123" s="753"/>
      <c r="IK123" s="753"/>
      <c r="IL123" s="753"/>
      <c r="IM123" s="753"/>
      <c r="IN123" s="753"/>
      <c r="IO123" s="753"/>
      <c r="IP123" s="753"/>
      <c r="IQ123" s="753"/>
      <c r="IR123" s="753"/>
      <c r="IS123" s="753"/>
      <c r="IT123" s="753"/>
      <c r="IU123" s="753"/>
      <c r="IV123" s="753"/>
    </row>
    <row r="124" spans="1:256" s="574" customFormat="1" ht="20.45" customHeight="1" thickBot="1" x14ac:dyDescent="0.25">
      <c r="A124" s="572" t="s">
        <v>650</v>
      </c>
      <c r="B124" s="573" t="s">
        <v>651</v>
      </c>
      <c r="C124" s="42"/>
      <c r="D124" s="573"/>
      <c r="E124" s="754"/>
      <c r="F124" s="754"/>
      <c r="G124" s="754"/>
      <c r="H124" s="755"/>
      <c r="I124" s="756" t="s">
        <v>652</v>
      </c>
      <c r="J124" s="757"/>
    </row>
    <row r="125" spans="1:256" s="574" customFormat="1" ht="66.599999999999994" customHeight="1" thickBot="1" x14ac:dyDescent="0.25">
      <c r="A125" s="575" t="s">
        <v>653</v>
      </c>
      <c r="B125" s="576" t="s">
        <v>1</v>
      </c>
      <c r="C125" s="576" t="s">
        <v>654</v>
      </c>
      <c r="D125" s="576" t="s">
        <v>655</v>
      </c>
      <c r="E125" s="576" t="s">
        <v>656</v>
      </c>
      <c r="F125" s="576" t="s">
        <v>657</v>
      </c>
      <c r="G125" s="576" t="s">
        <v>658</v>
      </c>
      <c r="H125" s="577" t="s">
        <v>659</v>
      </c>
      <c r="I125" s="575" t="s">
        <v>660</v>
      </c>
      <c r="J125" s="578" t="s">
        <v>661</v>
      </c>
    </row>
    <row r="126" spans="1:256" s="574" customFormat="1" ht="58.9" customHeight="1" x14ac:dyDescent="0.25">
      <c r="A126" s="579" t="s">
        <v>198</v>
      </c>
      <c r="B126" s="580" t="s">
        <v>719</v>
      </c>
      <c r="C126" s="581"/>
      <c r="D126" s="582"/>
      <c r="E126" s="583" t="str">
        <f>IF(OR(F126=0,F126=""),"",D126*C126)</f>
        <v/>
      </c>
      <c r="F126" s="584"/>
      <c r="G126" s="585" t="s">
        <v>662</v>
      </c>
      <c r="H126" s="586" t="str">
        <f>IF(OR(F126=0,F126=""),"",F126/E126)</f>
        <v/>
      </c>
      <c r="I126" s="587">
        <v>100000</v>
      </c>
      <c r="J126" s="588" t="str">
        <f>IF(OR(F126=0,F126=""),"",ROUND(SUM(I126*F126/E126),2))</f>
        <v/>
      </c>
    </row>
    <row r="127" spans="1:256" s="574" customFormat="1" ht="58.5" thickBot="1" x14ac:dyDescent="0.3">
      <c r="A127" s="579" t="s">
        <v>663</v>
      </c>
      <c r="B127" s="589" t="s">
        <v>720</v>
      </c>
      <c r="C127" s="590"/>
      <c r="D127" s="591"/>
      <c r="E127" s="592"/>
      <c r="F127" s="593"/>
      <c r="G127" s="585" t="s">
        <v>662</v>
      </c>
      <c r="H127" s="586" t="str">
        <f>IF(OR(F127=0,F127=""),"",F127/E127)</f>
        <v/>
      </c>
      <c r="I127" s="594">
        <v>50000</v>
      </c>
      <c r="J127" s="588" t="str">
        <f>IF(OR(F127=0,F127=""),"",ROUND(SUM(I127*F127/E127),2))</f>
        <v/>
      </c>
    </row>
    <row r="128" spans="1:256" s="574" customFormat="1" ht="16.899999999999999" customHeight="1" thickBot="1" x14ac:dyDescent="0.25">
      <c r="A128" s="595" t="s">
        <v>92</v>
      </c>
      <c r="B128" s="149"/>
      <c r="C128" s="149"/>
      <c r="D128" s="149"/>
      <c r="E128" s="149"/>
      <c r="F128" s="149"/>
      <c r="G128" s="149"/>
      <c r="H128" s="149"/>
      <c r="I128" s="149"/>
      <c r="J128" s="151">
        <f>ROUND(SUM(J126:J127),2)</f>
        <v>0</v>
      </c>
    </row>
    <row r="129" spans="1:256" s="758" customFormat="1" ht="13.15" customHeight="1" x14ac:dyDescent="0.2"/>
    <row r="130" spans="1:256" s="758" customFormat="1" ht="13.15" customHeight="1" x14ac:dyDescent="0.2"/>
    <row r="131" spans="1:256" s="758" customFormat="1" ht="13.9" customHeight="1" thickBot="1" x14ac:dyDescent="0.25"/>
    <row r="132" spans="1:256" ht="15.75" thickBot="1" x14ac:dyDescent="0.25">
      <c r="A132" s="126" t="s">
        <v>441</v>
      </c>
      <c r="B132" s="127" t="s">
        <v>108</v>
      </c>
      <c r="C132" s="42"/>
      <c r="D132" s="128"/>
      <c r="E132" s="129"/>
      <c r="F132" s="129"/>
      <c r="G132" s="129"/>
      <c r="H132" s="129"/>
      <c r="I132" s="129"/>
      <c r="J132" s="130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</row>
    <row r="133" spans="1:256" s="374" customFormat="1" ht="60.75" thickBot="1" x14ac:dyDescent="0.3">
      <c r="A133" s="131" t="s">
        <v>58</v>
      </c>
      <c r="B133" s="132" t="s">
        <v>109</v>
      </c>
      <c r="C133" s="49" t="s">
        <v>110</v>
      </c>
      <c r="D133" s="133" t="s">
        <v>100</v>
      </c>
      <c r="E133" s="50" t="s">
        <v>61</v>
      </c>
      <c r="F133" s="50" t="s">
        <v>62</v>
      </c>
      <c r="G133" s="50" t="s">
        <v>63</v>
      </c>
      <c r="H133" s="50" t="s">
        <v>64</v>
      </c>
      <c r="I133" s="50" t="s">
        <v>473</v>
      </c>
      <c r="J133" s="376" t="s">
        <v>111</v>
      </c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34"/>
      <c r="BV133" s="134"/>
      <c r="BW133" s="134"/>
      <c r="BX133" s="134"/>
      <c r="BY133" s="134"/>
      <c r="BZ133" s="134"/>
      <c r="CA133" s="134"/>
      <c r="CB133" s="134"/>
      <c r="CC133" s="134"/>
      <c r="CD133" s="134"/>
      <c r="CE133" s="134"/>
      <c r="CF133" s="134"/>
      <c r="CG133" s="134"/>
      <c r="CH133" s="134"/>
      <c r="CI133" s="134"/>
      <c r="CJ133" s="134"/>
      <c r="CK133" s="134"/>
      <c r="CL133" s="134"/>
      <c r="CM133" s="134"/>
      <c r="CN133" s="134"/>
      <c r="CO133" s="134"/>
      <c r="CP133" s="134"/>
      <c r="CQ133" s="134"/>
      <c r="CR133" s="134"/>
      <c r="CS133" s="134"/>
      <c r="CT133" s="134"/>
      <c r="CU133" s="134"/>
      <c r="CV133" s="134"/>
      <c r="CW133" s="134"/>
      <c r="CX133" s="134"/>
      <c r="CY133" s="134"/>
      <c r="CZ133" s="134"/>
      <c r="DA133" s="134"/>
      <c r="DB133" s="134"/>
      <c r="DC133" s="134"/>
      <c r="DD133" s="134"/>
      <c r="DE133" s="134"/>
      <c r="DF133" s="134"/>
      <c r="DG133" s="134"/>
      <c r="DH133" s="134"/>
      <c r="DI133" s="134"/>
      <c r="DJ133" s="134"/>
      <c r="DK133" s="134"/>
      <c r="DL133" s="134"/>
      <c r="DM133" s="134"/>
      <c r="DN133" s="134"/>
      <c r="DO133" s="134"/>
      <c r="DP133" s="134"/>
      <c r="DQ133" s="134"/>
      <c r="DR133" s="134"/>
      <c r="DS133" s="134"/>
      <c r="DT133" s="134"/>
      <c r="DU133" s="134"/>
      <c r="DV133" s="134"/>
      <c r="DW133" s="134"/>
      <c r="DX133" s="134"/>
      <c r="DY133" s="134"/>
      <c r="DZ133" s="134"/>
      <c r="EA133" s="134"/>
      <c r="EB133" s="134"/>
      <c r="EC133" s="134"/>
      <c r="ED133" s="134"/>
      <c r="EE133" s="134"/>
      <c r="EF133" s="134"/>
      <c r="EG133" s="134"/>
      <c r="EH133" s="134"/>
      <c r="EI133" s="134"/>
      <c r="EJ133" s="134"/>
      <c r="EK133" s="134"/>
      <c r="EL133" s="134"/>
      <c r="EM133" s="134"/>
      <c r="EN133" s="134"/>
      <c r="EO133" s="134"/>
      <c r="EP133" s="134"/>
      <c r="EQ133" s="134"/>
      <c r="ER133" s="134"/>
      <c r="ES133" s="134"/>
      <c r="ET133" s="134"/>
      <c r="EU133" s="134"/>
      <c r="EV133" s="134"/>
      <c r="EW133" s="134"/>
      <c r="EX133" s="134"/>
      <c r="EY133" s="134"/>
      <c r="EZ133" s="134"/>
      <c r="FA133" s="134"/>
      <c r="FB133" s="134"/>
      <c r="FC133" s="134"/>
      <c r="FD133" s="134"/>
      <c r="FE133" s="134"/>
      <c r="FF133" s="134"/>
      <c r="FG133" s="134"/>
      <c r="FH133" s="134"/>
      <c r="FI133" s="134"/>
      <c r="FJ133" s="134"/>
      <c r="FK133" s="134"/>
      <c r="FL133" s="134"/>
      <c r="FM133" s="134"/>
      <c r="FN133" s="134"/>
      <c r="FO133" s="134"/>
      <c r="FP133" s="134"/>
      <c r="FQ133" s="134"/>
      <c r="FR133" s="134"/>
      <c r="FS133" s="134"/>
      <c r="FT133" s="134"/>
      <c r="FU133" s="134"/>
      <c r="FV133" s="134"/>
      <c r="FW133" s="134"/>
      <c r="FX133" s="134"/>
      <c r="FY133" s="134"/>
      <c r="FZ133" s="134"/>
      <c r="GA133" s="134"/>
      <c r="GB133" s="134"/>
      <c r="GC133" s="134"/>
      <c r="GD133" s="134"/>
      <c r="GE133" s="134"/>
      <c r="GF133" s="134"/>
      <c r="GG133" s="134"/>
      <c r="GH133" s="134"/>
      <c r="GI133" s="134"/>
      <c r="GJ133" s="134"/>
      <c r="GK133" s="134"/>
      <c r="GL133" s="134"/>
      <c r="GM133" s="134"/>
      <c r="GN133" s="134"/>
      <c r="GO133" s="134"/>
      <c r="GP133" s="134"/>
      <c r="GQ133" s="134"/>
      <c r="GR133" s="134"/>
      <c r="GS133" s="134"/>
      <c r="GT133" s="134"/>
      <c r="GU133" s="134"/>
      <c r="GV133" s="134"/>
      <c r="GW133" s="134"/>
      <c r="GX133" s="134"/>
      <c r="GY133" s="134"/>
      <c r="GZ133" s="134"/>
      <c r="HA133" s="134"/>
      <c r="HB133" s="134"/>
      <c r="HC133" s="134"/>
      <c r="HD133" s="134"/>
      <c r="HE133" s="134"/>
      <c r="HF133" s="134"/>
      <c r="HG133" s="134"/>
      <c r="HH133" s="134"/>
      <c r="HI133" s="134"/>
      <c r="HJ133" s="134"/>
      <c r="HK133" s="134"/>
      <c r="HL133" s="134"/>
      <c r="HM133" s="134"/>
      <c r="HN133" s="134"/>
      <c r="HO133" s="134"/>
      <c r="HP133" s="134"/>
      <c r="HQ133" s="134"/>
      <c r="HR133" s="134"/>
      <c r="HS133" s="134"/>
      <c r="HT133" s="134"/>
      <c r="HU133" s="134"/>
      <c r="HV133" s="134"/>
      <c r="HW133" s="134"/>
      <c r="HX133" s="134"/>
      <c r="HY133" s="134"/>
      <c r="HZ133" s="134"/>
      <c r="IA133" s="134"/>
      <c r="IB133" s="134"/>
      <c r="IC133" s="134"/>
      <c r="ID133" s="134"/>
      <c r="IE133" s="134"/>
      <c r="IF133" s="134"/>
      <c r="IG133" s="134"/>
      <c r="IH133" s="134"/>
      <c r="II133" s="134"/>
      <c r="IJ133" s="134"/>
      <c r="IK133" s="134"/>
      <c r="IL133" s="134"/>
      <c r="IM133" s="134"/>
      <c r="IN133" s="134"/>
      <c r="IO133" s="134"/>
      <c r="IP133" s="134"/>
      <c r="IQ133" s="134"/>
      <c r="IR133" s="134"/>
      <c r="IS133" s="134"/>
      <c r="IT133" s="134"/>
      <c r="IU133" s="134"/>
      <c r="IV133" s="134"/>
    </row>
    <row r="134" spans="1:256" s="374" customFormat="1" ht="58.5" x14ac:dyDescent="0.25">
      <c r="A134" s="135" t="s">
        <v>442</v>
      </c>
      <c r="B134" s="375" t="s">
        <v>474</v>
      </c>
      <c r="C134" s="726">
        <v>100</v>
      </c>
      <c r="D134" s="136">
        <v>0.25</v>
      </c>
      <c r="E134" s="114"/>
      <c r="F134" s="377"/>
      <c r="G134" s="378" t="str">
        <f>IF(OR(F134=0,F134=""),"",C134/F134)</f>
        <v/>
      </c>
      <c r="H134" s="379" t="str">
        <f>IF(OR(G134=0,G134=""),"",E134*G134)</f>
        <v/>
      </c>
      <c r="I134" s="380" t="str">
        <f>IF(H134="","",ROUND(H134/C134,2))</f>
        <v/>
      </c>
      <c r="J134" s="381" t="str">
        <f>IF(OR(H134=0,H134=""),"",ROUND(SUM(H134*D134),2))</f>
        <v/>
      </c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34"/>
      <c r="BI134" s="134"/>
      <c r="BJ134" s="134"/>
      <c r="BK134" s="134"/>
      <c r="BL134" s="134"/>
      <c r="BM134" s="134"/>
      <c r="BN134" s="134"/>
      <c r="BO134" s="134"/>
      <c r="BP134" s="134"/>
      <c r="BQ134" s="134"/>
      <c r="BR134" s="134"/>
      <c r="BS134" s="134"/>
      <c r="BT134" s="134"/>
      <c r="BU134" s="134"/>
      <c r="BV134" s="134"/>
      <c r="BW134" s="134"/>
      <c r="BX134" s="134"/>
      <c r="BY134" s="134"/>
      <c r="BZ134" s="134"/>
      <c r="CA134" s="134"/>
      <c r="CB134" s="134"/>
      <c r="CC134" s="134"/>
      <c r="CD134" s="134"/>
      <c r="CE134" s="134"/>
      <c r="CF134" s="134"/>
      <c r="CG134" s="134"/>
      <c r="CH134" s="134"/>
      <c r="CI134" s="134"/>
      <c r="CJ134" s="134"/>
      <c r="CK134" s="134"/>
      <c r="CL134" s="134"/>
      <c r="CM134" s="134"/>
      <c r="CN134" s="134"/>
      <c r="CO134" s="134"/>
      <c r="CP134" s="134"/>
      <c r="CQ134" s="134"/>
      <c r="CR134" s="134"/>
      <c r="CS134" s="134"/>
      <c r="CT134" s="134"/>
      <c r="CU134" s="134"/>
      <c r="CV134" s="134"/>
      <c r="CW134" s="134"/>
      <c r="CX134" s="134"/>
      <c r="CY134" s="134"/>
      <c r="CZ134" s="134"/>
      <c r="DA134" s="134"/>
      <c r="DB134" s="134"/>
      <c r="DC134" s="134"/>
      <c r="DD134" s="134"/>
      <c r="DE134" s="134"/>
      <c r="DF134" s="134"/>
      <c r="DG134" s="134"/>
      <c r="DH134" s="134"/>
      <c r="DI134" s="134"/>
      <c r="DJ134" s="134"/>
      <c r="DK134" s="134"/>
      <c r="DL134" s="134"/>
      <c r="DM134" s="134"/>
      <c r="DN134" s="134"/>
      <c r="DO134" s="134"/>
      <c r="DP134" s="134"/>
      <c r="DQ134" s="134"/>
      <c r="DR134" s="134"/>
      <c r="DS134" s="134"/>
      <c r="DT134" s="134"/>
      <c r="DU134" s="134"/>
      <c r="DV134" s="134"/>
      <c r="DW134" s="134"/>
      <c r="DX134" s="134"/>
      <c r="DY134" s="134"/>
      <c r="DZ134" s="134"/>
      <c r="EA134" s="134"/>
      <c r="EB134" s="134"/>
      <c r="EC134" s="134"/>
      <c r="ED134" s="134"/>
      <c r="EE134" s="134"/>
      <c r="EF134" s="134"/>
      <c r="EG134" s="134"/>
      <c r="EH134" s="134"/>
      <c r="EI134" s="134"/>
      <c r="EJ134" s="134"/>
      <c r="EK134" s="134"/>
      <c r="EL134" s="134"/>
      <c r="EM134" s="134"/>
      <c r="EN134" s="134"/>
      <c r="EO134" s="134"/>
      <c r="EP134" s="134"/>
      <c r="EQ134" s="134"/>
      <c r="ER134" s="134"/>
      <c r="ES134" s="134"/>
      <c r="ET134" s="134"/>
      <c r="EU134" s="134"/>
      <c r="EV134" s="134"/>
      <c r="EW134" s="134"/>
      <c r="EX134" s="134"/>
      <c r="EY134" s="134"/>
      <c r="EZ134" s="134"/>
      <c r="FA134" s="134"/>
      <c r="FB134" s="134"/>
      <c r="FC134" s="134"/>
      <c r="FD134" s="134"/>
      <c r="FE134" s="134"/>
      <c r="FF134" s="134"/>
      <c r="FG134" s="134"/>
      <c r="FH134" s="134"/>
      <c r="FI134" s="134"/>
      <c r="FJ134" s="134"/>
      <c r="FK134" s="134"/>
      <c r="FL134" s="134"/>
      <c r="FM134" s="134"/>
      <c r="FN134" s="134"/>
      <c r="FO134" s="134"/>
      <c r="FP134" s="134"/>
      <c r="FQ134" s="134"/>
      <c r="FR134" s="134"/>
      <c r="FS134" s="134"/>
      <c r="FT134" s="134"/>
      <c r="FU134" s="134"/>
      <c r="FV134" s="134"/>
      <c r="FW134" s="134"/>
      <c r="FX134" s="134"/>
      <c r="FY134" s="134"/>
      <c r="FZ134" s="134"/>
      <c r="GA134" s="134"/>
      <c r="GB134" s="134"/>
      <c r="GC134" s="134"/>
      <c r="GD134" s="134"/>
      <c r="GE134" s="134"/>
      <c r="GF134" s="134"/>
      <c r="GG134" s="134"/>
      <c r="GH134" s="134"/>
      <c r="GI134" s="134"/>
      <c r="GJ134" s="134"/>
      <c r="GK134" s="134"/>
      <c r="GL134" s="134"/>
      <c r="GM134" s="134"/>
      <c r="GN134" s="134"/>
      <c r="GO134" s="134"/>
      <c r="GP134" s="134"/>
      <c r="GQ134" s="134"/>
      <c r="GR134" s="134"/>
      <c r="GS134" s="134"/>
      <c r="GT134" s="134"/>
      <c r="GU134" s="134"/>
      <c r="GV134" s="134"/>
      <c r="GW134" s="134"/>
      <c r="GX134" s="134"/>
      <c r="GY134" s="134"/>
      <c r="GZ134" s="134"/>
      <c r="HA134" s="134"/>
      <c r="HB134" s="134"/>
      <c r="HC134" s="134"/>
      <c r="HD134" s="134"/>
      <c r="HE134" s="134"/>
      <c r="HF134" s="134"/>
      <c r="HG134" s="134"/>
      <c r="HH134" s="134"/>
      <c r="HI134" s="134"/>
      <c r="HJ134" s="134"/>
      <c r="HK134" s="134"/>
      <c r="HL134" s="134"/>
      <c r="HM134" s="134"/>
      <c r="HN134" s="134"/>
      <c r="HO134" s="134"/>
      <c r="HP134" s="134"/>
      <c r="HQ134" s="134"/>
      <c r="HR134" s="134"/>
      <c r="HS134" s="134"/>
      <c r="HT134" s="134"/>
      <c r="HU134" s="134"/>
      <c r="HV134" s="134"/>
      <c r="HW134" s="134"/>
      <c r="HX134" s="134"/>
      <c r="HY134" s="134"/>
      <c r="HZ134" s="134"/>
      <c r="IA134" s="134"/>
      <c r="IB134" s="134"/>
      <c r="IC134" s="134"/>
      <c r="ID134" s="134"/>
      <c r="IE134" s="134"/>
      <c r="IF134" s="134"/>
      <c r="IG134" s="134"/>
      <c r="IH134" s="134"/>
      <c r="II134" s="134"/>
      <c r="IJ134" s="134"/>
      <c r="IK134" s="134"/>
      <c r="IL134" s="134"/>
      <c r="IM134" s="134"/>
      <c r="IN134" s="134"/>
      <c r="IO134" s="134"/>
      <c r="IP134" s="134"/>
      <c r="IQ134" s="134"/>
      <c r="IR134" s="134"/>
      <c r="IS134" s="134"/>
      <c r="IT134" s="134"/>
      <c r="IU134" s="134"/>
      <c r="IV134" s="134"/>
    </row>
    <row r="135" spans="1:256" s="374" customFormat="1" ht="59.25" thickBot="1" x14ac:dyDescent="0.3">
      <c r="A135" s="135" t="s">
        <v>443</v>
      </c>
      <c r="B135" s="382" t="s">
        <v>475</v>
      </c>
      <c r="C135" s="726">
        <v>435</v>
      </c>
      <c r="D135" s="387">
        <v>0.25</v>
      </c>
      <c r="E135" s="114"/>
      <c r="F135" s="383"/>
      <c r="G135" s="384" t="str">
        <f>IF(OR(F135=0,F135=""),"",C135/F135)</f>
        <v/>
      </c>
      <c r="H135" s="385" t="str">
        <f>IF(OR(G135=0,G135=""),"",E135*G135)</f>
        <v/>
      </c>
      <c r="I135" s="380" t="str">
        <f>IF(H135="","",ROUND(H135/C135,2))</f>
        <v/>
      </c>
      <c r="J135" s="381" t="str">
        <f>IF(OR(H135=0,H135=""),"",ROUND(SUM(H135*D135),2))</f>
        <v/>
      </c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  <c r="BI135" s="134"/>
      <c r="BJ135" s="134"/>
      <c r="BK135" s="134"/>
      <c r="BL135" s="134"/>
      <c r="BM135" s="134"/>
      <c r="BN135" s="134"/>
      <c r="BO135" s="134"/>
      <c r="BP135" s="134"/>
      <c r="BQ135" s="134"/>
      <c r="BR135" s="134"/>
      <c r="BS135" s="134"/>
      <c r="BT135" s="134"/>
      <c r="BU135" s="134"/>
      <c r="BV135" s="134"/>
      <c r="BW135" s="134"/>
      <c r="BX135" s="134"/>
      <c r="BY135" s="134"/>
      <c r="BZ135" s="134"/>
      <c r="CA135" s="134"/>
      <c r="CB135" s="134"/>
      <c r="CC135" s="134"/>
      <c r="CD135" s="134"/>
      <c r="CE135" s="134"/>
      <c r="CF135" s="134"/>
      <c r="CG135" s="134"/>
      <c r="CH135" s="134"/>
      <c r="CI135" s="134"/>
      <c r="CJ135" s="134"/>
      <c r="CK135" s="134"/>
      <c r="CL135" s="134"/>
      <c r="CM135" s="134"/>
      <c r="CN135" s="134"/>
      <c r="CO135" s="134"/>
      <c r="CP135" s="134"/>
      <c r="CQ135" s="134"/>
      <c r="CR135" s="134"/>
      <c r="CS135" s="134"/>
      <c r="CT135" s="134"/>
      <c r="CU135" s="134"/>
      <c r="CV135" s="134"/>
      <c r="CW135" s="134"/>
      <c r="CX135" s="134"/>
      <c r="CY135" s="134"/>
      <c r="CZ135" s="134"/>
      <c r="DA135" s="134"/>
      <c r="DB135" s="134"/>
      <c r="DC135" s="134"/>
      <c r="DD135" s="134"/>
      <c r="DE135" s="134"/>
      <c r="DF135" s="134"/>
      <c r="DG135" s="134"/>
      <c r="DH135" s="134"/>
      <c r="DI135" s="134"/>
      <c r="DJ135" s="134"/>
      <c r="DK135" s="134"/>
      <c r="DL135" s="134"/>
      <c r="DM135" s="134"/>
      <c r="DN135" s="134"/>
      <c r="DO135" s="134"/>
      <c r="DP135" s="134"/>
      <c r="DQ135" s="134"/>
      <c r="DR135" s="134"/>
      <c r="DS135" s="134"/>
      <c r="DT135" s="134"/>
      <c r="DU135" s="134"/>
      <c r="DV135" s="134"/>
      <c r="DW135" s="134"/>
      <c r="DX135" s="134"/>
      <c r="DY135" s="134"/>
      <c r="DZ135" s="134"/>
      <c r="EA135" s="134"/>
      <c r="EB135" s="134"/>
      <c r="EC135" s="134"/>
      <c r="ED135" s="134"/>
      <c r="EE135" s="134"/>
      <c r="EF135" s="134"/>
      <c r="EG135" s="134"/>
      <c r="EH135" s="134"/>
      <c r="EI135" s="134"/>
      <c r="EJ135" s="134"/>
      <c r="EK135" s="134"/>
      <c r="EL135" s="134"/>
      <c r="EM135" s="134"/>
      <c r="EN135" s="134"/>
      <c r="EO135" s="134"/>
      <c r="EP135" s="134"/>
      <c r="EQ135" s="134"/>
      <c r="ER135" s="134"/>
      <c r="ES135" s="134"/>
      <c r="ET135" s="134"/>
      <c r="EU135" s="134"/>
      <c r="EV135" s="134"/>
      <c r="EW135" s="134"/>
      <c r="EX135" s="134"/>
      <c r="EY135" s="134"/>
      <c r="EZ135" s="134"/>
      <c r="FA135" s="134"/>
      <c r="FB135" s="134"/>
      <c r="FC135" s="134"/>
      <c r="FD135" s="134"/>
      <c r="FE135" s="134"/>
      <c r="FF135" s="134"/>
      <c r="FG135" s="134"/>
      <c r="FH135" s="134"/>
      <c r="FI135" s="134"/>
      <c r="FJ135" s="134"/>
      <c r="FK135" s="134"/>
      <c r="FL135" s="134"/>
      <c r="FM135" s="134"/>
      <c r="FN135" s="134"/>
      <c r="FO135" s="134"/>
      <c r="FP135" s="134"/>
      <c r="FQ135" s="134"/>
      <c r="FR135" s="134"/>
      <c r="FS135" s="134"/>
      <c r="FT135" s="134"/>
      <c r="FU135" s="134"/>
      <c r="FV135" s="134"/>
      <c r="FW135" s="134"/>
      <c r="FX135" s="134"/>
      <c r="FY135" s="134"/>
      <c r="FZ135" s="134"/>
      <c r="GA135" s="134"/>
      <c r="GB135" s="134"/>
      <c r="GC135" s="134"/>
      <c r="GD135" s="134"/>
      <c r="GE135" s="134"/>
      <c r="GF135" s="134"/>
      <c r="GG135" s="134"/>
      <c r="GH135" s="134"/>
      <c r="GI135" s="134"/>
      <c r="GJ135" s="134"/>
      <c r="GK135" s="134"/>
      <c r="GL135" s="134"/>
      <c r="GM135" s="134"/>
      <c r="GN135" s="134"/>
      <c r="GO135" s="134"/>
      <c r="GP135" s="134"/>
      <c r="GQ135" s="134"/>
      <c r="GR135" s="134"/>
      <c r="GS135" s="134"/>
      <c r="GT135" s="134"/>
      <c r="GU135" s="134"/>
      <c r="GV135" s="134"/>
      <c r="GW135" s="134"/>
      <c r="GX135" s="134"/>
      <c r="GY135" s="134"/>
      <c r="GZ135" s="134"/>
      <c r="HA135" s="134"/>
      <c r="HB135" s="134"/>
      <c r="HC135" s="134"/>
      <c r="HD135" s="134"/>
      <c r="HE135" s="134"/>
      <c r="HF135" s="134"/>
      <c r="HG135" s="134"/>
      <c r="HH135" s="134"/>
      <c r="HI135" s="134"/>
      <c r="HJ135" s="134"/>
      <c r="HK135" s="134"/>
      <c r="HL135" s="134"/>
      <c r="HM135" s="134"/>
      <c r="HN135" s="134"/>
      <c r="HO135" s="134"/>
      <c r="HP135" s="134"/>
      <c r="HQ135" s="134"/>
      <c r="HR135" s="134"/>
      <c r="HS135" s="134"/>
      <c r="HT135" s="134"/>
      <c r="HU135" s="134"/>
      <c r="HV135" s="134"/>
      <c r="HW135" s="134"/>
      <c r="HX135" s="134"/>
      <c r="HY135" s="134"/>
      <c r="HZ135" s="134"/>
      <c r="IA135" s="134"/>
      <c r="IB135" s="134"/>
      <c r="IC135" s="134"/>
      <c r="ID135" s="134"/>
      <c r="IE135" s="134"/>
      <c r="IF135" s="134"/>
      <c r="IG135" s="134"/>
      <c r="IH135" s="134"/>
      <c r="II135" s="134"/>
      <c r="IJ135" s="134"/>
      <c r="IK135" s="134"/>
      <c r="IL135" s="134"/>
      <c r="IM135" s="134"/>
      <c r="IN135" s="134"/>
      <c r="IO135" s="134"/>
      <c r="IP135" s="134"/>
      <c r="IQ135" s="134"/>
      <c r="IR135" s="134"/>
      <c r="IS135" s="134"/>
      <c r="IT135" s="134"/>
      <c r="IU135" s="134"/>
      <c r="IV135" s="134"/>
    </row>
    <row r="136" spans="1:256" ht="60.75" thickBot="1" x14ac:dyDescent="0.3">
      <c r="A136" s="131" t="s">
        <v>58</v>
      </c>
      <c r="B136" s="132" t="s">
        <v>109</v>
      </c>
      <c r="C136" s="49" t="s">
        <v>110</v>
      </c>
      <c r="D136" s="133" t="s">
        <v>100</v>
      </c>
      <c r="E136" s="50" t="s">
        <v>61</v>
      </c>
      <c r="F136" s="746"/>
      <c r="G136" s="747"/>
      <c r="H136" s="747"/>
      <c r="I136" s="747"/>
      <c r="J136" s="143" t="s">
        <v>111</v>
      </c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  <c r="BI136" s="134"/>
      <c r="BJ136" s="134"/>
      <c r="BK136" s="134"/>
      <c r="BL136" s="134"/>
      <c r="BM136" s="134"/>
      <c r="BN136" s="134"/>
      <c r="BO136" s="134"/>
      <c r="BP136" s="134"/>
      <c r="BQ136" s="134"/>
      <c r="BR136" s="134"/>
      <c r="BS136" s="134"/>
      <c r="BT136" s="134"/>
      <c r="BU136" s="134"/>
      <c r="BV136" s="134"/>
      <c r="BW136" s="134"/>
      <c r="BX136" s="134"/>
      <c r="BY136" s="134"/>
      <c r="BZ136" s="134"/>
      <c r="CA136" s="134"/>
      <c r="CB136" s="134"/>
      <c r="CC136" s="134"/>
      <c r="CD136" s="134"/>
      <c r="CE136" s="134"/>
      <c r="CF136" s="134"/>
      <c r="CG136" s="134"/>
      <c r="CH136" s="134"/>
      <c r="CI136" s="134"/>
      <c r="CJ136" s="134"/>
      <c r="CK136" s="134"/>
      <c r="CL136" s="134"/>
      <c r="CM136" s="134"/>
      <c r="CN136" s="134"/>
      <c r="CO136" s="134"/>
      <c r="CP136" s="134"/>
      <c r="CQ136" s="134"/>
      <c r="CR136" s="134"/>
      <c r="CS136" s="134"/>
      <c r="CT136" s="134"/>
      <c r="CU136" s="134"/>
      <c r="CV136" s="134"/>
      <c r="CW136" s="134"/>
      <c r="CX136" s="134"/>
      <c r="CY136" s="134"/>
      <c r="CZ136" s="134"/>
      <c r="DA136" s="134"/>
      <c r="DB136" s="134"/>
      <c r="DC136" s="134"/>
      <c r="DD136" s="134"/>
      <c r="DE136" s="134"/>
      <c r="DF136" s="134"/>
      <c r="DG136" s="134"/>
      <c r="DH136" s="134"/>
      <c r="DI136" s="134"/>
      <c r="DJ136" s="134"/>
      <c r="DK136" s="134"/>
      <c r="DL136" s="134"/>
      <c r="DM136" s="134"/>
      <c r="DN136" s="134"/>
      <c r="DO136" s="134"/>
      <c r="DP136" s="134"/>
      <c r="DQ136" s="134"/>
      <c r="DR136" s="134"/>
      <c r="DS136" s="134"/>
      <c r="DT136" s="134"/>
      <c r="DU136" s="134"/>
      <c r="DV136" s="134"/>
      <c r="DW136" s="134"/>
      <c r="DX136" s="134"/>
      <c r="DY136" s="134"/>
      <c r="DZ136" s="134"/>
      <c r="EA136" s="134"/>
      <c r="EB136" s="134"/>
      <c r="EC136" s="134"/>
      <c r="ED136" s="134"/>
      <c r="EE136" s="134"/>
      <c r="EF136" s="134"/>
      <c r="EG136" s="134"/>
      <c r="EH136" s="134"/>
      <c r="EI136" s="134"/>
      <c r="EJ136" s="134"/>
      <c r="EK136" s="134"/>
      <c r="EL136" s="134"/>
      <c r="EM136" s="134"/>
      <c r="EN136" s="134"/>
      <c r="EO136" s="134"/>
      <c r="EP136" s="134"/>
      <c r="EQ136" s="134"/>
      <c r="ER136" s="134"/>
      <c r="ES136" s="134"/>
      <c r="ET136" s="134"/>
      <c r="EU136" s="134"/>
      <c r="EV136" s="134"/>
      <c r="EW136" s="134"/>
      <c r="EX136" s="134"/>
      <c r="EY136" s="134"/>
      <c r="EZ136" s="134"/>
      <c r="FA136" s="134"/>
      <c r="FB136" s="134"/>
      <c r="FC136" s="134"/>
      <c r="FD136" s="134"/>
      <c r="FE136" s="134"/>
      <c r="FF136" s="134"/>
      <c r="FG136" s="134"/>
      <c r="FH136" s="134"/>
      <c r="FI136" s="134"/>
      <c r="FJ136" s="134"/>
      <c r="FK136" s="134"/>
      <c r="FL136" s="134"/>
      <c r="FM136" s="134"/>
      <c r="FN136" s="134"/>
      <c r="FO136" s="134"/>
      <c r="FP136" s="134"/>
      <c r="FQ136" s="134"/>
      <c r="FR136" s="134"/>
      <c r="FS136" s="134"/>
      <c r="FT136" s="134"/>
      <c r="FU136" s="134"/>
      <c r="FV136" s="134"/>
      <c r="FW136" s="134"/>
      <c r="FX136" s="134"/>
      <c r="FY136" s="134"/>
      <c r="FZ136" s="134"/>
      <c r="GA136" s="134"/>
      <c r="GB136" s="134"/>
      <c r="GC136" s="134"/>
      <c r="GD136" s="134"/>
      <c r="GE136" s="134"/>
      <c r="GF136" s="134"/>
      <c r="GG136" s="134"/>
      <c r="GH136" s="134"/>
      <c r="GI136" s="134"/>
      <c r="GJ136" s="134"/>
      <c r="GK136" s="134"/>
      <c r="GL136" s="134"/>
      <c r="GM136" s="134"/>
      <c r="GN136" s="134"/>
      <c r="GO136" s="134"/>
      <c r="GP136" s="134"/>
      <c r="GQ136" s="134"/>
      <c r="GR136" s="134"/>
      <c r="GS136" s="134"/>
      <c r="GT136" s="134"/>
      <c r="GU136" s="134"/>
      <c r="GV136" s="134"/>
      <c r="GW136" s="134"/>
      <c r="GX136" s="134"/>
      <c r="GY136" s="134"/>
      <c r="GZ136" s="134"/>
      <c r="HA136" s="134"/>
      <c r="HB136" s="134"/>
      <c r="HC136" s="134"/>
      <c r="HD136" s="134"/>
      <c r="HE136" s="134"/>
      <c r="HF136" s="134"/>
      <c r="HG136" s="134"/>
      <c r="HH136" s="134"/>
      <c r="HI136" s="134"/>
      <c r="HJ136" s="134"/>
      <c r="HK136" s="134"/>
      <c r="HL136" s="134"/>
      <c r="HM136" s="134"/>
      <c r="HN136" s="134"/>
      <c r="HO136" s="134"/>
      <c r="HP136" s="134"/>
      <c r="HQ136" s="134"/>
      <c r="HR136" s="134"/>
      <c r="HS136" s="134"/>
      <c r="HT136" s="134"/>
      <c r="HU136" s="134"/>
      <c r="HV136" s="134"/>
      <c r="HW136" s="134"/>
      <c r="HX136" s="134"/>
      <c r="HY136" s="134"/>
      <c r="HZ136" s="134"/>
      <c r="IA136" s="134"/>
      <c r="IB136" s="134"/>
      <c r="IC136" s="134"/>
      <c r="ID136" s="134"/>
      <c r="IE136" s="134"/>
      <c r="IF136" s="134"/>
      <c r="IG136" s="134"/>
      <c r="IH136" s="134"/>
      <c r="II136" s="134"/>
      <c r="IJ136" s="134"/>
      <c r="IK136" s="134"/>
      <c r="IL136" s="134"/>
      <c r="IM136" s="134"/>
      <c r="IN136" s="134"/>
      <c r="IO136" s="134"/>
      <c r="IP136" s="134"/>
      <c r="IQ136" s="134"/>
      <c r="IR136" s="134"/>
      <c r="IS136" s="134"/>
      <c r="IT136" s="134"/>
      <c r="IU136" s="134"/>
      <c r="IV136" s="134"/>
    </row>
    <row r="137" spans="1:256" s="256" customFormat="1" ht="73.5" thickBot="1" x14ac:dyDescent="0.3">
      <c r="A137" s="135" t="s">
        <v>444</v>
      </c>
      <c r="B137" s="353" t="s">
        <v>440</v>
      </c>
      <c r="C137" s="354" t="s">
        <v>13</v>
      </c>
      <c r="D137" s="352">
        <v>20</v>
      </c>
      <c r="E137" s="252"/>
      <c r="F137" s="748"/>
      <c r="G137" s="749"/>
      <c r="H137" s="749"/>
      <c r="I137" s="749"/>
      <c r="J137" s="147">
        <f>ROUND(D137*E137,2)</f>
        <v>0</v>
      </c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4"/>
      <c r="BN137" s="134"/>
      <c r="BO137" s="134"/>
      <c r="BP137" s="134"/>
      <c r="BQ137" s="134"/>
      <c r="BR137" s="134"/>
      <c r="BS137" s="134"/>
      <c r="BT137" s="134"/>
      <c r="BU137" s="134"/>
      <c r="BV137" s="134"/>
      <c r="BW137" s="134"/>
      <c r="BX137" s="134"/>
      <c r="BY137" s="134"/>
      <c r="BZ137" s="134"/>
      <c r="CA137" s="134"/>
      <c r="CB137" s="134"/>
      <c r="CC137" s="134"/>
      <c r="CD137" s="134"/>
      <c r="CE137" s="134"/>
      <c r="CF137" s="134"/>
      <c r="CG137" s="134"/>
      <c r="CH137" s="134"/>
      <c r="CI137" s="134"/>
      <c r="CJ137" s="134"/>
      <c r="CK137" s="134"/>
      <c r="CL137" s="134"/>
      <c r="CM137" s="134"/>
      <c r="CN137" s="134"/>
      <c r="CO137" s="134"/>
      <c r="CP137" s="134"/>
      <c r="CQ137" s="134"/>
      <c r="CR137" s="134"/>
      <c r="CS137" s="134"/>
      <c r="CT137" s="134"/>
      <c r="CU137" s="134"/>
      <c r="CV137" s="134"/>
      <c r="CW137" s="134"/>
      <c r="CX137" s="134"/>
      <c r="CY137" s="134"/>
      <c r="CZ137" s="134"/>
      <c r="DA137" s="134"/>
      <c r="DB137" s="134"/>
      <c r="DC137" s="134"/>
      <c r="DD137" s="134"/>
      <c r="DE137" s="134"/>
      <c r="DF137" s="134"/>
      <c r="DG137" s="134"/>
      <c r="DH137" s="134"/>
      <c r="DI137" s="134"/>
      <c r="DJ137" s="134"/>
      <c r="DK137" s="134"/>
      <c r="DL137" s="134"/>
      <c r="DM137" s="134"/>
      <c r="DN137" s="134"/>
      <c r="DO137" s="134"/>
      <c r="DP137" s="134"/>
      <c r="DQ137" s="134"/>
      <c r="DR137" s="134"/>
      <c r="DS137" s="134"/>
      <c r="DT137" s="134"/>
      <c r="DU137" s="134"/>
      <c r="DV137" s="134"/>
      <c r="DW137" s="134"/>
      <c r="DX137" s="134"/>
      <c r="DY137" s="134"/>
      <c r="DZ137" s="134"/>
      <c r="EA137" s="134"/>
      <c r="EB137" s="134"/>
      <c r="EC137" s="134"/>
      <c r="ED137" s="134"/>
      <c r="EE137" s="134"/>
      <c r="EF137" s="134"/>
      <c r="EG137" s="134"/>
      <c r="EH137" s="134"/>
      <c r="EI137" s="134"/>
      <c r="EJ137" s="134"/>
      <c r="EK137" s="134"/>
      <c r="EL137" s="134"/>
      <c r="EM137" s="134"/>
      <c r="EN137" s="134"/>
      <c r="EO137" s="134"/>
      <c r="EP137" s="134"/>
      <c r="EQ137" s="134"/>
      <c r="ER137" s="134"/>
      <c r="ES137" s="134"/>
      <c r="ET137" s="134"/>
      <c r="EU137" s="134"/>
      <c r="EV137" s="134"/>
      <c r="EW137" s="134"/>
      <c r="EX137" s="134"/>
      <c r="EY137" s="134"/>
      <c r="EZ137" s="134"/>
      <c r="FA137" s="134"/>
      <c r="FB137" s="134"/>
      <c r="FC137" s="134"/>
      <c r="FD137" s="134"/>
      <c r="FE137" s="134"/>
      <c r="FF137" s="134"/>
      <c r="FG137" s="134"/>
      <c r="FH137" s="134"/>
      <c r="FI137" s="134"/>
      <c r="FJ137" s="134"/>
      <c r="FK137" s="134"/>
      <c r="FL137" s="134"/>
      <c r="FM137" s="134"/>
      <c r="FN137" s="134"/>
      <c r="FO137" s="134"/>
      <c r="FP137" s="134"/>
      <c r="FQ137" s="134"/>
      <c r="FR137" s="134"/>
      <c r="FS137" s="134"/>
      <c r="FT137" s="134"/>
      <c r="FU137" s="134"/>
      <c r="FV137" s="134"/>
      <c r="FW137" s="134"/>
      <c r="FX137" s="134"/>
      <c r="FY137" s="134"/>
      <c r="FZ137" s="134"/>
      <c r="GA137" s="134"/>
      <c r="GB137" s="134"/>
      <c r="GC137" s="134"/>
      <c r="GD137" s="134"/>
      <c r="GE137" s="134"/>
      <c r="GF137" s="134"/>
      <c r="GG137" s="134"/>
      <c r="GH137" s="134"/>
      <c r="GI137" s="134"/>
      <c r="GJ137" s="134"/>
      <c r="GK137" s="134"/>
      <c r="GL137" s="134"/>
      <c r="GM137" s="134"/>
      <c r="GN137" s="134"/>
      <c r="GO137" s="134"/>
      <c r="GP137" s="134"/>
      <c r="GQ137" s="134"/>
      <c r="GR137" s="134"/>
      <c r="GS137" s="134"/>
      <c r="GT137" s="134"/>
      <c r="GU137" s="134"/>
      <c r="GV137" s="134"/>
      <c r="GW137" s="134"/>
      <c r="GX137" s="134"/>
      <c r="GY137" s="134"/>
      <c r="GZ137" s="134"/>
      <c r="HA137" s="134"/>
      <c r="HB137" s="134"/>
      <c r="HC137" s="134"/>
      <c r="HD137" s="134"/>
      <c r="HE137" s="134"/>
      <c r="HF137" s="134"/>
      <c r="HG137" s="134"/>
      <c r="HH137" s="134"/>
      <c r="HI137" s="134"/>
      <c r="HJ137" s="134"/>
      <c r="HK137" s="134"/>
      <c r="HL137" s="134"/>
      <c r="HM137" s="134"/>
      <c r="HN137" s="134"/>
      <c r="HO137" s="134"/>
      <c r="HP137" s="134"/>
      <c r="HQ137" s="134"/>
      <c r="HR137" s="134"/>
      <c r="HS137" s="134"/>
      <c r="HT137" s="134"/>
      <c r="HU137" s="134"/>
      <c r="HV137" s="134"/>
      <c r="HW137" s="134"/>
      <c r="HX137" s="134"/>
      <c r="HY137" s="134"/>
      <c r="HZ137" s="134"/>
      <c r="IA137" s="134"/>
      <c r="IB137" s="134"/>
      <c r="IC137" s="134"/>
      <c r="ID137" s="134"/>
      <c r="IE137" s="134"/>
      <c r="IF137" s="134"/>
      <c r="IG137" s="134"/>
      <c r="IH137" s="134"/>
      <c r="II137" s="134"/>
      <c r="IJ137" s="134"/>
      <c r="IK137" s="134"/>
      <c r="IL137" s="134"/>
      <c r="IM137" s="134"/>
      <c r="IN137" s="134"/>
      <c r="IO137" s="134"/>
      <c r="IP137" s="134"/>
      <c r="IQ137" s="134"/>
      <c r="IR137" s="134"/>
      <c r="IS137" s="134"/>
      <c r="IT137" s="134"/>
      <c r="IU137" s="134"/>
      <c r="IV137" s="134"/>
    </row>
    <row r="138" spans="1:256" ht="73.5" customHeight="1" thickBot="1" x14ac:dyDescent="0.25">
      <c r="A138" s="131" t="s">
        <v>58</v>
      </c>
      <c r="B138" s="138" t="s">
        <v>109</v>
      </c>
      <c r="C138" s="139" t="s">
        <v>112</v>
      </c>
      <c r="D138" s="140" t="s">
        <v>100</v>
      </c>
      <c r="E138" s="141" t="s">
        <v>113</v>
      </c>
      <c r="F138" s="142"/>
      <c r="G138" s="142"/>
      <c r="H138" s="76"/>
      <c r="I138" s="76"/>
      <c r="J138" s="143" t="s">
        <v>111</v>
      </c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  <c r="DE138" s="75"/>
      <c r="DF138" s="75"/>
      <c r="DG138" s="75"/>
      <c r="DH138" s="75"/>
      <c r="DI138" s="75"/>
      <c r="DJ138" s="75"/>
      <c r="DK138" s="75"/>
      <c r="DL138" s="75"/>
      <c r="DM138" s="75"/>
      <c r="DN138" s="75"/>
      <c r="DO138" s="75"/>
      <c r="DP138" s="75"/>
      <c r="DQ138" s="75"/>
      <c r="DR138" s="75"/>
      <c r="DS138" s="75"/>
      <c r="DT138" s="75"/>
      <c r="DU138" s="75"/>
      <c r="DV138" s="75"/>
      <c r="DW138" s="75"/>
      <c r="DX138" s="75"/>
      <c r="DY138" s="75"/>
      <c r="DZ138" s="75"/>
      <c r="EA138" s="75"/>
      <c r="EB138" s="75"/>
      <c r="EC138" s="75"/>
      <c r="ED138" s="75"/>
      <c r="EE138" s="75"/>
      <c r="EF138" s="75"/>
      <c r="EG138" s="75"/>
      <c r="EH138" s="75"/>
      <c r="EI138" s="75"/>
      <c r="EJ138" s="75"/>
      <c r="EK138" s="75"/>
      <c r="EL138" s="75"/>
      <c r="EM138" s="75"/>
      <c r="EN138" s="75"/>
      <c r="EO138" s="75"/>
      <c r="EP138" s="75"/>
      <c r="EQ138" s="75"/>
      <c r="ER138" s="75"/>
      <c r="ES138" s="75"/>
      <c r="ET138" s="75"/>
      <c r="EU138" s="75"/>
      <c r="EV138" s="75"/>
      <c r="EW138" s="75"/>
      <c r="EX138" s="75"/>
      <c r="EY138" s="75"/>
      <c r="EZ138" s="75"/>
      <c r="FA138" s="75"/>
      <c r="FB138" s="75"/>
      <c r="FC138" s="75"/>
      <c r="FD138" s="75"/>
      <c r="FE138" s="75"/>
      <c r="FF138" s="75"/>
      <c r="FG138" s="75"/>
      <c r="FH138" s="75"/>
      <c r="FI138" s="75"/>
      <c r="FJ138" s="75"/>
      <c r="FK138" s="75"/>
      <c r="FL138" s="75"/>
      <c r="FM138" s="75"/>
      <c r="FN138" s="75"/>
      <c r="FO138" s="75"/>
      <c r="FP138" s="75"/>
      <c r="FQ138" s="75"/>
      <c r="FR138" s="75"/>
      <c r="FS138" s="75"/>
      <c r="FT138" s="75"/>
      <c r="FU138" s="75"/>
      <c r="FV138" s="75"/>
      <c r="FW138" s="75"/>
      <c r="FX138" s="75"/>
      <c r="FY138" s="75"/>
      <c r="FZ138" s="75"/>
      <c r="GA138" s="75"/>
      <c r="GB138" s="75"/>
      <c r="GC138" s="75"/>
      <c r="GD138" s="75"/>
      <c r="GE138" s="75"/>
      <c r="GF138" s="75"/>
      <c r="GG138" s="75"/>
      <c r="GH138" s="75"/>
      <c r="GI138" s="75"/>
      <c r="GJ138" s="75"/>
      <c r="GK138" s="75"/>
      <c r="GL138" s="75"/>
      <c r="GM138" s="75"/>
      <c r="GN138" s="75"/>
      <c r="GO138" s="75"/>
      <c r="GP138" s="75"/>
      <c r="GQ138" s="75"/>
      <c r="GR138" s="75"/>
      <c r="GS138" s="75"/>
      <c r="GT138" s="75"/>
      <c r="GU138" s="75"/>
      <c r="GV138" s="75"/>
      <c r="GW138" s="75"/>
      <c r="GX138" s="75"/>
      <c r="GY138" s="75"/>
      <c r="GZ138" s="75"/>
      <c r="HA138" s="75"/>
      <c r="HB138" s="75"/>
      <c r="HC138" s="75"/>
      <c r="HD138" s="75"/>
      <c r="HE138" s="75"/>
      <c r="HF138" s="75"/>
      <c r="HG138" s="75"/>
      <c r="HH138" s="75"/>
      <c r="HI138" s="75"/>
      <c r="HJ138" s="75"/>
      <c r="HK138" s="75"/>
      <c r="HL138" s="75"/>
      <c r="HM138" s="75"/>
      <c r="HN138" s="75"/>
      <c r="HO138" s="75"/>
      <c r="HP138" s="75"/>
      <c r="HQ138" s="75"/>
      <c r="HR138" s="75"/>
      <c r="HS138" s="75"/>
      <c r="HT138" s="75"/>
      <c r="HU138" s="75"/>
      <c r="HV138" s="75"/>
      <c r="HW138" s="75"/>
      <c r="HX138" s="75"/>
      <c r="HY138" s="75"/>
      <c r="HZ138" s="75"/>
      <c r="IA138" s="75"/>
      <c r="IB138" s="75"/>
      <c r="IC138" s="75"/>
      <c r="ID138" s="75"/>
      <c r="IE138" s="75"/>
      <c r="IF138" s="75"/>
      <c r="IG138" s="75"/>
      <c r="IH138" s="75"/>
      <c r="II138" s="75"/>
      <c r="IJ138" s="75"/>
      <c r="IK138" s="75"/>
      <c r="IL138" s="75"/>
      <c r="IM138" s="75"/>
      <c r="IN138" s="75"/>
      <c r="IO138" s="75"/>
      <c r="IP138" s="75"/>
      <c r="IQ138" s="75"/>
      <c r="IR138" s="75"/>
      <c r="IS138" s="75"/>
      <c r="IT138" s="75"/>
      <c r="IU138" s="75"/>
      <c r="IV138" s="75"/>
    </row>
    <row r="139" spans="1:256" ht="90" customHeight="1" thickBot="1" x14ac:dyDescent="0.25">
      <c r="A139" s="144" t="s">
        <v>445</v>
      </c>
      <c r="B139" s="253" t="s">
        <v>664</v>
      </c>
      <c r="C139" s="145" t="s">
        <v>114</v>
      </c>
      <c r="D139" s="146">
        <v>2</v>
      </c>
      <c r="E139" s="254"/>
      <c r="F139" s="142"/>
      <c r="G139" s="142"/>
      <c r="H139" s="76"/>
      <c r="I139" s="76"/>
      <c r="J139" s="147">
        <f>ROUND(D139*E139,2)</f>
        <v>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</row>
    <row r="140" spans="1:256" s="239" customFormat="1" ht="81" customHeight="1" thickBot="1" x14ac:dyDescent="0.25">
      <c r="A140" s="131" t="s">
        <v>58</v>
      </c>
      <c r="B140" s="241" t="s">
        <v>115</v>
      </c>
      <c r="C140" s="139" t="s">
        <v>112</v>
      </c>
      <c r="D140" s="140" t="s">
        <v>100</v>
      </c>
      <c r="E140" s="141" t="s">
        <v>206</v>
      </c>
      <c r="F140" s="142"/>
      <c r="G140" s="142"/>
      <c r="H140" s="76"/>
      <c r="I140" s="76"/>
      <c r="J140" s="143" t="s">
        <v>111</v>
      </c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  <c r="DE140" s="75"/>
      <c r="DF140" s="75"/>
      <c r="DG140" s="75"/>
      <c r="DH140" s="75"/>
      <c r="DI140" s="75"/>
      <c r="DJ140" s="75"/>
      <c r="DK140" s="75"/>
      <c r="DL140" s="75"/>
      <c r="DM140" s="75"/>
      <c r="DN140" s="75"/>
      <c r="DO140" s="75"/>
      <c r="DP140" s="75"/>
      <c r="DQ140" s="75"/>
      <c r="DR140" s="75"/>
      <c r="DS140" s="75"/>
      <c r="DT140" s="75"/>
      <c r="DU140" s="75"/>
      <c r="DV140" s="75"/>
      <c r="DW140" s="75"/>
      <c r="DX140" s="75"/>
      <c r="DY140" s="75"/>
      <c r="DZ140" s="75"/>
      <c r="EA140" s="75"/>
      <c r="EB140" s="75"/>
      <c r="EC140" s="75"/>
      <c r="ED140" s="75"/>
      <c r="EE140" s="75"/>
      <c r="EF140" s="75"/>
      <c r="EG140" s="75"/>
      <c r="EH140" s="75"/>
      <c r="EI140" s="75"/>
      <c r="EJ140" s="75"/>
      <c r="EK140" s="75"/>
      <c r="EL140" s="75"/>
      <c r="EM140" s="75"/>
      <c r="EN140" s="75"/>
      <c r="EO140" s="75"/>
      <c r="EP140" s="75"/>
      <c r="EQ140" s="75"/>
      <c r="ER140" s="75"/>
      <c r="ES140" s="75"/>
      <c r="ET140" s="75"/>
      <c r="EU140" s="75"/>
      <c r="EV140" s="75"/>
      <c r="EW140" s="75"/>
      <c r="EX140" s="75"/>
      <c r="EY140" s="75"/>
      <c r="EZ140" s="75"/>
      <c r="FA140" s="75"/>
      <c r="FB140" s="75"/>
      <c r="FC140" s="75"/>
      <c r="FD140" s="75"/>
      <c r="FE140" s="75"/>
      <c r="FF140" s="75"/>
      <c r="FG140" s="75"/>
      <c r="FH140" s="75"/>
      <c r="FI140" s="75"/>
      <c r="FJ140" s="75"/>
      <c r="FK140" s="75"/>
      <c r="FL140" s="75"/>
      <c r="FM140" s="75"/>
      <c r="FN140" s="75"/>
      <c r="FO140" s="75"/>
      <c r="FP140" s="75"/>
      <c r="FQ140" s="75"/>
      <c r="FR140" s="75"/>
      <c r="FS140" s="75"/>
      <c r="FT140" s="75"/>
      <c r="FU140" s="75"/>
      <c r="FV140" s="75"/>
      <c r="FW140" s="75"/>
      <c r="FX140" s="75"/>
      <c r="FY140" s="75"/>
      <c r="FZ140" s="75"/>
      <c r="GA140" s="75"/>
      <c r="GB140" s="75"/>
      <c r="GC140" s="75"/>
      <c r="GD140" s="75"/>
      <c r="GE140" s="75"/>
      <c r="GF140" s="75"/>
      <c r="GG140" s="75"/>
      <c r="GH140" s="75"/>
      <c r="GI140" s="75"/>
      <c r="GJ140" s="75"/>
      <c r="GK140" s="75"/>
      <c r="GL140" s="75"/>
      <c r="GM140" s="75"/>
      <c r="GN140" s="75"/>
      <c r="GO140" s="75"/>
      <c r="GP140" s="75"/>
      <c r="GQ140" s="75"/>
      <c r="GR140" s="75"/>
      <c r="GS140" s="75"/>
      <c r="GT140" s="75"/>
      <c r="GU140" s="75"/>
      <c r="GV140" s="75"/>
      <c r="GW140" s="75"/>
      <c r="GX140" s="75"/>
      <c r="GY140" s="75"/>
      <c r="GZ140" s="75"/>
      <c r="HA140" s="75"/>
      <c r="HB140" s="75"/>
      <c r="HC140" s="75"/>
      <c r="HD140" s="75"/>
      <c r="HE140" s="75"/>
      <c r="HF140" s="75"/>
      <c r="HG140" s="75"/>
      <c r="HH140" s="75"/>
      <c r="HI140" s="75"/>
      <c r="HJ140" s="75"/>
      <c r="HK140" s="75"/>
      <c r="HL140" s="75"/>
      <c r="HM140" s="75"/>
      <c r="HN140" s="75"/>
      <c r="HO140" s="75"/>
      <c r="HP140" s="75"/>
      <c r="HQ140" s="75"/>
      <c r="HR140" s="75"/>
      <c r="HS140" s="75"/>
      <c r="HT140" s="75"/>
      <c r="HU140" s="75"/>
      <c r="HV140" s="75"/>
      <c r="HW140" s="75"/>
      <c r="HX140" s="75"/>
      <c r="HY140" s="75"/>
      <c r="HZ140" s="75"/>
      <c r="IA140" s="75"/>
      <c r="IB140" s="75"/>
      <c r="IC140" s="75"/>
      <c r="ID140" s="75"/>
      <c r="IE140" s="75"/>
      <c r="IF140" s="75"/>
      <c r="IG140" s="75"/>
      <c r="IH140" s="75"/>
      <c r="II140" s="75"/>
      <c r="IJ140" s="75"/>
      <c r="IK140" s="75"/>
      <c r="IL140" s="75"/>
      <c r="IM140" s="75"/>
      <c r="IN140" s="75"/>
      <c r="IO140" s="75"/>
      <c r="IP140" s="75"/>
      <c r="IQ140" s="75"/>
      <c r="IR140" s="75"/>
      <c r="IS140" s="75"/>
      <c r="IT140" s="75"/>
      <c r="IU140" s="75"/>
      <c r="IV140" s="75"/>
    </row>
    <row r="141" spans="1:256" s="239" customFormat="1" ht="15" x14ac:dyDescent="0.2">
      <c r="A141" s="152" t="s">
        <v>446</v>
      </c>
      <c r="B141" s="243" t="s">
        <v>116</v>
      </c>
      <c r="C141" s="242" t="s">
        <v>13</v>
      </c>
      <c r="D141" s="136">
        <v>5</v>
      </c>
      <c r="E141" s="153"/>
      <c r="F141" s="142"/>
      <c r="G141" s="142"/>
      <c r="H141" s="76"/>
      <c r="I141" s="76"/>
      <c r="J141" s="246">
        <f>ROUND(D141*E141,2)</f>
        <v>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</row>
    <row r="142" spans="1:256" s="239" customFormat="1" ht="29.25" x14ac:dyDescent="0.2">
      <c r="A142" s="386" t="s">
        <v>447</v>
      </c>
      <c r="B142" s="244" t="s">
        <v>207</v>
      </c>
      <c r="C142" s="245" t="s">
        <v>13</v>
      </c>
      <c r="D142" s="137">
        <v>1</v>
      </c>
      <c r="E142" s="114"/>
      <c r="F142" s="142"/>
      <c r="G142" s="142"/>
      <c r="H142" s="76"/>
      <c r="I142" s="76"/>
      <c r="J142" s="247">
        <f t="shared" ref="J142:J144" si="57">ROUND(D142*E142,2)</f>
        <v>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</row>
    <row r="143" spans="1:256" s="239" customFormat="1" ht="29.25" x14ac:dyDescent="0.2">
      <c r="A143" s="386" t="s">
        <v>448</v>
      </c>
      <c r="B143" s="244" t="s">
        <v>208</v>
      </c>
      <c r="C143" s="245" t="s">
        <v>13</v>
      </c>
      <c r="D143" s="137">
        <v>1</v>
      </c>
      <c r="E143" s="114"/>
      <c r="F143" s="142"/>
      <c r="G143" s="142"/>
      <c r="H143" s="76"/>
      <c r="I143" s="76"/>
      <c r="J143" s="248">
        <f t="shared" si="57"/>
        <v>0</v>
      </c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</row>
    <row r="144" spans="1:256" s="239" customFormat="1" ht="29.25" x14ac:dyDescent="0.2">
      <c r="A144" s="386" t="s">
        <v>449</v>
      </c>
      <c r="B144" s="244" t="s">
        <v>209</v>
      </c>
      <c r="C144" s="245" t="s">
        <v>13</v>
      </c>
      <c r="D144" s="137">
        <v>1</v>
      </c>
      <c r="E144" s="114"/>
      <c r="F144" s="142"/>
      <c r="G144" s="142"/>
      <c r="H144" s="76"/>
      <c r="I144" s="76"/>
      <c r="J144" s="249">
        <f t="shared" si="57"/>
        <v>0</v>
      </c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</row>
    <row r="145" spans="1:256" s="239" customFormat="1" ht="15" x14ac:dyDescent="0.2">
      <c r="A145" s="386" t="s">
        <v>450</v>
      </c>
      <c r="B145" s="251" t="s">
        <v>117</v>
      </c>
      <c r="C145" s="245" t="s">
        <v>13</v>
      </c>
      <c r="D145" s="136">
        <v>2</v>
      </c>
      <c r="E145" s="252"/>
      <c r="F145" s="142"/>
      <c r="G145" s="142"/>
      <c r="H145" s="76"/>
      <c r="I145" s="76"/>
      <c r="J145" s="248">
        <f>ROUND(D145*E145,2)</f>
        <v>0</v>
      </c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</row>
    <row r="146" spans="1:256" s="256" customFormat="1" ht="15.75" thickBot="1" x14ac:dyDescent="0.25">
      <c r="A146" s="386" t="s">
        <v>451</v>
      </c>
      <c r="B146" s="244" t="s">
        <v>439</v>
      </c>
      <c r="C146" s="245" t="s">
        <v>13</v>
      </c>
      <c r="D146" s="137">
        <v>2</v>
      </c>
      <c r="E146" s="252"/>
      <c r="F146" s="142"/>
      <c r="G146" s="142"/>
      <c r="H146" s="76"/>
      <c r="I146" s="76"/>
      <c r="J146" s="250">
        <f>ROUND(D146*E146,2)</f>
        <v>0</v>
      </c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</row>
    <row r="147" spans="1:256" ht="21" customHeight="1" thickBot="1" x14ac:dyDescent="0.25">
      <c r="A147" s="148" t="s">
        <v>92</v>
      </c>
      <c r="B147" s="149"/>
      <c r="C147" s="150"/>
      <c r="D147" s="150"/>
      <c r="E147" s="150"/>
      <c r="F147" s="150"/>
      <c r="G147" s="150"/>
      <c r="H147" s="150"/>
      <c r="I147" s="150"/>
      <c r="J147" s="151">
        <f>ROUND(SUM(J136:J146),2)</f>
        <v>0</v>
      </c>
      <c r="M147" s="75"/>
      <c r="N147" s="7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</row>
  </sheetData>
  <sheetProtection algorithmName="SHA-512" hashValue="xPcm9tGY8SGpmj2uAg1IUGGWTJqLMmo5qj6cBnTgq735Sm11jNQsFfzIxU4wpYU2+NmOR5bbxdlV1LG/GzkJvg==" saltValue="usp9cyxIzcPU7vpJcwbnlw==" spinCount="100000" sheet="1" objects="1" scenarios="1"/>
  <mergeCells count="13">
    <mergeCell ref="F136:I137"/>
    <mergeCell ref="G92:K92"/>
    <mergeCell ref="A93:XFD95"/>
    <mergeCell ref="A121:XFD123"/>
    <mergeCell ref="A106:XFD108"/>
    <mergeCell ref="E124:H124"/>
    <mergeCell ref="I124:J124"/>
    <mergeCell ref="A129:XFD131"/>
    <mergeCell ref="C1:F1"/>
    <mergeCell ref="C2:F2"/>
    <mergeCell ref="F42:K42"/>
    <mergeCell ref="G90:K90"/>
    <mergeCell ref="I91:J91"/>
  </mergeCells>
  <phoneticPr fontId="26" type="noConversion"/>
  <conditionalFormatting sqref="F91">
    <cfRule type="cellIs" dxfId="0" priority="2" stopIfTrue="1" operator="greaterThan">
      <formula>268</formula>
    </cfRule>
  </conditionalFormatting>
  <pageMargins left="0.7" right="0.7" top="0.78740157499999996" bottom="0.78740157499999996" header="0.3" footer="0.3"/>
  <pageSetup paperSize="9" scale="45" orientation="landscape" r:id="rId1"/>
  <rowBreaks count="1" manualBreakCount="1">
    <brk id="92" max="11" man="1"/>
  </rowBreaks>
  <colBreaks count="1" manualBreakCount="1">
    <brk id="12" max="164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479D-79BA-4F1C-BE08-8331571AB658}">
  <dimension ref="A1:K348"/>
  <sheetViews>
    <sheetView zoomScale="70" zoomScaleNormal="70" workbookViewId="0"/>
  </sheetViews>
  <sheetFormatPr baseColWidth="10" defaultRowHeight="14.25" x14ac:dyDescent="0.2"/>
  <cols>
    <col min="1" max="1" width="11.42578125" style="430"/>
    <col min="2" max="2" width="24" style="430" customWidth="1"/>
    <col min="3" max="3" width="16.42578125" style="430" customWidth="1"/>
    <col min="4" max="4" width="23.5703125" style="430" customWidth="1"/>
    <col min="5" max="5" width="23" style="430" customWidth="1"/>
    <col min="6" max="6" width="27.5703125" style="430" customWidth="1"/>
    <col min="7" max="7" width="27.85546875" style="430" customWidth="1"/>
    <col min="8" max="8" width="25.42578125" style="431" customWidth="1"/>
    <col min="9" max="9" width="22.28515625" style="433" customWidth="1"/>
    <col min="10" max="10" width="25.42578125" style="430" customWidth="1"/>
    <col min="11" max="16384" width="11.42578125" style="430"/>
  </cols>
  <sheetData>
    <row r="1" spans="1:10" ht="20.25" x14ac:dyDescent="0.2">
      <c r="A1" s="418" t="s">
        <v>15</v>
      </c>
      <c r="B1" s="418"/>
      <c r="C1" s="419"/>
      <c r="D1" s="419"/>
      <c r="E1" s="419"/>
      <c r="F1" s="419"/>
      <c r="G1" s="419"/>
      <c r="H1" s="420"/>
      <c r="I1" s="421"/>
      <c r="J1" s="422"/>
    </row>
    <row r="2" spans="1:10" ht="20.25" x14ac:dyDescent="0.2">
      <c r="A2" s="427" t="s">
        <v>610</v>
      </c>
      <c r="B2" s="427"/>
      <c r="C2" s="423"/>
      <c r="D2" s="423"/>
      <c r="E2" s="423"/>
      <c r="F2" s="423"/>
      <c r="G2" s="423"/>
      <c r="H2" s="424"/>
      <c r="I2" s="425"/>
      <c r="J2" s="426"/>
    </row>
    <row r="3" spans="1:10" ht="20.25" x14ac:dyDescent="0.2">
      <c r="A3" s="427" t="s">
        <v>611</v>
      </c>
      <c r="B3" s="428"/>
      <c r="C3" s="423"/>
      <c r="D3" s="423"/>
      <c r="E3" s="423"/>
      <c r="F3" s="423"/>
      <c r="G3" s="423"/>
      <c r="H3" s="424"/>
      <c r="I3" s="425"/>
      <c r="J3" s="426"/>
    </row>
    <row r="4" spans="1:10" s="431" customFormat="1" ht="15" x14ac:dyDescent="0.2">
      <c r="A4" s="468" t="s">
        <v>477</v>
      </c>
      <c r="B4" s="468"/>
      <c r="C4" s="469"/>
      <c r="D4" s="469"/>
      <c r="E4" s="469"/>
      <c r="F4" s="469"/>
      <c r="G4" s="469"/>
      <c r="H4" s="424"/>
      <c r="I4" s="470"/>
      <c r="J4" s="471"/>
    </row>
    <row r="5" spans="1:10" s="431" customFormat="1" ht="15" x14ac:dyDescent="0.2">
      <c r="A5" s="468" t="s">
        <v>478</v>
      </c>
      <c r="B5" s="468"/>
      <c r="C5" s="469"/>
      <c r="D5" s="469"/>
      <c r="E5" s="469"/>
      <c r="F5" s="469"/>
      <c r="G5" s="469"/>
      <c r="H5" s="424"/>
      <c r="I5" s="470"/>
      <c r="J5" s="471"/>
    </row>
    <row r="6" spans="1:10" s="431" customFormat="1" ht="15.75" thickBot="1" x14ac:dyDescent="0.25">
      <c r="A6" s="472" t="s">
        <v>612</v>
      </c>
      <c r="B6" s="472"/>
      <c r="C6" s="473"/>
      <c r="D6" s="473"/>
      <c r="E6" s="474"/>
      <c r="F6" s="475"/>
      <c r="G6" s="474"/>
      <c r="H6" s="429"/>
      <c r="I6" s="476"/>
      <c r="J6" s="477"/>
    </row>
    <row r="7" spans="1:10" s="431" customFormat="1" ht="15.75" thickBot="1" x14ac:dyDescent="0.25">
      <c r="B7" s="478"/>
      <c r="C7" s="478"/>
      <c r="D7" s="478"/>
      <c r="H7" s="432"/>
      <c r="I7" s="479"/>
      <c r="J7" s="478"/>
    </row>
    <row r="8" spans="1:10" s="366" customFormat="1" ht="30.75" thickBot="1" x14ac:dyDescent="0.25">
      <c r="B8" s="155" t="s">
        <v>0</v>
      </c>
      <c r="C8" s="156" t="s">
        <v>120</v>
      </c>
      <c r="D8" s="157" t="s">
        <v>137</v>
      </c>
      <c r="H8" s="432"/>
      <c r="I8" s="480"/>
    </row>
    <row r="9" spans="1:10" s="366" customFormat="1" x14ac:dyDescent="0.2">
      <c r="B9" s="697" t="s">
        <v>642</v>
      </c>
      <c r="C9" s="518" t="s">
        <v>641</v>
      </c>
      <c r="D9" s="519">
        <f t="shared" ref="D9:D41" si="0">SUMIF($B$46:$B$271,B9,$G$46:$G$271)</f>
        <v>2.2999999999999998</v>
      </c>
      <c r="H9" s="432"/>
      <c r="I9" s="480"/>
    </row>
    <row r="10" spans="1:10" s="366" customFormat="1" x14ac:dyDescent="0.2">
      <c r="B10" s="159" t="s">
        <v>621</v>
      </c>
      <c r="C10" s="160" t="s">
        <v>620</v>
      </c>
      <c r="D10" s="520">
        <f t="shared" si="0"/>
        <v>170.57999999999998</v>
      </c>
      <c r="H10" s="432"/>
      <c r="I10" s="480"/>
    </row>
    <row r="11" spans="1:10" s="366" customFormat="1" x14ac:dyDescent="0.2">
      <c r="B11" s="159" t="s">
        <v>622</v>
      </c>
      <c r="C11" s="160" t="s">
        <v>36</v>
      </c>
      <c r="D11" s="520">
        <f t="shared" si="0"/>
        <v>49.67</v>
      </c>
      <c r="H11" s="432"/>
      <c r="I11" s="480"/>
    </row>
    <row r="12" spans="1:10" s="366" customFormat="1" x14ac:dyDescent="0.2">
      <c r="B12" s="159" t="s">
        <v>121</v>
      </c>
      <c r="C12" s="160" t="s">
        <v>36</v>
      </c>
      <c r="D12" s="520">
        <f t="shared" si="0"/>
        <v>2152.16</v>
      </c>
      <c r="H12" s="432"/>
      <c r="I12" s="480"/>
    </row>
    <row r="13" spans="1:10" s="366" customFormat="1" x14ac:dyDescent="0.2">
      <c r="B13" s="159" t="s">
        <v>700</v>
      </c>
      <c r="C13" s="160" t="s">
        <v>36</v>
      </c>
      <c r="D13" s="520">
        <f t="shared" si="0"/>
        <v>46.46</v>
      </c>
      <c r="H13" s="432"/>
      <c r="I13" s="480"/>
    </row>
    <row r="14" spans="1:10" s="366" customFormat="1" x14ac:dyDescent="0.2">
      <c r="B14" s="159" t="s">
        <v>634</v>
      </c>
      <c r="C14" s="168" t="s">
        <v>43</v>
      </c>
      <c r="D14" s="520">
        <f t="shared" si="0"/>
        <v>95.839999999999989</v>
      </c>
      <c r="H14" s="432"/>
      <c r="I14" s="480"/>
    </row>
    <row r="15" spans="1:10" s="366" customFormat="1" x14ac:dyDescent="0.2">
      <c r="B15" s="159" t="s">
        <v>701</v>
      </c>
      <c r="C15" s="161" t="s">
        <v>35</v>
      </c>
      <c r="D15" s="520">
        <f t="shared" si="0"/>
        <v>4.4000000000000004</v>
      </c>
      <c r="H15" s="432"/>
      <c r="I15" s="480"/>
    </row>
    <row r="16" spans="1:10" s="366" customFormat="1" x14ac:dyDescent="0.2">
      <c r="B16" s="159" t="s">
        <v>626</v>
      </c>
      <c r="C16" s="161" t="s">
        <v>35</v>
      </c>
      <c r="D16" s="520">
        <f t="shared" si="0"/>
        <v>16.16</v>
      </c>
      <c r="H16" s="432"/>
      <c r="I16" s="480"/>
    </row>
    <row r="17" spans="2:11" s="366" customFormat="1" x14ac:dyDescent="0.2">
      <c r="B17" s="159" t="s">
        <v>627</v>
      </c>
      <c r="C17" s="161" t="s">
        <v>35</v>
      </c>
      <c r="D17" s="520">
        <f t="shared" si="0"/>
        <v>124.66</v>
      </c>
      <c r="H17" s="432"/>
      <c r="I17" s="480"/>
    </row>
    <row r="18" spans="2:11" s="366" customFormat="1" x14ac:dyDescent="0.2">
      <c r="B18" s="159" t="s">
        <v>698</v>
      </c>
      <c r="C18" s="161" t="s">
        <v>35</v>
      </c>
      <c r="D18" s="520">
        <f t="shared" si="0"/>
        <v>15.45</v>
      </c>
      <c r="H18" s="432"/>
      <c r="I18" s="480"/>
    </row>
    <row r="19" spans="2:11" s="366" customFormat="1" x14ac:dyDescent="0.2">
      <c r="B19" s="159" t="s">
        <v>628</v>
      </c>
      <c r="C19" s="161" t="s">
        <v>35</v>
      </c>
      <c r="D19" s="520">
        <f t="shared" si="0"/>
        <v>315.85000000000002</v>
      </c>
      <c r="H19" s="432"/>
      <c r="I19" s="480"/>
    </row>
    <row r="20" spans="2:11" s="366" customFormat="1" x14ac:dyDescent="0.2">
      <c r="B20" s="159" t="s">
        <v>629</v>
      </c>
      <c r="C20" s="161" t="s">
        <v>35</v>
      </c>
      <c r="D20" s="520">
        <f t="shared" si="0"/>
        <v>114.22999999999999</v>
      </c>
      <c r="H20" s="432"/>
      <c r="I20" s="480"/>
    </row>
    <row r="21" spans="2:11" s="366" customFormat="1" x14ac:dyDescent="0.2">
      <c r="B21" s="159" t="s">
        <v>692</v>
      </c>
      <c r="C21" s="161" t="s">
        <v>30</v>
      </c>
      <c r="D21" s="520">
        <f t="shared" si="0"/>
        <v>117.6</v>
      </c>
      <c r="H21" s="432"/>
      <c r="I21" s="480"/>
    </row>
    <row r="22" spans="2:11" s="366" customFormat="1" x14ac:dyDescent="0.2">
      <c r="B22" s="159" t="s">
        <v>136</v>
      </c>
      <c r="C22" s="161" t="s">
        <v>30</v>
      </c>
      <c r="D22" s="520">
        <f t="shared" si="0"/>
        <v>24.200000000000003</v>
      </c>
      <c r="H22" s="432"/>
      <c r="I22" s="480"/>
    </row>
    <row r="23" spans="2:11" s="366" customFormat="1" x14ac:dyDescent="0.2">
      <c r="B23" s="159" t="s">
        <v>643</v>
      </c>
      <c r="C23" s="161" t="s">
        <v>30</v>
      </c>
      <c r="D23" s="520">
        <f t="shared" si="0"/>
        <v>15.93</v>
      </c>
      <c r="H23" s="432"/>
      <c r="I23" s="480"/>
    </row>
    <row r="24" spans="2:11" s="366" customFormat="1" x14ac:dyDescent="0.2">
      <c r="B24" s="159" t="s">
        <v>639</v>
      </c>
      <c r="C24" s="161" t="s">
        <v>638</v>
      </c>
      <c r="D24" s="520">
        <f t="shared" si="0"/>
        <v>55.539999999999992</v>
      </c>
      <c r="H24" s="432"/>
      <c r="I24" s="480"/>
    </row>
    <row r="25" spans="2:11" s="366" customFormat="1" x14ac:dyDescent="0.2">
      <c r="B25" s="159" t="s">
        <v>630</v>
      </c>
      <c r="C25" s="161" t="s">
        <v>491</v>
      </c>
      <c r="D25" s="520">
        <f t="shared" si="0"/>
        <v>1.54</v>
      </c>
      <c r="H25" s="432"/>
      <c r="I25" s="480"/>
    </row>
    <row r="26" spans="2:11" s="366" customFormat="1" x14ac:dyDescent="0.2">
      <c r="B26" s="159" t="s">
        <v>680</v>
      </c>
      <c r="C26" s="161" t="s">
        <v>122</v>
      </c>
      <c r="D26" s="520">
        <f t="shared" si="0"/>
        <v>24.85</v>
      </c>
      <c r="H26" s="432"/>
      <c r="I26" s="480"/>
    </row>
    <row r="27" spans="2:11" s="366" customFormat="1" ht="15" x14ac:dyDescent="0.2">
      <c r="B27" s="464" t="s">
        <v>625</v>
      </c>
      <c r="C27" s="161" t="s">
        <v>122</v>
      </c>
      <c r="D27" s="520">
        <f t="shared" si="0"/>
        <v>38.15</v>
      </c>
      <c r="H27" s="432"/>
      <c r="I27" s="480"/>
      <c r="K27" s="481"/>
    </row>
    <row r="28" spans="2:11" s="366" customFormat="1" x14ac:dyDescent="0.2">
      <c r="B28" s="333" t="s">
        <v>640</v>
      </c>
      <c r="C28" s="332" t="s">
        <v>561</v>
      </c>
      <c r="D28" s="520">
        <f t="shared" si="0"/>
        <v>9.92</v>
      </c>
      <c r="H28" s="432"/>
      <c r="I28" s="480"/>
    </row>
    <row r="29" spans="2:11" s="366" customFormat="1" x14ac:dyDescent="0.2">
      <c r="B29" s="464" t="s">
        <v>704</v>
      </c>
      <c r="C29" s="161" t="s">
        <v>261</v>
      </c>
      <c r="D29" s="520">
        <f t="shared" si="0"/>
        <v>132.42000000000002</v>
      </c>
      <c r="H29" s="432"/>
      <c r="I29" s="480"/>
    </row>
    <row r="30" spans="2:11" s="366" customFormat="1" x14ac:dyDescent="0.2">
      <c r="B30" s="464" t="s">
        <v>696</v>
      </c>
      <c r="C30" s="161" t="s">
        <v>261</v>
      </c>
      <c r="D30" s="520">
        <f t="shared" si="0"/>
        <v>260.8</v>
      </c>
      <c r="H30" s="432"/>
      <c r="I30" s="480"/>
    </row>
    <row r="31" spans="2:11" s="366" customFormat="1" x14ac:dyDescent="0.2">
      <c r="B31" s="159" t="s">
        <v>695</v>
      </c>
      <c r="C31" s="161" t="s">
        <v>37</v>
      </c>
      <c r="D31" s="520">
        <f t="shared" si="0"/>
        <v>16.68</v>
      </c>
      <c r="H31" s="432"/>
      <c r="I31" s="480"/>
    </row>
    <row r="32" spans="2:11" s="366" customFormat="1" x14ac:dyDescent="0.2">
      <c r="B32" s="159" t="s">
        <v>624</v>
      </c>
      <c r="C32" s="332" t="s">
        <v>244</v>
      </c>
      <c r="D32" s="520">
        <f t="shared" si="0"/>
        <v>20.9</v>
      </c>
      <c r="H32" s="432"/>
      <c r="I32" s="480"/>
    </row>
    <row r="33" spans="1:10" s="366" customFormat="1" x14ac:dyDescent="0.2">
      <c r="B33" s="464" t="s">
        <v>699</v>
      </c>
      <c r="C33" s="332" t="s">
        <v>623</v>
      </c>
      <c r="D33" s="520">
        <f t="shared" si="0"/>
        <v>34.15</v>
      </c>
      <c r="H33" s="432"/>
      <c r="I33" s="480"/>
    </row>
    <row r="34" spans="1:10" s="366" customFormat="1" x14ac:dyDescent="0.2">
      <c r="B34" s="159" t="s">
        <v>633</v>
      </c>
      <c r="C34" s="70" t="s">
        <v>632</v>
      </c>
      <c r="D34" s="520">
        <f t="shared" si="0"/>
        <v>28.11</v>
      </c>
      <c r="H34" s="432"/>
      <c r="I34" s="480"/>
    </row>
    <row r="35" spans="1:10" s="366" customFormat="1" x14ac:dyDescent="0.2">
      <c r="B35" s="159" t="s">
        <v>123</v>
      </c>
      <c r="C35" s="70" t="s">
        <v>124</v>
      </c>
      <c r="D35" s="520">
        <f t="shared" si="0"/>
        <v>124.20000000000002</v>
      </c>
      <c r="H35" s="432"/>
      <c r="I35" s="480"/>
    </row>
    <row r="36" spans="1:10" s="366" customFormat="1" x14ac:dyDescent="0.2">
      <c r="B36" s="159" t="s">
        <v>637</v>
      </c>
      <c r="C36" s="70" t="s">
        <v>636</v>
      </c>
      <c r="D36" s="520">
        <f t="shared" si="0"/>
        <v>28.26</v>
      </c>
      <c r="H36" s="432"/>
      <c r="I36" s="480"/>
    </row>
    <row r="37" spans="1:10" s="366" customFormat="1" x14ac:dyDescent="0.2">
      <c r="B37" s="465" t="s">
        <v>635</v>
      </c>
      <c r="C37" s="466" t="s">
        <v>43</v>
      </c>
      <c r="D37" s="521">
        <f t="shared" si="0"/>
        <v>29.27</v>
      </c>
      <c r="H37" s="432"/>
      <c r="I37" s="480"/>
    </row>
    <row r="38" spans="1:10" s="366" customFormat="1" x14ac:dyDescent="0.2">
      <c r="B38" s="370" t="s">
        <v>631</v>
      </c>
      <c r="C38" s="232" t="s">
        <v>35</v>
      </c>
      <c r="D38" s="521">
        <f t="shared" si="0"/>
        <v>26.12</v>
      </c>
      <c r="H38" s="432"/>
      <c r="I38" s="480"/>
    </row>
    <row r="39" spans="1:10" s="366" customFormat="1" x14ac:dyDescent="0.2">
      <c r="B39" s="370" t="s">
        <v>431</v>
      </c>
      <c r="C39" s="232" t="s">
        <v>420</v>
      </c>
      <c r="D39" s="521">
        <f t="shared" si="0"/>
        <v>91.809999999999988</v>
      </c>
      <c r="H39" s="432"/>
      <c r="I39" s="480"/>
    </row>
    <row r="40" spans="1:10" s="366" customFormat="1" x14ac:dyDescent="0.2">
      <c r="B40" s="719" t="s">
        <v>432</v>
      </c>
      <c r="C40" s="720" t="s">
        <v>420</v>
      </c>
      <c r="D40" s="521">
        <f t="shared" si="0"/>
        <v>69.47</v>
      </c>
      <c r="H40" s="432"/>
      <c r="I40" s="480"/>
    </row>
    <row r="41" spans="1:10" s="366" customFormat="1" ht="15" thickBot="1" x14ac:dyDescent="0.25">
      <c r="B41" s="546" t="s">
        <v>91</v>
      </c>
      <c r="C41" s="545" t="s">
        <v>32</v>
      </c>
      <c r="D41" s="544">
        <f t="shared" si="0"/>
        <v>161.94999999999999</v>
      </c>
      <c r="H41" s="432"/>
      <c r="I41" s="480"/>
    </row>
    <row r="42" spans="1:10" s="366" customFormat="1" ht="15.75" thickBot="1" x14ac:dyDescent="0.25">
      <c r="D42" s="522">
        <f>SUM(D9:D41)</f>
        <v>4419.63</v>
      </c>
      <c r="F42" s="543"/>
      <c r="H42" s="480"/>
      <c r="I42" s="480"/>
    </row>
    <row r="43" spans="1:10" s="366" customFormat="1" ht="22.5" customHeight="1" thickBot="1" x14ac:dyDescent="0.25"/>
    <row r="44" spans="1:10" s="431" customFormat="1" ht="63.75" customHeight="1" thickBot="1" x14ac:dyDescent="0.25">
      <c r="A44" s="482" t="s">
        <v>135</v>
      </c>
      <c r="B44" s="482" t="s">
        <v>0</v>
      </c>
      <c r="C44" s="482" t="s">
        <v>493</v>
      </c>
      <c r="D44" s="482" t="s">
        <v>1</v>
      </c>
      <c r="E44" s="482" t="s">
        <v>2</v>
      </c>
      <c r="F44" s="482" t="s">
        <v>24</v>
      </c>
      <c r="G44" s="482" t="s">
        <v>41</v>
      </c>
      <c r="H44" s="482" t="s">
        <v>494</v>
      </c>
      <c r="I44" s="482" t="s">
        <v>140</v>
      </c>
      <c r="J44" s="482" t="s">
        <v>29</v>
      </c>
    </row>
    <row r="45" spans="1:10" s="424" customFormat="1" ht="15" x14ac:dyDescent="0.2">
      <c r="A45" s="516"/>
      <c r="B45" s="517" t="s">
        <v>495</v>
      </c>
      <c r="C45" s="517"/>
      <c r="D45" s="483"/>
      <c r="E45" s="484"/>
      <c r="F45" s="517"/>
      <c r="G45" s="483"/>
      <c r="H45" s="389"/>
      <c r="I45" s="389"/>
      <c r="J45" s="515"/>
    </row>
    <row r="46" spans="1:10" s="424" customFormat="1" ht="28.5" customHeight="1" x14ac:dyDescent="0.2">
      <c r="A46" s="397" t="s">
        <v>4</v>
      </c>
      <c r="B46" s="391" t="s">
        <v>91</v>
      </c>
      <c r="C46" s="390" t="s">
        <v>496</v>
      </c>
      <c r="D46" s="391" t="s">
        <v>30</v>
      </c>
      <c r="E46" s="397" t="s">
        <v>20</v>
      </c>
      <c r="F46" s="402" t="s">
        <v>614</v>
      </c>
      <c r="G46" s="400">
        <v>7.49</v>
      </c>
      <c r="H46" s="394" t="s">
        <v>32</v>
      </c>
      <c r="I46" s="395" t="s">
        <v>480</v>
      </c>
      <c r="J46" s="449"/>
    </row>
    <row r="47" spans="1:10" s="424" customFormat="1" ht="30.75" customHeight="1" x14ac:dyDescent="0.2">
      <c r="A47" s="397" t="s">
        <v>4</v>
      </c>
      <c r="B47" s="391" t="s">
        <v>121</v>
      </c>
      <c r="C47" s="390" t="s">
        <v>499</v>
      </c>
      <c r="D47" s="391" t="s">
        <v>617</v>
      </c>
      <c r="E47" s="392" t="s">
        <v>20</v>
      </c>
      <c r="F47" s="388" t="s">
        <v>130</v>
      </c>
      <c r="G47" s="393">
        <v>20.22</v>
      </c>
      <c r="H47" s="396" t="s">
        <v>498</v>
      </c>
      <c r="I47" s="395" t="s">
        <v>17</v>
      </c>
      <c r="J47" s="449"/>
    </row>
    <row r="48" spans="1:10" s="424" customFormat="1" ht="36.75" customHeight="1" x14ac:dyDescent="0.2">
      <c r="A48" s="397" t="s">
        <v>4</v>
      </c>
      <c r="B48" s="391" t="s">
        <v>121</v>
      </c>
      <c r="C48" s="390" t="s">
        <v>500</v>
      </c>
      <c r="D48" s="391" t="s">
        <v>501</v>
      </c>
      <c r="E48" s="392" t="s">
        <v>20</v>
      </c>
      <c r="F48" s="388" t="s">
        <v>130</v>
      </c>
      <c r="G48" s="393">
        <v>26.36</v>
      </c>
      <c r="H48" s="396" t="s">
        <v>498</v>
      </c>
      <c r="I48" s="395" t="s">
        <v>17</v>
      </c>
      <c r="J48" s="449"/>
    </row>
    <row r="49" spans="1:10" s="424" customFormat="1" ht="34.5" customHeight="1" x14ac:dyDescent="0.2">
      <c r="A49" s="397" t="s">
        <v>4</v>
      </c>
      <c r="B49" s="391" t="s">
        <v>121</v>
      </c>
      <c r="C49" s="390" t="s">
        <v>502</v>
      </c>
      <c r="D49" s="391" t="s">
        <v>503</v>
      </c>
      <c r="E49" s="392" t="s">
        <v>20</v>
      </c>
      <c r="F49" s="388" t="s">
        <v>130</v>
      </c>
      <c r="G49" s="393">
        <v>19.64</v>
      </c>
      <c r="H49" s="396" t="s">
        <v>498</v>
      </c>
      <c r="I49" s="395" t="s">
        <v>17</v>
      </c>
      <c r="J49" s="449"/>
    </row>
    <row r="50" spans="1:10" s="424" customFormat="1" ht="30.75" customHeight="1" x14ac:dyDescent="0.2">
      <c r="A50" s="397" t="s">
        <v>4</v>
      </c>
      <c r="B50" s="391" t="s">
        <v>121</v>
      </c>
      <c r="C50" s="390" t="s">
        <v>504</v>
      </c>
      <c r="D50" s="391" t="s">
        <v>617</v>
      </c>
      <c r="E50" s="397" t="s">
        <v>20</v>
      </c>
      <c r="F50" s="388" t="s">
        <v>130</v>
      </c>
      <c r="G50" s="393">
        <v>24.12</v>
      </c>
      <c r="H50" s="396" t="s">
        <v>498</v>
      </c>
      <c r="I50" s="395" t="s">
        <v>17</v>
      </c>
      <c r="J50" s="485"/>
    </row>
    <row r="51" spans="1:10" s="424" customFormat="1" ht="30.75" customHeight="1" x14ac:dyDescent="0.2">
      <c r="A51" s="397" t="s">
        <v>4</v>
      </c>
      <c r="B51" s="391" t="s">
        <v>621</v>
      </c>
      <c r="C51" s="390" t="s">
        <v>505</v>
      </c>
      <c r="D51" s="395" t="s">
        <v>690</v>
      </c>
      <c r="E51" s="397" t="s">
        <v>20</v>
      </c>
      <c r="F51" s="388" t="s">
        <v>613</v>
      </c>
      <c r="G51" s="393">
        <v>25.1</v>
      </c>
      <c r="H51" s="394" t="s">
        <v>578</v>
      </c>
      <c r="I51" s="395" t="s">
        <v>17</v>
      </c>
      <c r="J51" s="399"/>
    </row>
    <row r="52" spans="1:10" s="424" customFormat="1" ht="36.75" customHeight="1" x14ac:dyDescent="0.2">
      <c r="A52" s="397" t="s">
        <v>4</v>
      </c>
      <c r="B52" s="391" t="s">
        <v>621</v>
      </c>
      <c r="C52" s="398" t="s">
        <v>506</v>
      </c>
      <c r="D52" s="395" t="s">
        <v>690</v>
      </c>
      <c r="E52" s="397" t="s">
        <v>20</v>
      </c>
      <c r="F52" s="388" t="s">
        <v>613</v>
      </c>
      <c r="G52" s="393">
        <v>100.5</v>
      </c>
      <c r="H52" s="394" t="s">
        <v>578</v>
      </c>
      <c r="I52" s="395" t="s">
        <v>17</v>
      </c>
      <c r="J52" s="399"/>
    </row>
    <row r="53" spans="1:10" s="424" customFormat="1" ht="28.5" x14ac:dyDescent="0.2">
      <c r="A53" s="397" t="s">
        <v>4</v>
      </c>
      <c r="B53" s="413" t="s">
        <v>637</v>
      </c>
      <c r="C53" s="390" t="s">
        <v>507</v>
      </c>
      <c r="D53" s="391" t="s">
        <v>508</v>
      </c>
      <c r="E53" s="391" t="s">
        <v>19</v>
      </c>
      <c r="F53" s="402" t="s">
        <v>413</v>
      </c>
      <c r="G53" s="393">
        <v>28.26</v>
      </c>
      <c r="H53" s="394" t="s">
        <v>34</v>
      </c>
      <c r="I53" s="399" t="s">
        <v>479</v>
      </c>
      <c r="J53" s="486"/>
    </row>
    <row r="54" spans="1:10" s="424" customFormat="1" ht="28.5" x14ac:dyDescent="0.2">
      <c r="A54" s="397" t="s">
        <v>4</v>
      </c>
      <c r="B54" s="408" t="s">
        <v>629</v>
      </c>
      <c r="C54" s="390" t="s">
        <v>509</v>
      </c>
      <c r="D54" s="391" t="s">
        <v>247</v>
      </c>
      <c r="E54" s="391" t="s">
        <v>19</v>
      </c>
      <c r="F54" s="388" t="s">
        <v>28</v>
      </c>
      <c r="G54" s="393">
        <v>10.119999999999999</v>
      </c>
      <c r="H54" s="394" t="s">
        <v>34</v>
      </c>
      <c r="I54" s="399" t="s">
        <v>479</v>
      </c>
      <c r="J54" s="486"/>
    </row>
    <row r="55" spans="1:10" s="424" customFormat="1" ht="28.5" x14ac:dyDescent="0.2">
      <c r="A55" s="397" t="s">
        <v>4</v>
      </c>
      <c r="B55" s="408" t="s">
        <v>629</v>
      </c>
      <c r="C55" s="390" t="s">
        <v>510</v>
      </c>
      <c r="D55" s="395" t="s">
        <v>35</v>
      </c>
      <c r="E55" s="391" t="s">
        <v>616</v>
      </c>
      <c r="F55" s="388" t="s">
        <v>28</v>
      </c>
      <c r="G55" s="393">
        <v>23.38</v>
      </c>
      <c r="H55" s="394" t="s">
        <v>34</v>
      </c>
      <c r="I55" s="395" t="s">
        <v>17</v>
      </c>
      <c r="J55" s="486"/>
    </row>
    <row r="56" spans="1:10" s="424" customFormat="1" ht="28.5" x14ac:dyDescent="0.2">
      <c r="A56" s="397" t="s">
        <v>4</v>
      </c>
      <c r="B56" s="408" t="s">
        <v>629</v>
      </c>
      <c r="C56" s="390" t="s">
        <v>511</v>
      </c>
      <c r="D56" s="391" t="s">
        <v>35</v>
      </c>
      <c r="E56" s="391" t="s">
        <v>616</v>
      </c>
      <c r="F56" s="388" t="s">
        <v>28</v>
      </c>
      <c r="G56" s="393">
        <v>4.5199999999999996</v>
      </c>
      <c r="H56" s="394" t="s">
        <v>34</v>
      </c>
      <c r="I56" s="395" t="s">
        <v>17</v>
      </c>
      <c r="J56" s="486"/>
    </row>
    <row r="57" spans="1:10" s="424" customFormat="1" ht="28.5" x14ac:dyDescent="0.2">
      <c r="A57" s="397" t="s">
        <v>4</v>
      </c>
      <c r="B57" s="408" t="s">
        <v>123</v>
      </c>
      <c r="C57" s="390" t="s">
        <v>512</v>
      </c>
      <c r="D57" s="391" t="s">
        <v>679</v>
      </c>
      <c r="E57" s="391" t="s">
        <v>19</v>
      </c>
      <c r="F57" s="388" t="s">
        <v>132</v>
      </c>
      <c r="G57" s="393">
        <v>14.5</v>
      </c>
      <c r="H57" s="394" t="s">
        <v>34</v>
      </c>
      <c r="I57" s="399" t="s">
        <v>479</v>
      </c>
      <c r="J57" s="486"/>
    </row>
    <row r="58" spans="1:10" s="424" customFormat="1" ht="21.75" customHeight="1" x14ac:dyDescent="0.2">
      <c r="A58" s="397" t="s">
        <v>4</v>
      </c>
      <c r="B58" s="408" t="s">
        <v>123</v>
      </c>
      <c r="C58" s="390" t="s">
        <v>514</v>
      </c>
      <c r="D58" s="391" t="s">
        <v>515</v>
      </c>
      <c r="E58" s="391" t="s">
        <v>19</v>
      </c>
      <c r="F58" s="388" t="s">
        <v>132</v>
      </c>
      <c r="G58" s="393">
        <v>4.22</v>
      </c>
      <c r="H58" s="394" t="s">
        <v>34</v>
      </c>
      <c r="I58" s="399" t="s">
        <v>479</v>
      </c>
      <c r="J58" s="486"/>
    </row>
    <row r="59" spans="1:10" s="424" customFormat="1" ht="28.5" x14ac:dyDescent="0.2">
      <c r="A59" s="397" t="s">
        <v>4</v>
      </c>
      <c r="B59" s="408" t="s">
        <v>696</v>
      </c>
      <c r="C59" s="390" t="s">
        <v>516</v>
      </c>
      <c r="D59" s="391" t="s">
        <v>517</v>
      </c>
      <c r="E59" s="391" t="s">
        <v>702</v>
      </c>
      <c r="F59" s="388" t="s">
        <v>418</v>
      </c>
      <c r="G59" s="393">
        <v>21.72</v>
      </c>
      <c r="H59" s="394" t="s">
        <v>34</v>
      </c>
      <c r="I59" s="395" t="s">
        <v>17</v>
      </c>
      <c r="J59" s="486"/>
    </row>
    <row r="60" spans="1:10" s="431" customFormat="1" ht="23.25" customHeight="1" x14ac:dyDescent="0.2">
      <c r="A60" s="397" t="s">
        <v>4</v>
      </c>
      <c r="B60" s="437" t="s">
        <v>91</v>
      </c>
      <c r="C60" s="437" t="s">
        <v>518</v>
      </c>
      <c r="D60" s="391" t="s">
        <v>619</v>
      </c>
      <c r="E60" s="438" t="s">
        <v>19</v>
      </c>
      <c r="F60" s="438" t="s">
        <v>613</v>
      </c>
      <c r="G60" s="439">
        <v>3.5</v>
      </c>
      <c r="H60" s="394" t="s">
        <v>32</v>
      </c>
      <c r="I60" s="441" t="s">
        <v>480</v>
      </c>
      <c r="J60" s="441" t="s">
        <v>618</v>
      </c>
    </row>
    <row r="61" spans="1:10" s="424" customFormat="1" ht="28.5" x14ac:dyDescent="0.2">
      <c r="A61" s="397" t="s">
        <v>4</v>
      </c>
      <c r="B61" s="408" t="s">
        <v>629</v>
      </c>
      <c r="C61" s="401" t="s">
        <v>519</v>
      </c>
      <c r="D61" s="388" t="s">
        <v>520</v>
      </c>
      <c r="E61" s="392" t="s">
        <v>409</v>
      </c>
      <c r="F61" s="388" t="s">
        <v>28</v>
      </c>
      <c r="G61" s="393">
        <v>44.91</v>
      </c>
      <c r="H61" s="394" t="s">
        <v>34</v>
      </c>
      <c r="I61" s="395" t="s">
        <v>17</v>
      </c>
      <c r="J61" s="486"/>
    </row>
    <row r="62" spans="1:10" s="424" customFormat="1" ht="28.5" x14ac:dyDescent="0.2">
      <c r="A62" s="397" t="s">
        <v>4</v>
      </c>
      <c r="B62" s="408" t="s">
        <v>136</v>
      </c>
      <c r="C62" s="390" t="s">
        <v>521</v>
      </c>
      <c r="D62" s="395" t="s">
        <v>30</v>
      </c>
      <c r="E62" s="397" t="s">
        <v>19</v>
      </c>
      <c r="F62" s="402" t="s">
        <v>614</v>
      </c>
      <c r="G62" s="393">
        <v>10.25</v>
      </c>
      <c r="H62" s="394" t="s">
        <v>31</v>
      </c>
      <c r="I62" s="399" t="s">
        <v>479</v>
      </c>
      <c r="J62" s="486"/>
    </row>
    <row r="63" spans="1:10" s="431" customFormat="1" ht="20.25" customHeight="1" x14ac:dyDescent="0.2">
      <c r="A63" s="397" t="s">
        <v>4</v>
      </c>
      <c r="B63" s="437" t="s">
        <v>91</v>
      </c>
      <c r="C63" s="442" t="s">
        <v>522</v>
      </c>
      <c r="D63" s="434" t="s">
        <v>30</v>
      </c>
      <c r="E63" s="443" t="s">
        <v>19</v>
      </c>
      <c r="F63" s="436" t="s">
        <v>614</v>
      </c>
      <c r="G63" s="439">
        <v>10.98</v>
      </c>
      <c r="H63" s="440" t="s">
        <v>32</v>
      </c>
      <c r="I63" s="434" t="s">
        <v>480</v>
      </c>
      <c r="J63" s="444"/>
    </row>
    <row r="64" spans="1:10" s="424" customFormat="1" ht="22.5" customHeight="1" x14ac:dyDescent="0.2">
      <c r="A64" s="397" t="s">
        <v>4</v>
      </c>
      <c r="B64" s="408" t="s">
        <v>136</v>
      </c>
      <c r="C64" s="390" t="s">
        <v>523</v>
      </c>
      <c r="D64" s="395" t="s">
        <v>30</v>
      </c>
      <c r="E64" s="397" t="s">
        <v>435</v>
      </c>
      <c r="F64" s="402" t="s">
        <v>614</v>
      </c>
      <c r="G64" s="393">
        <v>7.74</v>
      </c>
      <c r="H64" s="394" t="s">
        <v>31</v>
      </c>
      <c r="I64" s="395" t="s">
        <v>480</v>
      </c>
      <c r="J64" s="486"/>
    </row>
    <row r="65" spans="1:10" s="424" customFormat="1" ht="22.5" customHeight="1" x14ac:dyDescent="0.2">
      <c r="A65" s="397" t="s">
        <v>4</v>
      </c>
      <c r="B65" s="408" t="s">
        <v>692</v>
      </c>
      <c r="C65" s="390" t="s">
        <v>524</v>
      </c>
      <c r="D65" s="395" t="s">
        <v>30</v>
      </c>
      <c r="E65" s="397" t="s">
        <v>19</v>
      </c>
      <c r="F65" s="388" t="s">
        <v>614</v>
      </c>
      <c r="G65" s="400">
        <v>11.81</v>
      </c>
      <c r="H65" s="394" t="s">
        <v>578</v>
      </c>
      <c r="I65" s="395" t="s">
        <v>480</v>
      </c>
      <c r="J65" s="414" t="s">
        <v>691</v>
      </c>
    </row>
    <row r="66" spans="1:10" s="431" customFormat="1" ht="24" customHeight="1" x14ac:dyDescent="0.2">
      <c r="A66" s="397" t="s">
        <v>4</v>
      </c>
      <c r="B66" s="437" t="s">
        <v>91</v>
      </c>
      <c r="C66" s="442" t="s">
        <v>525</v>
      </c>
      <c r="D66" s="434" t="s">
        <v>30</v>
      </c>
      <c r="E66" s="443" t="s">
        <v>19</v>
      </c>
      <c r="F66" s="436" t="s">
        <v>614</v>
      </c>
      <c r="G66" s="439">
        <v>12.49</v>
      </c>
      <c r="H66" s="440" t="s">
        <v>32</v>
      </c>
      <c r="I66" s="434" t="s">
        <v>480</v>
      </c>
      <c r="J66" s="444"/>
    </row>
    <row r="67" spans="1:10" s="424" customFormat="1" ht="28.5" x14ac:dyDescent="0.2">
      <c r="A67" s="397" t="s">
        <v>4</v>
      </c>
      <c r="B67" s="391" t="s">
        <v>621</v>
      </c>
      <c r="C67" s="390" t="s">
        <v>526</v>
      </c>
      <c r="D67" s="395" t="s">
        <v>690</v>
      </c>
      <c r="E67" s="397" t="s">
        <v>20</v>
      </c>
      <c r="F67" s="388" t="s">
        <v>613</v>
      </c>
      <c r="G67" s="393">
        <v>44.98</v>
      </c>
      <c r="H67" s="394" t="s">
        <v>578</v>
      </c>
      <c r="I67" s="395" t="s">
        <v>17</v>
      </c>
      <c r="J67" s="444"/>
    </row>
    <row r="68" spans="1:10" s="431" customFormat="1" ht="24" customHeight="1" x14ac:dyDescent="0.2">
      <c r="A68" s="397" t="s">
        <v>4</v>
      </c>
      <c r="B68" s="437" t="s">
        <v>91</v>
      </c>
      <c r="C68" s="442" t="s">
        <v>527</v>
      </c>
      <c r="D68" s="434" t="s">
        <v>30</v>
      </c>
      <c r="E68" s="443" t="s">
        <v>19</v>
      </c>
      <c r="F68" s="436" t="s">
        <v>614</v>
      </c>
      <c r="G68" s="439">
        <v>67.95</v>
      </c>
      <c r="H68" s="440" t="s">
        <v>32</v>
      </c>
      <c r="I68" s="441" t="s">
        <v>480</v>
      </c>
      <c r="J68" s="444"/>
    </row>
    <row r="69" spans="1:10" s="424" customFormat="1" ht="29.25" customHeight="1" x14ac:dyDescent="0.2">
      <c r="A69" s="707" t="s">
        <v>4</v>
      </c>
      <c r="B69" s="704" t="s">
        <v>431</v>
      </c>
      <c r="C69" s="708" t="s">
        <v>528</v>
      </c>
      <c r="D69" s="709" t="s">
        <v>529</v>
      </c>
      <c r="E69" s="710" t="s">
        <v>616</v>
      </c>
      <c r="F69" s="709" t="s">
        <v>416</v>
      </c>
      <c r="G69" s="711">
        <v>22.34</v>
      </c>
      <c r="H69" s="705" t="s">
        <v>421</v>
      </c>
      <c r="I69" s="395" t="s">
        <v>17</v>
      </c>
      <c r="J69" s="486"/>
    </row>
    <row r="70" spans="1:10" s="424" customFormat="1" ht="30.75" customHeight="1" x14ac:dyDescent="0.2">
      <c r="A70" s="707" t="s">
        <v>4</v>
      </c>
      <c r="B70" s="467" t="s">
        <v>631</v>
      </c>
      <c r="C70" s="708" t="s">
        <v>530</v>
      </c>
      <c r="D70" s="710" t="s">
        <v>531</v>
      </c>
      <c r="E70" s="707" t="s">
        <v>435</v>
      </c>
      <c r="F70" s="712" t="s">
        <v>28</v>
      </c>
      <c r="G70" s="713">
        <v>26.12</v>
      </c>
      <c r="H70" s="705" t="s">
        <v>421</v>
      </c>
      <c r="I70" s="399" t="s">
        <v>479</v>
      </c>
      <c r="J70" s="485"/>
    </row>
    <row r="71" spans="1:10" s="424" customFormat="1" ht="27.75" customHeight="1" x14ac:dyDescent="0.2">
      <c r="A71" s="707" t="s">
        <v>4</v>
      </c>
      <c r="B71" s="704" t="s">
        <v>431</v>
      </c>
      <c r="C71" s="763" t="s">
        <v>532</v>
      </c>
      <c r="D71" s="765" t="s">
        <v>533</v>
      </c>
      <c r="E71" s="707" t="s">
        <v>435</v>
      </c>
      <c r="F71" s="761" t="s">
        <v>415</v>
      </c>
      <c r="G71" s="713">
        <v>21.55</v>
      </c>
      <c r="H71" s="705" t="s">
        <v>421</v>
      </c>
      <c r="I71" s="759" t="s">
        <v>479</v>
      </c>
      <c r="J71" s="486"/>
    </row>
    <row r="72" spans="1:10" s="424" customFormat="1" ht="27.75" customHeight="1" x14ac:dyDescent="0.2">
      <c r="A72" s="707" t="s">
        <v>4</v>
      </c>
      <c r="B72" s="716" t="s">
        <v>432</v>
      </c>
      <c r="C72" s="764"/>
      <c r="D72" s="766"/>
      <c r="E72" s="707" t="s">
        <v>435</v>
      </c>
      <c r="F72" s="762"/>
      <c r="G72" s="713">
        <v>21.55</v>
      </c>
      <c r="H72" s="717" t="s">
        <v>707</v>
      </c>
      <c r="I72" s="760"/>
      <c r="J72" s="486"/>
    </row>
    <row r="73" spans="1:10" s="424" customFormat="1" ht="29.25" customHeight="1" x14ac:dyDescent="0.2">
      <c r="A73" s="707" t="s">
        <v>4</v>
      </c>
      <c r="B73" s="704" t="s">
        <v>431</v>
      </c>
      <c r="C73" s="763" t="s">
        <v>534</v>
      </c>
      <c r="D73" s="765" t="s">
        <v>535</v>
      </c>
      <c r="E73" s="709" t="s">
        <v>19</v>
      </c>
      <c r="F73" s="761" t="s">
        <v>415</v>
      </c>
      <c r="G73" s="713">
        <v>11.33</v>
      </c>
      <c r="H73" s="705" t="s">
        <v>421</v>
      </c>
      <c r="I73" s="759" t="s">
        <v>479</v>
      </c>
      <c r="J73" s="486"/>
    </row>
    <row r="74" spans="1:10" s="424" customFormat="1" ht="29.25" customHeight="1" x14ac:dyDescent="0.2">
      <c r="A74" s="707" t="s">
        <v>4</v>
      </c>
      <c r="B74" s="716" t="s">
        <v>432</v>
      </c>
      <c r="C74" s="764"/>
      <c r="D74" s="766"/>
      <c r="E74" s="709" t="s">
        <v>19</v>
      </c>
      <c r="F74" s="762"/>
      <c r="G74" s="713">
        <v>11.33</v>
      </c>
      <c r="H74" s="717" t="s">
        <v>707</v>
      </c>
      <c r="I74" s="760"/>
      <c r="J74" s="486"/>
    </row>
    <row r="75" spans="1:10" s="424" customFormat="1" ht="30.75" customHeight="1" x14ac:dyDescent="0.2">
      <c r="A75" s="707" t="s">
        <v>4</v>
      </c>
      <c r="B75" s="704" t="s">
        <v>431</v>
      </c>
      <c r="C75" s="763" t="s">
        <v>536</v>
      </c>
      <c r="D75" s="765" t="s">
        <v>535</v>
      </c>
      <c r="E75" s="709" t="s">
        <v>19</v>
      </c>
      <c r="F75" s="761" t="s">
        <v>415</v>
      </c>
      <c r="G75" s="713">
        <v>12.07</v>
      </c>
      <c r="H75" s="705" t="s">
        <v>421</v>
      </c>
      <c r="I75" s="759" t="s">
        <v>479</v>
      </c>
      <c r="J75" s="486"/>
    </row>
    <row r="76" spans="1:10" s="424" customFormat="1" ht="29.25" customHeight="1" x14ac:dyDescent="0.2">
      <c r="A76" s="707" t="s">
        <v>4</v>
      </c>
      <c r="B76" s="716" t="s">
        <v>432</v>
      </c>
      <c r="C76" s="764"/>
      <c r="D76" s="766"/>
      <c r="E76" s="709" t="s">
        <v>19</v>
      </c>
      <c r="F76" s="762"/>
      <c r="G76" s="713">
        <v>12.07</v>
      </c>
      <c r="H76" s="717" t="s">
        <v>707</v>
      </c>
      <c r="I76" s="760"/>
      <c r="J76" s="486"/>
    </row>
    <row r="77" spans="1:10" s="424" customFormat="1" ht="31.5" customHeight="1" x14ac:dyDescent="0.2">
      <c r="A77" s="707" t="s">
        <v>4</v>
      </c>
      <c r="B77" s="704" t="s">
        <v>431</v>
      </c>
      <c r="C77" s="763" t="s">
        <v>537</v>
      </c>
      <c r="D77" s="765" t="s">
        <v>535</v>
      </c>
      <c r="E77" s="707" t="s">
        <v>435</v>
      </c>
      <c r="F77" s="761" t="s">
        <v>415</v>
      </c>
      <c r="G77" s="713">
        <v>12.24</v>
      </c>
      <c r="H77" s="705" t="s">
        <v>421</v>
      </c>
      <c r="I77" s="759" t="s">
        <v>479</v>
      </c>
      <c r="J77" s="486"/>
    </row>
    <row r="78" spans="1:10" s="424" customFormat="1" ht="29.25" customHeight="1" x14ac:dyDescent="0.2">
      <c r="A78" s="707" t="s">
        <v>4</v>
      </c>
      <c r="B78" s="716" t="s">
        <v>432</v>
      </c>
      <c r="C78" s="764"/>
      <c r="D78" s="766"/>
      <c r="E78" s="707" t="s">
        <v>435</v>
      </c>
      <c r="F78" s="762"/>
      <c r="G78" s="713">
        <v>12.24</v>
      </c>
      <c r="H78" s="717" t="s">
        <v>707</v>
      </c>
      <c r="I78" s="760"/>
      <c r="J78" s="486"/>
    </row>
    <row r="79" spans="1:10" s="424" customFormat="1" ht="31.5" customHeight="1" x14ac:dyDescent="0.2">
      <c r="A79" s="707" t="s">
        <v>4</v>
      </c>
      <c r="B79" s="704" t="s">
        <v>431</v>
      </c>
      <c r="C79" s="763" t="s">
        <v>538</v>
      </c>
      <c r="D79" s="765" t="s">
        <v>535</v>
      </c>
      <c r="E79" s="707" t="s">
        <v>435</v>
      </c>
      <c r="F79" s="761" t="s">
        <v>415</v>
      </c>
      <c r="G79" s="713">
        <v>12.28</v>
      </c>
      <c r="H79" s="705" t="s">
        <v>421</v>
      </c>
      <c r="I79" s="759" t="s">
        <v>479</v>
      </c>
      <c r="J79" s="485"/>
    </row>
    <row r="80" spans="1:10" s="424" customFormat="1" ht="29.25" customHeight="1" x14ac:dyDescent="0.2">
      <c r="A80" s="707" t="s">
        <v>4</v>
      </c>
      <c r="B80" s="716" t="s">
        <v>432</v>
      </c>
      <c r="C80" s="764"/>
      <c r="D80" s="766"/>
      <c r="E80" s="707" t="s">
        <v>435</v>
      </c>
      <c r="F80" s="762"/>
      <c r="G80" s="713">
        <v>12.28</v>
      </c>
      <c r="H80" s="717" t="s">
        <v>707</v>
      </c>
      <c r="I80" s="760"/>
      <c r="J80" s="486"/>
    </row>
    <row r="81" spans="1:11" s="424" customFormat="1" ht="28.5" x14ac:dyDescent="0.2">
      <c r="A81" s="397" t="s">
        <v>4</v>
      </c>
      <c r="B81" s="408" t="s">
        <v>626</v>
      </c>
      <c r="C81" s="390" t="s">
        <v>539</v>
      </c>
      <c r="D81" s="402" t="s">
        <v>35</v>
      </c>
      <c r="E81" s="403" t="s">
        <v>20</v>
      </c>
      <c r="F81" s="388" t="s">
        <v>28</v>
      </c>
      <c r="G81" s="393">
        <v>9.39</v>
      </c>
      <c r="H81" s="394" t="s">
        <v>540</v>
      </c>
      <c r="I81" s="395" t="s">
        <v>17</v>
      </c>
      <c r="J81" s="485"/>
    </row>
    <row r="82" spans="1:11" s="424" customFormat="1" ht="28.5" x14ac:dyDescent="0.2">
      <c r="A82" s="397" t="s">
        <v>4</v>
      </c>
      <c r="B82" s="408" t="s">
        <v>626</v>
      </c>
      <c r="C82" s="390" t="s">
        <v>541</v>
      </c>
      <c r="D82" s="402" t="s">
        <v>35</v>
      </c>
      <c r="E82" s="403" t="s">
        <v>20</v>
      </c>
      <c r="F82" s="395" t="s">
        <v>28</v>
      </c>
      <c r="G82" s="393">
        <v>6.77</v>
      </c>
      <c r="H82" s="394" t="s">
        <v>540</v>
      </c>
      <c r="I82" s="395" t="s">
        <v>17</v>
      </c>
      <c r="J82" s="485"/>
    </row>
    <row r="83" spans="1:11" s="424" customFormat="1" ht="33.75" customHeight="1" x14ac:dyDescent="0.2">
      <c r="A83" s="397" t="s">
        <v>4</v>
      </c>
      <c r="B83" s="408" t="s">
        <v>629</v>
      </c>
      <c r="C83" s="390" t="s">
        <v>542</v>
      </c>
      <c r="D83" s="402" t="s">
        <v>35</v>
      </c>
      <c r="E83" s="403" t="s">
        <v>409</v>
      </c>
      <c r="F83" s="395" t="s">
        <v>28</v>
      </c>
      <c r="G83" s="393">
        <v>31.3</v>
      </c>
      <c r="H83" s="394" t="s">
        <v>34</v>
      </c>
      <c r="I83" s="395" t="s">
        <v>17</v>
      </c>
      <c r="J83" s="485"/>
    </row>
    <row r="84" spans="1:11" s="424" customFormat="1" ht="34.5" customHeight="1" x14ac:dyDescent="0.2">
      <c r="A84" s="397" t="s">
        <v>4</v>
      </c>
      <c r="B84" s="408" t="s">
        <v>123</v>
      </c>
      <c r="C84" s="390" t="s">
        <v>543</v>
      </c>
      <c r="D84" s="388" t="s">
        <v>544</v>
      </c>
      <c r="E84" s="403" t="s">
        <v>19</v>
      </c>
      <c r="F84" s="388" t="s">
        <v>132</v>
      </c>
      <c r="G84" s="393">
        <v>8.25</v>
      </c>
      <c r="H84" s="394" t="s">
        <v>34</v>
      </c>
      <c r="I84" s="399" t="s">
        <v>479</v>
      </c>
      <c r="J84" s="485"/>
    </row>
    <row r="85" spans="1:11" s="424" customFormat="1" ht="30" customHeight="1" thickBot="1" x14ac:dyDescent="0.25">
      <c r="A85" s="454" t="s">
        <v>4</v>
      </c>
      <c r="B85" s="501" t="s">
        <v>630</v>
      </c>
      <c r="C85" s="459" t="s">
        <v>545</v>
      </c>
      <c r="D85" s="452" t="s">
        <v>491</v>
      </c>
      <c r="E85" s="454" t="s">
        <v>20</v>
      </c>
      <c r="F85" s="452" t="s">
        <v>492</v>
      </c>
      <c r="G85" s="460">
        <v>1.54</v>
      </c>
      <c r="H85" s="455" t="s">
        <v>34</v>
      </c>
      <c r="I85" s="452" t="s">
        <v>17</v>
      </c>
      <c r="J85" s="487"/>
    </row>
    <row r="86" spans="1:11" s="424" customFormat="1" ht="28.5" x14ac:dyDescent="0.2">
      <c r="A86" s="392" t="s">
        <v>38</v>
      </c>
      <c r="B86" s="402" t="s">
        <v>121</v>
      </c>
      <c r="C86" s="402">
        <v>100</v>
      </c>
      <c r="D86" s="402" t="s">
        <v>36</v>
      </c>
      <c r="E86" s="392" t="s">
        <v>20</v>
      </c>
      <c r="F86" s="388" t="s">
        <v>130</v>
      </c>
      <c r="G86" s="404">
        <v>19.78</v>
      </c>
      <c r="H86" s="449" t="s">
        <v>498</v>
      </c>
      <c r="I86" s="388" t="s">
        <v>17</v>
      </c>
      <c r="J86" s="488"/>
    </row>
    <row r="87" spans="1:11" s="424" customFormat="1" ht="28.5" x14ac:dyDescent="0.2">
      <c r="A87" s="397" t="s">
        <v>38</v>
      </c>
      <c r="B87" s="402" t="s">
        <v>121</v>
      </c>
      <c r="C87" s="391">
        <v>101</v>
      </c>
      <c r="D87" s="402" t="s">
        <v>36</v>
      </c>
      <c r="E87" s="397" t="s">
        <v>20</v>
      </c>
      <c r="F87" s="395" t="s">
        <v>130</v>
      </c>
      <c r="G87" s="404">
        <v>17.05</v>
      </c>
      <c r="H87" s="394" t="s">
        <v>498</v>
      </c>
      <c r="I87" s="395" t="s">
        <v>17</v>
      </c>
      <c r="J87" s="489"/>
    </row>
    <row r="88" spans="1:11" s="424" customFormat="1" ht="28.5" x14ac:dyDescent="0.2">
      <c r="A88" s="397" t="s">
        <v>38</v>
      </c>
      <c r="B88" s="391" t="s">
        <v>622</v>
      </c>
      <c r="C88" s="391">
        <v>102</v>
      </c>
      <c r="D88" s="402" t="s">
        <v>36</v>
      </c>
      <c r="E88" s="397" t="s">
        <v>272</v>
      </c>
      <c r="F88" s="388" t="s">
        <v>130</v>
      </c>
      <c r="G88" s="404">
        <v>24.73</v>
      </c>
      <c r="H88" s="394" t="s">
        <v>498</v>
      </c>
      <c r="I88" s="395" t="s">
        <v>17</v>
      </c>
      <c r="J88" s="490"/>
    </row>
    <row r="89" spans="1:11" s="424" customFormat="1" ht="28.5" x14ac:dyDescent="0.2">
      <c r="A89" s="397" t="s">
        <v>38</v>
      </c>
      <c r="B89" s="402" t="s">
        <v>121</v>
      </c>
      <c r="C89" s="391" t="s">
        <v>546</v>
      </c>
      <c r="D89" s="402" t="s">
        <v>36</v>
      </c>
      <c r="E89" s="397" t="s">
        <v>20</v>
      </c>
      <c r="F89" s="388" t="s">
        <v>130</v>
      </c>
      <c r="G89" s="404">
        <v>18.309999999999999</v>
      </c>
      <c r="H89" s="394" t="s">
        <v>498</v>
      </c>
      <c r="I89" s="395" t="s">
        <v>17</v>
      </c>
      <c r="J89" s="489"/>
    </row>
    <row r="90" spans="1:11" s="424" customFormat="1" ht="28.5" x14ac:dyDescent="0.2">
      <c r="A90" s="397" t="s">
        <v>38</v>
      </c>
      <c r="B90" s="391" t="s">
        <v>622</v>
      </c>
      <c r="C90" s="391">
        <v>103</v>
      </c>
      <c r="D90" s="402" t="s">
        <v>36</v>
      </c>
      <c r="E90" s="397" t="s">
        <v>272</v>
      </c>
      <c r="F90" s="395" t="s">
        <v>130</v>
      </c>
      <c r="G90" s="404">
        <v>24.94</v>
      </c>
      <c r="H90" s="394" t="s">
        <v>498</v>
      </c>
      <c r="I90" s="395" t="s">
        <v>17</v>
      </c>
      <c r="J90" s="491"/>
    </row>
    <row r="91" spans="1:11" s="424" customFormat="1" ht="28.5" x14ac:dyDescent="0.2">
      <c r="A91" s="397" t="s">
        <v>38</v>
      </c>
      <c r="B91" s="402" t="s">
        <v>121</v>
      </c>
      <c r="C91" s="391">
        <v>104</v>
      </c>
      <c r="D91" s="402" t="s">
        <v>36</v>
      </c>
      <c r="E91" s="395" t="s">
        <v>20</v>
      </c>
      <c r="F91" s="388" t="s">
        <v>130</v>
      </c>
      <c r="G91" s="404">
        <v>16.329999999999998</v>
      </c>
      <c r="H91" s="394" t="s">
        <v>498</v>
      </c>
      <c r="I91" s="395" t="s">
        <v>17</v>
      </c>
      <c r="J91" s="492"/>
    </row>
    <row r="92" spans="1:11" s="431" customFormat="1" x14ac:dyDescent="0.2">
      <c r="A92" s="397" t="s">
        <v>38</v>
      </c>
      <c r="B92" s="437" t="s">
        <v>91</v>
      </c>
      <c r="C92" s="438">
        <v>105</v>
      </c>
      <c r="D92" s="493" t="s">
        <v>30</v>
      </c>
      <c r="E92" s="443" t="s">
        <v>20</v>
      </c>
      <c r="F92" s="438" t="s">
        <v>614</v>
      </c>
      <c r="G92" s="494">
        <v>2.02</v>
      </c>
      <c r="H92" s="440" t="s">
        <v>32</v>
      </c>
      <c r="I92" s="434" t="s">
        <v>480</v>
      </c>
      <c r="J92" s="434" t="s">
        <v>693</v>
      </c>
      <c r="K92" s="424"/>
    </row>
    <row r="93" spans="1:11" s="424" customFormat="1" ht="28.5" x14ac:dyDescent="0.2">
      <c r="A93" s="397" t="s">
        <v>38</v>
      </c>
      <c r="B93" s="402" t="s">
        <v>121</v>
      </c>
      <c r="C93" s="391">
        <v>106</v>
      </c>
      <c r="D93" s="402" t="s">
        <v>36</v>
      </c>
      <c r="E93" s="397" t="s">
        <v>20</v>
      </c>
      <c r="F93" s="388" t="s">
        <v>130</v>
      </c>
      <c r="G93" s="404">
        <v>37.9</v>
      </c>
      <c r="H93" s="394" t="s">
        <v>498</v>
      </c>
      <c r="I93" s="388" t="s">
        <v>17</v>
      </c>
      <c r="J93" s="391"/>
    </row>
    <row r="94" spans="1:11" s="424" customFormat="1" ht="28.5" x14ac:dyDescent="0.2">
      <c r="A94" s="397" t="s">
        <v>38</v>
      </c>
      <c r="B94" s="408" t="s">
        <v>634</v>
      </c>
      <c r="C94" s="391">
        <v>107</v>
      </c>
      <c r="D94" s="402" t="s">
        <v>547</v>
      </c>
      <c r="E94" s="397" t="s">
        <v>20</v>
      </c>
      <c r="F94" s="388" t="s">
        <v>131</v>
      </c>
      <c r="G94" s="404">
        <v>50.22</v>
      </c>
      <c r="H94" s="394" t="s">
        <v>498</v>
      </c>
      <c r="I94" s="395" t="s">
        <v>17</v>
      </c>
      <c r="J94" s="391"/>
    </row>
    <row r="95" spans="1:11" s="424" customFormat="1" x14ac:dyDescent="0.2">
      <c r="A95" s="397" t="s">
        <v>38</v>
      </c>
      <c r="B95" s="437" t="s">
        <v>91</v>
      </c>
      <c r="C95" s="391">
        <v>108</v>
      </c>
      <c r="D95" s="493" t="s">
        <v>30</v>
      </c>
      <c r="E95" s="443" t="s">
        <v>20</v>
      </c>
      <c r="F95" s="438" t="s">
        <v>614</v>
      </c>
      <c r="G95" s="494">
        <v>2.02</v>
      </c>
      <c r="H95" s="440" t="s">
        <v>32</v>
      </c>
      <c r="I95" s="434" t="s">
        <v>480</v>
      </c>
      <c r="J95" s="434" t="s">
        <v>693</v>
      </c>
    </row>
    <row r="96" spans="1:11" s="424" customFormat="1" ht="66.75" customHeight="1" x14ac:dyDescent="0.2">
      <c r="A96" s="397" t="s">
        <v>38</v>
      </c>
      <c r="B96" s="408" t="s">
        <v>628</v>
      </c>
      <c r="C96" s="391">
        <v>109</v>
      </c>
      <c r="D96" s="402" t="s">
        <v>35</v>
      </c>
      <c r="E96" s="397" t="s">
        <v>20</v>
      </c>
      <c r="F96" s="402" t="s">
        <v>28</v>
      </c>
      <c r="G96" s="404">
        <v>47.7</v>
      </c>
      <c r="H96" s="394" t="s">
        <v>559</v>
      </c>
      <c r="I96" s="395" t="s">
        <v>17</v>
      </c>
      <c r="J96" s="489"/>
    </row>
    <row r="97" spans="1:10" s="424" customFormat="1" ht="25.5" customHeight="1" x14ac:dyDescent="0.2">
      <c r="A97" s="397" t="s">
        <v>38</v>
      </c>
      <c r="B97" s="408" t="s">
        <v>123</v>
      </c>
      <c r="C97" s="391">
        <v>110</v>
      </c>
      <c r="D97" s="402" t="s">
        <v>124</v>
      </c>
      <c r="E97" s="397" t="s">
        <v>19</v>
      </c>
      <c r="F97" s="402" t="s">
        <v>132</v>
      </c>
      <c r="G97" s="404">
        <v>8.2200000000000006</v>
      </c>
      <c r="H97" s="394" t="s">
        <v>34</v>
      </c>
      <c r="I97" s="399" t="s">
        <v>479</v>
      </c>
      <c r="J97" s="492"/>
    </row>
    <row r="98" spans="1:10" s="424" customFormat="1" ht="28.5" x14ac:dyDescent="0.2">
      <c r="A98" s="397" t="s">
        <v>38</v>
      </c>
      <c r="B98" s="703" t="s">
        <v>704</v>
      </c>
      <c r="C98" s="438">
        <v>111</v>
      </c>
      <c r="D98" s="438" t="s">
        <v>261</v>
      </c>
      <c r="E98" s="443" t="s">
        <v>270</v>
      </c>
      <c r="F98" s="402" t="s">
        <v>418</v>
      </c>
      <c r="G98" s="404">
        <f>65/2</f>
        <v>32.5</v>
      </c>
      <c r="H98" s="394" t="s">
        <v>34</v>
      </c>
      <c r="I98" s="395" t="s">
        <v>17</v>
      </c>
      <c r="J98" s="492"/>
    </row>
    <row r="99" spans="1:10" s="424" customFormat="1" ht="28.5" x14ac:dyDescent="0.2">
      <c r="A99" s="397" t="s">
        <v>38</v>
      </c>
      <c r="B99" s="408" t="s">
        <v>696</v>
      </c>
      <c r="C99" s="391">
        <v>111</v>
      </c>
      <c r="D99" s="391" t="s">
        <v>261</v>
      </c>
      <c r="E99" s="397" t="s">
        <v>20</v>
      </c>
      <c r="F99" s="402" t="s">
        <v>418</v>
      </c>
      <c r="G99" s="404">
        <f>65/2</f>
        <v>32.5</v>
      </c>
      <c r="H99" s="394" t="s">
        <v>34</v>
      </c>
      <c r="I99" s="395" t="s">
        <v>17</v>
      </c>
      <c r="J99" s="492"/>
    </row>
    <row r="100" spans="1:10" s="424" customFormat="1" ht="57" x14ac:dyDescent="0.2">
      <c r="A100" s="397" t="s">
        <v>38</v>
      </c>
      <c r="B100" s="408" t="s">
        <v>628</v>
      </c>
      <c r="C100" s="391">
        <v>112</v>
      </c>
      <c r="D100" s="402" t="s">
        <v>35</v>
      </c>
      <c r="E100" s="397" t="s">
        <v>20</v>
      </c>
      <c r="F100" s="402" t="s">
        <v>28</v>
      </c>
      <c r="G100" s="404">
        <v>18.7</v>
      </c>
      <c r="H100" s="394" t="s">
        <v>559</v>
      </c>
      <c r="I100" s="395" t="s">
        <v>17</v>
      </c>
      <c r="J100" s="492"/>
    </row>
    <row r="101" spans="1:10" s="424" customFormat="1" ht="57" x14ac:dyDescent="0.2">
      <c r="A101" s="397" t="s">
        <v>38</v>
      </c>
      <c r="B101" s="408" t="s">
        <v>628</v>
      </c>
      <c r="C101" s="391">
        <v>113</v>
      </c>
      <c r="D101" s="402" t="s">
        <v>35</v>
      </c>
      <c r="E101" s="397" t="s">
        <v>20</v>
      </c>
      <c r="F101" s="402" t="s">
        <v>28</v>
      </c>
      <c r="G101" s="404">
        <v>25.2</v>
      </c>
      <c r="H101" s="394" t="s">
        <v>559</v>
      </c>
      <c r="I101" s="395" t="s">
        <v>17</v>
      </c>
      <c r="J101" s="492"/>
    </row>
    <row r="102" spans="1:10" s="424" customFormat="1" ht="57" x14ac:dyDescent="0.2">
      <c r="A102" s="397" t="s">
        <v>38</v>
      </c>
      <c r="B102" s="408" t="s">
        <v>628</v>
      </c>
      <c r="C102" s="391">
        <v>114</v>
      </c>
      <c r="D102" s="402" t="s">
        <v>35</v>
      </c>
      <c r="E102" s="397" t="s">
        <v>19</v>
      </c>
      <c r="F102" s="402" t="s">
        <v>28</v>
      </c>
      <c r="G102" s="404">
        <v>16.97</v>
      </c>
      <c r="H102" s="394" t="s">
        <v>559</v>
      </c>
      <c r="I102" s="399" t="s">
        <v>479</v>
      </c>
      <c r="J102" s="492"/>
    </row>
    <row r="103" spans="1:10" s="424" customFormat="1" ht="31.5" customHeight="1" x14ac:dyDescent="0.2">
      <c r="A103" s="397" t="s">
        <v>38</v>
      </c>
      <c r="B103" s="408" t="s">
        <v>633</v>
      </c>
      <c r="C103" s="391">
        <v>116</v>
      </c>
      <c r="D103" s="402" t="s">
        <v>549</v>
      </c>
      <c r="E103" s="397" t="s">
        <v>19</v>
      </c>
      <c r="F103" s="402" t="s">
        <v>132</v>
      </c>
      <c r="G103" s="404">
        <v>10.039999999999999</v>
      </c>
      <c r="H103" s="394" t="s">
        <v>34</v>
      </c>
      <c r="I103" s="399" t="s">
        <v>479</v>
      </c>
      <c r="J103" s="495"/>
    </row>
    <row r="104" spans="1:10" s="424" customFormat="1" ht="24.75" customHeight="1" x14ac:dyDescent="0.2">
      <c r="A104" s="397" t="s">
        <v>38</v>
      </c>
      <c r="B104" s="408" t="s">
        <v>123</v>
      </c>
      <c r="C104" s="391">
        <v>117</v>
      </c>
      <c r="D104" s="402" t="s">
        <v>124</v>
      </c>
      <c r="E104" s="403" t="s">
        <v>19</v>
      </c>
      <c r="F104" s="402" t="s">
        <v>132</v>
      </c>
      <c r="G104" s="404">
        <v>4.6500000000000004</v>
      </c>
      <c r="H104" s="394" t="s">
        <v>34</v>
      </c>
      <c r="I104" s="399" t="s">
        <v>479</v>
      </c>
      <c r="J104" s="492"/>
    </row>
    <row r="105" spans="1:10" s="424" customFormat="1" ht="28.5" x14ac:dyDescent="0.2">
      <c r="A105" s="397" t="s">
        <v>38</v>
      </c>
      <c r="B105" s="402" t="s">
        <v>121</v>
      </c>
      <c r="C105" s="391">
        <v>118</v>
      </c>
      <c r="D105" s="391" t="s">
        <v>36</v>
      </c>
      <c r="E105" s="403" t="s">
        <v>20</v>
      </c>
      <c r="F105" s="402" t="s">
        <v>130</v>
      </c>
      <c r="G105" s="404">
        <v>14.62</v>
      </c>
      <c r="H105" s="394" t="s">
        <v>498</v>
      </c>
      <c r="I105" s="395" t="s">
        <v>17</v>
      </c>
      <c r="J105" s="489"/>
    </row>
    <row r="106" spans="1:10" s="424" customFormat="1" ht="28.5" x14ac:dyDescent="0.2">
      <c r="A106" s="397" t="s">
        <v>38</v>
      </c>
      <c r="B106" s="402" t="s">
        <v>121</v>
      </c>
      <c r="C106" s="391">
        <v>119</v>
      </c>
      <c r="D106" s="402" t="s">
        <v>36</v>
      </c>
      <c r="E106" s="403" t="s">
        <v>20</v>
      </c>
      <c r="F106" s="402" t="s">
        <v>130</v>
      </c>
      <c r="G106" s="404">
        <v>14.54</v>
      </c>
      <c r="H106" s="394" t="s">
        <v>498</v>
      </c>
      <c r="I106" s="395" t="s">
        <v>17</v>
      </c>
      <c r="J106" s="489"/>
    </row>
    <row r="107" spans="1:10" s="424" customFormat="1" ht="42" customHeight="1" x14ac:dyDescent="0.2">
      <c r="A107" s="397" t="s">
        <v>38</v>
      </c>
      <c r="B107" s="408" t="s">
        <v>625</v>
      </c>
      <c r="C107" s="405">
        <v>120</v>
      </c>
      <c r="D107" s="402" t="s">
        <v>550</v>
      </c>
      <c r="E107" s="403" t="s">
        <v>20</v>
      </c>
      <c r="F107" s="402" t="s">
        <v>133</v>
      </c>
      <c r="G107" s="404">
        <v>38.15</v>
      </c>
      <c r="H107" s="394" t="s">
        <v>31</v>
      </c>
      <c r="I107" s="395" t="s">
        <v>17</v>
      </c>
      <c r="J107" s="492"/>
    </row>
    <row r="108" spans="1:10" s="424" customFormat="1" ht="66" customHeight="1" x14ac:dyDescent="0.2">
      <c r="A108" s="397" t="s">
        <v>38</v>
      </c>
      <c r="B108" s="408" t="s">
        <v>628</v>
      </c>
      <c r="C108" s="391" t="s">
        <v>551</v>
      </c>
      <c r="D108" s="402" t="s">
        <v>557</v>
      </c>
      <c r="E108" s="391" t="s">
        <v>20</v>
      </c>
      <c r="F108" s="402" t="s">
        <v>28</v>
      </c>
      <c r="G108" s="404">
        <v>2.9</v>
      </c>
      <c r="H108" s="394" t="s">
        <v>559</v>
      </c>
      <c r="I108" s="395" t="s">
        <v>17</v>
      </c>
      <c r="J108" s="492"/>
    </row>
    <row r="109" spans="1:10" s="424" customFormat="1" ht="26.25" customHeight="1" x14ac:dyDescent="0.2">
      <c r="A109" s="397" t="s">
        <v>38</v>
      </c>
      <c r="B109" s="408" t="s">
        <v>136</v>
      </c>
      <c r="C109" s="406">
        <v>121</v>
      </c>
      <c r="D109" s="402" t="s">
        <v>30</v>
      </c>
      <c r="E109" s="403" t="s">
        <v>19</v>
      </c>
      <c r="F109" s="391" t="s">
        <v>614</v>
      </c>
      <c r="G109" s="407">
        <v>6.21</v>
      </c>
      <c r="H109" s="394" t="s">
        <v>31</v>
      </c>
      <c r="I109" s="399" t="s">
        <v>479</v>
      </c>
      <c r="J109" s="490"/>
    </row>
    <row r="110" spans="1:10" s="424" customFormat="1" ht="31.5" customHeight="1" x14ac:dyDescent="0.2">
      <c r="A110" s="397" t="s">
        <v>38</v>
      </c>
      <c r="B110" s="402" t="s">
        <v>121</v>
      </c>
      <c r="C110" s="405">
        <v>122</v>
      </c>
      <c r="D110" s="402" t="s">
        <v>36</v>
      </c>
      <c r="E110" s="403" t="s">
        <v>20</v>
      </c>
      <c r="F110" s="402" t="s">
        <v>130</v>
      </c>
      <c r="G110" s="404">
        <v>20.29</v>
      </c>
      <c r="H110" s="394" t="s">
        <v>498</v>
      </c>
      <c r="I110" s="395" t="s">
        <v>17</v>
      </c>
      <c r="J110" s="490"/>
    </row>
    <row r="111" spans="1:10" s="424" customFormat="1" ht="24" customHeight="1" x14ac:dyDescent="0.2">
      <c r="A111" s="397" t="s">
        <v>38</v>
      </c>
      <c r="B111" s="464" t="s">
        <v>692</v>
      </c>
      <c r="C111" s="405">
        <v>123</v>
      </c>
      <c r="D111" s="402" t="s">
        <v>30</v>
      </c>
      <c r="E111" s="403" t="s">
        <v>20</v>
      </c>
      <c r="F111" s="391" t="s">
        <v>614</v>
      </c>
      <c r="G111" s="407">
        <v>19.86</v>
      </c>
      <c r="H111" s="394" t="s">
        <v>578</v>
      </c>
      <c r="I111" s="395" t="s">
        <v>17</v>
      </c>
      <c r="J111" s="492"/>
    </row>
    <row r="112" spans="1:10" s="424" customFormat="1" ht="28.5" x14ac:dyDescent="0.2">
      <c r="A112" s="397" t="s">
        <v>38</v>
      </c>
      <c r="B112" s="402" t="s">
        <v>121</v>
      </c>
      <c r="C112" s="405">
        <v>124</v>
      </c>
      <c r="D112" s="402" t="s">
        <v>36</v>
      </c>
      <c r="E112" s="403" t="s">
        <v>20</v>
      </c>
      <c r="F112" s="402" t="s">
        <v>130</v>
      </c>
      <c r="G112" s="404">
        <v>16.3</v>
      </c>
      <c r="H112" s="394" t="s">
        <v>498</v>
      </c>
      <c r="I112" s="395" t="s">
        <v>17</v>
      </c>
      <c r="J112" s="492"/>
    </row>
    <row r="113" spans="1:10" s="424" customFormat="1" ht="28.5" x14ac:dyDescent="0.2">
      <c r="A113" s="397" t="s">
        <v>38</v>
      </c>
      <c r="B113" s="402" t="s">
        <v>121</v>
      </c>
      <c r="C113" s="405">
        <v>125</v>
      </c>
      <c r="D113" s="402" t="s">
        <v>36</v>
      </c>
      <c r="E113" s="403" t="s">
        <v>20</v>
      </c>
      <c r="F113" s="402" t="s">
        <v>130</v>
      </c>
      <c r="G113" s="404">
        <v>22.54</v>
      </c>
      <c r="H113" s="394" t="s">
        <v>498</v>
      </c>
      <c r="I113" s="395" t="s">
        <v>17</v>
      </c>
      <c r="J113" s="492"/>
    </row>
    <row r="114" spans="1:10" s="424" customFormat="1" ht="28.5" x14ac:dyDescent="0.2">
      <c r="A114" s="397" t="s">
        <v>38</v>
      </c>
      <c r="B114" s="402" t="s">
        <v>121</v>
      </c>
      <c r="C114" s="405">
        <v>126</v>
      </c>
      <c r="D114" s="402" t="s">
        <v>36</v>
      </c>
      <c r="E114" s="403" t="s">
        <v>20</v>
      </c>
      <c r="F114" s="402" t="s">
        <v>130</v>
      </c>
      <c r="G114" s="404">
        <v>14.18</v>
      </c>
      <c r="H114" s="394" t="s">
        <v>498</v>
      </c>
      <c r="I114" s="395" t="s">
        <v>17</v>
      </c>
      <c r="J114" s="492"/>
    </row>
    <row r="115" spans="1:10" s="424" customFormat="1" ht="28.5" x14ac:dyDescent="0.2">
      <c r="A115" s="397" t="s">
        <v>38</v>
      </c>
      <c r="B115" s="402" t="s">
        <v>121</v>
      </c>
      <c r="C115" s="405">
        <v>127</v>
      </c>
      <c r="D115" s="402" t="s">
        <v>36</v>
      </c>
      <c r="E115" s="403" t="s">
        <v>20</v>
      </c>
      <c r="F115" s="402" t="s">
        <v>130</v>
      </c>
      <c r="G115" s="404">
        <v>17.329999999999998</v>
      </c>
      <c r="H115" s="394" t="s">
        <v>498</v>
      </c>
      <c r="I115" s="395" t="s">
        <v>17</v>
      </c>
      <c r="J115" s="492"/>
    </row>
    <row r="116" spans="1:10" s="424" customFormat="1" ht="28.5" x14ac:dyDescent="0.2">
      <c r="A116" s="397" t="s">
        <v>38</v>
      </c>
      <c r="B116" s="402" t="s">
        <v>121</v>
      </c>
      <c r="C116" s="496">
        <v>128</v>
      </c>
      <c r="D116" s="402" t="s">
        <v>36</v>
      </c>
      <c r="E116" s="403" t="s">
        <v>20</v>
      </c>
      <c r="F116" s="402" t="s">
        <v>130</v>
      </c>
      <c r="G116" s="404">
        <v>15.82</v>
      </c>
      <c r="H116" s="394" t="s">
        <v>498</v>
      </c>
      <c r="I116" s="395" t="s">
        <v>17</v>
      </c>
      <c r="J116" s="492"/>
    </row>
    <row r="117" spans="1:10" s="424" customFormat="1" ht="28.5" x14ac:dyDescent="0.2">
      <c r="A117" s="397" t="s">
        <v>38</v>
      </c>
      <c r="B117" s="402" t="s">
        <v>121</v>
      </c>
      <c r="C117" s="496">
        <v>129</v>
      </c>
      <c r="D117" s="402" t="s">
        <v>36</v>
      </c>
      <c r="E117" s="403" t="s">
        <v>20</v>
      </c>
      <c r="F117" s="402" t="s">
        <v>130</v>
      </c>
      <c r="G117" s="404">
        <v>20.47</v>
      </c>
      <c r="H117" s="394" t="s">
        <v>498</v>
      </c>
      <c r="I117" s="395" t="s">
        <v>17</v>
      </c>
      <c r="J117" s="492"/>
    </row>
    <row r="118" spans="1:10" s="424" customFormat="1" ht="28.5" x14ac:dyDescent="0.2">
      <c r="A118" s="397" t="s">
        <v>38</v>
      </c>
      <c r="B118" s="402" t="s">
        <v>121</v>
      </c>
      <c r="C118" s="496" t="s">
        <v>552</v>
      </c>
      <c r="D118" s="496" t="s">
        <v>36</v>
      </c>
      <c r="E118" s="403" t="s">
        <v>20</v>
      </c>
      <c r="F118" s="402" t="s">
        <v>130</v>
      </c>
      <c r="G118" s="404">
        <v>46.85</v>
      </c>
      <c r="H118" s="394" t="s">
        <v>498</v>
      </c>
      <c r="I118" s="395" t="s">
        <v>17</v>
      </c>
      <c r="J118" s="492"/>
    </row>
    <row r="119" spans="1:10" s="424" customFormat="1" ht="28.5" x14ac:dyDescent="0.2">
      <c r="A119" s="397" t="s">
        <v>38</v>
      </c>
      <c r="B119" s="464" t="s">
        <v>692</v>
      </c>
      <c r="C119" s="496">
        <v>132</v>
      </c>
      <c r="D119" s="496" t="s">
        <v>30</v>
      </c>
      <c r="E119" s="403" t="s">
        <v>20</v>
      </c>
      <c r="F119" s="391" t="s">
        <v>614</v>
      </c>
      <c r="G119" s="407">
        <v>9.35</v>
      </c>
      <c r="H119" s="394" t="s">
        <v>578</v>
      </c>
      <c r="I119" s="395" t="s">
        <v>17</v>
      </c>
      <c r="J119" s="492"/>
    </row>
    <row r="120" spans="1:10" s="424" customFormat="1" ht="28.5" x14ac:dyDescent="0.2">
      <c r="A120" s="397" t="s">
        <v>38</v>
      </c>
      <c r="B120" s="692" t="s">
        <v>695</v>
      </c>
      <c r="C120" s="391">
        <v>133</v>
      </c>
      <c r="D120" s="391" t="s">
        <v>37</v>
      </c>
      <c r="E120" s="391" t="s">
        <v>19</v>
      </c>
      <c r="F120" s="391" t="s">
        <v>411</v>
      </c>
      <c r="G120" s="407">
        <v>10.39</v>
      </c>
      <c r="H120" s="394" t="s">
        <v>553</v>
      </c>
      <c r="I120" s="399" t="s">
        <v>479</v>
      </c>
      <c r="J120" s="492"/>
    </row>
    <row r="121" spans="1:10" s="431" customFormat="1" ht="23.25" customHeight="1" thickBot="1" x14ac:dyDescent="0.25">
      <c r="A121" s="454" t="s">
        <v>38</v>
      </c>
      <c r="B121" s="513" t="s">
        <v>91</v>
      </c>
      <c r="C121" s="456">
        <v>134</v>
      </c>
      <c r="D121" s="456" t="s">
        <v>554</v>
      </c>
      <c r="E121" s="456" t="s">
        <v>19</v>
      </c>
      <c r="F121" s="456" t="s">
        <v>613</v>
      </c>
      <c r="G121" s="497">
        <v>15.5</v>
      </c>
      <c r="H121" s="457" t="s">
        <v>32</v>
      </c>
      <c r="I121" s="458" t="s">
        <v>480</v>
      </c>
      <c r="J121" s="456" t="s">
        <v>555</v>
      </c>
    </row>
    <row r="122" spans="1:10" s="424" customFormat="1" ht="28.5" x14ac:dyDescent="0.2">
      <c r="A122" s="392" t="s">
        <v>39</v>
      </c>
      <c r="B122" s="402" t="s">
        <v>121</v>
      </c>
      <c r="C122" s="414">
        <v>200</v>
      </c>
      <c r="D122" s="402" t="s">
        <v>36</v>
      </c>
      <c r="E122" s="402" t="s">
        <v>20</v>
      </c>
      <c r="F122" s="388" t="s">
        <v>130</v>
      </c>
      <c r="G122" s="409">
        <v>17.899999999999999</v>
      </c>
      <c r="H122" s="449" t="s">
        <v>498</v>
      </c>
      <c r="I122" s="388" t="s">
        <v>17</v>
      </c>
      <c r="J122" s="498"/>
    </row>
    <row r="123" spans="1:10" s="424" customFormat="1" ht="28.5" x14ac:dyDescent="0.2">
      <c r="A123" s="397" t="s">
        <v>39</v>
      </c>
      <c r="B123" s="402" t="s">
        <v>121</v>
      </c>
      <c r="C123" s="405">
        <v>201</v>
      </c>
      <c r="D123" s="391" t="s">
        <v>36</v>
      </c>
      <c r="E123" s="402" t="s">
        <v>20</v>
      </c>
      <c r="F123" s="395" t="s">
        <v>130</v>
      </c>
      <c r="G123" s="410">
        <v>22.14</v>
      </c>
      <c r="H123" s="394" t="s">
        <v>498</v>
      </c>
      <c r="I123" s="395" t="s">
        <v>17</v>
      </c>
      <c r="J123" s="498"/>
    </row>
    <row r="124" spans="1:10" s="424" customFormat="1" ht="28.5" x14ac:dyDescent="0.2">
      <c r="A124" s="397" t="s">
        <v>39</v>
      </c>
      <c r="B124" s="402" t="s">
        <v>121</v>
      </c>
      <c r="C124" s="405">
        <v>202</v>
      </c>
      <c r="D124" s="391" t="s">
        <v>36</v>
      </c>
      <c r="E124" s="402" t="s">
        <v>20</v>
      </c>
      <c r="F124" s="388" t="s">
        <v>130</v>
      </c>
      <c r="G124" s="410">
        <v>19.27</v>
      </c>
      <c r="H124" s="394" t="s">
        <v>498</v>
      </c>
      <c r="I124" s="395" t="s">
        <v>17</v>
      </c>
      <c r="J124" s="498"/>
    </row>
    <row r="125" spans="1:10" s="424" customFormat="1" ht="28.5" x14ac:dyDescent="0.2">
      <c r="A125" s="397" t="s">
        <v>39</v>
      </c>
      <c r="B125" s="402" t="s">
        <v>121</v>
      </c>
      <c r="C125" s="405">
        <v>203</v>
      </c>
      <c r="D125" s="391" t="s">
        <v>36</v>
      </c>
      <c r="E125" s="402" t="s">
        <v>20</v>
      </c>
      <c r="F125" s="395" t="s">
        <v>130</v>
      </c>
      <c r="G125" s="410">
        <v>25.39</v>
      </c>
      <c r="H125" s="394" t="s">
        <v>498</v>
      </c>
      <c r="I125" s="395" t="s">
        <v>17</v>
      </c>
      <c r="J125" s="499"/>
    </row>
    <row r="126" spans="1:10" s="424" customFormat="1" ht="28.5" x14ac:dyDescent="0.2">
      <c r="A126" s="397" t="s">
        <v>39</v>
      </c>
      <c r="B126" s="402" t="s">
        <v>121</v>
      </c>
      <c r="C126" s="405">
        <v>204</v>
      </c>
      <c r="D126" s="391" t="s">
        <v>36</v>
      </c>
      <c r="E126" s="402" t="s">
        <v>20</v>
      </c>
      <c r="F126" s="388" t="s">
        <v>130</v>
      </c>
      <c r="G126" s="411">
        <v>32.22</v>
      </c>
      <c r="H126" s="394" t="s">
        <v>498</v>
      </c>
      <c r="I126" s="395" t="s">
        <v>17</v>
      </c>
      <c r="J126" s="500"/>
    </row>
    <row r="127" spans="1:10" s="424" customFormat="1" ht="28.5" x14ac:dyDescent="0.2">
      <c r="A127" s="397" t="s">
        <v>39</v>
      </c>
      <c r="B127" s="402" t="s">
        <v>121</v>
      </c>
      <c r="C127" s="405">
        <v>205</v>
      </c>
      <c r="D127" s="391" t="s">
        <v>36</v>
      </c>
      <c r="E127" s="402" t="s">
        <v>20</v>
      </c>
      <c r="F127" s="395" t="s">
        <v>130</v>
      </c>
      <c r="G127" s="410">
        <v>23.76</v>
      </c>
      <c r="H127" s="394" t="s">
        <v>498</v>
      </c>
      <c r="I127" s="395" t="s">
        <v>17</v>
      </c>
      <c r="J127" s="500"/>
    </row>
    <row r="128" spans="1:10" s="424" customFormat="1" ht="28.5" x14ac:dyDescent="0.2">
      <c r="A128" s="397" t="s">
        <v>39</v>
      </c>
      <c r="B128" s="402" t="s">
        <v>121</v>
      </c>
      <c r="C128" s="405">
        <v>206</v>
      </c>
      <c r="D128" s="391" t="s">
        <v>36</v>
      </c>
      <c r="E128" s="402" t="s">
        <v>20</v>
      </c>
      <c r="F128" s="388" t="s">
        <v>130</v>
      </c>
      <c r="G128" s="410">
        <v>24.63</v>
      </c>
      <c r="H128" s="394" t="s">
        <v>498</v>
      </c>
      <c r="I128" s="395" t="s">
        <v>17</v>
      </c>
      <c r="J128" s="499"/>
    </row>
    <row r="129" spans="1:10" s="424" customFormat="1" ht="28.5" x14ac:dyDescent="0.2">
      <c r="A129" s="397" t="s">
        <v>39</v>
      </c>
      <c r="B129" s="402" t="s">
        <v>121</v>
      </c>
      <c r="C129" s="405">
        <v>207</v>
      </c>
      <c r="D129" s="391" t="s">
        <v>36</v>
      </c>
      <c r="E129" s="402" t="s">
        <v>20</v>
      </c>
      <c r="F129" s="395" t="s">
        <v>130</v>
      </c>
      <c r="G129" s="410">
        <v>25.1</v>
      </c>
      <c r="H129" s="394" t="s">
        <v>498</v>
      </c>
      <c r="I129" s="395" t="s">
        <v>17</v>
      </c>
      <c r="J129" s="499"/>
    </row>
    <row r="130" spans="1:10" s="424" customFormat="1" ht="28.5" x14ac:dyDescent="0.2">
      <c r="A130" s="397" t="s">
        <v>39</v>
      </c>
      <c r="B130" s="402" t="s">
        <v>121</v>
      </c>
      <c r="C130" s="405">
        <v>217</v>
      </c>
      <c r="D130" s="391" t="s">
        <v>36</v>
      </c>
      <c r="E130" s="402" t="s">
        <v>20</v>
      </c>
      <c r="F130" s="388" t="s">
        <v>130</v>
      </c>
      <c r="G130" s="411">
        <v>14.91</v>
      </c>
      <c r="H130" s="394" t="s">
        <v>498</v>
      </c>
      <c r="I130" s="395" t="s">
        <v>17</v>
      </c>
      <c r="J130" s="499"/>
    </row>
    <row r="131" spans="1:10" s="424" customFormat="1" ht="28.5" x14ac:dyDescent="0.2">
      <c r="A131" s="397" t="s">
        <v>39</v>
      </c>
      <c r="B131" s="402" t="s">
        <v>121</v>
      </c>
      <c r="C131" s="405">
        <v>218</v>
      </c>
      <c r="D131" s="391" t="s">
        <v>36</v>
      </c>
      <c r="E131" s="402" t="s">
        <v>20</v>
      </c>
      <c r="F131" s="395" t="s">
        <v>130</v>
      </c>
      <c r="G131" s="411">
        <v>14.79</v>
      </c>
      <c r="H131" s="394" t="s">
        <v>498</v>
      </c>
      <c r="I131" s="395" t="s">
        <v>17</v>
      </c>
      <c r="J131" s="499"/>
    </row>
    <row r="132" spans="1:10" s="424" customFormat="1" ht="28.5" x14ac:dyDescent="0.2">
      <c r="A132" s="397" t="s">
        <v>39</v>
      </c>
      <c r="B132" s="402" t="s">
        <v>121</v>
      </c>
      <c r="C132" s="405">
        <v>219</v>
      </c>
      <c r="D132" s="391" t="s">
        <v>36</v>
      </c>
      <c r="E132" s="402" t="s">
        <v>20</v>
      </c>
      <c r="F132" s="388" t="s">
        <v>130</v>
      </c>
      <c r="G132" s="411">
        <v>20</v>
      </c>
      <c r="H132" s="394" t="s">
        <v>498</v>
      </c>
      <c r="I132" s="395" t="s">
        <v>17</v>
      </c>
      <c r="J132" s="499"/>
    </row>
    <row r="133" spans="1:10" s="424" customFormat="1" ht="28.5" x14ac:dyDescent="0.2">
      <c r="A133" s="397" t="s">
        <v>39</v>
      </c>
      <c r="B133" s="402" t="s">
        <v>121</v>
      </c>
      <c r="C133" s="405" t="s">
        <v>556</v>
      </c>
      <c r="D133" s="391" t="s">
        <v>557</v>
      </c>
      <c r="E133" s="402" t="s">
        <v>20</v>
      </c>
      <c r="F133" s="402" t="s">
        <v>28</v>
      </c>
      <c r="G133" s="411">
        <v>2.9</v>
      </c>
      <c r="H133" s="394" t="s">
        <v>498</v>
      </c>
      <c r="I133" s="395" t="s">
        <v>17</v>
      </c>
      <c r="J133" s="499"/>
    </row>
    <row r="134" spans="1:10" s="424" customFormat="1" ht="28.5" x14ac:dyDescent="0.2">
      <c r="A134" s="397" t="s">
        <v>39</v>
      </c>
      <c r="B134" s="402" t="s">
        <v>121</v>
      </c>
      <c r="C134" s="405">
        <v>220</v>
      </c>
      <c r="D134" s="391" t="s">
        <v>36</v>
      </c>
      <c r="E134" s="402" t="s">
        <v>20</v>
      </c>
      <c r="F134" s="402" t="s">
        <v>130</v>
      </c>
      <c r="G134" s="411">
        <v>24.86</v>
      </c>
      <c r="H134" s="394" t="s">
        <v>498</v>
      </c>
      <c r="I134" s="395" t="s">
        <v>17</v>
      </c>
      <c r="J134" s="499"/>
    </row>
    <row r="135" spans="1:10" s="424" customFormat="1" ht="28.5" x14ac:dyDescent="0.2">
      <c r="A135" s="397" t="s">
        <v>39</v>
      </c>
      <c r="B135" s="391" t="s">
        <v>121</v>
      </c>
      <c r="C135" s="405">
        <v>221</v>
      </c>
      <c r="D135" s="391" t="s">
        <v>36</v>
      </c>
      <c r="E135" s="402" t="s">
        <v>20</v>
      </c>
      <c r="F135" s="402" t="s">
        <v>130</v>
      </c>
      <c r="G135" s="411">
        <v>13.38</v>
      </c>
      <c r="H135" s="394" t="s">
        <v>498</v>
      </c>
      <c r="I135" s="395" t="s">
        <v>17</v>
      </c>
      <c r="J135" s="499"/>
    </row>
    <row r="136" spans="1:10" s="424" customFormat="1" ht="28.5" x14ac:dyDescent="0.2">
      <c r="A136" s="397" t="s">
        <v>39</v>
      </c>
      <c r="B136" s="402" t="s">
        <v>121</v>
      </c>
      <c r="C136" s="405">
        <v>222</v>
      </c>
      <c r="D136" s="391" t="s">
        <v>36</v>
      </c>
      <c r="E136" s="402" t="s">
        <v>20</v>
      </c>
      <c r="F136" s="402" t="s">
        <v>130</v>
      </c>
      <c r="G136" s="411">
        <v>13.79</v>
      </c>
      <c r="H136" s="394" t="s">
        <v>498</v>
      </c>
      <c r="I136" s="395" t="s">
        <v>17</v>
      </c>
      <c r="J136" s="499"/>
    </row>
    <row r="137" spans="1:10" s="424" customFormat="1" ht="28.5" x14ac:dyDescent="0.2">
      <c r="A137" s="397" t="s">
        <v>39</v>
      </c>
      <c r="B137" s="402" t="s">
        <v>121</v>
      </c>
      <c r="C137" s="405">
        <v>223</v>
      </c>
      <c r="D137" s="391" t="s">
        <v>36</v>
      </c>
      <c r="E137" s="402" t="s">
        <v>20</v>
      </c>
      <c r="F137" s="402" t="s">
        <v>130</v>
      </c>
      <c r="G137" s="411">
        <v>13.28</v>
      </c>
      <c r="H137" s="394" t="s">
        <v>498</v>
      </c>
      <c r="I137" s="395" t="s">
        <v>17</v>
      </c>
      <c r="J137" s="499"/>
    </row>
    <row r="138" spans="1:10" s="424" customFormat="1" ht="28.5" x14ac:dyDescent="0.2">
      <c r="A138" s="397" t="s">
        <v>39</v>
      </c>
      <c r="B138" s="402" t="s">
        <v>121</v>
      </c>
      <c r="C138" s="405">
        <v>224</v>
      </c>
      <c r="D138" s="391" t="s">
        <v>36</v>
      </c>
      <c r="E138" s="402" t="s">
        <v>20</v>
      </c>
      <c r="F138" s="402" t="s">
        <v>130</v>
      </c>
      <c r="G138" s="411">
        <v>16.12</v>
      </c>
      <c r="H138" s="394" t="s">
        <v>498</v>
      </c>
      <c r="I138" s="395" t="s">
        <v>17</v>
      </c>
      <c r="J138" s="499"/>
    </row>
    <row r="139" spans="1:10" s="424" customFormat="1" ht="28.5" x14ac:dyDescent="0.2">
      <c r="A139" s="397" t="s">
        <v>39</v>
      </c>
      <c r="B139" s="402" t="s">
        <v>121</v>
      </c>
      <c r="C139" s="405">
        <v>225</v>
      </c>
      <c r="D139" s="391" t="s">
        <v>36</v>
      </c>
      <c r="E139" s="402" t="s">
        <v>20</v>
      </c>
      <c r="F139" s="402" t="s">
        <v>130</v>
      </c>
      <c r="G139" s="411">
        <v>15.29</v>
      </c>
      <c r="H139" s="394" t="s">
        <v>498</v>
      </c>
      <c r="I139" s="395" t="s">
        <v>17</v>
      </c>
      <c r="J139" s="499"/>
    </row>
    <row r="140" spans="1:10" s="424" customFormat="1" ht="28.5" x14ac:dyDescent="0.2">
      <c r="A140" s="397" t="s">
        <v>39</v>
      </c>
      <c r="B140" s="402" t="s">
        <v>121</v>
      </c>
      <c r="C140" s="405">
        <v>226</v>
      </c>
      <c r="D140" s="391" t="s">
        <v>36</v>
      </c>
      <c r="E140" s="402" t="s">
        <v>20</v>
      </c>
      <c r="F140" s="402" t="s">
        <v>130</v>
      </c>
      <c r="G140" s="411">
        <v>15.79</v>
      </c>
      <c r="H140" s="394" t="s">
        <v>498</v>
      </c>
      <c r="I140" s="395" t="s">
        <v>17</v>
      </c>
      <c r="J140" s="499"/>
    </row>
    <row r="141" spans="1:10" s="424" customFormat="1" ht="28.5" x14ac:dyDescent="0.2">
      <c r="A141" s="397" t="s">
        <v>39</v>
      </c>
      <c r="B141" s="402" t="s">
        <v>121</v>
      </c>
      <c r="C141" s="405">
        <v>227</v>
      </c>
      <c r="D141" s="391" t="s">
        <v>36</v>
      </c>
      <c r="E141" s="402" t="s">
        <v>20</v>
      </c>
      <c r="F141" s="402" t="s">
        <v>130</v>
      </c>
      <c r="G141" s="411">
        <v>14.36</v>
      </c>
      <c r="H141" s="394" t="s">
        <v>498</v>
      </c>
      <c r="I141" s="395" t="s">
        <v>17</v>
      </c>
      <c r="J141" s="499"/>
    </row>
    <row r="142" spans="1:10" s="424" customFormat="1" ht="28.5" x14ac:dyDescent="0.2">
      <c r="A142" s="397" t="s">
        <v>39</v>
      </c>
      <c r="B142" s="402" t="s">
        <v>121</v>
      </c>
      <c r="C142" s="405">
        <v>228</v>
      </c>
      <c r="D142" s="391" t="s">
        <v>36</v>
      </c>
      <c r="E142" s="402" t="s">
        <v>20</v>
      </c>
      <c r="F142" s="402" t="s">
        <v>130</v>
      </c>
      <c r="G142" s="411">
        <v>20.45</v>
      </c>
      <c r="H142" s="394" t="s">
        <v>498</v>
      </c>
      <c r="I142" s="395" t="s">
        <v>17</v>
      </c>
      <c r="J142" s="500"/>
    </row>
    <row r="143" spans="1:10" s="424" customFormat="1" ht="57" x14ac:dyDescent="0.2">
      <c r="A143" s="397" t="s">
        <v>39</v>
      </c>
      <c r="B143" s="408" t="s">
        <v>628</v>
      </c>
      <c r="C143" s="405">
        <v>229</v>
      </c>
      <c r="D143" s="391" t="s">
        <v>35</v>
      </c>
      <c r="E143" s="402" t="s">
        <v>20</v>
      </c>
      <c r="F143" s="402" t="s">
        <v>28</v>
      </c>
      <c r="G143" s="410">
        <v>18.88</v>
      </c>
      <c r="H143" s="394" t="s">
        <v>559</v>
      </c>
      <c r="I143" s="395" t="s">
        <v>17</v>
      </c>
      <c r="J143" s="492"/>
    </row>
    <row r="144" spans="1:10" s="424" customFormat="1" ht="28.5" x14ac:dyDescent="0.2">
      <c r="A144" s="397" t="s">
        <v>39</v>
      </c>
      <c r="B144" s="408" t="s">
        <v>704</v>
      </c>
      <c r="C144" s="405">
        <v>230</v>
      </c>
      <c r="D144" s="391" t="s">
        <v>261</v>
      </c>
      <c r="E144" s="397" t="s">
        <v>270</v>
      </c>
      <c r="F144" s="402" t="s">
        <v>418</v>
      </c>
      <c r="G144" s="404">
        <f>65/2</f>
        <v>32.5</v>
      </c>
      <c r="H144" s="394" t="s">
        <v>34</v>
      </c>
      <c r="I144" s="395" t="s">
        <v>17</v>
      </c>
      <c r="J144" s="492"/>
    </row>
    <row r="145" spans="1:10" s="424" customFormat="1" ht="28.5" x14ac:dyDescent="0.2">
      <c r="A145" s="397" t="s">
        <v>39</v>
      </c>
      <c r="B145" s="408" t="s">
        <v>696</v>
      </c>
      <c r="C145" s="405">
        <v>230</v>
      </c>
      <c r="D145" s="391" t="s">
        <v>261</v>
      </c>
      <c r="E145" s="397" t="s">
        <v>20</v>
      </c>
      <c r="F145" s="402" t="s">
        <v>418</v>
      </c>
      <c r="G145" s="404">
        <f>65/2</f>
        <v>32.5</v>
      </c>
      <c r="H145" s="394" t="s">
        <v>34</v>
      </c>
      <c r="I145" s="395" t="s">
        <v>17</v>
      </c>
      <c r="J145" s="492"/>
    </row>
    <row r="146" spans="1:10" s="424" customFormat="1" ht="57" x14ac:dyDescent="0.2">
      <c r="A146" s="397" t="s">
        <v>39</v>
      </c>
      <c r="B146" s="408" t="s">
        <v>628</v>
      </c>
      <c r="C146" s="405">
        <v>231</v>
      </c>
      <c r="D146" s="391" t="s">
        <v>35</v>
      </c>
      <c r="E146" s="402" t="s">
        <v>20</v>
      </c>
      <c r="F146" s="402" t="s">
        <v>28</v>
      </c>
      <c r="G146" s="410">
        <v>42.9</v>
      </c>
      <c r="H146" s="394" t="s">
        <v>559</v>
      </c>
      <c r="I146" s="395" t="s">
        <v>17</v>
      </c>
      <c r="J146" s="492"/>
    </row>
    <row r="147" spans="1:10" s="424" customFormat="1" ht="36.75" customHeight="1" x14ac:dyDescent="0.2">
      <c r="A147" s="397" t="s">
        <v>39</v>
      </c>
      <c r="B147" s="408" t="s">
        <v>123</v>
      </c>
      <c r="C147" s="405">
        <v>232</v>
      </c>
      <c r="D147" s="391" t="s">
        <v>560</v>
      </c>
      <c r="E147" s="402" t="s">
        <v>19</v>
      </c>
      <c r="F147" s="388" t="s">
        <v>132</v>
      </c>
      <c r="G147" s="410">
        <v>8.2200000000000006</v>
      </c>
      <c r="H147" s="394" t="s">
        <v>34</v>
      </c>
      <c r="I147" s="399" t="s">
        <v>479</v>
      </c>
      <c r="J147" s="492"/>
    </row>
    <row r="148" spans="1:10" s="424" customFormat="1" ht="29.25" thickBot="1" x14ac:dyDescent="0.25">
      <c r="A148" s="454" t="s">
        <v>39</v>
      </c>
      <c r="B148" s="501" t="s">
        <v>640</v>
      </c>
      <c r="C148" s="451">
        <v>233</v>
      </c>
      <c r="D148" s="450" t="s">
        <v>561</v>
      </c>
      <c r="E148" s="450" t="s">
        <v>20</v>
      </c>
      <c r="F148" s="452" t="s">
        <v>130</v>
      </c>
      <c r="G148" s="453">
        <v>4.6399999999999997</v>
      </c>
      <c r="H148" s="455" t="s">
        <v>562</v>
      </c>
      <c r="I148" s="452" t="s">
        <v>17</v>
      </c>
      <c r="J148" s="502"/>
    </row>
    <row r="149" spans="1:10" s="424" customFormat="1" ht="28.5" x14ac:dyDescent="0.2">
      <c r="A149" s="392" t="s">
        <v>139</v>
      </c>
      <c r="B149" s="402" t="s">
        <v>121</v>
      </c>
      <c r="C149" s="414">
        <v>300</v>
      </c>
      <c r="D149" s="402" t="s">
        <v>36</v>
      </c>
      <c r="E149" s="412" t="s">
        <v>20</v>
      </c>
      <c r="F149" s="402" t="s">
        <v>130</v>
      </c>
      <c r="G149" s="409">
        <v>17.899999999999999</v>
      </c>
      <c r="H149" s="449" t="s">
        <v>498</v>
      </c>
      <c r="I149" s="388" t="s">
        <v>17</v>
      </c>
      <c r="J149" s="499"/>
    </row>
    <row r="150" spans="1:10" s="424" customFormat="1" ht="28.5" x14ac:dyDescent="0.2">
      <c r="A150" s="397" t="s">
        <v>139</v>
      </c>
      <c r="B150" s="402" t="s">
        <v>121</v>
      </c>
      <c r="C150" s="405">
        <v>301</v>
      </c>
      <c r="D150" s="402" t="s">
        <v>36</v>
      </c>
      <c r="E150" s="412" t="s">
        <v>20</v>
      </c>
      <c r="F150" s="402" t="s">
        <v>130</v>
      </c>
      <c r="G150" s="409">
        <v>20.14</v>
      </c>
      <c r="H150" s="394" t="s">
        <v>498</v>
      </c>
      <c r="I150" s="395" t="s">
        <v>17</v>
      </c>
      <c r="J150" s="499"/>
    </row>
    <row r="151" spans="1:10" s="424" customFormat="1" ht="28.5" x14ac:dyDescent="0.2">
      <c r="A151" s="397" t="s">
        <v>139</v>
      </c>
      <c r="B151" s="402" t="s">
        <v>121</v>
      </c>
      <c r="C151" s="414" t="s">
        <v>563</v>
      </c>
      <c r="D151" s="402" t="s">
        <v>36</v>
      </c>
      <c r="E151" s="412" t="s">
        <v>20</v>
      </c>
      <c r="F151" s="402" t="s">
        <v>130</v>
      </c>
      <c r="G151" s="409">
        <v>24.89</v>
      </c>
      <c r="H151" s="394" t="s">
        <v>498</v>
      </c>
      <c r="I151" s="395" t="s">
        <v>17</v>
      </c>
      <c r="J151" s="499"/>
    </row>
    <row r="152" spans="1:10" s="424" customFormat="1" ht="28.5" x14ac:dyDescent="0.2">
      <c r="A152" s="397" t="s">
        <v>139</v>
      </c>
      <c r="B152" s="402" t="s">
        <v>121</v>
      </c>
      <c r="C152" s="391">
        <v>302</v>
      </c>
      <c r="D152" s="402" t="s">
        <v>36</v>
      </c>
      <c r="E152" s="412" t="s">
        <v>20</v>
      </c>
      <c r="F152" s="402" t="s">
        <v>130</v>
      </c>
      <c r="G152" s="409">
        <v>25.42</v>
      </c>
      <c r="H152" s="394" t="s">
        <v>498</v>
      </c>
      <c r="I152" s="395" t="s">
        <v>17</v>
      </c>
      <c r="J152" s="499"/>
    </row>
    <row r="153" spans="1:10" s="424" customFormat="1" ht="28.5" x14ac:dyDescent="0.2">
      <c r="A153" s="397" t="s">
        <v>139</v>
      </c>
      <c r="B153" s="402" t="s">
        <v>121</v>
      </c>
      <c r="C153" s="391">
        <v>303</v>
      </c>
      <c r="D153" s="402" t="s">
        <v>36</v>
      </c>
      <c r="E153" s="412" t="s">
        <v>20</v>
      </c>
      <c r="F153" s="402" t="s">
        <v>130</v>
      </c>
      <c r="G153" s="409">
        <v>28.36</v>
      </c>
      <c r="H153" s="394" t="s">
        <v>498</v>
      </c>
      <c r="I153" s="395" t="s">
        <v>17</v>
      </c>
      <c r="J153" s="499"/>
    </row>
    <row r="154" spans="1:10" s="424" customFormat="1" ht="28.5" x14ac:dyDescent="0.2">
      <c r="A154" s="397" t="s">
        <v>139</v>
      </c>
      <c r="B154" s="408" t="s">
        <v>640</v>
      </c>
      <c r="C154" s="391">
        <v>304</v>
      </c>
      <c r="D154" s="391" t="s">
        <v>561</v>
      </c>
      <c r="E154" s="412" t="s">
        <v>20</v>
      </c>
      <c r="F154" s="402" t="s">
        <v>130</v>
      </c>
      <c r="G154" s="409">
        <v>5.28</v>
      </c>
      <c r="H154" s="394" t="s">
        <v>562</v>
      </c>
      <c r="I154" s="395" t="s">
        <v>17</v>
      </c>
      <c r="J154" s="499"/>
    </row>
    <row r="155" spans="1:10" s="424" customFormat="1" ht="28.5" x14ac:dyDescent="0.2">
      <c r="A155" s="397" t="s">
        <v>139</v>
      </c>
      <c r="B155" s="402" t="s">
        <v>121</v>
      </c>
      <c r="C155" s="391">
        <v>305</v>
      </c>
      <c r="D155" s="391" t="s">
        <v>36</v>
      </c>
      <c r="E155" s="412" t="s">
        <v>20</v>
      </c>
      <c r="F155" s="402" t="s">
        <v>130</v>
      </c>
      <c r="G155" s="409">
        <v>21.89</v>
      </c>
      <c r="H155" s="394" t="s">
        <v>498</v>
      </c>
      <c r="I155" s="395" t="s">
        <v>17</v>
      </c>
      <c r="J155" s="499"/>
    </row>
    <row r="156" spans="1:10" s="424" customFormat="1" ht="28.5" x14ac:dyDescent="0.2">
      <c r="A156" s="397" t="s">
        <v>139</v>
      </c>
      <c r="B156" s="402" t="s">
        <v>121</v>
      </c>
      <c r="C156" s="391">
        <v>306</v>
      </c>
      <c r="D156" s="391" t="s">
        <v>36</v>
      </c>
      <c r="E156" s="412" t="s">
        <v>20</v>
      </c>
      <c r="F156" s="402" t="s">
        <v>130</v>
      </c>
      <c r="G156" s="409">
        <v>24.8</v>
      </c>
      <c r="H156" s="394" t="s">
        <v>498</v>
      </c>
      <c r="I156" s="395" t="s">
        <v>17</v>
      </c>
      <c r="J156" s="499"/>
    </row>
    <row r="157" spans="1:10" s="424" customFormat="1" ht="28.5" x14ac:dyDescent="0.2">
      <c r="A157" s="397" t="s">
        <v>139</v>
      </c>
      <c r="B157" s="402" t="s">
        <v>121</v>
      </c>
      <c r="C157" s="391">
        <v>307</v>
      </c>
      <c r="D157" s="391" t="s">
        <v>36</v>
      </c>
      <c r="E157" s="412" t="s">
        <v>20</v>
      </c>
      <c r="F157" s="402" t="s">
        <v>130</v>
      </c>
      <c r="G157" s="409">
        <v>25</v>
      </c>
      <c r="H157" s="394" t="s">
        <v>498</v>
      </c>
      <c r="I157" s="395" t="s">
        <v>17</v>
      </c>
      <c r="J157" s="499"/>
    </row>
    <row r="158" spans="1:10" s="424" customFormat="1" ht="28.5" x14ac:dyDescent="0.2">
      <c r="A158" s="397" t="s">
        <v>139</v>
      </c>
      <c r="B158" s="402" t="s">
        <v>121</v>
      </c>
      <c r="C158" s="391">
        <v>316</v>
      </c>
      <c r="D158" s="391" t="s">
        <v>36</v>
      </c>
      <c r="E158" s="412" t="s">
        <v>20</v>
      </c>
      <c r="F158" s="402" t="s">
        <v>130</v>
      </c>
      <c r="G158" s="409">
        <v>14.95</v>
      </c>
      <c r="H158" s="394" t="s">
        <v>498</v>
      </c>
      <c r="I158" s="395" t="s">
        <v>17</v>
      </c>
      <c r="J158" s="499"/>
    </row>
    <row r="159" spans="1:10" s="424" customFormat="1" ht="28.5" x14ac:dyDescent="0.2">
      <c r="A159" s="397" t="s">
        <v>139</v>
      </c>
      <c r="B159" s="402" t="s">
        <v>121</v>
      </c>
      <c r="C159" s="391">
        <v>317</v>
      </c>
      <c r="D159" s="391" t="s">
        <v>36</v>
      </c>
      <c r="E159" s="412" t="s">
        <v>20</v>
      </c>
      <c r="F159" s="402" t="s">
        <v>130</v>
      </c>
      <c r="G159" s="409">
        <v>14.79</v>
      </c>
      <c r="H159" s="394" t="s">
        <v>498</v>
      </c>
      <c r="I159" s="395" t="s">
        <v>17</v>
      </c>
      <c r="J159" s="499"/>
    </row>
    <row r="160" spans="1:10" s="424" customFormat="1" ht="28.5" x14ac:dyDescent="0.2">
      <c r="A160" s="397" t="s">
        <v>139</v>
      </c>
      <c r="B160" s="402" t="s">
        <v>121</v>
      </c>
      <c r="C160" s="391">
        <v>318</v>
      </c>
      <c r="D160" s="391" t="s">
        <v>557</v>
      </c>
      <c r="E160" s="412" t="s">
        <v>20</v>
      </c>
      <c r="F160" s="402" t="s">
        <v>130</v>
      </c>
      <c r="G160" s="409">
        <v>3.38</v>
      </c>
      <c r="H160" s="394" t="s">
        <v>498</v>
      </c>
      <c r="I160" s="395" t="s">
        <v>17</v>
      </c>
      <c r="J160" s="499"/>
    </row>
    <row r="161" spans="1:10" s="424" customFormat="1" ht="28.5" x14ac:dyDescent="0.2">
      <c r="A161" s="397" t="s">
        <v>139</v>
      </c>
      <c r="B161" s="402" t="s">
        <v>121</v>
      </c>
      <c r="C161" s="391" t="s">
        <v>564</v>
      </c>
      <c r="D161" s="391" t="s">
        <v>36</v>
      </c>
      <c r="E161" s="412" t="s">
        <v>20</v>
      </c>
      <c r="F161" s="402" t="s">
        <v>130</v>
      </c>
      <c r="G161" s="409">
        <v>20.48</v>
      </c>
      <c r="H161" s="394" t="s">
        <v>498</v>
      </c>
      <c r="I161" s="395" t="s">
        <v>17</v>
      </c>
      <c r="J161" s="499"/>
    </row>
    <row r="162" spans="1:10" s="424" customFormat="1" ht="28.5" x14ac:dyDescent="0.2">
      <c r="A162" s="397" t="s">
        <v>139</v>
      </c>
      <c r="B162" s="402" t="s">
        <v>121</v>
      </c>
      <c r="C162" s="391" t="s">
        <v>565</v>
      </c>
      <c r="D162" s="391" t="s">
        <v>36</v>
      </c>
      <c r="E162" s="412" t="s">
        <v>20</v>
      </c>
      <c r="F162" s="402" t="s">
        <v>130</v>
      </c>
      <c r="G162" s="409">
        <v>18.440000000000001</v>
      </c>
      <c r="H162" s="394" t="s">
        <v>498</v>
      </c>
      <c r="I162" s="395" t="s">
        <v>17</v>
      </c>
      <c r="J162" s="499"/>
    </row>
    <row r="163" spans="1:10" s="424" customFormat="1" ht="28.5" x14ac:dyDescent="0.2">
      <c r="A163" s="397" t="s">
        <v>139</v>
      </c>
      <c r="B163" s="408" t="s">
        <v>692</v>
      </c>
      <c r="C163" s="391" t="s">
        <v>566</v>
      </c>
      <c r="D163" s="391" t="s">
        <v>30</v>
      </c>
      <c r="E163" s="412" t="s">
        <v>20</v>
      </c>
      <c r="F163" s="391" t="s">
        <v>614</v>
      </c>
      <c r="G163" s="410">
        <v>5.51</v>
      </c>
      <c r="H163" s="394" t="s">
        <v>578</v>
      </c>
      <c r="I163" s="395" t="s">
        <v>17</v>
      </c>
      <c r="J163" s="499"/>
    </row>
    <row r="164" spans="1:10" s="424" customFormat="1" ht="28.5" x14ac:dyDescent="0.2">
      <c r="A164" s="397" t="s">
        <v>139</v>
      </c>
      <c r="B164" s="408" t="s">
        <v>121</v>
      </c>
      <c r="C164" s="391">
        <v>319</v>
      </c>
      <c r="D164" s="391" t="s">
        <v>36</v>
      </c>
      <c r="E164" s="412" t="s">
        <v>20</v>
      </c>
      <c r="F164" s="402" t="s">
        <v>130</v>
      </c>
      <c r="G164" s="410">
        <v>21.12</v>
      </c>
      <c r="H164" s="394" t="s">
        <v>498</v>
      </c>
      <c r="I164" s="395" t="s">
        <v>17</v>
      </c>
      <c r="J164" s="499"/>
    </row>
    <row r="165" spans="1:10" s="424" customFormat="1" ht="28.5" x14ac:dyDescent="0.2">
      <c r="A165" s="397" t="s">
        <v>139</v>
      </c>
      <c r="B165" s="408" t="s">
        <v>121</v>
      </c>
      <c r="C165" s="391" t="s">
        <v>567</v>
      </c>
      <c r="D165" s="391" t="s">
        <v>36</v>
      </c>
      <c r="E165" s="412" t="s">
        <v>20</v>
      </c>
      <c r="F165" s="402" t="s">
        <v>130</v>
      </c>
      <c r="G165" s="410">
        <v>19.48</v>
      </c>
      <c r="H165" s="394" t="s">
        <v>498</v>
      </c>
      <c r="I165" s="395" t="s">
        <v>17</v>
      </c>
      <c r="J165" s="499"/>
    </row>
    <row r="166" spans="1:10" s="424" customFormat="1" ht="28.5" x14ac:dyDescent="0.2">
      <c r="A166" s="397" t="s">
        <v>139</v>
      </c>
      <c r="B166" s="408" t="s">
        <v>692</v>
      </c>
      <c r="C166" s="391">
        <v>320</v>
      </c>
      <c r="D166" s="391" t="s">
        <v>30</v>
      </c>
      <c r="E166" s="412" t="s">
        <v>20</v>
      </c>
      <c r="F166" s="402" t="s">
        <v>614</v>
      </c>
      <c r="G166" s="409">
        <v>5.54</v>
      </c>
      <c r="H166" s="394" t="s">
        <v>578</v>
      </c>
      <c r="I166" s="395" t="s">
        <v>17</v>
      </c>
      <c r="J166" s="499"/>
    </row>
    <row r="167" spans="1:10" s="424" customFormat="1" ht="28.5" x14ac:dyDescent="0.2">
      <c r="A167" s="397" t="s">
        <v>139</v>
      </c>
      <c r="B167" s="408" t="s">
        <v>121</v>
      </c>
      <c r="C167" s="391">
        <v>321</v>
      </c>
      <c r="D167" s="391" t="s">
        <v>36</v>
      </c>
      <c r="E167" s="412" t="s">
        <v>20</v>
      </c>
      <c r="F167" s="402" t="s">
        <v>130</v>
      </c>
      <c r="G167" s="409">
        <v>15.37</v>
      </c>
      <c r="H167" s="394" t="s">
        <v>498</v>
      </c>
      <c r="I167" s="395" t="s">
        <v>17</v>
      </c>
      <c r="J167" s="499"/>
    </row>
    <row r="168" spans="1:10" s="424" customFormat="1" ht="28.5" x14ac:dyDescent="0.2">
      <c r="A168" s="397" t="s">
        <v>139</v>
      </c>
      <c r="B168" s="408" t="s">
        <v>121</v>
      </c>
      <c r="C168" s="391" t="s">
        <v>568</v>
      </c>
      <c r="D168" s="391" t="s">
        <v>36</v>
      </c>
      <c r="E168" s="412" t="s">
        <v>20</v>
      </c>
      <c r="F168" s="402" t="s">
        <v>130</v>
      </c>
      <c r="G168" s="409">
        <v>16.32</v>
      </c>
      <c r="H168" s="394" t="s">
        <v>498</v>
      </c>
      <c r="I168" s="395" t="s">
        <v>17</v>
      </c>
      <c r="J168" s="499"/>
    </row>
    <row r="169" spans="1:10" s="424" customFormat="1" ht="28.5" x14ac:dyDescent="0.2">
      <c r="A169" s="397" t="s">
        <v>139</v>
      </c>
      <c r="B169" s="408" t="s">
        <v>643</v>
      </c>
      <c r="C169" s="391">
        <v>322</v>
      </c>
      <c r="D169" s="391" t="s">
        <v>697</v>
      </c>
      <c r="E169" s="412" t="s">
        <v>20</v>
      </c>
      <c r="F169" s="402" t="s">
        <v>613</v>
      </c>
      <c r="G169" s="409">
        <v>15.93</v>
      </c>
      <c r="H169" s="394" t="s">
        <v>33</v>
      </c>
      <c r="I169" s="395" t="s">
        <v>17</v>
      </c>
      <c r="J169" s="499" t="s">
        <v>569</v>
      </c>
    </row>
    <row r="170" spans="1:10" s="424" customFormat="1" ht="28.5" x14ac:dyDescent="0.2">
      <c r="A170" s="397" t="s">
        <v>139</v>
      </c>
      <c r="B170" s="402" t="s">
        <v>121</v>
      </c>
      <c r="C170" s="391">
        <v>323</v>
      </c>
      <c r="D170" s="391" t="s">
        <v>36</v>
      </c>
      <c r="E170" s="412" t="s">
        <v>20</v>
      </c>
      <c r="F170" s="402" t="s">
        <v>130</v>
      </c>
      <c r="G170" s="409">
        <v>14.36</v>
      </c>
      <c r="H170" s="394" t="s">
        <v>498</v>
      </c>
      <c r="I170" s="395" t="s">
        <v>17</v>
      </c>
      <c r="J170" s="499"/>
    </row>
    <row r="171" spans="1:10" s="424" customFormat="1" ht="28.5" x14ac:dyDescent="0.2">
      <c r="A171" s="397" t="s">
        <v>139</v>
      </c>
      <c r="B171" s="402" t="s">
        <v>121</v>
      </c>
      <c r="C171" s="391">
        <v>324</v>
      </c>
      <c r="D171" s="391" t="s">
        <v>36</v>
      </c>
      <c r="E171" s="412" t="s">
        <v>20</v>
      </c>
      <c r="F171" s="402" t="s">
        <v>130</v>
      </c>
      <c r="G171" s="409">
        <v>20.45</v>
      </c>
      <c r="H171" s="394" t="s">
        <v>498</v>
      </c>
      <c r="I171" s="395" t="s">
        <v>17</v>
      </c>
      <c r="J171" s="499"/>
    </row>
    <row r="172" spans="1:10" s="424" customFormat="1" ht="57" x14ac:dyDescent="0.2">
      <c r="A172" s="397" t="s">
        <v>139</v>
      </c>
      <c r="B172" s="408" t="s">
        <v>628</v>
      </c>
      <c r="C172" s="391">
        <v>325</v>
      </c>
      <c r="D172" s="391" t="s">
        <v>35</v>
      </c>
      <c r="E172" s="412" t="s">
        <v>20</v>
      </c>
      <c r="F172" s="402" t="s">
        <v>28</v>
      </c>
      <c r="G172" s="409">
        <v>12.67</v>
      </c>
      <c r="H172" s="394" t="s">
        <v>559</v>
      </c>
      <c r="I172" s="395" t="s">
        <v>17</v>
      </c>
      <c r="J172" s="499"/>
    </row>
    <row r="173" spans="1:10" s="424" customFormat="1" ht="57" x14ac:dyDescent="0.2">
      <c r="A173" s="397" t="s">
        <v>139</v>
      </c>
      <c r="B173" s="408" t="s">
        <v>628</v>
      </c>
      <c r="C173" s="391">
        <v>326</v>
      </c>
      <c r="D173" s="391" t="s">
        <v>35</v>
      </c>
      <c r="E173" s="412" t="s">
        <v>20</v>
      </c>
      <c r="F173" s="402" t="s">
        <v>28</v>
      </c>
      <c r="G173" s="409">
        <v>48.43</v>
      </c>
      <c r="H173" s="394" t="s">
        <v>559</v>
      </c>
      <c r="I173" s="395" t="s">
        <v>17</v>
      </c>
      <c r="J173" s="499"/>
    </row>
    <row r="174" spans="1:10" s="424" customFormat="1" ht="20.25" customHeight="1" x14ac:dyDescent="0.2">
      <c r="A174" s="397" t="s">
        <v>139</v>
      </c>
      <c r="B174" s="408" t="s">
        <v>123</v>
      </c>
      <c r="C174" s="391">
        <v>327</v>
      </c>
      <c r="D174" s="391" t="s">
        <v>124</v>
      </c>
      <c r="E174" s="412" t="s">
        <v>19</v>
      </c>
      <c r="F174" s="402" t="s">
        <v>132</v>
      </c>
      <c r="G174" s="409">
        <v>8.2200000000000006</v>
      </c>
      <c r="H174" s="394" t="s">
        <v>34</v>
      </c>
      <c r="I174" s="399" t="s">
        <v>479</v>
      </c>
      <c r="J174" s="499"/>
    </row>
    <row r="175" spans="1:10" s="424" customFormat="1" ht="28.5" x14ac:dyDescent="0.2">
      <c r="A175" s="397" t="s">
        <v>139</v>
      </c>
      <c r="B175" s="408" t="s">
        <v>692</v>
      </c>
      <c r="C175" s="391">
        <v>328</v>
      </c>
      <c r="D175" s="391" t="s">
        <v>30</v>
      </c>
      <c r="E175" s="412" t="s">
        <v>20</v>
      </c>
      <c r="F175" s="402" t="s">
        <v>614</v>
      </c>
      <c r="G175" s="409">
        <v>4.3600000000000003</v>
      </c>
      <c r="H175" s="394" t="s">
        <v>578</v>
      </c>
      <c r="I175" s="395" t="s">
        <v>17</v>
      </c>
      <c r="J175" s="499"/>
    </row>
    <row r="176" spans="1:10" s="424" customFormat="1" ht="28.5" x14ac:dyDescent="0.2">
      <c r="A176" s="397" t="s">
        <v>139</v>
      </c>
      <c r="B176" s="408" t="s">
        <v>692</v>
      </c>
      <c r="C176" s="391">
        <v>329</v>
      </c>
      <c r="D176" s="391" t="s">
        <v>30</v>
      </c>
      <c r="E176" s="412" t="s">
        <v>20</v>
      </c>
      <c r="F176" s="402" t="s">
        <v>614</v>
      </c>
      <c r="G176" s="409">
        <v>4.3600000000000003</v>
      </c>
      <c r="H176" s="394" t="s">
        <v>578</v>
      </c>
      <c r="I176" s="395" t="s">
        <v>17</v>
      </c>
      <c r="J176" s="499"/>
    </row>
    <row r="177" spans="1:10" s="424" customFormat="1" ht="28.5" x14ac:dyDescent="0.2">
      <c r="A177" s="397" t="s">
        <v>139</v>
      </c>
      <c r="B177" s="408" t="s">
        <v>704</v>
      </c>
      <c r="C177" s="391">
        <v>330</v>
      </c>
      <c r="D177" s="391" t="s">
        <v>261</v>
      </c>
      <c r="E177" s="397" t="s">
        <v>270</v>
      </c>
      <c r="F177" s="402" t="s">
        <v>418</v>
      </c>
      <c r="G177" s="410">
        <f>56.7/100*60</f>
        <v>34.020000000000003</v>
      </c>
      <c r="H177" s="394" t="s">
        <v>34</v>
      </c>
      <c r="I177" s="395" t="s">
        <v>17</v>
      </c>
      <c r="J177" s="492"/>
    </row>
    <row r="178" spans="1:10" s="424" customFormat="1" ht="29.25" thickBot="1" x14ac:dyDescent="0.25">
      <c r="A178" s="454" t="s">
        <v>139</v>
      </c>
      <c r="B178" s="501" t="s">
        <v>696</v>
      </c>
      <c r="C178" s="693">
        <v>330</v>
      </c>
      <c r="D178" s="450" t="s">
        <v>261</v>
      </c>
      <c r="E178" s="450" t="s">
        <v>20</v>
      </c>
      <c r="F178" s="450" t="s">
        <v>418</v>
      </c>
      <c r="G178" s="700">
        <f>56.7/100*40</f>
        <v>22.680000000000003</v>
      </c>
      <c r="H178" s="455" t="s">
        <v>34</v>
      </c>
      <c r="I178" s="452" t="s">
        <v>17</v>
      </c>
      <c r="J178" s="503"/>
    </row>
    <row r="179" spans="1:10" s="424" customFormat="1" ht="28.5" x14ac:dyDescent="0.2">
      <c r="A179" s="392" t="s">
        <v>570</v>
      </c>
      <c r="B179" s="402" t="s">
        <v>121</v>
      </c>
      <c r="C179" s="414">
        <v>401</v>
      </c>
      <c r="D179" s="402" t="s">
        <v>36</v>
      </c>
      <c r="E179" s="412" t="s">
        <v>20</v>
      </c>
      <c r="F179" s="402" t="s">
        <v>130</v>
      </c>
      <c r="G179" s="409">
        <v>15.79</v>
      </c>
      <c r="H179" s="449" t="s">
        <v>498</v>
      </c>
      <c r="I179" s="388" t="s">
        <v>17</v>
      </c>
      <c r="J179" s="499"/>
    </row>
    <row r="180" spans="1:10" s="424" customFormat="1" ht="28.5" x14ac:dyDescent="0.2">
      <c r="A180" s="397" t="s">
        <v>570</v>
      </c>
      <c r="B180" s="408" t="s">
        <v>692</v>
      </c>
      <c r="C180" s="405">
        <v>402</v>
      </c>
      <c r="D180" s="402" t="s">
        <v>30</v>
      </c>
      <c r="E180" s="412" t="s">
        <v>20</v>
      </c>
      <c r="F180" s="402" t="s">
        <v>614</v>
      </c>
      <c r="G180" s="409">
        <v>16.53</v>
      </c>
      <c r="H180" s="394" t="s">
        <v>578</v>
      </c>
      <c r="I180" s="395" t="s">
        <v>17</v>
      </c>
      <c r="J180" s="499"/>
    </row>
    <row r="181" spans="1:10" s="424" customFormat="1" ht="43.5" customHeight="1" x14ac:dyDescent="0.2">
      <c r="A181" s="397" t="s">
        <v>570</v>
      </c>
      <c r="B181" s="413" t="s">
        <v>639</v>
      </c>
      <c r="C181" s="414">
        <v>403</v>
      </c>
      <c r="D181" s="391" t="s">
        <v>571</v>
      </c>
      <c r="E181" s="391" t="s">
        <v>20</v>
      </c>
      <c r="F181" s="391" t="s">
        <v>132</v>
      </c>
      <c r="G181" s="409">
        <v>15.44</v>
      </c>
      <c r="H181" s="394" t="s">
        <v>553</v>
      </c>
      <c r="I181" s="395" t="s">
        <v>17</v>
      </c>
      <c r="J181" s="499" t="s">
        <v>572</v>
      </c>
    </row>
    <row r="182" spans="1:10" s="424" customFormat="1" ht="28.5" x14ac:dyDescent="0.2">
      <c r="A182" s="397" t="s">
        <v>570</v>
      </c>
      <c r="B182" s="413" t="s">
        <v>639</v>
      </c>
      <c r="C182" s="405">
        <v>404</v>
      </c>
      <c r="D182" s="414" t="s">
        <v>571</v>
      </c>
      <c r="E182" s="412" t="s">
        <v>20</v>
      </c>
      <c r="F182" s="402" t="s">
        <v>132</v>
      </c>
      <c r="G182" s="409">
        <v>20.83</v>
      </c>
      <c r="H182" s="394" t="s">
        <v>553</v>
      </c>
      <c r="I182" s="395" t="s">
        <v>17</v>
      </c>
      <c r="J182" s="499" t="s">
        <v>572</v>
      </c>
    </row>
    <row r="183" spans="1:10" s="424" customFormat="1" ht="28.5" x14ac:dyDescent="0.2">
      <c r="A183" s="397" t="s">
        <v>570</v>
      </c>
      <c r="B183" s="413" t="s">
        <v>639</v>
      </c>
      <c r="C183" s="414">
        <v>405</v>
      </c>
      <c r="D183" s="414" t="s">
        <v>571</v>
      </c>
      <c r="E183" s="412" t="s">
        <v>20</v>
      </c>
      <c r="F183" s="402" t="s">
        <v>132</v>
      </c>
      <c r="G183" s="409">
        <v>19.27</v>
      </c>
      <c r="H183" s="394" t="s">
        <v>553</v>
      </c>
      <c r="I183" s="395" t="s">
        <v>17</v>
      </c>
      <c r="J183" s="499" t="s">
        <v>572</v>
      </c>
    </row>
    <row r="184" spans="1:10" s="424" customFormat="1" ht="28.5" x14ac:dyDescent="0.2">
      <c r="A184" s="397" t="s">
        <v>570</v>
      </c>
      <c r="B184" s="408" t="s">
        <v>121</v>
      </c>
      <c r="C184" s="405">
        <v>406</v>
      </c>
      <c r="D184" s="391" t="s">
        <v>36</v>
      </c>
      <c r="E184" s="391" t="s">
        <v>20</v>
      </c>
      <c r="F184" s="402" t="s">
        <v>130</v>
      </c>
      <c r="G184" s="409">
        <v>19.96</v>
      </c>
      <c r="H184" s="394" t="s">
        <v>498</v>
      </c>
      <c r="I184" s="395" t="s">
        <v>17</v>
      </c>
      <c r="J184" s="499"/>
    </row>
    <row r="185" spans="1:10" s="424" customFormat="1" ht="28.5" x14ac:dyDescent="0.2">
      <c r="A185" s="397" t="s">
        <v>570</v>
      </c>
      <c r="B185" s="408" t="s">
        <v>121</v>
      </c>
      <c r="C185" s="405" t="s">
        <v>573</v>
      </c>
      <c r="D185" s="391" t="s">
        <v>36</v>
      </c>
      <c r="E185" s="391" t="s">
        <v>20</v>
      </c>
      <c r="F185" s="402" t="s">
        <v>130</v>
      </c>
      <c r="G185" s="409">
        <v>27.44</v>
      </c>
      <c r="H185" s="394" t="s">
        <v>498</v>
      </c>
      <c r="I185" s="395" t="s">
        <v>17</v>
      </c>
      <c r="J185" s="499"/>
    </row>
    <row r="186" spans="1:10" s="424" customFormat="1" ht="28.5" x14ac:dyDescent="0.2">
      <c r="A186" s="397" t="s">
        <v>570</v>
      </c>
      <c r="B186" s="408" t="s">
        <v>121</v>
      </c>
      <c r="C186" s="405">
        <v>407</v>
      </c>
      <c r="D186" s="391" t="s">
        <v>36</v>
      </c>
      <c r="E186" s="412" t="s">
        <v>20</v>
      </c>
      <c r="F186" s="402" t="s">
        <v>130</v>
      </c>
      <c r="G186" s="409">
        <v>26.03</v>
      </c>
      <c r="H186" s="394" t="s">
        <v>498</v>
      </c>
      <c r="I186" s="395" t="s">
        <v>17</v>
      </c>
      <c r="J186" s="499"/>
    </row>
    <row r="187" spans="1:10" s="424" customFormat="1" ht="28.5" x14ac:dyDescent="0.2">
      <c r="A187" s="397" t="s">
        <v>570</v>
      </c>
      <c r="B187" s="408" t="s">
        <v>121</v>
      </c>
      <c r="C187" s="405">
        <v>408</v>
      </c>
      <c r="D187" s="391" t="s">
        <v>36</v>
      </c>
      <c r="E187" s="412" t="s">
        <v>20</v>
      </c>
      <c r="F187" s="402" t="s">
        <v>130</v>
      </c>
      <c r="G187" s="409">
        <v>33.5</v>
      </c>
      <c r="H187" s="394" t="s">
        <v>498</v>
      </c>
      <c r="I187" s="395" t="s">
        <v>17</v>
      </c>
      <c r="J187" s="499"/>
    </row>
    <row r="188" spans="1:10" s="424" customFormat="1" ht="28.5" x14ac:dyDescent="0.2">
      <c r="A188" s="397" t="s">
        <v>570</v>
      </c>
      <c r="B188" s="408" t="s">
        <v>121</v>
      </c>
      <c r="C188" s="405">
        <v>409</v>
      </c>
      <c r="D188" s="391" t="s">
        <v>36</v>
      </c>
      <c r="E188" s="412" t="s">
        <v>20</v>
      </c>
      <c r="F188" s="402" t="s">
        <v>130</v>
      </c>
      <c r="G188" s="409">
        <v>25.16</v>
      </c>
      <c r="H188" s="394" t="s">
        <v>498</v>
      </c>
      <c r="I188" s="395" t="s">
        <v>17</v>
      </c>
      <c r="J188" s="499"/>
    </row>
    <row r="189" spans="1:10" s="424" customFormat="1" ht="28.5" x14ac:dyDescent="0.2">
      <c r="A189" s="397" t="s">
        <v>570</v>
      </c>
      <c r="B189" s="408" t="s">
        <v>121</v>
      </c>
      <c r="C189" s="405">
        <v>410</v>
      </c>
      <c r="D189" s="391" t="s">
        <v>36</v>
      </c>
      <c r="E189" s="412" t="s">
        <v>20</v>
      </c>
      <c r="F189" s="402" t="s">
        <v>130</v>
      </c>
      <c r="G189" s="409">
        <v>25.17</v>
      </c>
      <c r="H189" s="394" t="s">
        <v>498</v>
      </c>
      <c r="I189" s="395" t="s">
        <v>17</v>
      </c>
      <c r="J189" s="499"/>
    </row>
    <row r="190" spans="1:10" s="424" customFormat="1" ht="28.5" x14ac:dyDescent="0.2">
      <c r="A190" s="397" t="s">
        <v>570</v>
      </c>
      <c r="B190" s="408" t="s">
        <v>121</v>
      </c>
      <c r="C190" s="405">
        <v>411</v>
      </c>
      <c r="D190" s="391" t="s">
        <v>36</v>
      </c>
      <c r="E190" s="412" t="s">
        <v>20</v>
      </c>
      <c r="F190" s="402" t="s">
        <v>130</v>
      </c>
      <c r="G190" s="409">
        <v>26.33</v>
      </c>
      <c r="H190" s="394" t="s">
        <v>498</v>
      </c>
      <c r="I190" s="395" t="s">
        <v>17</v>
      </c>
      <c r="J190" s="499"/>
    </row>
    <row r="191" spans="1:10" s="424" customFormat="1" ht="28.5" x14ac:dyDescent="0.2">
      <c r="A191" s="397" t="s">
        <v>570</v>
      </c>
      <c r="B191" s="408" t="s">
        <v>692</v>
      </c>
      <c r="C191" s="405">
        <v>412</v>
      </c>
      <c r="D191" s="391" t="s">
        <v>30</v>
      </c>
      <c r="E191" s="412" t="s">
        <v>20</v>
      </c>
      <c r="F191" s="402" t="s">
        <v>614</v>
      </c>
      <c r="G191" s="409">
        <v>16.13</v>
      </c>
      <c r="H191" s="394" t="s">
        <v>578</v>
      </c>
      <c r="I191" s="395" t="s">
        <v>17</v>
      </c>
      <c r="J191" s="499"/>
    </row>
    <row r="192" spans="1:10" s="424" customFormat="1" ht="28.5" x14ac:dyDescent="0.2">
      <c r="A192" s="397" t="s">
        <v>570</v>
      </c>
      <c r="B192" s="408" t="s">
        <v>692</v>
      </c>
      <c r="C192" s="405">
        <v>413</v>
      </c>
      <c r="D192" s="391" t="s">
        <v>30</v>
      </c>
      <c r="E192" s="412" t="s">
        <v>20</v>
      </c>
      <c r="F192" s="402" t="s">
        <v>614</v>
      </c>
      <c r="G192" s="409">
        <v>15.58</v>
      </c>
      <c r="H192" s="394" t="s">
        <v>578</v>
      </c>
      <c r="I192" s="395" t="s">
        <v>17</v>
      </c>
      <c r="J192" s="499"/>
    </row>
    <row r="193" spans="1:10" s="424" customFormat="1" ht="28.5" x14ac:dyDescent="0.2">
      <c r="A193" s="397" t="s">
        <v>570</v>
      </c>
      <c r="B193" s="402" t="s">
        <v>121</v>
      </c>
      <c r="C193" s="405">
        <v>414</v>
      </c>
      <c r="D193" s="391" t="s">
        <v>36</v>
      </c>
      <c r="E193" s="412" t="s">
        <v>20</v>
      </c>
      <c r="F193" s="402" t="s">
        <v>130</v>
      </c>
      <c r="G193" s="409">
        <v>20.88</v>
      </c>
      <c r="H193" s="394" t="s">
        <v>498</v>
      </c>
      <c r="I193" s="395" t="s">
        <v>17</v>
      </c>
      <c r="J193" s="499"/>
    </row>
    <row r="194" spans="1:10" s="424" customFormat="1" ht="28.5" x14ac:dyDescent="0.2">
      <c r="A194" s="397" t="s">
        <v>570</v>
      </c>
      <c r="B194" s="402" t="s">
        <v>121</v>
      </c>
      <c r="C194" s="405">
        <v>415</v>
      </c>
      <c r="D194" s="391" t="s">
        <v>36</v>
      </c>
      <c r="E194" s="412" t="s">
        <v>20</v>
      </c>
      <c r="F194" s="402" t="s">
        <v>130</v>
      </c>
      <c r="G194" s="409">
        <v>18.170000000000002</v>
      </c>
      <c r="H194" s="394" t="s">
        <v>498</v>
      </c>
      <c r="I194" s="395" t="s">
        <v>17</v>
      </c>
      <c r="J194" s="499"/>
    </row>
    <row r="195" spans="1:10" s="424" customFormat="1" ht="28.5" x14ac:dyDescent="0.2">
      <c r="A195" s="397" t="s">
        <v>570</v>
      </c>
      <c r="B195" s="402" t="s">
        <v>121</v>
      </c>
      <c r="C195" s="405">
        <v>416</v>
      </c>
      <c r="D195" s="391" t="s">
        <v>36</v>
      </c>
      <c r="E195" s="412" t="s">
        <v>20</v>
      </c>
      <c r="F195" s="402" t="s">
        <v>130</v>
      </c>
      <c r="G195" s="409">
        <v>18.920000000000002</v>
      </c>
      <c r="H195" s="394" t="s">
        <v>498</v>
      </c>
      <c r="I195" s="395" t="s">
        <v>17</v>
      </c>
      <c r="J195" s="499"/>
    </row>
    <row r="196" spans="1:10" s="424" customFormat="1" ht="28.5" x14ac:dyDescent="0.2">
      <c r="A196" s="397" t="s">
        <v>570</v>
      </c>
      <c r="B196" s="402" t="s">
        <v>121</v>
      </c>
      <c r="C196" s="405">
        <v>417</v>
      </c>
      <c r="D196" s="391" t="s">
        <v>36</v>
      </c>
      <c r="E196" s="412" t="s">
        <v>20</v>
      </c>
      <c r="F196" s="402" t="s">
        <v>130</v>
      </c>
      <c r="G196" s="409">
        <v>23.8</v>
      </c>
      <c r="H196" s="394" t="s">
        <v>498</v>
      </c>
      <c r="I196" s="395" t="s">
        <v>17</v>
      </c>
      <c r="J196" s="499"/>
    </row>
    <row r="197" spans="1:10" s="424" customFormat="1" ht="28.5" x14ac:dyDescent="0.2">
      <c r="A197" s="397" t="s">
        <v>570</v>
      </c>
      <c r="B197" s="402" t="s">
        <v>121</v>
      </c>
      <c r="C197" s="405">
        <v>418</v>
      </c>
      <c r="D197" s="391" t="s">
        <v>36</v>
      </c>
      <c r="E197" s="412" t="s">
        <v>20</v>
      </c>
      <c r="F197" s="402" t="s">
        <v>130</v>
      </c>
      <c r="G197" s="409">
        <v>7.92</v>
      </c>
      <c r="H197" s="394" t="s">
        <v>498</v>
      </c>
      <c r="I197" s="395" t="s">
        <v>17</v>
      </c>
      <c r="J197" s="499"/>
    </row>
    <row r="198" spans="1:10" s="424" customFormat="1" ht="28.5" x14ac:dyDescent="0.2">
      <c r="A198" s="397" t="s">
        <v>570</v>
      </c>
      <c r="B198" s="402" t="s">
        <v>121</v>
      </c>
      <c r="C198" s="405">
        <v>419</v>
      </c>
      <c r="D198" s="391" t="s">
        <v>36</v>
      </c>
      <c r="E198" s="412" t="s">
        <v>20</v>
      </c>
      <c r="F198" s="402" t="s">
        <v>130</v>
      </c>
      <c r="G198" s="409">
        <v>17.05</v>
      </c>
      <c r="H198" s="394" t="s">
        <v>498</v>
      </c>
      <c r="I198" s="395" t="s">
        <v>17</v>
      </c>
      <c r="J198" s="499"/>
    </row>
    <row r="199" spans="1:10" s="424" customFormat="1" ht="28.5" x14ac:dyDescent="0.2">
      <c r="A199" s="397" t="s">
        <v>570</v>
      </c>
      <c r="B199" s="408" t="s">
        <v>627</v>
      </c>
      <c r="C199" s="405">
        <v>420</v>
      </c>
      <c r="D199" s="391" t="s">
        <v>35</v>
      </c>
      <c r="E199" s="412" t="s">
        <v>20</v>
      </c>
      <c r="F199" s="402" t="s">
        <v>28</v>
      </c>
      <c r="G199" s="409">
        <v>25.38</v>
      </c>
      <c r="H199" s="394" t="s">
        <v>419</v>
      </c>
      <c r="I199" s="395" t="s">
        <v>17</v>
      </c>
      <c r="J199" s="499"/>
    </row>
    <row r="200" spans="1:10" s="424" customFormat="1" ht="28.5" x14ac:dyDescent="0.2">
      <c r="A200" s="397" t="s">
        <v>570</v>
      </c>
      <c r="B200" s="408" t="s">
        <v>627</v>
      </c>
      <c r="C200" s="405">
        <v>421</v>
      </c>
      <c r="D200" s="391" t="s">
        <v>35</v>
      </c>
      <c r="E200" s="412" t="s">
        <v>20</v>
      </c>
      <c r="F200" s="402" t="s">
        <v>28</v>
      </c>
      <c r="G200" s="409">
        <v>61.45</v>
      </c>
      <c r="H200" s="394" t="s">
        <v>419</v>
      </c>
      <c r="I200" s="395" t="s">
        <v>17</v>
      </c>
      <c r="J200" s="499"/>
    </row>
    <row r="201" spans="1:10" s="424" customFormat="1" ht="31.5" customHeight="1" x14ac:dyDescent="0.2">
      <c r="A201" s="397" t="s">
        <v>570</v>
      </c>
      <c r="B201" s="408" t="s">
        <v>123</v>
      </c>
      <c r="C201" s="405">
        <v>422</v>
      </c>
      <c r="D201" s="391" t="s">
        <v>124</v>
      </c>
      <c r="E201" s="412" t="s">
        <v>19</v>
      </c>
      <c r="F201" s="402" t="s">
        <v>132</v>
      </c>
      <c r="G201" s="409">
        <v>9.07</v>
      </c>
      <c r="H201" s="394" t="s">
        <v>34</v>
      </c>
      <c r="I201" s="399" t="s">
        <v>479</v>
      </c>
      <c r="J201" s="499"/>
    </row>
    <row r="202" spans="1:10" s="424" customFormat="1" ht="28.5" x14ac:dyDescent="0.2">
      <c r="A202" s="397" t="s">
        <v>570</v>
      </c>
      <c r="B202" s="408" t="s">
        <v>704</v>
      </c>
      <c r="C202" s="391">
        <v>330</v>
      </c>
      <c r="D202" s="391" t="s">
        <v>261</v>
      </c>
      <c r="E202" s="391" t="s">
        <v>270</v>
      </c>
      <c r="F202" s="402" t="s">
        <v>418</v>
      </c>
      <c r="G202" s="410">
        <f>66.8/2</f>
        <v>33.4</v>
      </c>
      <c r="H202" s="394" t="s">
        <v>34</v>
      </c>
      <c r="I202" s="395" t="s">
        <v>17</v>
      </c>
      <c r="J202" s="492"/>
    </row>
    <row r="203" spans="1:10" s="424" customFormat="1" ht="29.25" thickBot="1" x14ac:dyDescent="0.25">
      <c r="A203" s="454" t="s">
        <v>570</v>
      </c>
      <c r="B203" s="501" t="s">
        <v>696</v>
      </c>
      <c r="C203" s="451">
        <v>423</v>
      </c>
      <c r="D203" s="450" t="s">
        <v>261</v>
      </c>
      <c r="E203" s="450" t="s">
        <v>20</v>
      </c>
      <c r="F203" s="450" t="s">
        <v>418</v>
      </c>
      <c r="G203" s="700">
        <f>66.8/2</f>
        <v>33.4</v>
      </c>
      <c r="H203" s="455" t="s">
        <v>34</v>
      </c>
      <c r="I203" s="452" t="s">
        <v>17</v>
      </c>
      <c r="J203" s="503"/>
    </row>
    <row r="204" spans="1:10" s="424" customFormat="1" ht="15.75" customHeight="1" x14ac:dyDescent="0.2">
      <c r="A204" s="516"/>
      <c r="B204" s="506" t="s">
        <v>574</v>
      </c>
      <c r="C204" s="504"/>
      <c r="D204" s="504"/>
      <c r="E204" s="505"/>
      <c r="F204" s="506"/>
      <c r="G204" s="506"/>
      <c r="H204" s="506"/>
      <c r="I204" s="506"/>
      <c r="J204" s="490"/>
    </row>
    <row r="205" spans="1:10" s="424" customFormat="1" ht="28.5" x14ac:dyDescent="0.2">
      <c r="A205" s="397" t="s">
        <v>4</v>
      </c>
      <c r="B205" s="692" t="s">
        <v>699</v>
      </c>
      <c r="C205" s="415" t="s">
        <v>496</v>
      </c>
      <c r="D205" s="402" t="s">
        <v>575</v>
      </c>
      <c r="E205" s="397" t="s">
        <v>409</v>
      </c>
      <c r="F205" s="388" t="s">
        <v>615</v>
      </c>
      <c r="G205" s="409">
        <v>10.95</v>
      </c>
      <c r="H205" s="394" t="s">
        <v>576</v>
      </c>
      <c r="I205" s="395" t="s">
        <v>17</v>
      </c>
      <c r="J205" s="499"/>
    </row>
    <row r="206" spans="1:10" s="424" customFormat="1" ht="28.5" x14ac:dyDescent="0.2">
      <c r="A206" s="397" t="s">
        <v>4</v>
      </c>
      <c r="B206" s="692" t="s">
        <v>699</v>
      </c>
      <c r="C206" s="417" t="s">
        <v>499</v>
      </c>
      <c r="D206" s="391" t="s">
        <v>575</v>
      </c>
      <c r="E206" s="397" t="s">
        <v>409</v>
      </c>
      <c r="F206" s="388" t="s">
        <v>615</v>
      </c>
      <c r="G206" s="410">
        <v>11.69</v>
      </c>
      <c r="H206" s="394" t="s">
        <v>576</v>
      </c>
      <c r="I206" s="395" t="s">
        <v>17</v>
      </c>
      <c r="J206" s="499"/>
    </row>
    <row r="207" spans="1:10" s="424" customFormat="1" ht="28.5" x14ac:dyDescent="0.2">
      <c r="A207" s="397" t="s">
        <v>4</v>
      </c>
      <c r="B207" s="408" t="s">
        <v>692</v>
      </c>
      <c r="C207" s="415" t="s">
        <v>500</v>
      </c>
      <c r="D207" s="391" t="s">
        <v>30</v>
      </c>
      <c r="E207" s="397" t="s">
        <v>409</v>
      </c>
      <c r="F207" s="402" t="s">
        <v>614</v>
      </c>
      <c r="G207" s="410">
        <v>8.57</v>
      </c>
      <c r="H207" s="394" t="s">
        <v>578</v>
      </c>
      <c r="I207" s="395" t="s">
        <v>17</v>
      </c>
      <c r="J207" s="499"/>
    </row>
    <row r="208" spans="1:10" s="424" customFormat="1" ht="28.5" x14ac:dyDescent="0.2">
      <c r="A208" s="397" t="s">
        <v>4</v>
      </c>
      <c r="B208" s="408" t="s">
        <v>627</v>
      </c>
      <c r="C208" s="417" t="s">
        <v>502</v>
      </c>
      <c r="D208" s="391" t="s">
        <v>35</v>
      </c>
      <c r="E208" s="397" t="s">
        <v>409</v>
      </c>
      <c r="F208" s="388" t="s">
        <v>28</v>
      </c>
      <c r="G208" s="410">
        <v>5.27</v>
      </c>
      <c r="H208" s="394" t="s">
        <v>419</v>
      </c>
      <c r="I208" s="395" t="s">
        <v>17</v>
      </c>
      <c r="J208" s="499"/>
    </row>
    <row r="209" spans="1:10" s="424" customFormat="1" ht="28.5" x14ac:dyDescent="0.2">
      <c r="A209" s="397" t="s">
        <v>4</v>
      </c>
      <c r="B209" s="408" t="s">
        <v>627</v>
      </c>
      <c r="C209" s="415" t="s">
        <v>504</v>
      </c>
      <c r="D209" s="391" t="s">
        <v>35</v>
      </c>
      <c r="E209" s="397" t="s">
        <v>409</v>
      </c>
      <c r="F209" s="388" t="s">
        <v>28</v>
      </c>
      <c r="G209" s="410">
        <v>4.3</v>
      </c>
      <c r="H209" s="394" t="s">
        <v>419</v>
      </c>
      <c r="I209" s="395" t="s">
        <v>17</v>
      </c>
      <c r="J209" s="499"/>
    </row>
    <row r="210" spans="1:10" s="424" customFormat="1" ht="28.5" x14ac:dyDescent="0.2">
      <c r="A210" s="397" t="s">
        <v>4</v>
      </c>
      <c r="B210" s="408" t="s">
        <v>642</v>
      </c>
      <c r="C210" s="416"/>
      <c r="D210" s="391" t="s">
        <v>577</v>
      </c>
      <c r="E210" s="397" t="s">
        <v>409</v>
      </c>
      <c r="F210" s="388" t="s">
        <v>418</v>
      </c>
      <c r="G210" s="410">
        <v>2.2999999999999998</v>
      </c>
      <c r="H210" s="394" t="s">
        <v>31</v>
      </c>
      <c r="I210" s="395" t="s">
        <v>17</v>
      </c>
      <c r="J210" s="499"/>
    </row>
    <row r="211" spans="1:10" s="424" customFormat="1" ht="28.5" x14ac:dyDescent="0.2">
      <c r="A211" s="397" t="s">
        <v>4</v>
      </c>
      <c r="B211" s="692" t="s">
        <v>700</v>
      </c>
      <c r="C211" s="415" t="s">
        <v>506</v>
      </c>
      <c r="D211" s="391" t="s">
        <v>36</v>
      </c>
      <c r="E211" s="397" t="s">
        <v>20</v>
      </c>
      <c r="F211" s="388" t="s">
        <v>130</v>
      </c>
      <c r="G211" s="410">
        <v>14.24</v>
      </c>
      <c r="H211" s="394" t="s">
        <v>576</v>
      </c>
      <c r="I211" s="395" t="s">
        <v>17</v>
      </c>
      <c r="J211" s="499"/>
    </row>
    <row r="212" spans="1:10" s="424" customFormat="1" ht="28.5" x14ac:dyDescent="0.2">
      <c r="A212" s="397" t="s">
        <v>4</v>
      </c>
      <c r="B212" s="692" t="s">
        <v>700</v>
      </c>
      <c r="C212" s="417" t="s">
        <v>507</v>
      </c>
      <c r="D212" s="391" t="s">
        <v>36</v>
      </c>
      <c r="E212" s="397" t="s">
        <v>20</v>
      </c>
      <c r="F212" s="388" t="s">
        <v>130</v>
      </c>
      <c r="G212" s="410">
        <v>23.28</v>
      </c>
      <c r="H212" s="394" t="s">
        <v>576</v>
      </c>
      <c r="I212" s="395" t="s">
        <v>17</v>
      </c>
      <c r="J212" s="499"/>
    </row>
    <row r="213" spans="1:10" s="424" customFormat="1" ht="28.5" x14ac:dyDescent="0.2">
      <c r="A213" s="397" t="s">
        <v>4</v>
      </c>
      <c r="B213" s="692" t="s">
        <v>701</v>
      </c>
      <c r="C213" s="415" t="s">
        <v>509</v>
      </c>
      <c r="D213" s="391" t="s">
        <v>247</v>
      </c>
      <c r="E213" s="397" t="s">
        <v>409</v>
      </c>
      <c r="F213" s="388" t="s">
        <v>28</v>
      </c>
      <c r="G213" s="410">
        <v>4.4000000000000004</v>
      </c>
      <c r="H213" s="394" t="s">
        <v>578</v>
      </c>
      <c r="I213" s="395" t="s">
        <v>17</v>
      </c>
      <c r="J213" s="499" t="s">
        <v>579</v>
      </c>
    </row>
    <row r="214" spans="1:10" s="424" customFormat="1" ht="35.25" customHeight="1" x14ac:dyDescent="0.2">
      <c r="A214" s="397" t="s">
        <v>4</v>
      </c>
      <c r="B214" s="413" t="s">
        <v>624</v>
      </c>
      <c r="C214" s="417" t="s">
        <v>510</v>
      </c>
      <c r="D214" s="391" t="s">
        <v>580</v>
      </c>
      <c r="E214" s="397" t="s">
        <v>409</v>
      </c>
      <c r="F214" s="402" t="s">
        <v>413</v>
      </c>
      <c r="G214" s="410">
        <v>20.9</v>
      </c>
      <c r="H214" s="394" t="s">
        <v>576</v>
      </c>
      <c r="I214" s="395" t="s">
        <v>17</v>
      </c>
      <c r="J214" s="499"/>
    </row>
    <row r="215" spans="1:10" s="424" customFormat="1" ht="28.5" x14ac:dyDescent="0.2">
      <c r="A215" s="397" t="s">
        <v>4</v>
      </c>
      <c r="B215" s="692" t="s">
        <v>695</v>
      </c>
      <c r="C215" s="415" t="s">
        <v>511</v>
      </c>
      <c r="D215" s="391" t="s">
        <v>37</v>
      </c>
      <c r="E215" s="397" t="s">
        <v>20</v>
      </c>
      <c r="F215" s="388" t="s">
        <v>411</v>
      </c>
      <c r="G215" s="410">
        <v>6.29</v>
      </c>
      <c r="H215" s="394" t="s">
        <v>553</v>
      </c>
      <c r="I215" s="395" t="s">
        <v>17</v>
      </c>
      <c r="J215" s="499"/>
    </row>
    <row r="216" spans="1:10" s="424" customFormat="1" ht="28.5" x14ac:dyDescent="0.2">
      <c r="A216" s="397" t="s">
        <v>4</v>
      </c>
      <c r="B216" s="692" t="s">
        <v>699</v>
      </c>
      <c r="C216" s="417" t="s">
        <v>512</v>
      </c>
      <c r="D216" s="391" t="s">
        <v>575</v>
      </c>
      <c r="E216" s="397" t="s">
        <v>20</v>
      </c>
      <c r="F216" s="388" t="s">
        <v>615</v>
      </c>
      <c r="G216" s="410">
        <v>11.51</v>
      </c>
      <c r="H216" s="394" t="s">
        <v>576</v>
      </c>
      <c r="I216" s="395" t="s">
        <v>17</v>
      </c>
      <c r="J216" s="499"/>
    </row>
    <row r="217" spans="1:10" s="424" customFormat="1" ht="28.5" x14ac:dyDescent="0.2">
      <c r="A217" s="397" t="s">
        <v>4</v>
      </c>
      <c r="B217" s="692" t="s">
        <v>700</v>
      </c>
      <c r="C217" s="415" t="s">
        <v>514</v>
      </c>
      <c r="D217" s="391" t="s">
        <v>36</v>
      </c>
      <c r="E217" s="397" t="s">
        <v>20</v>
      </c>
      <c r="F217" s="388" t="s">
        <v>130</v>
      </c>
      <c r="G217" s="410">
        <v>8.94</v>
      </c>
      <c r="H217" s="394" t="s">
        <v>576</v>
      </c>
      <c r="I217" s="395" t="s">
        <v>17</v>
      </c>
      <c r="J217" s="499"/>
    </row>
    <row r="218" spans="1:10" s="424" customFormat="1" ht="28.5" x14ac:dyDescent="0.2">
      <c r="A218" s="397" t="s">
        <v>4</v>
      </c>
      <c r="B218" s="408" t="s">
        <v>627</v>
      </c>
      <c r="C218" s="417" t="s">
        <v>581</v>
      </c>
      <c r="D218" s="391" t="s">
        <v>35</v>
      </c>
      <c r="E218" s="397" t="s">
        <v>409</v>
      </c>
      <c r="F218" s="388" t="s">
        <v>28</v>
      </c>
      <c r="G218" s="410">
        <v>28.26</v>
      </c>
      <c r="H218" s="394" t="s">
        <v>419</v>
      </c>
      <c r="I218" s="395" t="s">
        <v>17</v>
      </c>
      <c r="J218" s="499"/>
    </row>
    <row r="219" spans="1:10" s="424" customFormat="1" ht="22.5" customHeight="1" x14ac:dyDescent="0.2">
      <c r="A219" s="397" t="s">
        <v>4</v>
      </c>
      <c r="B219" s="408" t="s">
        <v>123</v>
      </c>
      <c r="C219" s="415" t="s">
        <v>518</v>
      </c>
      <c r="D219" s="391" t="s">
        <v>124</v>
      </c>
      <c r="E219" s="397" t="s">
        <v>19</v>
      </c>
      <c r="F219" s="388" t="s">
        <v>132</v>
      </c>
      <c r="G219" s="410">
        <v>3.12</v>
      </c>
      <c r="H219" s="394" t="s">
        <v>34</v>
      </c>
      <c r="I219" s="399" t="s">
        <v>479</v>
      </c>
      <c r="J219" s="499"/>
    </row>
    <row r="220" spans="1:10" s="424" customFormat="1" ht="19.5" customHeight="1" x14ac:dyDescent="0.2">
      <c r="A220" s="397" t="s">
        <v>4</v>
      </c>
      <c r="B220" s="408" t="s">
        <v>123</v>
      </c>
      <c r="C220" s="417" t="s">
        <v>519</v>
      </c>
      <c r="D220" s="391" t="s">
        <v>124</v>
      </c>
      <c r="E220" s="397" t="s">
        <v>19</v>
      </c>
      <c r="F220" s="388" t="s">
        <v>132</v>
      </c>
      <c r="G220" s="410">
        <v>3.12</v>
      </c>
      <c r="H220" s="394" t="s">
        <v>34</v>
      </c>
      <c r="I220" s="399" t="s">
        <v>479</v>
      </c>
      <c r="J220" s="499"/>
    </row>
    <row r="221" spans="1:10" s="424" customFormat="1" ht="28.5" x14ac:dyDescent="0.2">
      <c r="A221" s="397" t="s">
        <v>4</v>
      </c>
      <c r="B221" s="408" t="s">
        <v>680</v>
      </c>
      <c r="C221" s="415" t="s">
        <v>521</v>
      </c>
      <c r="D221" s="391" t="s">
        <v>582</v>
      </c>
      <c r="E221" s="397" t="s">
        <v>409</v>
      </c>
      <c r="F221" s="388" t="s">
        <v>490</v>
      </c>
      <c r="G221" s="410">
        <v>24.85</v>
      </c>
      <c r="H221" s="414" t="s">
        <v>578</v>
      </c>
      <c r="I221" s="395" t="s">
        <v>17</v>
      </c>
      <c r="J221" s="499"/>
    </row>
    <row r="222" spans="1:10" s="424" customFormat="1" ht="29.25" thickBot="1" x14ac:dyDescent="0.25">
      <c r="A222" s="454" t="s">
        <v>4</v>
      </c>
      <c r="B222" s="501" t="s">
        <v>696</v>
      </c>
      <c r="C222" s="507" t="s">
        <v>522</v>
      </c>
      <c r="D222" s="450" t="s">
        <v>261</v>
      </c>
      <c r="E222" s="454" t="s">
        <v>409</v>
      </c>
      <c r="F222" s="452" t="s">
        <v>418</v>
      </c>
      <c r="G222" s="453">
        <v>23.6</v>
      </c>
      <c r="H222" s="690" t="s">
        <v>34</v>
      </c>
      <c r="I222" s="452" t="s">
        <v>17</v>
      </c>
      <c r="J222" s="503"/>
    </row>
    <row r="223" spans="1:10" s="424" customFormat="1" ht="28.5" x14ac:dyDescent="0.2">
      <c r="A223" s="392" t="s">
        <v>38</v>
      </c>
      <c r="B223" s="402" t="s">
        <v>121</v>
      </c>
      <c r="C223" s="402">
        <v>109</v>
      </c>
      <c r="D223" s="402" t="s">
        <v>36</v>
      </c>
      <c r="E223" s="402" t="s">
        <v>20</v>
      </c>
      <c r="F223" s="388" t="s">
        <v>130</v>
      </c>
      <c r="G223" s="409">
        <v>33.24</v>
      </c>
      <c r="H223" s="449" t="s">
        <v>498</v>
      </c>
      <c r="I223" s="388" t="s">
        <v>17</v>
      </c>
      <c r="J223" s="499"/>
    </row>
    <row r="224" spans="1:10" s="424" customFormat="1" ht="28.5" x14ac:dyDescent="0.2">
      <c r="A224" s="397" t="s">
        <v>38</v>
      </c>
      <c r="B224" s="408" t="s">
        <v>634</v>
      </c>
      <c r="C224" s="402">
        <v>110</v>
      </c>
      <c r="D224" s="402" t="s">
        <v>547</v>
      </c>
      <c r="E224" s="402" t="s">
        <v>20</v>
      </c>
      <c r="F224" s="388" t="s">
        <v>131</v>
      </c>
      <c r="G224" s="410">
        <v>20.13</v>
      </c>
      <c r="H224" s="394" t="s">
        <v>498</v>
      </c>
      <c r="I224" s="395" t="s">
        <v>17</v>
      </c>
      <c r="J224" s="499"/>
    </row>
    <row r="225" spans="1:10" s="424" customFormat="1" ht="28.5" x14ac:dyDescent="0.2">
      <c r="A225" s="397" t="s">
        <v>38</v>
      </c>
      <c r="B225" s="402" t="s">
        <v>121</v>
      </c>
      <c r="C225" s="402">
        <v>111</v>
      </c>
      <c r="D225" s="402" t="s">
        <v>36</v>
      </c>
      <c r="E225" s="402" t="s">
        <v>20</v>
      </c>
      <c r="F225" s="388" t="s">
        <v>130</v>
      </c>
      <c r="G225" s="410">
        <v>19.95</v>
      </c>
      <c r="H225" s="394" t="s">
        <v>498</v>
      </c>
      <c r="I225" s="395" t="s">
        <v>17</v>
      </c>
      <c r="J225" s="499"/>
    </row>
    <row r="226" spans="1:10" s="424" customFormat="1" ht="28.5" x14ac:dyDescent="0.2">
      <c r="A226" s="397" t="s">
        <v>38</v>
      </c>
      <c r="B226" s="402" t="s">
        <v>121</v>
      </c>
      <c r="C226" s="402">
        <v>112</v>
      </c>
      <c r="D226" s="402" t="s">
        <v>36</v>
      </c>
      <c r="E226" s="402" t="s">
        <v>20</v>
      </c>
      <c r="F226" s="388" t="s">
        <v>130</v>
      </c>
      <c r="G226" s="410">
        <v>20.010000000000002</v>
      </c>
      <c r="H226" s="394" t="s">
        <v>498</v>
      </c>
      <c r="I226" s="395" t="s">
        <v>17</v>
      </c>
      <c r="J226" s="499"/>
    </row>
    <row r="227" spans="1:10" s="424" customFormat="1" ht="28.5" x14ac:dyDescent="0.2">
      <c r="A227" s="397" t="s">
        <v>38</v>
      </c>
      <c r="B227" s="402" t="s">
        <v>121</v>
      </c>
      <c r="C227" s="402">
        <v>113</v>
      </c>
      <c r="D227" s="402" t="s">
        <v>36</v>
      </c>
      <c r="E227" s="402" t="s">
        <v>20</v>
      </c>
      <c r="F227" s="388" t="s">
        <v>130</v>
      </c>
      <c r="G227" s="410">
        <v>36.86</v>
      </c>
      <c r="H227" s="394" t="s">
        <v>498</v>
      </c>
      <c r="I227" s="395" t="s">
        <v>17</v>
      </c>
      <c r="J227" s="499"/>
    </row>
    <row r="228" spans="1:10" s="424" customFormat="1" ht="28.5" x14ac:dyDescent="0.2">
      <c r="A228" s="397" t="s">
        <v>38</v>
      </c>
      <c r="B228" s="402" t="s">
        <v>121</v>
      </c>
      <c r="C228" s="402">
        <v>114</v>
      </c>
      <c r="D228" s="402" t="s">
        <v>557</v>
      </c>
      <c r="E228" s="402" t="s">
        <v>20</v>
      </c>
      <c r="F228" s="388" t="s">
        <v>130</v>
      </c>
      <c r="G228" s="410">
        <v>2.91</v>
      </c>
      <c r="H228" s="394" t="s">
        <v>498</v>
      </c>
      <c r="I228" s="395" t="s">
        <v>17</v>
      </c>
      <c r="J228" s="499"/>
    </row>
    <row r="229" spans="1:10" s="424" customFormat="1" ht="28.5" x14ac:dyDescent="0.2">
      <c r="A229" s="397" t="s">
        <v>38</v>
      </c>
      <c r="B229" s="402" t="s">
        <v>121</v>
      </c>
      <c r="C229" s="402" t="s">
        <v>583</v>
      </c>
      <c r="D229" s="402" t="s">
        <v>36</v>
      </c>
      <c r="E229" s="402" t="s">
        <v>20</v>
      </c>
      <c r="F229" s="388" t="s">
        <v>130</v>
      </c>
      <c r="G229" s="410">
        <v>14.76</v>
      </c>
      <c r="H229" s="394" t="s">
        <v>498</v>
      </c>
      <c r="I229" s="395" t="s">
        <v>17</v>
      </c>
      <c r="J229" s="499"/>
    </row>
    <row r="230" spans="1:10" s="424" customFormat="1" ht="28.5" x14ac:dyDescent="0.2">
      <c r="A230" s="397" t="s">
        <v>38</v>
      </c>
      <c r="B230" s="402" t="s">
        <v>121</v>
      </c>
      <c r="C230" s="402" t="s">
        <v>584</v>
      </c>
      <c r="D230" s="402" t="s">
        <v>36</v>
      </c>
      <c r="E230" s="402" t="s">
        <v>20</v>
      </c>
      <c r="F230" s="388" t="s">
        <v>130</v>
      </c>
      <c r="G230" s="410">
        <v>14.82</v>
      </c>
      <c r="H230" s="394" t="s">
        <v>498</v>
      </c>
      <c r="I230" s="395" t="s">
        <v>17</v>
      </c>
      <c r="J230" s="499"/>
    </row>
    <row r="231" spans="1:10" s="424" customFormat="1" ht="28.5" x14ac:dyDescent="0.2">
      <c r="A231" s="397" t="s">
        <v>38</v>
      </c>
      <c r="B231" s="402" t="s">
        <v>121</v>
      </c>
      <c r="C231" s="402">
        <v>116</v>
      </c>
      <c r="D231" s="402" t="s">
        <v>36</v>
      </c>
      <c r="E231" s="402" t="s">
        <v>20</v>
      </c>
      <c r="F231" s="388" t="s">
        <v>130</v>
      </c>
      <c r="G231" s="410">
        <v>19.21</v>
      </c>
      <c r="H231" s="394" t="s">
        <v>498</v>
      </c>
      <c r="I231" s="395" t="s">
        <v>17</v>
      </c>
      <c r="J231" s="499"/>
    </row>
    <row r="232" spans="1:10" s="424" customFormat="1" ht="35.25" customHeight="1" x14ac:dyDescent="0.2">
      <c r="A232" s="397" t="s">
        <v>38</v>
      </c>
      <c r="B232" s="402" t="s">
        <v>121</v>
      </c>
      <c r="C232" s="402">
        <v>117</v>
      </c>
      <c r="D232" s="402" t="s">
        <v>36</v>
      </c>
      <c r="E232" s="402" t="s">
        <v>20</v>
      </c>
      <c r="F232" s="388" t="s">
        <v>130</v>
      </c>
      <c r="G232" s="410">
        <v>15.69</v>
      </c>
      <c r="H232" s="394" t="s">
        <v>498</v>
      </c>
      <c r="I232" s="395" t="s">
        <v>17</v>
      </c>
      <c r="J232" s="499"/>
    </row>
    <row r="233" spans="1:10" s="424" customFormat="1" ht="60.75" customHeight="1" x14ac:dyDescent="0.2">
      <c r="A233" s="397" t="s">
        <v>38</v>
      </c>
      <c r="B233" s="408" t="s">
        <v>628</v>
      </c>
      <c r="C233" s="402">
        <v>118</v>
      </c>
      <c r="D233" s="402" t="s">
        <v>35</v>
      </c>
      <c r="E233" s="402" t="s">
        <v>20</v>
      </c>
      <c r="F233" s="388" t="s">
        <v>28</v>
      </c>
      <c r="G233" s="410">
        <v>31.89</v>
      </c>
      <c r="H233" s="394" t="s">
        <v>559</v>
      </c>
      <c r="I233" s="395" t="s">
        <v>17</v>
      </c>
      <c r="J233" s="499"/>
    </row>
    <row r="234" spans="1:10" s="424" customFormat="1" ht="27" customHeight="1" x14ac:dyDescent="0.2">
      <c r="A234" s="397" t="s">
        <v>38</v>
      </c>
      <c r="B234" s="408" t="s">
        <v>123</v>
      </c>
      <c r="C234" s="402">
        <v>119</v>
      </c>
      <c r="D234" s="402" t="s">
        <v>124</v>
      </c>
      <c r="E234" s="402" t="s">
        <v>19</v>
      </c>
      <c r="F234" s="388" t="s">
        <v>132</v>
      </c>
      <c r="G234" s="410">
        <v>17.489999999999998</v>
      </c>
      <c r="H234" s="394" t="s">
        <v>34</v>
      </c>
      <c r="I234" s="399" t="s">
        <v>479</v>
      </c>
      <c r="J234" s="499"/>
    </row>
    <row r="235" spans="1:10" s="424" customFormat="1" ht="29.25" thickBot="1" x14ac:dyDescent="0.25">
      <c r="A235" s="454" t="s">
        <v>38</v>
      </c>
      <c r="B235" s="501" t="s">
        <v>696</v>
      </c>
      <c r="C235" s="450">
        <v>120</v>
      </c>
      <c r="D235" s="450" t="s">
        <v>261</v>
      </c>
      <c r="E235" s="450" t="s">
        <v>409</v>
      </c>
      <c r="F235" s="452" t="s">
        <v>418</v>
      </c>
      <c r="G235" s="453">
        <v>23.6</v>
      </c>
      <c r="H235" s="690" t="s">
        <v>34</v>
      </c>
      <c r="I235" s="452" t="s">
        <v>17</v>
      </c>
      <c r="J235" s="503"/>
    </row>
    <row r="236" spans="1:10" s="424" customFormat="1" ht="28.5" x14ac:dyDescent="0.2">
      <c r="A236" s="392" t="s">
        <v>39</v>
      </c>
      <c r="B236" s="402" t="s">
        <v>121</v>
      </c>
      <c r="C236" s="414">
        <v>208</v>
      </c>
      <c r="D236" s="402" t="s">
        <v>36</v>
      </c>
      <c r="E236" s="392" t="s">
        <v>20</v>
      </c>
      <c r="F236" s="388" t="s">
        <v>130</v>
      </c>
      <c r="G236" s="409">
        <v>33.54</v>
      </c>
      <c r="H236" s="449" t="s">
        <v>498</v>
      </c>
      <c r="I236" s="388" t="s">
        <v>17</v>
      </c>
      <c r="J236" s="499"/>
    </row>
    <row r="237" spans="1:10" s="424" customFormat="1" ht="28.5" x14ac:dyDescent="0.2">
      <c r="A237" s="397" t="s">
        <v>39</v>
      </c>
      <c r="B237" s="402" t="s">
        <v>121</v>
      </c>
      <c r="C237" s="405">
        <v>209</v>
      </c>
      <c r="D237" s="391" t="s">
        <v>36</v>
      </c>
      <c r="E237" s="397" t="s">
        <v>20</v>
      </c>
      <c r="F237" s="388" t="s">
        <v>130</v>
      </c>
      <c r="G237" s="410">
        <v>20.13</v>
      </c>
      <c r="H237" s="394" t="s">
        <v>498</v>
      </c>
      <c r="I237" s="395" t="s">
        <v>17</v>
      </c>
      <c r="J237" s="499"/>
    </row>
    <row r="238" spans="1:10" s="424" customFormat="1" ht="28.5" x14ac:dyDescent="0.2">
      <c r="A238" s="397" t="s">
        <v>39</v>
      </c>
      <c r="B238" s="402" t="s">
        <v>121</v>
      </c>
      <c r="C238" s="405">
        <v>210</v>
      </c>
      <c r="D238" s="391" t="s">
        <v>36</v>
      </c>
      <c r="E238" s="397" t="s">
        <v>20</v>
      </c>
      <c r="F238" s="388" t="s">
        <v>130</v>
      </c>
      <c r="G238" s="410">
        <v>20.13</v>
      </c>
      <c r="H238" s="394" t="s">
        <v>498</v>
      </c>
      <c r="I238" s="395" t="s">
        <v>17</v>
      </c>
      <c r="J238" s="499"/>
    </row>
    <row r="239" spans="1:10" s="424" customFormat="1" ht="28.5" x14ac:dyDescent="0.2">
      <c r="A239" s="397" t="s">
        <v>39</v>
      </c>
      <c r="B239" s="402" t="s">
        <v>121</v>
      </c>
      <c r="C239" s="405">
        <v>211</v>
      </c>
      <c r="D239" s="391" t="s">
        <v>36</v>
      </c>
      <c r="E239" s="397" t="s">
        <v>20</v>
      </c>
      <c r="F239" s="388" t="s">
        <v>130</v>
      </c>
      <c r="G239" s="410">
        <v>19.829999999999998</v>
      </c>
      <c r="H239" s="394" t="s">
        <v>498</v>
      </c>
      <c r="I239" s="395" t="s">
        <v>17</v>
      </c>
      <c r="J239" s="499"/>
    </row>
    <row r="240" spans="1:10" s="424" customFormat="1" ht="28.5" x14ac:dyDescent="0.2">
      <c r="A240" s="397" t="s">
        <v>39</v>
      </c>
      <c r="B240" s="402" t="s">
        <v>121</v>
      </c>
      <c r="C240" s="405">
        <v>212</v>
      </c>
      <c r="D240" s="391" t="s">
        <v>36</v>
      </c>
      <c r="E240" s="397" t="s">
        <v>20</v>
      </c>
      <c r="F240" s="388" t="s">
        <v>130</v>
      </c>
      <c r="G240" s="410">
        <v>31.74</v>
      </c>
      <c r="H240" s="394" t="s">
        <v>498</v>
      </c>
      <c r="I240" s="395" t="s">
        <v>17</v>
      </c>
      <c r="J240" s="499"/>
    </row>
    <row r="241" spans="1:10" s="424" customFormat="1" ht="28.5" x14ac:dyDescent="0.2">
      <c r="A241" s="397" t="s">
        <v>39</v>
      </c>
      <c r="B241" s="408" t="s">
        <v>634</v>
      </c>
      <c r="C241" s="405">
        <v>213</v>
      </c>
      <c r="D241" s="391" t="s">
        <v>547</v>
      </c>
      <c r="E241" s="397" t="s">
        <v>20</v>
      </c>
      <c r="F241" s="388" t="s">
        <v>131</v>
      </c>
      <c r="G241" s="410">
        <v>25.49</v>
      </c>
      <c r="H241" s="394" t="s">
        <v>498</v>
      </c>
      <c r="I241" s="395" t="s">
        <v>17</v>
      </c>
      <c r="J241" s="499"/>
    </row>
    <row r="242" spans="1:10" s="424" customFormat="1" ht="28.5" x14ac:dyDescent="0.2">
      <c r="A242" s="397" t="s">
        <v>39</v>
      </c>
      <c r="B242" s="402" t="s">
        <v>121</v>
      </c>
      <c r="C242" s="405">
        <v>214</v>
      </c>
      <c r="D242" s="391" t="s">
        <v>36</v>
      </c>
      <c r="E242" s="397" t="s">
        <v>20</v>
      </c>
      <c r="F242" s="388" t="s">
        <v>130</v>
      </c>
      <c r="G242" s="410">
        <v>18.64</v>
      </c>
      <c r="H242" s="394" t="s">
        <v>498</v>
      </c>
      <c r="I242" s="395" t="s">
        <v>17</v>
      </c>
      <c r="J242" s="499"/>
    </row>
    <row r="243" spans="1:10" s="424" customFormat="1" ht="28.5" x14ac:dyDescent="0.2">
      <c r="A243" s="397" t="s">
        <v>39</v>
      </c>
      <c r="B243" s="402" t="s">
        <v>121</v>
      </c>
      <c r="C243" s="405">
        <v>215</v>
      </c>
      <c r="D243" s="391" t="s">
        <v>36</v>
      </c>
      <c r="E243" s="397" t="s">
        <v>20</v>
      </c>
      <c r="F243" s="388" t="s">
        <v>130</v>
      </c>
      <c r="G243" s="410">
        <v>19.18</v>
      </c>
      <c r="H243" s="394" t="s">
        <v>498</v>
      </c>
      <c r="I243" s="395" t="s">
        <v>17</v>
      </c>
      <c r="J243" s="499"/>
    </row>
    <row r="244" spans="1:10" s="424" customFormat="1" ht="28.5" x14ac:dyDescent="0.2">
      <c r="A244" s="397" t="s">
        <v>39</v>
      </c>
      <c r="B244" s="402" t="s">
        <v>121</v>
      </c>
      <c r="C244" s="405">
        <v>216</v>
      </c>
      <c r="D244" s="391" t="s">
        <v>36</v>
      </c>
      <c r="E244" s="397" t="s">
        <v>20</v>
      </c>
      <c r="F244" s="388" t="s">
        <v>130</v>
      </c>
      <c r="G244" s="410">
        <v>19.53</v>
      </c>
      <c r="H244" s="394" t="s">
        <v>498</v>
      </c>
      <c r="I244" s="395" t="s">
        <v>17</v>
      </c>
      <c r="J244" s="499"/>
    </row>
    <row r="245" spans="1:10" s="424" customFormat="1" ht="32.25" customHeight="1" x14ac:dyDescent="0.2">
      <c r="A245" s="397" t="s">
        <v>39</v>
      </c>
      <c r="B245" s="408" t="s">
        <v>123</v>
      </c>
      <c r="C245" s="405">
        <v>217</v>
      </c>
      <c r="D245" s="391" t="s">
        <v>124</v>
      </c>
      <c r="E245" s="397" t="s">
        <v>19</v>
      </c>
      <c r="F245" s="395" t="s">
        <v>132</v>
      </c>
      <c r="G245" s="410">
        <v>7.9</v>
      </c>
      <c r="H245" s="394" t="s">
        <v>34</v>
      </c>
      <c r="I245" s="399" t="s">
        <v>479</v>
      </c>
      <c r="J245" s="499"/>
    </row>
    <row r="246" spans="1:10" s="424" customFormat="1" ht="28.5" customHeight="1" x14ac:dyDescent="0.2">
      <c r="A246" s="397" t="s">
        <v>39</v>
      </c>
      <c r="B246" s="408" t="s">
        <v>123</v>
      </c>
      <c r="C246" s="405">
        <v>218</v>
      </c>
      <c r="D246" s="391" t="s">
        <v>124</v>
      </c>
      <c r="E246" s="397" t="s">
        <v>19</v>
      </c>
      <c r="F246" s="388" t="s">
        <v>132</v>
      </c>
      <c r="G246" s="410">
        <v>9.15</v>
      </c>
      <c r="H246" s="394" t="s">
        <v>34</v>
      </c>
      <c r="I246" s="399" t="s">
        <v>479</v>
      </c>
      <c r="J246" s="499"/>
    </row>
    <row r="247" spans="1:10" s="424" customFormat="1" ht="57" x14ac:dyDescent="0.2">
      <c r="A247" s="397" t="s">
        <v>39</v>
      </c>
      <c r="B247" s="408" t="s">
        <v>628</v>
      </c>
      <c r="C247" s="405">
        <v>219</v>
      </c>
      <c r="D247" s="391" t="s">
        <v>35</v>
      </c>
      <c r="E247" s="391" t="s">
        <v>616</v>
      </c>
      <c r="F247" s="388" t="s">
        <v>28</v>
      </c>
      <c r="G247" s="410">
        <v>22.41</v>
      </c>
      <c r="H247" s="394" t="s">
        <v>559</v>
      </c>
      <c r="I247" s="395" t="s">
        <v>17</v>
      </c>
      <c r="J247" s="499"/>
    </row>
    <row r="248" spans="1:10" s="424" customFormat="1" ht="29.25" thickBot="1" x14ac:dyDescent="0.25">
      <c r="A248" s="454" t="s">
        <v>39</v>
      </c>
      <c r="B248" s="501" t="s">
        <v>696</v>
      </c>
      <c r="C248" s="451">
        <v>220</v>
      </c>
      <c r="D248" s="450" t="s">
        <v>261</v>
      </c>
      <c r="E248" s="450" t="s">
        <v>409</v>
      </c>
      <c r="F248" s="452" t="s">
        <v>418</v>
      </c>
      <c r="G248" s="453">
        <v>23.6</v>
      </c>
      <c r="H248" s="690" t="s">
        <v>34</v>
      </c>
      <c r="I248" s="452" t="s">
        <v>17</v>
      </c>
      <c r="J248" s="503"/>
    </row>
    <row r="249" spans="1:10" s="424" customFormat="1" ht="28.5" x14ac:dyDescent="0.2">
      <c r="A249" s="392" t="s">
        <v>139</v>
      </c>
      <c r="B249" s="402" t="s">
        <v>121</v>
      </c>
      <c r="C249" s="414">
        <v>308</v>
      </c>
      <c r="D249" s="402" t="s">
        <v>36</v>
      </c>
      <c r="E249" s="392" t="s">
        <v>20</v>
      </c>
      <c r="F249" s="388" t="s">
        <v>130</v>
      </c>
      <c r="G249" s="409">
        <v>32.74</v>
      </c>
      <c r="H249" s="449" t="s">
        <v>498</v>
      </c>
      <c r="I249" s="388" t="s">
        <v>17</v>
      </c>
      <c r="J249" s="499"/>
    </row>
    <row r="250" spans="1:10" s="424" customFormat="1" ht="28.5" x14ac:dyDescent="0.2">
      <c r="A250" s="397" t="s">
        <v>139</v>
      </c>
      <c r="B250" s="402" t="s">
        <v>121</v>
      </c>
      <c r="C250" s="405">
        <v>309</v>
      </c>
      <c r="D250" s="391" t="s">
        <v>36</v>
      </c>
      <c r="E250" s="397" t="s">
        <v>20</v>
      </c>
      <c r="F250" s="388" t="s">
        <v>130</v>
      </c>
      <c r="G250" s="410">
        <v>20</v>
      </c>
      <c r="H250" s="394" t="s">
        <v>498</v>
      </c>
      <c r="I250" s="395" t="s">
        <v>17</v>
      </c>
      <c r="J250" s="499"/>
    </row>
    <row r="251" spans="1:10" s="424" customFormat="1" ht="28.5" x14ac:dyDescent="0.2">
      <c r="A251" s="397" t="s">
        <v>139</v>
      </c>
      <c r="B251" s="402" t="s">
        <v>121</v>
      </c>
      <c r="C251" s="405">
        <v>310</v>
      </c>
      <c r="D251" s="391" t="s">
        <v>36</v>
      </c>
      <c r="E251" s="397" t="s">
        <v>20</v>
      </c>
      <c r="F251" s="388" t="s">
        <v>130</v>
      </c>
      <c r="G251" s="410">
        <v>20</v>
      </c>
      <c r="H251" s="394" t="s">
        <v>498</v>
      </c>
      <c r="I251" s="395" t="s">
        <v>17</v>
      </c>
      <c r="J251" s="499"/>
    </row>
    <row r="252" spans="1:10" s="424" customFormat="1" ht="28.5" x14ac:dyDescent="0.2">
      <c r="A252" s="397" t="s">
        <v>139</v>
      </c>
      <c r="B252" s="402" t="s">
        <v>121</v>
      </c>
      <c r="C252" s="405">
        <v>311</v>
      </c>
      <c r="D252" s="391" t="s">
        <v>36</v>
      </c>
      <c r="E252" s="397" t="s">
        <v>20</v>
      </c>
      <c r="F252" s="388" t="s">
        <v>130</v>
      </c>
      <c r="G252" s="410">
        <v>19.82</v>
      </c>
      <c r="H252" s="394" t="s">
        <v>498</v>
      </c>
      <c r="I252" s="395" t="s">
        <v>17</v>
      </c>
      <c r="J252" s="499"/>
    </row>
    <row r="253" spans="1:10" s="424" customFormat="1" ht="28.5" x14ac:dyDescent="0.2">
      <c r="A253" s="397" t="s">
        <v>139</v>
      </c>
      <c r="B253" s="402" t="s">
        <v>121</v>
      </c>
      <c r="C253" s="405">
        <v>312</v>
      </c>
      <c r="D253" s="391" t="s">
        <v>36</v>
      </c>
      <c r="E253" s="397" t="s">
        <v>20</v>
      </c>
      <c r="F253" s="388" t="s">
        <v>130</v>
      </c>
      <c r="G253" s="410">
        <v>45.5</v>
      </c>
      <c r="H253" s="394" t="s">
        <v>498</v>
      </c>
      <c r="I253" s="395" t="s">
        <v>17</v>
      </c>
      <c r="J253" s="499"/>
    </row>
    <row r="254" spans="1:10" s="424" customFormat="1" ht="28.5" x14ac:dyDescent="0.2">
      <c r="A254" s="707" t="s">
        <v>139</v>
      </c>
      <c r="B254" s="704" t="s">
        <v>635</v>
      </c>
      <c r="C254" s="714">
        <v>313</v>
      </c>
      <c r="D254" s="710" t="s">
        <v>547</v>
      </c>
      <c r="E254" s="707" t="s">
        <v>20</v>
      </c>
      <c r="F254" s="712" t="s">
        <v>131</v>
      </c>
      <c r="G254" s="715">
        <v>29.27</v>
      </c>
      <c r="H254" s="706" t="s">
        <v>421</v>
      </c>
      <c r="I254" s="395" t="s">
        <v>17</v>
      </c>
      <c r="J254" s="499" t="s">
        <v>585</v>
      </c>
    </row>
    <row r="255" spans="1:10" s="424" customFormat="1" ht="28.5" x14ac:dyDescent="0.2">
      <c r="A255" s="397" t="s">
        <v>139</v>
      </c>
      <c r="B255" s="402" t="s">
        <v>121</v>
      </c>
      <c r="C255" s="405">
        <v>314</v>
      </c>
      <c r="D255" s="391" t="s">
        <v>36</v>
      </c>
      <c r="E255" s="397" t="s">
        <v>20</v>
      </c>
      <c r="F255" s="388" t="s">
        <v>130</v>
      </c>
      <c r="G255" s="410">
        <v>19.260000000000002</v>
      </c>
      <c r="H255" s="394" t="s">
        <v>498</v>
      </c>
      <c r="I255" s="395" t="s">
        <v>17</v>
      </c>
      <c r="J255" s="499"/>
    </row>
    <row r="256" spans="1:10" s="424" customFormat="1" ht="28.5" x14ac:dyDescent="0.2">
      <c r="A256" s="397" t="s">
        <v>139</v>
      </c>
      <c r="B256" s="402" t="s">
        <v>121</v>
      </c>
      <c r="C256" s="405">
        <v>315</v>
      </c>
      <c r="D256" s="391" t="s">
        <v>36</v>
      </c>
      <c r="E256" s="397" t="s">
        <v>20</v>
      </c>
      <c r="F256" s="388" t="s">
        <v>130</v>
      </c>
      <c r="G256" s="410">
        <v>15.13</v>
      </c>
      <c r="H256" s="394" t="s">
        <v>498</v>
      </c>
      <c r="I256" s="395" t="s">
        <v>17</v>
      </c>
      <c r="J256" s="499"/>
    </row>
    <row r="257" spans="1:11" s="424" customFormat="1" ht="28.5" x14ac:dyDescent="0.2">
      <c r="A257" s="397" t="s">
        <v>139</v>
      </c>
      <c r="B257" s="408" t="s">
        <v>123</v>
      </c>
      <c r="C257" s="405">
        <v>316</v>
      </c>
      <c r="D257" s="391" t="s">
        <v>124</v>
      </c>
      <c r="E257" s="397" t="s">
        <v>19</v>
      </c>
      <c r="F257" s="388" t="s">
        <v>132</v>
      </c>
      <c r="G257" s="410">
        <v>18.07</v>
      </c>
      <c r="H257" s="394" t="s">
        <v>34</v>
      </c>
      <c r="I257" s="399" t="s">
        <v>479</v>
      </c>
      <c r="J257" s="499"/>
    </row>
    <row r="258" spans="1:11" s="424" customFormat="1" ht="57" x14ac:dyDescent="0.2">
      <c r="A258" s="397" t="s">
        <v>139</v>
      </c>
      <c r="B258" s="408" t="s">
        <v>628</v>
      </c>
      <c r="C258" s="405">
        <v>317</v>
      </c>
      <c r="D258" s="391" t="s">
        <v>35</v>
      </c>
      <c r="E258" s="397" t="s">
        <v>20</v>
      </c>
      <c r="F258" s="388" t="s">
        <v>28</v>
      </c>
      <c r="G258" s="410">
        <v>27.2</v>
      </c>
      <c r="H258" s="394" t="s">
        <v>559</v>
      </c>
      <c r="I258" s="395" t="s">
        <v>17</v>
      </c>
      <c r="J258" s="499"/>
    </row>
    <row r="259" spans="1:11" s="424" customFormat="1" ht="29.25" thickBot="1" x14ac:dyDescent="0.25">
      <c r="A259" s="454" t="s">
        <v>139</v>
      </c>
      <c r="B259" s="501" t="s">
        <v>696</v>
      </c>
      <c r="C259" s="451">
        <v>318</v>
      </c>
      <c r="D259" s="450" t="s">
        <v>261</v>
      </c>
      <c r="E259" s="450" t="s">
        <v>409</v>
      </c>
      <c r="F259" s="452" t="s">
        <v>418</v>
      </c>
      <c r="G259" s="453">
        <v>23.6</v>
      </c>
      <c r="H259" s="690" t="s">
        <v>34</v>
      </c>
      <c r="I259" s="452" t="s">
        <v>17</v>
      </c>
      <c r="J259" s="503"/>
    </row>
    <row r="260" spans="1:11" s="424" customFormat="1" ht="28.5" x14ac:dyDescent="0.2">
      <c r="A260" s="392" t="s">
        <v>570</v>
      </c>
      <c r="B260" s="514" t="s">
        <v>121</v>
      </c>
      <c r="C260" s="414">
        <v>420</v>
      </c>
      <c r="D260" s="402" t="s">
        <v>36</v>
      </c>
      <c r="E260" s="392" t="s">
        <v>20</v>
      </c>
      <c r="F260" s="388" t="s">
        <v>130</v>
      </c>
      <c r="G260" s="409">
        <v>20.100000000000001</v>
      </c>
      <c r="H260" s="449" t="s">
        <v>498</v>
      </c>
      <c r="I260" s="388" t="s">
        <v>17</v>
      </c>
      <c r="J260" s="499"/>
    </row>
    <row r="261" spans="1:11" s="424" customFormat="1" ht="28.5" x14ac:dyDescent="0.2">
      <c r="A261" s="397" t="s">
        <v>570</v>
      </c>
      <c r="B261" s="408" t="s">
        <v>121</v>
      </c>
      <c r="C261" s="405">
        <v>421</v>
      </c>
      <c r="D261" s="391" t="s">
        <v>36</v>
      </c>
      <c r="E261" s="397" t="s">
        <v>20</v>
      </c>
      <c r="F261" s="388" t="s">
        <v>130</v>
      </c>
      <c r="G261" s="410">
        <v>20.100000000000001</v>
      </c>
      <c r="H261" s="394" t="s">
        <v>498</v>
      </c>
      <c r="I261" s="395" t="s">
        <v>17</v>
      </c>
      <c r="J261" s="499"/>
    </row>
    <row r="262" spans="1:11" s="424" customFormat="1" ht="28.5" x14ac:dyDescent="0.2">
      <c r="A262" s="397" t="s">
        <v>570</v>
      </c>
      <c r="B262" s="408" t="s">
        <v>121</v>
      </c>
      <c r="C262" s="405">
        <v>422</v>
      </c>
      <c r="D262" s="391" t="s">
        <v>36</v>
      </c>
      <c r="E262" s="397" t="s">
        <v>20</v>
      </c>
      <c r="F262" s="388" t="s">
        <v>130</v>
      </c>
      <c r="G262" s="410">
        <v>19.559999999999999</v>
      </c>
      <c r="H262" s="394" t="s">
        <v>498</v>
      </c>
      <c r="I262" s="395" t="s">
        <v>17</v>
      </c>
      <c r="J262" s="499"/>
    </row>
    <row r="263" spans="1:11" s="424" customFormat="1" ht="28.5" x14ac:dyDescent="0.2">
      <c r="A263" s="397" t="s">
        <v>570</v>
      </c>
      <c r="B263" s="408" t="s">
        <v>121</v>
      </c>
      <c r="C263" s="405">
        <v>423</v>
      </c>
      <c r="D263" s="391" t="s">
        <v>36</v>
      </c>
      <c r="E263" s="397" t="s">
        <v>20</v>
      </c>
      <c r="F263" s="388" t="s">
        <v>130</v>
      </c>
      <c r="G263" s="410">
        <v>27.14</v>
      </c>
      <c r="H263" s="394" t="s">
        <v>498</v>
      </c>
      <c r="I263" s="395" t="s">
        <v>17</v>
      </c>
      <c r="J263" s="499"/>
    </row>
    <row r="264" spans="1:11" s="424" customFormat="1" ht="28.5" x14ac:dyDescent="0.2">
      <c r="A264" s="397" t="s">
        <v>570</v>
      </c>
      <c r="B264" s="408" t="s">
        <v>121</v>
      </c>
      <c r="C264" s="405">
        <v>424</v>
      </c>
      <c r="D264" s="391" t="s">
        <v>36</v>
      </c>
      <c r="E264" s="397" t="s">
        <v>20</v>
      </c>
      <c r="F264" s="388" t="s">
        <v>130</v>
      </c>
      <c r="G264" s="410">
        <v>17.11</v>
      </c>
      <c r="H264" s="394" t="s">
        <v>498</v>
      </c>
      <c r="I264" s="395" t="s">
        <v>17</v>
      </c>
      <c r="J264" s="499"/>
    </row>
    <row r="265" spans="1:11" s="424" customFormat="1" ht="28.5" x14ac:dyDescent="0.2">
      <c r="A265" s="397" t="s">
        <v>570</v>
      </c>
      <c r="B265" s="402" t="s">
        <v>121</v>
      </c>
      <c r="C265" s="405">
        <v>425</v>
      </c>
      <c r="D265" s="391" t="s">
        <v>36</v>
      </c>
      <c r="E265" s="397" t="s">
        <v>20</v>
      </c>
      <c r="F265" s="388" t="s">
        <v>130</v>
      </c>
      <c r="G265" s="410">
        <v>19.64</v>
      </c>
      <c r="H265" s="394" t="s">
        <v>498</v>
      </c>
      <c r="I265" s="395" t="s">
        <v>17</v>
      </c>
      <c r="J265" s="499"/>
    </row>
    <row r="266" spans="1:11" s="424" customFormat="1" ht="37.5" customHeight="1" x14ac:dyDescent="0.2">
      <c r="A266" s="397" t="s">
        <v>570</v>
      </c>
      <c r="B266" s="402" t="s">
        <v>121</v>
      </c>
      <c r="C266" s="405" t="s">
        <v>586</v>
      </c>
      <c r="D266" s="391" t="s">
        <v>36</v>
      </c>
      <c r="E266" s="397" t="s">
        <v>20</v>
      </c>
      <c r="F266" s="388" t="s">
        <v>130</v>
      </c>
      <c r="G266" s="410">
        <v>9.99</v>
      </c>
      <c r="H266" s="394" t="s">
        <v>498</v>
      </c>
      <c r="I266" s="395" t="s">
        <v>17</v>
      </c>
      <c r="J266" s="499"/>
    </row>
    <row r="267" spans="1:11" s="424" customFormat="1" ht="28.5" x14ac:dyDescent="0.2">
      <c r="A267" s="397" t="s">
        <v>570</v>
      </c>
      <c r="B267" s="408" t="s">
        <v>121</v>
      </c>
      <c r="C267" s="405">
        <v>426</v>
      </c>
      <c r="D267" s="391" t="s">
        <v>36</v>
      </c>
      <c r="E267" s="397" t="s">
        <v>20</v>
      </c>
      <c r="F267" s="388" t="s">
        <v>130</v>
      </c>
      <c r="G267" s="410">
        <v>19.260000000000002</v>
      </c>
      <c r="H267" s="394" t="s">
        <v>498</v>
      </c>
      <c r="I267" s="395" t="s">
        <v>17</v>
      </c>
      <c r="J267" s="499"/>
    </row>
    <row r="268" spans="1:11" s="424" customFormat="1" ht="36" customHeight="1" x14ac:dyDescent="0.2">
      <c r="A268" s="397" t="s">
        <v>570</v>
      </c>
      <c r="B268" s="408" t="s">
        <v>633</v>
      </c>
      <c r="C268" s="405">
        <v>427</v>
      </c>
      <c r="D268" s="391" t="s">
        <v>549</v>
      </c>
      <c r="E268" s="397" t="s">
        <v>19</v>
      </c>
      <c r="F268" s="395" t="s">
        <v>132</v>
      </c>
      <c r="G268" s="410">
        <v>18.07</v>
      </c>
      <c r="H268" s="394" t="s">
        <v>34</v>
      </c>
      <c r="I268" s="399" t="s">
        <v>479</v>
      </c>
      <c r="J268" s="499"/>
    </row>
    <row r="269" spans="1:11" s="424" customFormat="1" ht="28.5" x14ac:dyDescent="0.2">
      <c r="A269" s="397" t="s">
        <v>570</v>
      </c>
      <c r="B269" s="692" t="s">
        <v>698</v>
      </c>
      <c r="C269" s="405">
        <v>428</v>
      </c>
      <c r="D269" s="391" t="s">
        <v>35</v>
      </c>
      <c r="E269" s="397" t="s">
        <v>20</v>
      </c>
      <c r="F269" s="388" t="s">
        <v>28</v>
      </c>
      <c r="G269" s="410">
        <v>15.45</v>
      </c>
      <c r="H269" s="394" t="s">
        <v>587</v>
      </c>
      <c r="I269" s="395" t="s">
        <v>17</v>
      </c>
      <c r="J269" s="499"/>
    </row>
    <row r="270" spans="1:11" s="424" customFormat="1" ht="28.5" x14ac:dyDescent="0.2">
      <c r="A270" s="397" t="s">
        <v>570</v>
      </c>
      <c r="B270" s="408" t="s">
        <v>696</v>
      </c>
      <c r="C270" s="405">
        <v>429</v>
      </c>
      <c r="D270" s="391" t="s">
        <v>261</v>
      </c>
      <c r="E270" s="391" t="s">
        <v>409</v>
      </c>
      <c r="F270" s="395" t="s">
        <v>418</v>
      </c>
      <c r="G270" s="410">
        <v>23.6</v>
      </c>
      <c r="H270" s="695" t="s">
        <v>34</v>
      </c>
      <c r="I270" s="395" t="s">
        <v>17</v>
      </c>
      <c r="J270" s="499"/>
    </row>
    <row r="271" spans="1:11" s="431" customFormat="1" ht="22.5" customHeight="1" thickBot="1" x14ac:dyDescent="0.25">
      <c r="A271" s="454" t="s">
        <v>570</v>
      </c>
      <c r="B271" s="694" t="s">
        <v>91</v>
      </c>
      <c r="C271" s="538">
        <v>430</v>
      </c>
      <c r="D271" s="693" t="s">
        <v>694</v>
      </c>
      <c r="E271" s="693" t="s">
        <v>616</v>
      </c>
      <c r="F271" s="696" t="s">
        <v>613</v>
      </c>
      <c r="G271" s="539">
        <v>40</v>
      </c>
      <c r="H271" s="538" t="s">
        <v>32</v>
      </c>
      <c r="I271" s="540" t="s">
        <v>480</v>
      </c>
      <c r="J271" s="541"/>
      <c r="K271" s="691"/>
    </row>
    <row r="272" spans="1:11" s="2" customFormat="1" ht="15" x14ac:dyDescent="0.25">
      <c r="A272" s="169"/>
      <c r="B272" s="169"/>
      <c r="C272" s="169"/>
      <c r="D272" s="169"/>
      <c r="E272" s="170" t="s">
        <v>138</v>
      </c>
      <c r="F272" s="171"/>
      <c r="G272" s="537">
        <f>SUM(G46:G271)-G273-G274</f>
        <v>4202.9600000000028</v>
      </c>
      <c r="I272" s="169"/>
      <c r="J272" s="172"/>
    </row>
    <row r="273" spans="1:10" s="2" customFormat="1" ht="15" x14ac:dyDescent="0.25">
      <c r="A273" s="173"/>
      <c r="B273" s="173"/>
      <c r="C273" s="173"/>
      <c r="D273" s="173"/>
      <c r="E273" s="176" t="s">
        <v>433</v>
      </c>
      <c r="F273" s="177"/>
      <c r="G273" s="174">
        <f>SUMIF($H$46:$H$271,"nach Bedarf",G46:G271)</f>
        <v>147.19999999999999</v>
      </c>
      <c r="H273" s="173"/>
      <c r="I273" s="173"/>
      <c r="J273" s="175"/>
    </row>
    <row r="274" spans="1:10" s="2" customFormat="1" ht="15" x14ac:dyDescent="0.25">
      <c r="A274" s="334"/>
      <c r="B274" s="334"/>
      <c r="C274" s="334"/>
      <c r="D274" s="334"/>
      <c r="E274" s="718" t="s">
        <v>434</v>
      </c>
      <c r="F274" s="177"/>
      <c r="G274" s="174">
        <f>SUMIF($H$46:$H$271,"Extremreinigung 
nach Bedarf",G46:G271)</f>
        <v>69.47</v>
      </c>
      <c r="H274" s="334"/>
      <c r="I274" s="334"/>
      <c r="J274" s="335"/>
    </row>
    <row r="275" spans="1:10" s="2" customFormat="1" ht="15.75" thickBot="1" x14ac:dyDescent="0.3">
      <c r="A275" s="178"/>
      <c r="B275" s="178"/>
      <c r="C275" s="178"/>
      <c r="D275" s="178"/>
      <c r="E275" s="179" t="s">
        <v>644</v>
      </c>
      <c r="F275" s="179"/>
      <c r="G275" s="180">
        <f>SUM(G272:G273)</f>
        <v>4350.1600000000026</v>
      </c>
      <c r="H275" s="178"/>
      <c r="I275" s="178"/>
      <c r="J275" s="181"/>
    </row>
    <row r="276" spans="1:10" s="431" customFormat="1" x14ac:dyDescent="0.2">
      <c r="B276" s="445"/>
      <c r="C276" s="445"/>
      <c r="D276" s="446"/>
      <c r="F276" s="447"/>
      <c r="G276" s="446"/>
      <c r="H276" s="446"/>
      <c r="I276" s="446"/>
      <c r="J276" s="446"/>
    </row>
    <row r="277" spans="1:10" s="431" customFormat="1" ht="15" thickBot="1" x14ac:dyDescent="0.25">
      <c r="B277" s="445"/>
      <c r="C277" s="445"/>
      <c r="D277" s="446"/>
      <c r="F277" s="447"/>
      <c r="G277" s="446"/>
      <c r="H277" s="446"/>
      <c r="I277" s="446"/>
      <c r="J277" s="446"/>
    </row>
    <row r="278" spans="1:10" s="1" customFormat="1" ht="15" x14ac:dyDescent="0.2">
      <c r="C278" s="770" t="s">
        <v>16</v>
      </c>
      <c r="D278" s="772" t="s">
        <v>2</v>
      </c>
      <c r="E278" s="162" t="s">
        <v>125</v>
      </c>
      <c r="F278" s="162" t="s">
        <v>126</v>
      </c>
      <c r="G278" s="163" t="s">
        <v>127</v>
      </c>
      <c r="H278" s="158"/>
      <c r="I278" s="158"/>
      <c r="J278" s="158"/>
    </row>
    <row r="279" spans="1:10" s="1" customFormat="1" ht="29.25" thickBot="1" x14ac:dyDescent="0.25">
      <c r="C279" s="771"/>
      <c r="D279" s="773"/>
      <c r="E279" s="547" t="s">
        <v>479</v>
      </c>
      <c r="F279" s="452" t="s">
        <v>17</v>
      </c>
      <c r="G279" s="548" t="s">
        <v>480</v>
      </c>
      <c r="H279" s="158"/>
      <c r="I279" s="158"/>
      <c r="J279" s="158"/>
    </row>
    <row r="280" spans="1:10" s="461" customFormat="1" x14ac:dyDescent="0.2">
      <c r="C280" s="345" t="s">
        <v>20</v>
      </c>
      <c r="D280" s="342" t="s">
        <v>20</v>
      </c>
      <c r="E280" s="340"/>
      <c r="F280" s="549">
        <f>SUMIFS($G$37:$G$271,$E$37:$E$271,$D280,$I$37:$I$271,F$279)</f>
        <v>3246.4000000000005</v>
      </c>
      <c r="G280" s="165">
        <f>SUMIFS($G$37:$G$271,$E$37:$E$271,$D280,$I$37:$I$271,G$279)</f>
        <v>11.53</v>
      </c>
      <c r="H280" s="1"/>
    </row>
    <row r="281" spans="1:10" s="461" customFormat="1" x14ac:dyDescent="0.2">
      <c r="C281" s="346" t="s">
        <v>408</v>
      </c>
      <c r="D281" s="343" t="s">
        <v>409</v>
      </c>
      <c r="E281" s="337"/>
      <c r="F281" s="164">
        <f>SUMIFS($G$37:$G$271,$E$37:$E$271,$D281,$I$37:$I$271,F$279)</f>
        <v>315.7</v>
      </c>
      <c r="G281" s="338"/>
      <c r="H281" s="1"/>
    </row>
    <row r="282" spans="1:10" s="461" customFormat="1" x14ac:dyDescent="0.2">
      <c r="C282" s="346" t="s">
        <v>481</v>
      </c>
      <c r="D282" s="343" t="s">
        <v>616</v>
      </c>
      <c r="E282" s="337"/>
      <c r="F282" s="164">
        <f>SUMIFS($G$37:$G$271,$E$37:$E$271,$D282,$I$37:$I$271,F$279)</f>
        <v>72.649999999999991</v>
      </c>
      <c r="G282" s="165">
        <f>SUMIFS($G$37:$G$271,$E$37:$E$271,$D282,$I$37:$I$271,G$279)</f>
        <v>40</v>
      </c>
      <c r="H282" s="1"/>
    </row>
    <row r="283" spans="1:10" s="682" customFormat="1" x14ac:dyDescent="0.2">
      <c r="C283" s="346" t="s">
        <v>703</v>
      </c>
      <c r="D283" s="343" t="s">
        <v>702</v>
      </c>
      <c r="E283" s="337"/>
      <c r="F283" s="164">
        <f>SUMIFS($G$37:$G$271,$E$37:$E$271,$D283,$I$37:$I$271,F$279)</f>
        <v>21.72</v>
      </c>
      <c r="G283" s="165"/>
      <c r="H283" s="1"/>
    </row>
    <row r="284" spans="1:10" s="461" customFormat="1" x14ac:dyDescent="0.2">
      <c r="C284" s="701" t="s">
        <v>705</v>
      </c>
      <c r="D284" s="702" t="s">
        <v>270</v>
      </c>
      <c r="E284" s="337"/>
      <c r="F284" s="164">
        <f>SUMIFS($G$37:$G$271,$E$37:$E$271,$D284,$I$37:$I$271,F$279)</f>
        <v>132.42000000000002</v>
      </c>
      <c r="G284" s="338"/>
      <c r="H284" s="1"/>
    </row>
    <row r="285" spans="1:10" s="461" customFormat="1" x14ac:dyDescent="0.2">
      <c r="C285" s="347" t="s">
        <v>271</v>
      </c>
      <c r="D285" s="343" t="s">
        <v>272</v>
      </c>
      <c r="E285" s="337"/>
      <c r="F285" s="164">
        <f>SUMIFS($G$37:$G$271,$E$37:$E$271,$D285,$I$37:$I$271,F$279)</f>
        <v>49.67</v>
      </c>
      <c r="G285" s="339"/>
      <c r="H285" s="1"/>
    </row>
    <row r="286" spans="1:10" s="461" customFormat="1" x14ac:dyDescent="0.2">
      <c r="C286" s="346" t="s">
        <v>18</v>
      </c>
      <c r="D286" s="343" t="s">
        <v>19</v>
      </c>
      <c r="E286" s="164">
        <f>SUMIFS($G$37:$G$271,$E$37:$E$271,$D286,$I$37:$I$271,E$279)</f>
        <v>257.91000000000003</v>
      </c>
      <c r="F286" s="164"/>
      <c r="G286" s="165">
        <f>SUMIFS($G$37:$G$271,$E$37:$E$271,$D286,$I$37:$I$271,G$279)</f>
        <v>122.23</v>
      </c>
      <c r="H286" s="1"/>
    </row>
    <row r="287" spans="1:10" s="461" customFormat="1" ht="15" thickBot="1" x14ac:dyDescent="0.25">
      <c r="C287" s="348" t="s">
        <v>456</v>
      </c>
      <c r="D287" s="344" t="s">
        <v>435</v>
      </c>
      <c r="E287" s="699">
        <f>SUMIFS($G$37:$G$271,$E$37:$E$271,$D287,$I$37:$I$271,E$279)</f>
        <v>72.19</v>
      </c>
      <c r="F287" s="336"/>
      <c r="G287" s="550">
        <f>SUMIFS($G$37:$G$271,$E$37:$E$271,$D287,$I$37:$I$271,G$279)</f>
        <v>7.74</v>
      </c>
      <c r="H287" s="1"/>
    </row>
    <row r="288" spans="1:10" s="461" customFormat="1" ht="15.75" thickBot="1" x14ac:dyDescent="0.3">
      <c r="B288" s="1"/>
      <c r="C288" s="2"/>
      <c r="D288" s="2"/>
      <c r="E288" s="166">
        <f>SUM(E280:E287)</f>
        <v>330.1</v>
      </c>
      <c r="F288" s="166">
        <f>SUM(F280:F287)</f>
        <v>3838.5600000000004</v>
      </c>
      <c r="G288" s="166">
        <f>SUM(G280:G287)</f>
        <v>181.5</v>
      </c>
      <c r="H288" s="167">
        <f>SUBTOTAL(9,E288:G288)</f>
        <v>4350.1600000000008</v>
      </c>
      <c r="I288" s="698"/>
    </row>
    <row r="289" spans="2:10" s="323" customFormat="1" ht="13.5" thickTop="1" x14ac:dyDescent="0.2">
      <c r="B289" s="325"/>
      <c r="C289" s="325"/>
      <c r="D289" s="324"/>
      <c r="F289" s="326"/>
      <c r="G289" s="324"/>
      <c r="H289" s="324"/>
      <c r="I289" s="324"/>
      <c r="J289" s="324"/>
    </row>
    <row r="290" spans="2:10" s="431" customFormat="1" ht="15" x14ac:dyDescent="0.2">
      <c r="I290" s="435"/>
      <c r="J290" s="435"/>
    </row>
    <row r="291" spans="2:10" s="431" customFormat="1" ht="15" x14ac:dyDescent="0.2">
      <c r="B291" s="774" t="s">
        <v>482</v>
      </c>
      <c r="C291" s="775"/>
      <c r="D291" s="776"/>
      <c r="I291" s="509"/>
    </row>
    <row r="292" spans="2:10" s="431" customFormat="1" ht="15.75" thickBot="1" x14ac:dyDescent="0.25">
      <c r="B292" s="463" t="s">
        <v>24</v>
      </c>
      <c r="C292" s="463" t="s">
        <v>16</v>
      </c>
      <c r="D292" s="524" t="s">
        <v>7</v>
      </c>
      <c r="E292" s="435"/>
      <c r="I292" s="509"/>
    </row>
    <row r="293" spans="2:10" s="431" customFormat="1" x14ac:dyDescent="0.2">
      <c r="B293" s="525" t="s">
        <v>410</v>
      </c>
      <c r="C293" s="526" t="s">
        <v>411</v>
      </c>
      <c r="D293" s="542">
        <f>SUMIF($F$46:$F$271,C293,$G$46:$G$271)</f>
        <v>16.68</v>
      </c>
      <c r="E293" s="767">
        <f>SUM(D293:D303)</f>
        <v>3308.4800000000009</v>
      </c>
      <c r="I293" s="509"/>
    </row>
    <row r="294" spans="2:10" s="431" customFormat="1" x14ac:dyDescent="0.2">
      <c r="B294" s="528" t="s">
        <v>412</v>
      </c>
      <c r="C294" s="493" t="s">
        <v>413</v>
      </c>
      <c r="D294" s="508">
        <f t="shared" ref="D294:D307" si="1">SUMIF($F$46:$F$271,C294,$G$46:$G$272)</f>
        <v>49.16</v>
      </c>
      <c r="E294" s="769"/>
      <c r="I294" s="509"/>
    </row>
    <row r="295" spans="2:10" s="431" customFormat="1" x14ac:dyDescent="0.2">
      <c r="B295" s="528" t="s">
        <v>414</v>
      </c>
      <c r="C295" s="493" t="s">
        <v>415</v>
      </c>
      <c r="D295" s="508">
        <f t="shared" si="1"/>
        <v>69.47</v>
      </c>
      <c r="E295" s="769"/>
      <c r="I295" s="509"/>
    </row>
    <row r="296" spans="2:10" s="431" customFormat="1" ht="15" x14ac:dyDescent="0.2">
      <c r="B296" s="528" t="s">
        <v>25</v>
      </c>
      <c r="C296" s="493" t="s">
        <v>130</v>
      </c>
      <c r="D296" s="508">
        <f t="shared" si="1"/>
        <v>2255.3100000000004</v>
      </c>
      <c r="E296" s="769"/>
      <c r="F296" s="435"/>
      <c r="I296" s="509"/>
    </row>
    <row r="297" spans="2:10" s="431" customFormat="1" ht="15" x14ac:dyDescent="0.2">
      <c r="B297" s="528" t="s">
        <v>483</v>
      </c>
      <c r="C297" s="493" t="s">
        <v>131</v>
      </c>
      <c r="D297" s="508">
        <f t="shared" si="1"/>
        <v>125.10999999999999</v>
      </c>
      <c r="E297" s="769"/>
      <c r="F297" s="435"/>
      <c r="I297" s="509"/>
    </row>
    <row r="298" spans="2:10" s="431" customFormat="1" ht="15" x14ac:dyDescent="0.2">
      <c r="B298" s="528" t="s">
        <v>484</v>
      </c>
      <c r="C298" s="493" t="s">
        <v>416</v>
      </c>
      <c r="D298" s="508">
        <f t="shared" si="1"/>
        <v>22.34</v>
      </c>
      <c r="E298" s="769"/>
      <c r="F298" s="435"/>
      <c r="I298" s="509"/>
    </row>
    <row r="299" spans="2:10" s="431" customFormat="1" ht="15" x14ac:dyDescent="0.2">
      <c r="B299" s="528" t="s">
        <v>30</v>
      </c>
      <c r="C299" s="493" t="s">
        <v>614</v>
      </c>
      <c r="D299" s="508">
        <f t="shared" si="1"/>
        <v>244.75000000000006</v>
      </c>
      <c r="E299" s="769"/>
      <c r="F299" s="435"/>
      <c r="I299" s="509"/>
    </row>
    <row r="300" spans="2:10" s="431" customFormat="1" ht="15" x14ac:dyDescent="0.2">
      <c r="B300" s="529" t="s">
        <v>27</v>
      </c>
      <c r="C300" s="438" t="s">
        <v>132</v>
      </c>
      <c r="D300" s="508">
        <f t="shared" si="1"/>
        <v>207.85</v>
      </c>
      <c r="E300" s="769"/>
      <c r="F300" s="435"/>
      <c r="I300" s="509"/>
    </row>
    <row r="301" spans="2:10" s="431" customFormat="1" ht="15" x14ac:dyDescent="0.2">
      <c r="B301" s="529" t="s">
        <v>485</v>
      </c>
      <c r="C301" s="438" t="s">
        <v>615</v>
      </c>
      <c r="D301" s="508">
        <f t="shared" si="1"/>
        <v>34.15</v>
      </c>
      <c r="E301" s="769"/>
      <c r="F301" s="435"/>
      <c r="I301" s="509"/>
    </row>
    <row r="302" spans="2:10" s="431" customFormat="1" ht="15" x14ac:dyDescent="0.2">
      <c r="B302" s="529" t="s">
        <v>486</v>
      </c>
      <c r="C302" s="438" t="s">
        <v>613</v>
      </c>
      <c r="D302" s="508">
        <f t="shared" si="1"/>
        <v>245.51</v>
      </c>
      <c r="E302" s="769"/>
      <c r="F302" s="435"/>
      <c r="I302" s="509"/>
    </row>
    <row r="303" spans="2:10" s="431" customFormat="1" ht="15.75" thickBot="1" x14ac:dyDescent="0.25">
      <c r="B303" s="530" t="s">
        <v>487</v>
      </c>
      <c r="C303" s="531" t="s">
        <v>133</v>
      </c>
      <c r="D303" s="523">
        <f t="shared" si="1"/>
        <v>38.15</v>
      </c>
      <c r="E303" s="768"/>
      <c r="F303" s="435"/>
      <c r="I303" s="509"/>
    </row>
    <row r="304" spans="2:10" s="431" customFormat="1" ht="15" x14ac:dyDescent="0.2">
      <c r="B304" s="525" t="s">
        <v>489</v>
      </c>
      <c r="C304" s="526" t="s">
        <v>490</v>
      </c>
      <c r="D304" s="527">
        <f t="shared" si="1"/>
        <v>24.85</v>
      </c>
      <c r="E304" s="767">
        <f>SUM(D304:D305)</f>
        <v>26.39</v>
      </c>
      <c r="F304" s="435"/>
      <c r="I304" s="509"/>
    </row>
    <row r="305" spans="2:9" s="431" customFormat="1" ht="15.75" thickBot="1" x14ac:dyDescent="0.25">
      <c r="B305" s="535" t="s">
        <v>491</v>
      </c>
      <c r="C305" s="536" t="s">
        <v>492</v>
      </c>
      <c r="D305" s="539">
        <f t="shared" si="1"/>
        <v>1.54</v>
      </c>
      <c r="E305" s="768"/>
      <c r="F305" s="435"/>
      <c r="I305" s="509"/>
    </row>
    <row r="306" spans="2:9" s="431" customFormat="1" ht="15" x14ac:dyDescent="0.2">
      <c r="B306" s="525" t="s">
        <v>488</v>
      </c>
      <c r="C306" s="532" t="s">
        <v>28</v>
      </c>
      <c r="D306" s="527">
        <f t="shared" si="1"/>
        <v>619.76999999999987</v>
      </c>
      <c r="E306" s="767">
        <f>SUM(D306:D307)</f>
        <v>1015.29</v>
      </c>
      <c r="F306" s="435"/>
      <c r="I306" s="509"/>
    </row>
    <row r="307" spans="2:9" s="431" customFormat="1" ht="15.75" thickBot="1" x14ac:dyDescent="0.25">
      <c r="B307" s="533" t="s">
        <v>417</v>
      </c>
      <c r="C307" s="534" t="s">
        <v>418</v>
      </c>
      <c r="D307" s="539">
        <f t="shared" si="1"/>
        <v>395.52000000000015</v>
      </c>
      <c r="E307" s="768"/>
      <c r="F307" s="435"/>
      <c r="I307" s="509"/>
    </row>
    <row r="308" spans="2:9" s="431" customFormat="1" ht="15" x14ac:dyDescent="0.2">
      <c r="C308" s="511" t="s">
        <v>23</v>
      </c>
      <c r="D308" s="510">
        <f>SUM(D293:D307)</f>
        <v>4350.1600000000008</v>
      </c>
      <c r="E308" s="512"/>
      <c r="F308" s="435"/>
      <c r="I308" s="509"/>
    </row>
    <row r="309" spans="2:9" s="366" customFormat="1" x14ac:dyDescent="0.2">
      <c r="I309" s="480"/>
    </row>
    <row r="310" spans="2:9" s="366" customFormat="1" x14ac:dyDescent="0.2">
      <c r="I310" s="480"/>
    </row>
    <row r="311" spans="2:9" s="366" customFormat="1" x14ac:dyDescent="0.2">
      <c r="I311" s="480"/>
    </row>
    <row r="312" spans="2:9" s="366" customFormat="1" x14ac:dyDescent="0.2">
      <c r="I312" s="480"/>
    </row>
    <row r="313" spans="2:9" s="366" customFormat="1" x14ac:dyDescent="0.2">
      <c r="I313" s="480"/>
    </row>
    <row r="314" spans="2:9" s="366" customFormat="1" x14ac:dyDescent="0.2">
      <c r="I314" s="480"/>
    </row>
    <row r="315" spans="2:9" s="361" customFormat="1" ht="12.75" x14ac:dyDescent="0.2">
      <c r="I315" s="448"/>
    </row>
    <row r="316" spans="2:9" s="361" customFormat="1" ht="12.75" x14ac:dyDescent="0.2">
      <c r="I316" s="448"/>
    </row>
    <row r="317" spans="2:9" s="361" customFormat="1" ht="12.75" x14ac:dyDescent="0.2">
      <c r="I317" s="448"/>
    </row>
    <row r="318" spans="2:9" s="361" customFormat="1" ht="12.75" x14ac:dyDescent="0.2">
      <c r="I318" s="448"/>
    </row>
    <row r="319" spans="2:9" s="361" customFormat="1" ht="12.75" x14ac:dyDescent="0.2">
      <c r="I319" s="448"/>
    </row>
    <row r="320" spans="2:9" s="361" customFormat="1" ht="12.75" x14ac:dyDescent="0.2">
      <c r="I320" s="448"/>
    </row>
    <row r="321" spans="9:9" s="361" customFormat="1" ht="12.75" x14ac:dyDescent="0.2">
      <c r="I321" s="448"/>
    </row>
    <row r="322" spans="9:9" s="361" customFormat="1" ht="12.75" x14ac:dyDescent="0.2">
      <c r="I322" s="448"/>
    </row>
    <row r="323" spans="9:9" s="361" customFormat="1" ht="12.75" x14ac:dyDescent="0.2">
      <c r="I323" s="448"/>
    </row>
    <row r="324" spans="9:9" s="361" customFormat="1" ht="12.75" x14ac:dyDescent="0.2">
      <c r="I324" s="448"/>
    </row>
    <row r="325" spans="9:9" s="361" customFormat="1" ht="12.75" x14ac:dyDescent="0.2">
      <c r="I325" s="448"/>
    </row>
    <row r="326" spans="9:9" s="361" customFormat="1" ht="12.75" x14ac:dyDescent="0.2">
      <c r="I326" s="448"/>
    </row>
    <row r="327" spans="9:9" s="361" customFormat="1" ht="12.75" x14ac:dyDescent="0.2">
      <c r="I327" s="448"/>
    </row>
    <row r="328" spans="9:9" s="361" customFormat="1" ht="12.75" x14ac:dyDescent="0.2">
      <c r="I328" s="448"/>
    </row>
    <row r="329" spans="9:9" s="361" customFormat="1" ht="12.75" x14ac:dyDescent="0.2">
      <c r="I329" s="448"/>
    </row>
    <row r="330" spans="9:9" s="361" customFormat="1" ht="12.75" x14ac:dyDescent="0.2">
      <c r="I330" s="448"/>
    </row>
    <row r="331" spans="9:9" s="361" customFormat="1" ht="12.75" x14ac:dyDescent="0.2">
      <c r="I331" s="448"/>
    </row>
    <row r="332" spans="9:9" s="361" customFormat="1" ht="12.75" x14ac:dyDescent="0.2">
      <c r="I332" s="448"/>
    </row>
    <row r="333" spans="9:9" s="361" customFormat="1" ht="12.75" x14ac:dyDescent="0.2">
      <c r="I333" s="448"/>
    </row>
    <row r="334" spans="9:9" s="361" customFormat="1" ht="13.5" thickBot="1" x14ac:dyDescent="0.25">
      <c r="I334" s="448"/>
    </row>
    <row r="335" spans="9:9" s="361" customFormat="1" ht="12.75" x14ac:dyDescent="0.2">
      <c r="I335" s="448"/>
    </row>
    <row r="336" spans="9:9" s="361" customFormat="1" ht="12.75" x14ac:dyDescent="0.2">
      <c r="I336" s="448"/>
    </row>
    <row r="337" spans="9:9" s="361" customFormat="1" ht="12.75" x14ac:dyDescent="0.2">
      <c r="I337" s="448"/>
    </row>
    <row r="338" spans="9:9" s="361" customFormat="1" ht="12.75" x14ac:dyDescent="0.2">
      <c r="I338" s="448"/>
    </row>
    <row r="339" spans="9:9" s="361" customFormat="1" ht="12.75" x14ac:dyDescent="0.2">
      <c r="I339" s="448"/>
    </row>
    <row r="340" spans="9:9" s="361" customFormat="1" ht="12.75" x14ac:dyDescent="0.2">
      <c r="I340" s="448"/>
    </row>
    <row r="341" spans="9:9" s="361" customFormat="1" ht="12.75" x14ac:dyDescent="0.2">
      <c r="I341" s="448"/>
    </row>
    <row r="342" spans="9:9" s="361" customFormat="1" ht="12.75" x14ac:dyDescent="0.2">
      <c r="I342" s="448"/>
    </row>
    <row r="343" spans="9:9" s="361" customFormat="1" ht="12.75" x14ac:dyDescent="0.2">
      <c r="I343" s="448"/>
    </row>
    <row r="344" spans="9:9" s="361" customFormat="1" ht="12.75" x14ac:dyDescent="0.2">
      <c r="I344" s="448"/>
    </row>
    <row r="345" spans="9:9" s="361" customFormat="1" ht="12.75" x14ac:dyDescent="0.2">
      <c r="I345" s="448"/>
    </row>
    <row r="346" spans="9:9" s="361" customFormat="1" ht="12.75" x14ac:dyDescent="0.2">
      <c r="I346" s="448"/>
    </row>
    <row r="347" spans="9:9" s="361" customFormat="1" ht="12.75" x14ac:dyDescent="0.2">
      <c r="I347" s="448"/>
    </row>
    <row r="348" spans="9:9" s="361" customFormat="1" ht="12.75" x14ac:dyDescent="0.2">
      <c r="I348" s="448"/>
    </row>
  </sheetData>
  <sheetProtection algorithmName="SHA-512" hashValue="TWv1NMIK7EKwjiV620QF5B0e44ZwMOERbYB8WB80CW6d1WwrfRhLI+WBkM+rHyRKUJazkd9ahBSW90Jf2tLucQ==" saltValue="Z36KLhikbZRs+t60FN0YRQ==" spinCount="100000" sheet="1" objects="1" scenarios="1"/>
  <autoFilter ref="B44:J275" xr:uid="{CFE9479D-79BA-4F1C-BE08-8331571AB658}"/>
  <mergeCells count="26">
    <mergeCell ref="E304:E305"/>
    <mergeCell ref="E306:E307"/>
    <mergeCell ref="E293:E303"/>
    <mergeCell ref="C278:C279"/>
    <mergeCell ref="D278:D279"/>
    <mergeCell ref="B291:D291"/>
    <mergeCell ref="C71:C72"/>
    <mergeCell ref="D71:D72"/>
    <mergeCell ref="C73:C74"/>
    <mergeCell ref="C75:C76"/>
    <mergeCell ref="C77:C78"/>
    <mergeCell ref="C79:C80"/>
    <mergeCell ref="D73:D74"/>
    <mergeCell ref="D75:D76"/>
    <mergeCell ref="D77:D78"/>
    <mergeCell ref="D79:D80"/>
    <mergeCell ref="F71:F72"/>
    <mergeCell ref="F73:F74"/>
    <mergeCell ref="F75:F76"/>
    <mergeCell ref="F77:F78"/>
    <mergeCell ref="F79:F80"/>
    <mergeCell ref="I71:I72"/>
    <mergeCell ref="I73:I74"/>
    <mergeCell ref="I75:I76"/>
    <mergeCell ref="I77:I78"/>
    <mergeCell ref="I79:I80"/>
  </mergeCells>
  <phoneticPr fontId="26" type="noConversion"/>
  <pageMargins left="0.15748031496062992" right="0.15748031496062992" top="0.23622047244094491" bottom="0.18" header="0.19685039370078741" footer="0.15748031496062992"/>
  <pageSetup paperSize="9" scale="56" orientation="landscape" r:id="rId1"/>
  <headerFooter alignWithMargins="0">
    <oddFooter>&amp;L&amp;7Bodenflächen KPI Gera
&amp;C&amp;7Ausdruck:&amp;D&amp;R&amp;7Seite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7417-586F-41E3-8078-D203CB510F9A}">
  <dimension ref="A1:L255"/>
  <sheetViews>
    <sheetView zoomScale="70" zoomScaleNormal="70" workbookViewId="0">
      <selection activeCell="I14" sqref="I14"/>
    </sheetView>
  </sheetViews>
  <sheetFormatPr baseColWidth="10" defaultRowHeight="14.25" x14ac:dyDescent="0.2"/>
  <cols>
    <col min="1" max="1" width="11.42578125" style="431"/>
    <col min="2" max="2" width="22.28515625" style="431" customWidth="1"/>
    <col min="3" max="3" width="24.28515625" style="431" customWidth="1"/>
    <col min="4" max="4" width="20.140625" style="431" customWidth="1"/>
    <col min="5" max="5" width="16.140625" style="614" customWidth="1"/>
    <col min="6" max="6" width="13.28515625" style="614" customWidth="1"/>
    <col min="7" max="7" width="17.42578125" style="614" customWidth="1"/>
    <col min="8" max="8" width="12.5703125" style="431" customWidth="1"/>
    <col min="9" max="9" width="15.140625" style="431" customWidth="1"/>
    <col min="10" max="10" width="24.140625" style="614" customWidth="1"/>
    <col min="11" max="11" width="21.5703125" style="614" customWidth="1"/>
    <col min="12" max="16384" width="11.42578125" style="431"/>
  </cols>
  <sheetData>
    <row r="1" spans="1:11" ht="15" x14ac:dyDescent="0.2">
      <c r="A1" s="358" t="s">
        <v>221</v>
      </c>
      <c r="B1" s="603"/>
      <c r="C1" s="603"/>
      <c r="D1" s="603"/>
      <c r="E1" s="603"/>
      <c r="F1" s="603"/>
      <c r="G1" s="603"/>
      <c r="H1" s="603"/>
      <c r="I1" s="603"/>
      <c r="J1" s="608"/>
      <c r="K1" s="447"/>
    </row>
    <row r="2" spans="1:11" ht="15" x14ac:dyDescent="0.2">
      <c r="A2" s="357" t="s">
        <v>476</v>
      </c>
      <c r="B2" s="604"/>
      <c r="C2" s="604"/>
      <c r="D2" s="604"/>
      <c r="E2" s="604"/>
      <c r="F2" s="604"/>
      <c r="G2" s="604"/>
      <c r="H2" s="604"/>
      <c r="I2" s="604"/>
      <c r="J2" s="609"/>
    </row>
    <row r="3" spans="1:11" ht="15" x14ac:dyDescent="0.2">
      <c r="A3" s="357" t="s">
        <v>588</v>
      </c>
      <c r="B3" s="604"/>
      <c r="C3" s="604"/>
      <c r="D3" s="604"/>
      <c r="E3" s="604"/>
      <c r="F3" s="604"/>
      <c r="G3" s="604"/>
      <c r="H3" s="604"/>
      <c r="I3" s="604"/>
      <c r="J3" s="609"/>
    </row>
    <row r="4" spans="1:11" x14ac:dyDescent="0.2">
      <c r="A4" s="359" t="s">
        <v>589</v>
      </c>
      <c r="B4" s="605"/>
      <c r="C4" s="605"/>
      <c r="D4" s="605"/>
      <c r="E4" s="605"/>
      <c r="F4" s="605"/>
      <c r="G4" s="605"/>
      <c r="H4" s="605"/>
      <c r="I4" s="605"/>
      <c r="J4" s="610"/>
    </row>
    <row r="5" spans="1:11" x14ac:dyDescent="0.2">
      <c r="A5" s="359" t="s">
        <v>590</v>
      </c>
      <c r="B5" s="605"/>
      <c r="C5" s="605"/>
      <c r="D5" s="605"/>
      <c r="E5" s="605"/>
      <c r="F5" s="605"/>
      <c r="G5" s="605"/>
      <c r="H5" s="605"/>
      <c r="I5" s="605"/>
      <c r="J5" s="610"/>
    </row>
    <row r="6" spans="1:11" ht="15" x14ac:dyDescent="0.2">
      <c r="A6" s="360" t="s">
        <v>668</v>
      </c>
      <c r="B6" s="606"/>
      <c r="C6" s="606"/>
      <c r="D6" s="606"/>
      <c r="E6" s="606"/>
      <c r="F6" s="606"/>
      <c r="G6" s="607" t="s">
        <v>422</v>
      </c>
      <c r="H6" s="606"/>
      <c r="I6" s="606"/>
      <c r="J6" s="611"/>
    </row>
    <row r="7" spans="1:11" ht="15" thickBot="1" x14ac:dyDescent="0.25"/>
    <row r="8" spans="1:11" ht="30.75" thickBot="1" x14ac:dyDescent="0.25">
      <c r="B8" s="615" t="s">
        <v>16</v>
      </c>
      <c r="C8" s="616" t="s">
        <v>222</v>
      </c>
      <c r="D8" s="616" t="s">
        <v>223</v>
      </c>
      <c r="E8" s="362" t="s">
        <v>214</v>
      </c>
      <c r="F8" s="431"/>
      <c r="I8" s="617"/>
    </row>
    <row r="9" spans="1:11" ht="28.5" x14ac:dyDescent="0.2">
      <c r="B9" s="618" t="s">
        <v>689</v>
      </c>
      <c r="C9" s="341" t="s">
        <v>688</v>
      </c>
      <c r="D9" s="542">
        <f>SUMIF(B23:B232,B9,$I$23:$I$232)</f>
        <v>570.19000000000062</v>
      </c>
      <c r="E9" s="612">
        <v>2</v>
      </c>
      <c r="F9" s="431"/>
    </row>
    <row r="10" spans="1:11" ht="28.5" x14ac:dyDescent="0.2">
      <c r="B10" s="619" t="s">
        <v>675</v>
      </c>
      <c r="C10" s="371" t="s">
        <v>674</v>
      </c>
      <c r="D10" s="734">
        <f>SUMIF($B$23:$B$232,B10,$I$23:$I$232)</f>
        <v>9.76</v>
      </c>
      <c r="E10" s="364">
        <v>2</v>
      </c>
      <c r="F10" s="431"/>
      <c r="G10" s="431"/>
    </row>
    <row r="11" spans="1:11" ht="30.75" customHeight="1" thickBot="1" x14ac:dyDescent="0.25">
      <c r="B11" s="620" t="s">
        <v>437</v>
      </c>
      <c r="C11" s="365" t="s">
        <v>224</v>
      </c>
      <c r="D11" s="736">
        <f>SUMIF($B$23:$B$232,B11,$I$23:$I$232)</f>
        <v>6.34</v>
      </c>
      <c r="E11" s="687">
        <v>2</v>
      </c>
      <c r="F11" s="431"/>
      <c r="G11" s="509"/>
      <c r="H11" s="509"/>
      <c r="I11" s="509"/>
      <c r="J11" s="447"/>
    </row>
    <row r="12" spans="1:11" x14ac:dyDescent="0.2">
      <c r="B12" s="618" t="s">
        <v>225</v>
      </c>
      <c r="C12" s="363" t="s">
        <v>226</v>
      </c>
      <c r="D12" s="735">
        <f>SUMIF($B$23:$B$232,B12,$I$23:$I$232)</f>
        <v>85.569999999999965</v>
      </c>
      <c r="E12" s="686">
        <v>2</v>
      </c>
      <c r="F12" s="431"/>
      <c r="G12" s="509"/>
      <c r="H12" s="509"/>
      <c r="I12" s="509"/>
      <c r="J12" s="447"/>
    </row>
    <row r="13" spans="1:11" ht="28.5" customHeight="1" x14ac:dyDescent="0.2">
      <c r="B13" s="619" t="s">
        <v>452</v>
      </c>
      <c r="C13" s="674" t="s">
        <v>676</v>
      </c>
      <c r="D13" s="734">
        <f t="shared" ref="D13:D17" si="0">SUMIF($B$23:$B$232,B13,$I$23:$I$232)</f>
        <v>2.5</v>
      </c>
      <c r="E13" s="684">
        <v>2</v>
      </c>
      <c r="F13" s="431"/>
      <c r="G13" s="509"/>
      <c r="H13" s="509"/>
      <c r="I13" s="509"/>
      <c r="J13" s="447"/>
    </row>
    <row r="14" spans="1:11" ht="32.25" customHeight="1" x14ac:dyDescent="0.2">
      <c r="B14" s="619" t="s">
        <v>682</v>
      </c>
      <c r="C14" s="674" t="s">
        <v>676</v>
      </c>
      <c r="D14" s="734">
        <f t="shared" si="0"/>
        <v>3.47</v>
      </c>
      <c r="E14" s="364">
        <v>2</v>
      </c>
      <c r="F14" s="431"/>
      <c r="G14" s="509"/>
      <c r="H14" s="509"/>
      <c r="I14" s="509"/>
      <c r="J14" s="447"/>
    </row>
    <row r="15" spans="1:11" ht="28.5" x14ac:dyDescent="0.2">
      <c r="B15" s="619" t="s">
        <v>681</v>
      </c>
      <c r="C15" s="371" t="s">
        <v>677</v>
      </c>
      <c r="D15" s="734">
        <f t="shared" si="0"/>
        <v>16.100000000000001</v>
      </c>
      <c r="E15" s="364">
        <v>2</v>
      </c>
      <c r="F15" s="509"/>
      <c r="G15" s="509"/>
      <c r="H15" s="509"/>
      <c r="I15" s="509"/>
      <c r="J15" s="447"/>
    </row>
    <row r="16" spans="1:11" ht="28.5" x14ac:dyDescent="0.2">
      <c r="B16" s="619" t="s">
        <v>686</v>
      </c>
      <c r="C16" s="371" t="s">
        <v>685</v>
      </c>
      <c r="D16" s="734">
        <f t="shared" si="0"/>
        <v>7.3000000000000007</v>
      </c>
      <c r="E16" s="364">
        <v>2</v>
      </c>
      <c r="F16" s="509"/>
    </row>
    <row r="17" spans="1:12" ht="29.25" thickBot="1" x14ac:dyDescent="0.25">
      <c r="B17" s="620" t="s">
        <v>687</v>
      </c>
      <c r="C17" s="675" t="s">
        <v>678</v>
      </c>
      <c r="D17" s="736">
        <f t="shared" si="0"/>
        <v>0.97</v>
      </c>
      <c r="E17" s="685">
        <v>2</v>
      </c>
    </row>
    <row r="18" spans="1:12" ht="15" x14ac:dyDescent="0.2">
      <c r="B18" s="621"/>
      <c r="C18" s="510" t="s">
        <v>23</v>
      </c>
      <c r="D18" s="510">
        <f>SUM(C9:D17)</f>
        <v>702.20000000000061</v>
      </c>
      <c r="E18" s="622"/>
      <c r="F18" s="431"/>
    </row>
    <row r="19" spans="1:12" x14ac:dyDescent="0.2">
      <c r="G19" s="623"/>
    </row>
    <row r="20" spans="1:12" ht="15.75" thickBot="1" x14ac:dyDescent="0.25">
      <c r="D20" s="624"/>
      <c r="I20" s="625"/>
    </row>
    <row r="21" spans="1:12" ht="62.25" customHeight="1" thickBot="1" x14ac:dyDescent="0.25">
      <c r="A21" s="367" t="s">
        <v>135</v>
      </c>
      <c r="B21" s="367" t="s">
        <v>228</v>
      </c>
      <c r="C21" s="367" t="s">
        <v>591</v>
      </c>
      <c r="D21" s="367" t="s">
        <v>1</v>
      </c>
      <c r="E21" s="367" t="s">
        <v>592</v>
      </c>
      <c r="F21" s="367" t="s">
        <v>227</v>
      </c>
      <c r="G21" s="367" t="s">
        <v>229</v>
      </c>
      <c r="H21" s="367" t="s">
        <v>438</v>
      </c>
      <c r="I21" s="367" t="s">
        <v>230</v>
      </c>
      <c r="J21" s="367" t="s">
        <v>231</v>
      </c>
      <c r="K21" s="367" t="s">
        <v>232</v>
      </c>
    </row>
    <row r="22" spans="1:12" s="424" customFormat="1" ht="15" x14ac:dyDescent="0.2">
      <c r="A22" s="516"/>
      <c r="B22" s="517" t="s">
        <v>495</v>
      </c>
      <c r="C22" s="517"/>
      <c r="D22" s="483"/>
      <c r="E22" s="484"/>
      <c r="F22" s="517"/>
      <c r="G22" s="483"/>
      <c r="H22" s="389"/>
      <c r="I22" s="389"/>
      <c r="J22" s="389"/>
      <c r="K22" s="515"/>
    </row>
    <row r="23" spans="1:12" ht="15" x14ac:dyDescent="0.2">
      <c r="A23" s="391" t="s">
        <v>4</v>
      </c>
      <c r="B23" s="654" t="s">
        <v>689</v>
      </c>
      <c r="C23" s="442" t="s">
        <v>496</v>
      </c>
      <c r="D23" s="438" t="s">
        <v>497</v>
      </c>
      <c r="E23" s="629" t="s">
        <v>233</v>
      </c>
      <c r="F23" s="629" t="s">
        <v>234</v>
      </c>
      <c r="G23" s="629" t="s">
        <v>593</v>
      </c>
      <c r="H23" s="443">
        <v>1</v>
      </c>
      <c r="I23" s="630">
        <v>2</v>
      </c>
      <c r="J23" s="438" t="s">
        <v>393</v>
      </c>
      <c r="K23" s="631"/>
      <c r="L23" s="632"/>
    </row>
    <row r="24" spans="1:12" x14ac:dyDescent="0.2">
      <c r="A24" s="391" t="s">
        <v>4</v>
      </c>
      <c r="B24" s="654" t="s">
        <v>689</v>
      </c>
      <c r="C24" s="442" t="s">
        <v>499</v>
      </c>
      <c r="D24" s="438" t="s">
        <v>501</v>
      </c>
      <c r="E24" s="629" t="s">
        <v>233</v>
      </c>
      <c r="F24" s="629" t="s">
        <v>234</v>
      </c>
      <c r="G24" s="629" t="s">
        <v>593</v>
      </c>
      <c r="H24" s="443">
        <v>2</v>
      </c>
      <c r="I24" s="630">
        <v>4</v>
      </c>
      <c r="J24" s="438" t="s">
        <v>393</v>
      </c>
      <c r="K24" s="633"/>
      <c r="L24" s="632"/>
    </row>
    <row r="25" spans="1:12" x14ac:dyDescent="0.2">
      <c r="A25" s="391" t="s">
        <v>4</v>
      </c>
      <c r="B25" s="654" t="s">
        <v>689</v>
      </c>
      <c r="C25" s="442" t="s">
        <v>500</v>
      </c>
      <c r="D25" s="438" t="s">
        <v>501</v>
      </c>
      <c r="E25" s="629" t="s">
        <v>233</v>
      </c>
      <c r="F25" s="629" t="s">
        <v>234</v>
      </c>
      <c r="G25" s="629" t="s">
        <v>593</v>
      </c>
      <c r="H25" s="443">
        <v>2</v>
      </c>
      <c r="I25" s="630">
        <v>5.67</v>
      </c>
      <c r="J25" s="438" t="s">
        <v>393</v>
      </c>
      <c r="K25" s="633"/>
      <c r="L25" s="632"/>
    </row>
    <row r="26" spans="1:12" x14ac:dyDescent="0.2">
      <c r="A26" s="391" t="s">
        <v>4</v>
      </c>
      <c r="B26" s="654" t="s">
        <v>689</v>
      </c>
      <c r="C26" s="442" t="s">
        <v>502</v>
      </c>
      <c r="D26" s="438" t="s">
        <v>503</v>
      </c>
      <c r="E26" s="629" t="s">
        <v>233</v>
      </c>
      <c r="F26" s="629" t="s">
        <v>234</v>
      </c>
      <c r="G26" s="629" t="s">
        <v>593</v>
      </c>
      <c r="H26" s="443">
        <v>1</v>
      </c>
      <c r="I26" s="630">
        <v>2.83</v>
      </c>
      <c r="J26" s="438" t="s">
        <v>393</v>
      </c>
      <c r="K26" s="633"/>
      <c r="L26" s="632"/>
    </row>
    <row r="27" spans="1:12" ht="42.75" x14ac:dyDescent="0.2">
      <c r="A27" s="391" t="s">
        <v>4</v>
      </c>
      <c r="B27" s="654" t="s">
        <v>452</v>
      </c>
      <c r="C27" s="640" t="s">
        <v>502</v>
      </c>
      <c r="D27" s="613" t="s">
        <v>503</v>
      </c>
      <c r="E27" s="438" t="s">
        <v>237</v>
      </c>
      <c r="F27" s="438" t="s">
        <v>234</v>
      </c>
      <c r="G27" s="438" t="s">
        <v>671</v>
      </c>
      <c r="H27" s="443">
        <v>2</v>
      </c>
      <c r="I27" s="630">
        <v>2.5</v>
      </c>
      <c r="J27" s="395" t="s">
        <v>683</v>
      </c>
      <c r="K27" s="633"/>
      <c r="L27" s="432"/>
    </row>
    <row r="28" spans="1:12" ht="42.75" x14ac:dyDescent="0.2">
      <c r="A28" s="391" t="s">
        <v>4</v>
      </c>
      <c r="B28" s="654" t="s">
        <v>225</v>
      </c>
      <c r="C28" s="640" t="s">
        <v>502</v>
      </c>
      <c r="D28" s="629" t="s">
        <v>503</v>
      </c>
      <c r="E28" s="438" t="s">
        <v>237</v>
      </c>
      <c r="F28" s="443" t="s">
        <v>600</v>
      </c>
      <c r="G28" s="438" t="s">
        <v>670</v>
      </c>
      <c r="H28" s="438">
        <v>2</v>
      </c>
      <c r="I28" s="641">
        <v>2.5</v>
      </c>
      <c r="J28" s="395" t="s">
        <v>683</v>
      </c>
      <c r="K28" s="633"/>
      <c r="L28" s="432"/>
    </row>
    <row r="29" spans="1:12" x14ac:dyDescent="0.2">
      <c r="A29" s="391" t="s">
        <v>4</v>
      </c>
      <c r="B29" s="654" t="s">
        <v>689</v>
      </c>
      <c r="C29" s="442" t="s">
        <v>504</v>
      </c>
      <c r="D29" s="438" t="s">
        <v>36</v>
      </c>
      <c r="E29" s="629" t="s">
        <v>233</v>
      </c>
      <c r="F29" s="629" t="s">
        <v>234</v>
      </c>
      <c r="G29" s="629" t="s">
        <v>593</v>
      </c>
      <c r="H29" s="443">
        <v>1</v>
      </c>
      <c r="I29" s="630">
        <v>2.86</v>
      </c>
      <c r="J29" s="438" t="s">
        <v>393</v>
      </c>
      <c r="K29" s="633"/>
      <c r="L29" s="632"/>
    </row>
    <row r="30" spans="1:12" x14ac:dyDescent="0.2">
      <c r="A30" s="391" t="s">
        <v>4</v>
      </c>
      <c r="B30" s="654" t="s">
        <v>689</v>
      </c>
      <c r="C30" s="442" t="s">
        <v>505</v>
      </c>
      <c r="D30" s="438" t="s">
        <v>36</v>
      </c>
      <c r="E30" s="629" t="s">
        <v>233</v>
      </c>
      <c r="F30" s="629" t="s">
        <v>234</v>
      </c>
      <c r="G30" s="629" t="s">
        <v>593</v>
      </c>
      <c r="H30" s="443">
        <v>1</v>
      </c>
      <c r="I30" s="630">
        <v>2.86</v>
      </c>
      <c r="J30" s="438" t="s">
        <v>393</v>
      </c>
      <c r="K30" s="633"/>
      <c r="L30" s="632"/>
    </row>
    <row r="31" spans="1:12" x14ac:dyDescent="0.2">
      <c r="A31" s="391" t="s">
        <v>4</v>
      </c>
      <c r="B31" s="654" t="s">
        <v>689</v>
      </c>
      <c r="C31" s="634" t="s">
        <v>506</v>
      </c>
      <c r="D31" s="434" t="s">
        <v>620</v>
      </c>
      <c r="E31" s="629" t="s">
        <v>233</v>
      </c>
      <c r="F31" s="683" t="s">
        <v>234</v>
      </c>
      <c r="G31" s="629" t="s">
        <v>594</v>
      </c>
      <c r="H31" s="443">
        <v>2</v>
      </c>
      <c r="I31" s="630">
        <v>5.81</v>
      </c>
      <c r="J31" s="438" t="s">
        <v>393</v>
      </c>
      <c r="K31" s="633"/>
      <c r="L31" s="632"/>
    </row>
    <row r="32" spans="1:12" x14ac:dyDescent="0.2">
      <c r="A32" s="397" t="s">
        <v>4</v>
      </c>
      <c r="B32" s="724" t="s">
        <v>682</v>
      </c>
      <c r="C32" s="442" t="s">
        <v>507</v>
      </c>
      <c r="D32" s="438" t="s">
        <v>508</v>
      </c>
      <c r="E32" s="683" t="s">
        <v>237</v>
      </c>
      <c r="F32" s="629" t="s">
        <v>234</v>
      </c>
      <c r="G32" s="629" t="s">
        <v>593</v>
      </c>
      <c r="H32" s="443">
        <v>1</v>
      </c>
      <c r="I32" s="630">
        <v>3.47</v>
      </c>
      <c r="J32" s="438" t="s">
        <v>393</v>
      </c>
      <c r="K32" s="633"/>
      <c r="L32" s="632"/>
    </row>
    <row r="33" spans="1:12" ht="42.75" x14ac:dyDescent="0.2">
      <c r="A33" s="391" t="s">
        <v>4</v>
      </c>
      <c r="B33" s="654" t="s">
        <v>687</v>
      </c>
      <c r="C33" s="640" t="s">
        <v>507</v>
      </c>
      <c r="D33" s="438" t="s">
        <v>508</v>
      </c>
      <c r="E33" s="438" t="s">
        <v>237</v>
      </c>
      <c r="F33" s="438" t="s">
        <v>234</v>
      </c>
      <c r="G33" s="391" t="s">
        <v>370</v>
      </c>
      <c r="H33" s="397">
        <v>1</v>
      </c>
      <c r="I33" s="680">
        <v>0.97</v>
      </c>
      <c r="J33" s="395" t="s">
        <v>683</v>
      </c>
      <c r="K33" s="633"/>
      <c r="L33" s="676"/>
    </row>
    <row r="34" spans="1:12" ht="42.75" x14ac:dyDescent="0.2">
      <c r="A34" s="391" t="s">
        <v>4</v>
      </c>
      <c r="B34" s="654" t="s">
        <v>225</v>
      </c>
      <c r="C34" s="437" t="s">
        <v>507</v>
      </c>
      <c r="D34" s="438" t="s">
        <v>508</v>
      </c>
      <c r="E34" s="438" t="s">
        <v>237</v>
      </c>
      <c r="F34" s="443" t="s">
        <v>600</v>
      </c>
      <c r="G34" s="438" t="s">
        <v>670</v>
      </c>
      <c r="H34" s="438">
        <v>2</v>
      </c>
      <c r="I34" s="641">
        <v>7.67</v>
      </c>
      <c r="J34" s="395" t="s">
        <v>683</v>
      </c>
      <c r="K34" s="633"/>
      <c r="L34" s="632"/>
    </row>
    <row r="35" spans="1:12" ht="15" customHeight="1" x14ac:dyDescent="0.2">
      <c r="A35" s="391" t="s">
        <v>4</v>
      </c>
      <c r="B35" s="654" t="s">
        <v>689</v>
      </c>
      <c r="C35" s="442" t="s">
        <v>509</v>
      </c>
      <c r="D35" s="438" t="s">
        <v>247</v>
      </c>
      <c r="E35" s="629" t="s">
        <v>233</v>
      </c>
      <c r="F35" s="629" t="s">
        <v>234</v>
      </c>
      <c r="G35" s="629" t="s">
        <v>593</v>
      </c>
      <c r="H35" s="443">
        <v>7</v>
      </c>
      <c r="I35" s="630">
        <v>16.809999999999999</v>
      </c>
      <c r="J35" s="438" t="s">
        <v>393</v>
      </c>
      <c r="K35" s="633"/>
      <c r="L35" s="632"/>
    </row>
    <row r="36" spans="1:12" ht="42.75" x14ac:dyDescent="0.2">
      <c r="A36" s="391" t="s">
        <v>4</v>
      </c>
      <c r="B36" s="654" t="s">
        <v>437</v>
      </c>
      <c r="C36" s="442" t="s">
        <v>509</v>
      </c>
      <c r="D36" s="438" t="s">
        <v>247</v>
      </c>
      <c r="E36" s="629" t="s">
        <v>233</v>
      </c>
      <c r="F36" s="638" t="s">
        <v>234</v>
      </c>
      <c r="G36" s="438" t="s">
        <v>669</v>
      </c>
      <c r="H36" s="438">
        <v>1</v>
      </c>
      <c r="I36" s="630">
        <v>4.4000000000000004</v>
      </c>
      <c r="J36" s="395" t="s">
        <v>683</v>
      </c>
      <c r="K36" s="633"/>
      <c r="L36" s="632"/>
    </row>
    <row r="37" spans="1:12" ht="42.75" x14ac:dyDescent="0.2">
      <c r="A37" s="391" t="s">
        <v>4</v>
      </c>
      <c r="B37" s="654" t="s">
        <v>225</v>
      </c>
      <c r="C37" s="437" t="s">
        <v>510</v>
      </c>
      <c r="D37" s="434" t="s">
        <v>35</v>
      </c>
      <c r="E37" s="438" t="s">
        <v>237</v>
      </c>
      <c r="F37" s="443" t="s">
        <v>600</v>
      </c>
      <c r="G37" s="438" t="s">
        <v>670</v>
      </c>
      <c r="H37" s="438">
        <v>2</v>
      </c>
      <c r="I37" s="641">
        <v>4.92</v>
      </c>
      <c r="J37" s="395" t="s">
        <v>683</v>
      </c>
      <c r="K37" s="633"/>
      <c r="L37" s="632"/>
    </row>
    <row r="38" spans="1:12" x14ac:dyDescent="0.2">
      <c r="A38" s="391" t="s">
        <v>4</v>
      </c>
      <c r="B38" s="654" t="s">
        <v>689</v>
      </c>
      <c r="C38" s="442" t="s">
        <v>512</v>
      </c>
      <c r="D38" s="438" t="s">
        <v>513</v>
      </c>
      <c r="E38" s="629" t="s">
        <v>233</v>
      </c>
      <c r="F38" s="629" t="s">
        <v>234</v>
      </c>
      <c r="G38" s="629" t="s">
        <v>595</v>
      </c>
      <c r="H38" s="443">
        <v>2</v>
      </c>
      <c r="I38" s="630">
        <v>1.91</v>
      </c>
      <c r="J38" s="438" t="s">
        <v>393</v>
      </c>
      <c r="K38" s="633"/>
      <c r="L38" s="632"/>
    </row>
    <row r="39" spans="1:12" x14ac:dyDescent="0.2">
      <c r="A39" s="391" t="s">
        <v>4</v>
      </c>
      <c r="B39" s="654" t="s">
        <v>689</v>
      </c>
      <c r="C39" s="442" t="s">
        <v>521</v>
      </c>
      <c r="D39" s="434" t="s">
        <v>30</v>
      </c>
      <c r="E39" s="629" t="s">
        <v>233</v>
      </c>
      <c r="F39" s="629" t="s">
        <v>234</v>
      </c>
      <c r="G39" s="629" t="s">
        <v>595</v>
      </c>
      <c r="H39" s="443">
        <v>1</v>
      </c>
      <c r="I39" s="630">
        <v>2.09</v>
      </c>
      <c r="J39" s="438" t="s">
        <v>393</v>
      </c>
      <c r="K39" s="633"/>
      <c r="L39" s="632"/>
    </row>
    <row r="40" spans="1:12" x14ac:dyDescent="0.2">
      <c r="A40" s="391" t="s">
        <v>4</v>
      </c>
      <c r="B40" s="654" t="s">
        <v>689</v>
      </c>
      <c r="C40" s="442" t="s">
        <v>523</v>
      </c>
      <c r="D40" s="434" t="s">
        <v>30</v>
      </c>
      <c r="E40" s="629" t="s">
        <v>233</v>
      </c>
      <c r="F40" s="629" t="s">
        <v>234</v>
      </c>
      <c r="G40" s="629" t="s">
        <v>595</v>
      </c>
      <c r="H40" s="443">
        <v>2</v>
      </c>
      <c r="I40" s="630">
        <v>4.18</v>
      </c>
      <c r="J40" s="438" t="s">
        <v>393</v>
      </c>
      <c r="K40" s="633"/>
      <c r="L40" s="632"/>
    </row>
    <row r="41" spans="1:12" ht="42.75" x14ac:dyDescent="0.2">
      <c r="A41" s="391" t="s">
        <v>4</v>
      </c>
      <c r="B41" s="654" t="s">
        <v>225</v>
      </c>
      <c r="C41" s="437" t="s">
        <v>526</v>
      </c>
      <c r="D41" s="434" t="s">
        <v>620</v>
      </c>
      <c r="E41" s="438" t="s">
        <v>237</v>
      </c>
      <c r="F41" s="443" t="s">
        <v>600</v>
      </c>
      <c r="G41" s="438" t="s">
        <v>670</v>
      </c>
      <c r="H41" s="438">
        <v>1</v>
      </c>
      <c r="I41" s="641">
        <v>1.3</v>
      </c>
      <c r="J41" s="395" t="s">
        <v>683</v>
      </c>
      <c r="K41" s="633"/>
      <c r="L41" s="632"/>
    </row>
    <row r="42" spans="1:12" x14ac:dyDescent="0.2">
      <c r="A42" s="391" t="s">
        <v>4</v>
      </c>
      <c r="B42" s="654" t="s">
        <v>689</v>
      </c>
      <c r="C42" s="442" t="s">
        <v>528</v>
      </c>
      <c r="D42" s="434" t="s">
        <v>596</v>
      </c>
      <c r="E42" s="629" t="s">
        <v>233</v>
      </c>
      <c r="F42" s="629" t="s">
        <v>234</v>
      </c>
      <c r="G42" s="629" t="s">
        <v>595</v>
      </c>
      <c r="H42" s="443">
        <v>1</v>
      </c>
      <c r="I42" s="630">
        <v>1.21</v>
      </c>
      <c r="J42" s="438" t="s">
        <v>393</v>
      </c>
      <c r="K42" s="633"/>
      <c r="L42" s="632"/>
    </row>
    <row r="43" spans="1:12" x14ac:dyDescent="0.2">
      <c r="A43" s="391" t="s">
        <v>4</v>
      </c>
      <c r="B43" s="654" t="s">
        <v>689</v>
      </c>
      <c r="C43" s="442" t="s">
        <v>539</v>
      </c>
      <c r="D43" s="493" t="s">
        <v>35</v>
      </c>
      <c r="E43" s="438" t="s">
        <v>233</v>
      </c>
      <c r="F43" s="438" t="s">
        <v>234</v>
      </c>
      <c r="G43" s="438" t="s">
        <v>597</v>
      </c>
      <c r="H43" s="443">
        <v>2</v>
      </c>
      <c r="I43" s="630">
        <v>5.72</v>
      </c>
      <c r="J43" s="438" t="s">
        <v>393</v>
      </c>
      <c r="K43" s="633"/>
      <c r="L43" s="632"/>
    </row>
    <row r="44" spans="1:12" x14ac:dyDescent="0.2">
      <c r="A44" s="391" t="s">
        <v>4</v>
      </c>
      <c r="B44" s="654" t="s">
        <v>689</v>
      </c>
      <c r="C44" s="442" t="s">
        <v>541</v>
      </c>
      <c r="D44" s="493" t="s">
        <v>35</v>
      </c>
      <c r="E44" s="438" t="s">
        <v>233</v>
      </c>
      <c r="F44" s="438" t="s">
        <v>234</v>
      </c>
      <c r="G44" s="438" t="s">
        <v>597</v>
      </c>
      <c r="H44" s="443">
        <v>1</v>
      </c>
      <c r="I44" s="630">
        <v>2.86</v>
      </c>
      <c r="J44" s="438" t="s">
        <v>393</v>
      </c>
      <c r="K44" s="633"/>
      <c r="L44" s="632"/>
    </row>
    <row r="45" spans="1:12" x14ac:dyDescent="0.2">
      <c r="A45" s="391" t="s">
        <v>4</v>
      </c>
      <c r="B45" s="654" t="s">
        <v>689</v>
      </c>
      <c r="C45" s="442" t="s">
        <v>542</v>
      </c>
      <c r="D45" s="493" t="s">
        <v>35</v>
      </c>
      <c r="E45" s="438" t="s">
        <v>233</v>
      </c>
      <c r="F45" s="438" t="s">
        <v>234</v>
      </c>
      <c r="G45" s="438" t="s">
        <v>597</v>
      </c>
      <c r="H45" s="443">
        <v>4</v>
      </c>
      <c r="I45" s="630">
        <v>10.63</v>
      </c>
      <c r="J45" s="438" t="s">
        <v>393</v>
      </c>
      <c r="K45" s="633"/>
      <c r="L45" s="632"/>
    </row>
    <row r="46" spans="1:12" x14ac:dyDescent="0.2">
      <c r="A46" s="391" t="s">
        <v>4</v>
      </c>
      <c r="B46" s="654" t="s">
        <v>675</v>
      </c>
      <c r="C46" s="442" t="s">
        <v>532</v>
      </c>
      <c r="D46" s="438" t="s">
        <v>535</v>
      </c>
      <c r="E46" s="629" t="s">
        <v>233</v>
      </c>
      <c r="F46" s="629" t="s">
        <v>234</v>
      </c>
      <c r="G46" s="629" t="s">
        <v>598</v>
      </c>
      <c r="H46" s="443">
        <v>2</v>
      </c>
      <c r="I46" s="630">
        <v>2.8</v>
      </c>
      <c r="J46" s="438" t="s">
        <v>393</v>
      </c>
      <c r="K46" s="633"/>
      <c r="L46" s="632"/>
    </row>
    <row r="47" spans="1:12" x14ac:dyDescent="0.2">
      <c r="A47" s="391" t="s">
        <v>4</v>
      </c>
      <c r="B47" s="654" t="s">
        <v>675</v>
      </c>
      <c r="C47" s="442" t="s">
        <v>534</v>
      </c>
      <c r="D47" s="438" t="s">
        <v>535</v>
      </c>
      <c r="E47" s="629" t="s">
        <v>233</v>
      </c>
      <c r="F47" s="637" t="s">
        <v>234</v>
      </c>
      <c r="G47" s="629" t="s">
        <v>598</v>
      </c>
      <c r="H47" s="443">
        <v>1</v>
      </c>
      <c r="I47" s="630">
        <v>1.74</v>
      </c>
      <c r="J47" s="438" t="s">
        <v>393</v>
      </c>
      <c r="K47" s="678" t="s">
        <v>599</v>
      </c>
      <c r="L47" s="632"/>
    </row>
    <row r="48" spans="1:12" x14ac:dyDescent="0.2">
      <c r="A48" s="391" t="s">
        <v>4</v>
      </c>
      <c r="B48" s="654" t="s">
        <v>675</v>
      </c>
      <c r="C48" s="442" t="s">
        <v>536</v>
      </c>
      <c r="D48" s="438" t="s">
        <v>535</v>
      </c>
      <c r="E48" s="629" t="s">
        <v>233</v>
      </c>
      <c r="F48" s="637" t="s">
        <v>234</v>
      </c>
      <c r="G48" s="629" t="s">
        <v>598</v>
      </c>
      <c r="H48" s="443">
        <v>1</v>
      </c>
      <c r="I48" s="630">
        <v>1.74</v>
      </c>
      <c r="J48" s="438" t="s">
        <v>393</v>
      </c>
      <c r="K48" s="678" t="s">
        <v>599</v>
      </c>
      <c r="L48" s="632"/>
    </row>
    <row r="49" spans="1:12" x14ac:dyDescent="0.2">
      <c r="A49" s="391" t="s">
        <v>4</v>
      </c>
      <c r="B49" s="654" t="s">
        <v>675</v>
      </c>
      <c r="C49" s="442" t="s">
        <v>537</v>
      </c>
      <c r="D49" s="438" t="s">
        <v>535</v>
      </c>
      <c r="E49" s="438" t="s">
        <v>233</v>
      </c>
      <c r="F49" s="637" t="s">
        <v>234</v>
      </c>
      <c r="G49" s="629" t="s">
        <v>598</v>
      </c>
      <c r="H49" s="443">
        <v>1</v>
      </c>
      <c r="I49" s="630">
        <v>1.74</v>
      </c>
      <c r="J49" s="438" t="s">
        <v>393</v>
      </c>
      <c r="K49" s="678" t="s">
        <v>599</v>
      </c>
      <c r="L49" s="632"/>
    </row>
    <row r="50" spans="1:12" x14ac:dyDescent="0.2">
      <c r="A50" s="391" t="s">
        <v>4</v>
      </c>
      <c r="B50" s="654" t="s">
        <v>675</v>
      </c>
      <c r="C50" s="442" t="s">
        <v>538</v>
      </c>
      <c r="D50" s="493" t="s">
        <v>535</v>
      </c>
      <c r="E50" s="438" t="s">
        <v>233</v>
      </c>
      <c r="F50" s="637" t="s">
        <v>234</v>
      </c>
      <c r="G50" s="629" t="s">
        <v>598</v>
      </c>
      <c r="H50" s="443">
        <v>1</v>
      </c>
      <c r="I50" s="630">
        <v>1.74</v>
      </c>
      <c r="J50" s="438" t="s">
        <v>393</v>
      </c>
      <c r="K50" s="678" t="s">
        <v>599</v>
      </c>
      <c r="L50" s="632"/>
    </row>
    <row r="51" spans="1:12" ht="42.75" x14ac:dyDescent="0.2">
      <c r="A51" s="391" t="s">
        <v>4</v>
      </c>
      <c r="B51" s="654" t="s">
        <v>225</v>
      </c>
      <c r="C51" s="437" t="s">
        <v>542</v>
      </c>
      <c r="D51" s="642" t="s">
        <v>35</v>
      </c>
      <c r="E51" s="438" t="s">
        <v>237</v>
      </c>
      <c r="F51" s="443" t="s">
        <v>600</v>
      </c>
      <c r="G51" s="438" t="s">
        <v>670</v>
      </c>
      <c r="H51" s="438">
        <v>1</v>
      </c>
      <c r="I51" s="641">
        <v>1.42</v>
      </c>
      <c r="J51" s="395" t="s">
        <v>683</v>
      </c>
      <c r="K51" s="633"/>
      <c r="L51" s="632"/>
    </row>
    <row r="52" spans="1:12" ht="16.5" customHeight="1" thickBot="1" x14ac:dyDescent="0.25">
      <c r="A52" s="450" t="s">
        <v>4</v>
      </c>
      <c r="B52" s="658" t="s">
        <v>681</v>
      </c>
      <c r="C52" s="677" t="s">
        <v>542</v>
      </c>
      <c r="D52" s="450" t="s">
        <v>35</v>
      </c>
      <c r="E52" s="450" t="s">
        <v>237</v>
      </c>
      <c r="F52" s="450" t="s">
        <v>601</v>
      </c>
      <c r="G52" s="456" t="s">
        <v>598</v>
      </c>
      <c r="H52" s="659">
        <v>1</v>
      </c>
      <c r="I52" s="660">
        <v>16.100000000000001</v>
      </c>
      <c r="J52" s="456" t="s">
        <v>393</v>
      </c>
      <c r="K52" s="661"/>
      <c r="L52" s="632"/>
    </row>
    <row r="53" spans="1:12" x14ac:dyDescent="0.2">
      <c r="A53" s="402" t="s">
        <v>38</v>
      </c>
      <c r="B53" s="655" t="s">
        <v>689</v>
      </c>
      <c r="C53" s="444">
        <v>100</v>
      </c>
      <c r="D53" s="493" t="s">
        <v>36</v>
      </c>
      <c r="E53" s="656" t="s">
        <v>233</v>
      </c>
      <c r="F53" s="656" t="s">
        <v>234</v>
      </c>
      <c r="G53" s="656" t="s">
        <v>595</v>
      </c>
      <c r="H53" s="646">
        <v>1</v>
      </c>
      <c r="I53" s="652">
        <v>2.97</v>
      </c>
      <c r="J53" s="493" t="s">
        <v>393</v>
      </c>
      <c r="K53" s="657"/>
    </row>
    <row r="54" spans="1:12" x14ac:dyDescent="0.2">
      <c r="A54" s="391" t="s">
        <v>38</v>
      </c>
      <c r="B54" s="628" t="s">
        <v>689</v>
      </c>
      <c r="C54" s="613">
        <v>101</v>
      </c>
      <c r="D54" s="493" t="s">
        <v>36</v>
      </c>
      <c r="E54" s="629" t="s">
        <v>233</v>
      </c>
      <c r="F54" s="629" t="s">
        <v>234</v>
      </c>
      <c r="G54" s="629" t="s">
        <v>595</v>
      </c>
      <c r="H54" s="443">
        <v>1</v>
      </c>
      <c r="I54" s="630">
        <v>2.97</v>
      </c>
      <c r="J54" s="438" t="s">
        <v>393</v>
      </c>
      <c r="K54" s="633"/>
    </row>
    <row r="55" spans="1:12" x14ac:dyDescent="0.2">
      <c r="A55" s="391" t="s">
        <v>38</v>
      </c>
      <c r="B55" s="628" t="s">
        <v>689</v>
      </c>
      <c r="C55" s="613">
        <v>102</v>
      </c>
      <c r="D55" s="493" t="s">
        <v>36</v>
      </c>
      <c r="E55" s="629" t="s">
        <v>233</v>
      </c>
      <c r="F55" s="629" t="s">
        <v>234</v>
      </c>
      <c r="G55" s="629" t="s">
        <v>595</v>
      </c>
      <c r="H55" s="443">
        <v>2</v>
      </c>
      <c r="I55" s="630">
        <v>5.94</v>
      </c>
      <c r="J55" s="438" t="s">
        <v>393</v>
      </c>
      <c r="K55" s="633"/>
    </row>
    <row r="56" spans="1:12" x14ac:dyDescent="0.2">
      <c r="A56" s="391" t="s">
        <v>38</v>
      </c>
      <c r="B56" s="628" t="s">
        <v>689</v>
      </c>
      <c r="C56" s="614" t="s">
        <v>546</v>
      </c>
      <c r="D56" s="493" t="s">
        <v>36</v>
      </c>
      <c r="E56" s="629" t="s">
        <v>233</v>
      </c>
      <c r="F56" s="629" t="s">
        <v>234</v>
      </c>
      <c r="G56" s="629" t="s">
        <v>595</v>
      </c>
      <c r="H56" s="443">
        <v>1</v>
      </c>
      <c r="I56" s="630">
        <v>2.97</v>
      </c>
      <c r="J56" s="438" t="s">
        <v>393</v>
      </c>
      <c r="K56" s="633"/>
    </row>
    <row r="57" spans="1:12" x14ac:dyDescent="0.2">
      <c r="A57" s="391" t="s">
        <v>38</v>
      </c>
      <c r="B57" s="628" t="s">
        <v>689</v>
      </c>
      <c r="C57" s="613">
        <v>103</v>
      </c>
      <c r="D57" s="493" t="s">
        <v>36</v>
      </c>
      <c r="E57" s="629" t="s">
        <v>233</v>
      </c>
      <c r="F57" s="629" t="s">
        <v>234</v>
      </c>
      <c r="G57" s="629" t="s">
        <v>595</v>
      </c>
      <c r="H57" s="443">
        <v>1</v>
      </c>
      <c r="I57" s="630">
        <v>2.97</v>
      </c>
      <c r="J57" s="438" t="s">
        <v>393</v>
      </c>
      <c r="K57" s="633"/>
    </row>
    <row r="58" spans="1:12" x14ac:dyDescent="0.2">
      <c r="A58" s="391" t="s">
        <v>38</v>
      </c>
      <c r="B58" s="628" t="s">
        <v>689</v>
      </c>
      <c r="C58" s="613">
        <v>104</v>
      </c>
      <c r="D58" s="493" t="s">
        <v>36</v>
      </c>
      <c r="E58" s="629" t="s">
        <v>233</v>
      </c>
      <c r="F58" s="629" t="s">
        <v>234</v>
      </c>
      <c r="G58" s="629" t="s">
        <v>595</v>
      </c>
      <c r="H58" s="443">
        <v>1</v>
      </c>
      <c r="I58" s="630">
        <v>2.97</v>
      </c>
      <c r="J58" s="438" t="s">
        <v>393</v>
      </c>
      <c r="K58" s="633"/>
    </row>
    <row r="59" spans="1:12" x14ac:dyDescent="0.2">
      <c r="A59" s="391" t="s">
        <v>38</v>
      </c>
      <c r="B59" s="628" t="s">
        <v>689</v>
      </c>
      <c r="C59" s="613">
        <v>106</v>
      </c>
      <c r="D59" s="493" t="s">
        <v>36</v>
      </c>
      <c r="E59" s="629" t="s">
        <v>233</v>
      </c>
      <c r="F59" s="629" t="s">
        <v>234</v>
      </c>
      <c r="G59" s="629" t="s">
        <v>595</v>
      </c>
      <c r="H59" s="443">
        <v>2</v>
      </c>
      <c r="I59" s="630">
        <v>5.94</v>
      </c>
      <c r="J59" s="438" t="s">
        <v>393</v>
      </c>
      <c r="K59" s="633"/>
    </row>
    <row r="60" spans="1:12" x14ac:dyDescent="0.2">
      <c r="A60" s="391" t="s">
        <v>38</v>
      </c>
      <c r="B60" s="628" t="s">
        <v>689</v>
      </c>
      <c r="C60" s="613">
        <v>107</v>
      </c>
      <c r="D60" s="493" t="s">
        <v>547</v>
      </c>
      <c r="E60" s="629" t="s">
        <v>233</v>
      </c>
      <c r="F60" s="629" t="s">
        <v>234</v>
      </c>
      <c r="G60" s="629" t="s">
        <v>595</v>
      </c>
      <c r="H60" s="443">
        <v>2</v>
      </c>
      <c r="I60" s="630">
        <v>5.94</v>
      </c>
      <c r="J60" s="438" t="s">
        <v>393</v>
      </c>
      <c r="K60" s="633"/>
    </row>
    <row r="61" spans="1:12" x14ac:dyDescent="0.2">
      <c r="A61" s="391" t="s">
        <v>38</v>
      </c>
      <c r="B61" s="628" t="s">
        <v>689</v>
      </c>
      <c r="C61" s="613">
        <v>110</v>
      </c>
      <c r="D61" s="493" t="s">
        <v>124</v>
      </c>
      <c r="E61" s="629" t="s">
        <v>233</v>
      </c>
      <c r="F61" s="629" t="s">
        <v>234</v>
      </c>
      <c r="G61" s="629" t="s">
        <v>595</v>
      </c>
      <c r="H61" s="443">
        <v>1</v>
      </c>
      <c r="I61" s="630">
        <v>2.95</v>
      </c>
      <c r="J61" s="438" t="s">
        <v>393</v>
      </c>
      <c r="K61" s="633"/>
    </row>
    <row r="62" spans="1:12" x14ac:dyDescent="0.2">
      <c r="A62" s="391" t="s">
        <v>38</v>
      </c>
      <c r="B62" s="628" t="s">
        <v>689</v>
      </c>
      <c r="C62" s="613">
        <v>111</v>
      </c>
      <c r="D62" s="493" t="s">
        <v>548</v>
      </c>
      <c r="E62" s="629" t="s">
        <v>233</v>
      </c>
      <c r="F62" s="629" t="s">
        <v>234</v>
      </c>
      <c r="G62" s="629" t="s">
        <v>595</v>
      </c>
      <c r="H62" s="443">
        <v>1</v>
      </c>
      <c r="I62" s="630">
        <v>4.82</v>
      </c>
      <c r="J62" s="438" t="s">
        <v>393</v>
      </c>
      <c r="K62" s="633"/>
    </row>
    <row r="63" spans="1:12" ht="42.75" x14ac:dyDescent="0.2">
      <c r="A63" s="391" t="s">
        <v>38</v>
      </c>
      <c r="B63" s="654" t="s">
        <v>225</v>
      </c>
      <c r="C63" s="438">
        <v>111</v>
      </c>
      <c r="D63" s="493" t="s">
        <v>548</v>
      </c>
      <c r="E63" s="438" t="s">
        <v>237</v>
      </c>
      <c r="F63" s="443" t="s">
        <v>600</v>
      </c>
      <c r="G63" s="438" t="s">
        <v>670</v>
      </c>
      <c r="H63" s="438">
        <v>1</v>
      </c>
      <c r="I63" s="630">
        <v>4.82</v>
      </c>
      <c r="J63" s="395" t="s">
        <v>683</v>
      </c>
      <c r="K63" s="633"/>
    </row>
    <row r="64" spans="1:12" ht="42.75" x14ac:dyDescent="0.2">
      <c r="A64" s="391" t="s">
        <v>38</v>
      </c>
      <c r="B64" s="654" t="s">
        <v>225</v>
      </c>
      <c r="C64" s="438">
        <v>112</v>
      </c>
      <c r="D64" s="438" t="s">
        <v>35</v>
      </c>
      <c r="E64" s="438" t="s">
        <v>237</v>
      </c>
      <c r="F64" s="443" t="s">
        <v>600</v>
      </c>
      <c r="G64" s="438" t="s">
        <v>670</v>
      </c>
      <c r="H64" s="438">
        <v>1</v>
      </c>
      <c r="I64" s="630">
        <v>2.4</v>
      </c>
      <c r="J64" s="395" t="s">
        <v>683</v>
      </c>
      <c r="K64" s="633"/>
    </row>
    <row r="65" spans="1:11" x14ac:dyDescent="0.2">
      <c r="A65" s="391" t="s">
        <v>38</v>
      </c>
      <c r="B65" s="628" t="s">
        <v>686</v>
      </c>
      <c r="C65" s="438">
        <v>114</v>
      </c>
      <c r="D65" s="613" t="s">
        <v>35</v>
      </c>
      <c r="E65" s="629" t="s">
        <v>237</v>
      </c>
      <c r="F65" s="629" t="s">
        <v>234</v>
      </c>
      <c r="G65" s="683" t="s">
        <v>684</v>
      </c>
      <c r="H65" s="443">
        <v>1</v>
      </c>
      <c r="I65" s="644">
        <v>5.4</v>
      </c>
      <c r="J65" s="438" t="s">
        <v>393</v>
      </c>
      <c r="K65" s="633"/>
    </row>
    <row r="66" spans="1:11" x14ac:dyDescent="0.2">
      <c r="A66" s="402" t="s">
        <v>38</v>
      </c>
      <c r="B66" s="655" t="s">
        <v>689</v>
      </c>
      <c r="C66" s="444">
        <v>116</v>
      </c>
      <c r="D66" s="493" t="s">
        <v>549</v>
      </c>
      <c r="E66" s="656" t="s">
        <v>233</v>
      </c>
      <c r="F66" s="656" t="s">
        <v>234</v>
      </c>
      <c r="G66" s="656" t="s">
        <v>595</v>
      </c>
      <c r="H66" s="646">
        <v>1</v>
      </c>
      <c r="I66" s="652">
        <v>2.16</v>
      </c>
      <c r="J66" s="493" t="s">
        <v>393</v>
      </c>
      <c r="K66" s="657"/>
    </row>
    <row r="67" spans="1:11" x14ac:dyDescent="0.2">
      <c r="A67" s="391" t="s">
        <v>38</v>
      </c>
      <c r="B67" s="628" t="s">
        <v>689</v>
      </c>
      <c r="C67" s="613">
        <v>117</v>
      </c>
      <c r="D67" s="493" t="s">
        <v>124</v>
      </c>
      <c r="E67" s="629" t="s">
        <v>233</v>
      </c>
      <c r="F67" s="629" t="s">
        <v>234</v>
      </c>
      <c r="G67" s="629" t="s">
        <v>595</v>
      </c>
      <c r="H67" s="443">
        <v>1</v>
      </c>
      <c r="I67" s="630">
        <v>2.16</v>
      </c>
      <c r="J67" s="438" t="s">
        <v>393</v>
      </c>
      <c r="K67" s="633"/>
    </row>
    <row r="68" spans="1:11" x14ac:dyDescent="0.2">
      <c r="A68" s="391" t="s">
        <v>38</v>
      </c>
      <c r="B68" s="628" t="s">
        <v>689</v>
      </c>
      <c r="C68" s="613">
        <v>118</v>
      </c>
      <c r="D68" s="438" t="s">
        <v>36</v>
      </c>
      <c r="E68" s="629" t="s">
        <v>233</v>
      </c>
      <c r="F68" s="629" t="s">
        <v>234</v>
      </c>
      <c r="G68" s="629" t="s">
        <v>595</v>
      </c>
      <c r="H68" s="443">
        <v>1</v>
      </c>
      <c r="I68" s="630">
        <v>2.97</v>
      </c>
      <c r="J68" s="438" t="s">
        <v>393</v>
      </c>
      <c r="K68" s="633"/>
    </row>
    <row r="69" spans="1:11" x14ac:dyDescent="0.2">
      <c r="A69" s="391" t="s">
        <v>38</v>
      </c>
      <c r="B69" s="628" t="s">
        <v>689</v>
      </c>
      <c r="C69" s="613">
        <v>119</v>
      </c>
      <c r="D69" s="493" t="s">
        <v>36</v>
      </c>
      <c r="E69" s="629" t="s">
        <v>233</v>
      </c>
      <c r="F69" s="629" t="s">
        <v>234</v>
      </c>
      <c r="G69" s="629" t="s">
        <v>595</v>
      </c>
      <c r="H69" s="443">
        <v>1</v>
      </c>
      <c r="I69" s="630">
        <v>2.97</v>
      </c>
      <c r="J69" s="438" t="s">
        <v>393</v>
      </c>
      <c r="K69" s="633"/>
    </row>
    <row r="70" spans="1:11" x14ac:dyDescent="0.2">
      <c r="A70" s="391" t="s">
        <v>38</v>
      </c>
      <c r="B70" s="628" t="s">
        <v>689</v>
      </c>
      <c r="C70" s="613">
        <v>120</v>
      </c>
      <c r="D70" s="493" t="s">
        <v>550</v>
      </c>
      <c r="E70" s="629" t="s">
        <v>233</v>
      </c>
      <c r="F70" s="629" t="s">
        <v>234</v>
      </c>
      <c r="G70" s="629" t="s">
        <v>595</v>
      </c>
      <c r="H70" s="443">
        <v>2</v>
      </c>
      <c r="I70" s="630">
        <v>5.94</v>
      </c>
      <c r="J70" s="438" t="s">
        <v>393</v>
      </c>
      <c r="K70" s="633"/>
    </row>
    <row r="71" spans="1:11" x14ac:dyDescent="0.2">
      <c r="A71" s="391" t="s">
        <v>38</v>
      </c>
      <c r="B71" s="628" t="s">
        <v>689</v>
      </c>
      <c r="C71" s="613">
        <v>122</v>
      </c>
      <c r="D71" s="493" t="s">
        <v>36</v>
      </c>
      <c r="E71" s="629" t="s">
        <v>233</v>
      </c>
      <c r="F71" s="629" t="s">
        <v>234</v>
      </c>
      <c r="G71" s="629" t="s">
        <v>595</v>
      </c>
      <c r="H71" s="443">
        <v>1</v>
      </c>
      <c r="I71" s="630">
        <v>2.97</v>
      </c>
      <c r="J71" s="438" t="s">
        <v>393</v>
      </c>
      <c r="K71" s="633"/>
    </row>
    <row r="72" spans="1:11" x14ac:dyDescent="0.2">
      <c r="A72" s="391" t="s">
        <v>38</v>
      </c>
      <c r="B72" s="628" t="s">
        <v>689</v>
      </c>
      <c r="C72" s="613">
        <v>123</v>
      </c>
      <c r="D72" s="493" t="s">
        <v>30</v>
      </c>
      <c r="E72" s="629" t="s">
        <v>233</v>
      </c>
      <c r="F72" s="629" t="s">
        <v>234</v>
      </c>
      <c r="G72" s="629" t="s">
        <v>595</v>
      </c>
      <c r="H72" s="443">
        <v>1</v>
      </c>
      <c r="I72" s="630">
        <v>2.97</v>
      </c>
      <c r="J72" s="438" t="s">
        <v>393</v>
      </c>
      <c r="K72" s="633"/>
    </row>
    <row r="73" spans="1:11" x14ac:dyDescent="0.2">
      <c r="A73" s="391" t="s">
        <v>38</v>
      </c>
      <c r="B73" s="628" t="s">
        <v>689</v>
      </c>
      <c r="C73" s="613">
        <v>124</v>
      </c>
      <c r="D73" s="493" t="s">
        <v>36</v>
      </c>
      <c r="E73" s="629" t="s">
        <v>233</v>
      </c>
      <c r="F73" s="629" t="s">
        <v>234</v>
      </c>
      <c r="G73" s="629" t="s">
        <v>595</v>
      </c>
      <c r="H73" s="443">
        <v>1</v>
      </c>
      <c r="I73" s="630">
        <v>2.97</v>
      </c>
      <c r="J73" s="438" t="s">
        <v>393</v>
      </c>
      <c r="K73" s="633"/>
    </row>
    <row r="74" spans="1:11" x14ac:dyDescent="0.2">
      <c r="A74" s="391" t="s">
        <v>38</v>
      </c>
      <c r="B74" s="628" t="s">
        <v>689</v>
      </c>
      <c r="C74" s="613">
        <v>125</v>
      </c>
      <c r="D74" s="493" t="s">
        <v>36</v>
      </c>
      <c r="E74" s="629" t="s">
        <v>233</v>
      </c>
      <c r="F74" s="629" t="s">
        <v>234</v>
      </c>
      <c r="G74" s="629" t="s">
        <v>595</v>
      </c>
      <c r="H74" s="443">
        <v>2</v>
      </c>
      <c r="I74" s="630">
        <v>5.94</v>
      </c>
      <c r="J74" s="438" t="s">
        <v>393</v>
      </c>
      <c r="K74" s="633"/>
    </row>
    <row r="75" spans="1:11" x14ac:dyDescent="0.2">
      <c r="A75" s="391" t="s">
        <v>38</v>
      </c>
      <c r="B75" s="628" t="s">
        <v>689</v>
      </c>
      <c r="C75" s="613">
        <v>126</v>
      </c>
      <c r="D75" s="493" t="s">
        <v>36</v>
      </c>
      <c r="E75" s="629" t="s">
        <v>233</v>
      </c>
      <c r="F75" s="629" t="s">
        <v>234</v>
      </c>
      <c r="G75" s="629" t="s">
        <v>595</v>
      </c>
      <c r="H75" s="443">
        <v>1</v>
      </c>
      <c r="I75" s="630">
        <v>2.97</v>
      </c>
      <c r="J75" s="438" t="s">
        <v>393</v>
      </c>
      <c r="K75" s="633"/>
    </row>
    <row r="76" spans="1:11" x14ac:dyDescent="0.2">
      <c r="A76" s="391" t="s">
        <v>38</v>
      </c>
      <c r="B76" s="628" t="s">
        <v>689</v>
      </c>
      <c r="C76" s="613">
        <v>127</v>
      </c>
      <c r="D76" s="493" t="s">
        <v>36</v>
      </c>
      <c r="E76" s="629" t="s">
        <v>233</v>
      </c>
      <c r="F76" s="629" t="s">
        <v>234</v>
      </c>
      <c r="G76" s="438" t="s">
        <v>597</v>
      </c>
      <c r="H76" s="443">
        <v>1</v>
      </c>
      <c r="I76" s="630">
        <v>2.73</v>
      </c>
      <c r="J76" s="438" t="s">
        <v>393</v>
      </c>
      <c r="K76" s="633"/>
    </row>
    <row r="77" spans="1:11" x14ac:dyDescent="0.2">
      <c r="A77" s="391" t="s">
        <v>38</v>
      </c>
      <c r="B77" s="628" t="s">
        <v>689</v>
      </c>
      <c r="C77" s="635">
        <v>128</v>
      </c>
      <c r="D77" s="493" t="s">
        <v>36</v>
      </c>
      <c r="E77" s="629" t="s">
        <v>233</v>
      </c>
      <c r="F77" s="629" t="s">
        <v>234</v>
      </c>
      <c r="G77" s="629" t="s">
        <v>597</v>
      </c>
      <c r="H77" s="443">
        <v>1</v>
      </c>
      <c r="I77" s="630">
        <v>2.73</v>
      </c>
      <c r="J77" s="438" t="s">
        <v>393</v>
      </c>
      <c r="K77" s="633"/>
    </row>
    <row r="78" spans="1:11" x14ac:dyDescent="0.2">
      <c r="A78" s="391" t="s">
        <v>38</v>
      </c>
      <c r="B78" s="628" t="s">
        <v>689</v>
      </c>
      <c r="C78" s="635">
        <v>129</v>
      </c>
      <c r="D78" s="493" t="s">
        <v>36</v>
      </c>
      <c r="E78" s="629" t="s">
        <v>233</v>
      </c>
      <c r="F78" s="629" t="s">
        <v>234</v>
      </c>
      <c r="G78" s="629" t="s">
        <v>597</v>
      </c>
      <c r="H78" s="443">
        <v>2</v>
      </c>
      <c r="I78" s="630">
        <v>6.25</v>
      </c>
      <c r="J78" s="438" t="s">
        <v>393</v>
      </c>
      <c r="K78" s="633"/>
    </row>
    <row r="79" spans="1:11" x14ac:dyDescent="0.2">
      <c r="A79" s="391" t="s">
        <v>38</v>
      </c>
      <c r="B79" s="628" t="s">
        <v>689</v>
      </c>
      <c r="C79" s="635" t="s">
        <v>552</v>
      </c>
      <c r="D79" s="635" t="s">
        <v>36</v>
      </c>
      <c r="E79" s="629" t="s">
        <v>233</v>
      </c>
      <c r="F79" s="629" t="s">
        <v>234</v>
      </c>
      <c r="G79" s="629" t="s">
        <v>597</v>
      </c>
      <c r="H79" s="443">
        <v>2</v>
      </c>
      <c r="I79" s="630">
        <v>7.04</v>
      </c>
      <c r="J79" s="438" t="s">
        <v>393</v>
      </c>
      <c r="K79" s="633"/>
    </row>
    <row r="80" spans="1:11" x14ac:dyDescent="0.2">
      <c r="A80" s="391" t="s">
        <v>38</v>
      </c>
      <c r="B80" s="628" t="s">
        <v>689</v>
      </c>
      <c r="C80" s="438">
        <v>133</v>
      </c>
      <c r="D80" s="643" t="s">
        <v>37</v>
      </c>
      <c r="E80" s="629" t="s">
        <v>233</v>
      </c>
      <c r="F80" s="629" t="s">
        <v>234</v>
      </c>
      <c r="G80" s="629" t="s">
        <v>595</v>
      </c>
      <c r="H80" s="443">
        <v>1</v>
      </c>
      <c r="I80" s="630">
        <v>2.16</v>
      </c>
      <c r="J80" s="438" t="s">
        <v>393</v>
      </c>
      <c r="K80" s="633"/>
    </row>
    <row r="81" spans="1:11" ht="15" thickBot="1" x14ac:dyDescent="0.25">
      <c r="A81" s="450" t="s">
        <v>38</v>
      </c>
      <c r="B81" s="534" t="s">
        <v>689</v>
      </c>
      <c r="C81" s="456">
        <v>134</v>
      </c>
      <c r="D81" s="456" t="s">
        <v>30</v>
      </c>
      <c r="E81" s="662" t="s">
        <v>233</v>
      </c>
      <c r="F81" s="662" t="s">
        <v>234</v>
      </c>
      <c r="G81" s="662" t="s">
        <v>595</v>
      </c>
      <c r="H81" s="659">
        <v>1</v>
      </c>
      <c r="I81" s="660">
        <v>2.16</v>
      </c>
      <c r="J81" s="456" t="s">
        <v>393</v>
      </c>
      <c r="K81" s="661"/>
    </row>
    <row r="82" spans="1:11" x14ac:dyDescent="0.2">
      <c r="A82" s="402" t="s">
        <v>39</v>
      </c>
      <c r="B82" s="663" t="s">
        <v>689</v>
      </c>
      <c r="C82" s="493">
        <v>200</v>
      </c>
      <c r="D82" s="493" t="s">
        <v>36</v>
      </c>
      <c r="E82" s="493" t="s">
        <v>233</v>
      </c>
      <c r="F82" s="493" t="s">
        <v>234</v>
      </c>
      <c r="G82" s="656" t="s">
        <v>595</v>
      </c>
      <c r="H82" s="646">
        <v>1</v>
      </c>
      <c r="I82" s="652">
        <v>2.97</v>
      </c>
      <c r="J82" s="493" t="s">
        <v>393</v>
      </c>
      <c r="K82" s="657"/>
    </row>
    <row r="83" spans="1:11" x14ac:dyDescent="0.2">
      <c r="A83" s="391" t="s">
        <v>39</v>
      </c>
      <c r="B83" s="664" t="s">
        <v>689</v>
      </c>
      <c r="C83" s="438">
        <v>201</v>
      </c>
      <c r="D83" s="438" t="s">
        <v>36</v>
      </c>
      <c r="E83" s="493" t="s">
        <v>233</v>
      </c>
      <c r="F83" s="493" t="s">
        <v>234</v>
      </c>
      <c r="G83" s="629" t="s">
        <v>595</v>
      </c>
      <c r="H83" s="443">
        <v>2</v>
      </c>
      <c r="I83" s="630">
        <v>5.94</v>
      </c>
      <c r="J83" s="438" t="s">
        <v>393</v>
      </c>
      <c r="K83" s="633"/>
    </row>
    <row r="84" spans="1:11" x14ac:dyDescent="0.2">
      <c r="A84" s="391" t="s">
        <v>39</v>
      </c>
      <c r="B84" s="664" t="s">
        <v>689</v>
      </c>
      <c r="C84" s="438">
        <v>202</v>
      </c>
      <c r="D84" s="438" t="s">
        <v>36</v>
      </c>
      <c r="E84" s="493" t="s">
        <v>233</v>
      </c>
      <c r="F84" s="493" t="s">
        <v>234</v>
      </c>
      <c r="G84" s="629" t="s">
        <v>595</v>
      </c>
      <c r="H84" s="443">
        <v>1</v>
      </c>
      <c r="I84" s="630">
        <v>2.97</v>
      </c>
      <c r="J84" s="438" t="s">
        <v>393</v>
      </c>
      <c r="K84" s="633"/>
    </row>
    <row r="85" spans="1:11" x14ac:dyDescent="0.2">
      <c r="A85" s="391" t="s">
        <v>39</v>
      </c>
      <c r="B85" s="664" t="s">
        <v>689</v>
      </c>
      <c r="C85" s="438">
        <v>203</v>
      </c>
      <c r="D85" s="438" t="s">
        <v>36</v>
      </c>
      <c r="E85" s="493" t="s">
        <v>233</v>
      </c>
      <c r="F85" s="493" t="s">
        <v>234</v>
      </c>
      <c r="G85" s="629" t="s">
        <v>595</v>
      </c>
      <c r="H85" s="443">
        <v>1</v>
      </c>
      <c r="I85" s="630">
        <v>2.97</v>
      </c>
      <c r="J85" s="438" t="s">
        <v>393</v>
      </c>
      <c r="K85" s="633"/>
    </row>
    <row r="86" spans="1:11" x14ac:dyDescent="0.2">
      <c r="A86" s="391" t="s">
        <v>39</v>
      </c>
      <c r="B86" s="664" t="s">
        <v>689</v>
      </c>
      <c r="C86" s="438">
        <v>204</v>
      </c>
      <c r="D86" s="438" t="s">
        <v>36</v>
      </c>
      <c r="E86" s="493" t="s">
        <v>233</v>
      </c>
      <c r="F86" s="493" t="s">
        <v>234</v>
      </c>
      <c r="G86" s="629" t="s">
        <v>595</v>
      </c>
      <c r="H86" s="443">
        <v>2</v>
      </c>
      <c r="I86" s="630">
        <v>5.94</v>
      </c>
      <c r="J86" s="438" t="s">
        <v>393</v>
      </c>
      <c r="K86" s="633"/>
    </row>
    <row r="87" spans="1:11" ht="42.75" x14ac:dyDescent="0.2">
      <c r="A87" s="391" t="s">
        <v>39</v>
      </c>
      <c r="B87" s="654" t="s">
        <v>225</v>
      </c>
      <c r="C87" s="493">
        <v>204</v>
      </c>
      <c r="D87" s="493" t="s">
        <v>36</v>
      </c>
      <c r="E87" s="438" t="s">
        <v>237</v>
      </c>
      <c r="F87" s="443" t="s">
        <v>600</v>
      </c>
      <c r="G87" s="438" t="s">
        <v>670</v>
      </c>
      <c r="H87" s="438">
        <v>1</v>
      </c>
      <c r="I87" s="630">
        <v>0.37</v>
      </c>
      <c r="J87" s="395" t="s">
        <v>683</v>
      </c>
      <c r="K87" s="633"/>
    </row>
    <row r="88" spans="1:11" x14ac:dyDescent="0.2">
      <c r="A88" s="391" t="s">
        <v>39</v>
      </c>
      <c r="B88" s="664" t="s">
        <v>689</v>
      </c>
      <c r="C88" s="438">
        <v>205</v>
      </c>
      <c r="D88" s="438" t="s">
        <v>36</v>
      </c>
      <c r="E88" s="493" t="s">
        <v>233</v>
      </c>
      <c r="F88" s="493" t="s">
        <v>234</v>
      </c>
      <c r="G88" s="629" t="s">
        <v>595</v>
      </c>
      <c r="H88" s="443">
        <v>1</v>
      </c>
      <c r="I88" s="630">
        <v>2.97</v>
      </c>
      <c r="J88" s="438" t="s">
        <v>393</v>
      </c>
      <c r="K88" s="633"/>
    </row>
    <row r="89" spans="1:11" x14ac:dyDescent="0.2">
      <c r="A89" s="391" t="s">
        <v>39</v>
      </c>
      <c r="B89" s="664" t="s">
        <v>689</v>
      </c>
      <c r="C89" s="438">
        <v>206</v>
      </c>
      <c r="D89" s="438" t="s">
        <v>36</v>
      </c>
      <c r="E89" s="493" t="s">
        <v>233</v>
      </c>
      <c r="F89" s="493" t="s">
        <v>234</v>
      </c>
      <c r="G89" s="629" t="s">
        <v>595</v>
      </c>
      <c r="H89" s="443">
        <v>1</v>
      </c>
      <c r="I89" s="630">
        <v>2.97</v>
      </c>
      <c r="J89" s="438" t="s">
        <v>393</v>
      </c>
      <c r="K89" s="633"/>
    </row>
    <row r="90" spans="1:11" x14ac:dyDescent="0.2">
      <c r="A90" s="391" t="s">
        <v>39</v>
      </c>
      <c r="B90" s="664" t="s">
        <v>689</v>
      </c>
      <c r="C90" s="438">
        <v>207</v>
      </c>
      <c r="D90" s="438" t="s">
        <v>36</v>
      </c>
      <c r="E90" s="493" t="s">
        <v>233</v>
      </c>
      <c r="F90" s="493" t="s">
        <v>234</v>
      </c>
      <c r="G90" s="629" t="s">
        <v>595</v>
      </c>
      <c r="H90" s="443">
        <v>1</v>
      </c>
      <c r="I90" s="630">
        <v>2.97</v>
      </c>
      <c r="J90" s="438" t="s">
        <v>393</v>
      </c>
      <c r="K90" s="633"/>
    </row>
    <row r="91" spans="1:11" x14ac:dyDescent="0.2">
      <c r="A91" s="391" t="s">
        <v>39</v>
      </c>
      <c r="B91" s="664" t="s">
        <v>689</v>
      </c>
      <c r="C91" s="438">
        <v>217</v>
      </c>
      <c r="D91" s="438" t="s">
        <v>36</v>
      </c>
      <c r="E91" s="493" t="s">
        <v>233</v>
      </c>
      <c r="F91" s="493" t="s">
        <v>234</v>
      </c>
      <c r="G91" s="629" t="s">
        <v>595</v>
      </c>
      <c r="H91" s="443">
        <v>1</v>
      </c>
      <c r="I91" s="630">
        <v>2.97</v>
      </c>
      <c r="J91" s="438" t="s">
        <v>393</v>
      </c>
      <c r="K91" s="633"/>
    </row>
    <row r="92" spans="1:11" x14ac:dyDescent="0.2">
      <c r="A92" s="391" t="s">
        <v>39</v>
      </c>
      <c r="B92" s="664" t="s">
        <v>689</v>
      </c>
      <c r="C92" s="438">
        <v>218</v>
      </c>
      <c r="D92" s="438" t="s">
        <v>36</v>
      </c>
      <c r="E92" s="493" t="s">
        <v>233</v>
      </c>
      <c r="F92" s="493" t="s">
        <v>234</v>
      </c>
      <c r="G92" s="629" t="s">
        <v>595</v>
      </c>
      <c r="H92" s="443">
        <v>1</v>
      </c>
      <c r="I92" s="630">
        <v>2.97</v>
      </c>
      <c r="J92" s="438" t="s">
        <v>393</v>
      </c>
      <c r="K92" s="633"/>
    </row>
    <row r="93" spans="1:11" x14ac:dyDescent="0.2">
      <c r="A93" s="391" t="s">
        <v>39</v>
      </c>
      <c r="B93" s="664" t="s">
        <v>689</v>
      </c>
      <c r="C93" s="438">
        <v>219</v>
      </c>
      <c r="D93" s="438" t="s">
        <v>36</v>
      </c>
      <c r="E93" s="493" t="s">
        <v>233</v>
      </c>
      <c r="F93" s="493" t="s">
        <v>234</v>
      </c>
      <c r="G93" s="629" t="s">
        <v>595</v>
      </c>
      <c r="H93" s="443">
        <v>1</v>
      </c>
      <c r="I93" s="630">
        <v>2.97</v>
      </c>
      <c r="J93" s="438" t="s">
        <v>393</v>
      </c>
      <c r="K93" s="633"/>
    </row>
    <row r="94" spans="1:11" x14ac:dyDescent="0.2">
      <c r="A94" s="391" t="s">
        <v>39</v>
      </c>
      <c r="B94" s="664" t="s">
        <v>689</v>
      </c>
      <c r="C94" s="438">
        <v>220</v>
      </c>
      <c r="D94" s="438" t="s">
        <v>36</v>
      </c>
      <c r="E94" s="493" t="s">
        <v>233</v>
      </c>
      <c r="F94" s="493" t="s">
        <v>234</v>
      </c>
      <c r="G94" s="629" t="s">
        <v>595</v>
      </c>
      <c r="H94" s="443">
        <v>1</v>
      </c>
      <c r="I94" s="630">
        <v>2.97</v>
      </c>
      <c r="J94" s="438" t="s">
        <v>393</v>
      </c>
      <c r="K94" s="633"/>
    </row>
    <row r="95" spans="1:11" x14ac:dyDescent="0.2">
      <c r="A95" s="391" t="s">
        <v>39</v>
      </c>
      <c r="B95" s="664" t="s">
        <v>689</v>
      </c>
      <c r="C95" s="438">
        <v>221</v>
      </c>
      <c r="D95" s="438" t="s">
        <v>558</v>
      </c>
      <c r="E95" s="493" t="s">
        <v>233</v>
      </c>
      <c r="F95" s="493" t="s">
        <v>234</v>
      </c>
      <c r="G95" s="629" t="s">
        <v>595</v>
      </c>
      <c r="H95" s="443">
        <v>1</v>
      </c>
      <c r="I95" s="630">
        <v>2.97</v>
      </c>
      <c r="J95" s="438" t="s">
        <v>393</v>
      </c>
      <c r="K95" s="633"/>
    </row>
    <row r="96" spans="1:11" x14ac:dyDescent="0.2">
      <c r="A96" s="391" t="s">
        <v>39</v>
      </c>
      <c r="B96" s="664" t="s">
        <v>689</v>
      </c>
      <c r="C96" s="438">
        <v>222</v>
      </c>
      <c r="D96" s="438" t="s">
        <v>36</v>
      </c>
      <c r="E96" s="493" t="s">
        <v>233</v>
      </c>
      <c r="F96" s="493" t="s">
        <v>234</v>
      </c>
      <c r="G96" s="629" t="s">
        <v>595</v>
      </c>
      <c r="H96" s="443">
        <v>1</v>
      </c>
      <c r="I96" s="630">
        <v>2.97</v>
      </c>
      <c r="J96" s="438" t="s">
        <v>393</v>
      </c>
      <c r="K96" s="633"/>
    </row>
    <row r="97" spans="1:11" x14ac:dyDescent="0.2">
      <c r="A97" s="391" t="s">
        <v>39</v>
      </c>
      <c r="B97" s="664" t="s">
        <v>689</v>
      </c>
      <c r="C97" s="438">
        <v>223</v>
      </c>
      <c r="D97" s="438" t="s">
        <v>36</v>
      </c>
      <c r="E97" s="493" t="s">
        <v>233</v>
      </c>
      <c r="F97" s="493" t="s">
        <v>234</v>
      </c>
      <c r="G97" s="629" t="s">
        <v>595</v>
      </c>
      <c r="H97" s="443">
        <v>1</v>
      </c>
      <c r="I97" s="630">
        <v>2.97</v>
      </c>
      <c r="J97" s="438" t="s">
        <v>393</v>
      </c>
      <c r="K97" s="633"/>
    </row>
    <row r="98" spans="1:11" x14ac:dyDescent="0.2">
      <c r="A98" s="391" t="s">
        <v>39</v>
      </c>
      <c r="B98" s="664" t="s">
        <v>689</v>
      </c>
      <c r="C98" s="438">
        <v>224</v>
      </c>
      <c r="D98" s="438" t="s">
        <v>36</v>
      </c>
      <c r="E98" s="493" t="s">
        <v>233</v>
      </c>
      <c r="F98" s="493" t="s">
        <v>234</v>
      </c>
      <c r="G98" s="629" t="s">
        <v>595</v>
      </c>
      <c r="H98" s="443">
        <v>1</v>
      </c>
      <c r="I98" s="630">
        <v>2.97</v>
      </c>
      <c r="J98" s="438" t="s">
        <v>393</v>
      </c>
      <c r="K98" s="633"/>
    </row>
    <row r="99" spans="1:11" x14ac:dyDescent="0.2">
      <c r="A99" s="391" t="s">
        <v>39</v>
      </c>
      <c r="B99" s="664" t="s">
        <v>689</v>
      </c>
      <c r="C99" s="438">
        <v>225</v>
      </c>
      <c r="D99" s="438" t="s">
        <v>36</v>
      </c>
      <c r="E99" s="493" t="s">
        <v>233</v>
      </c>
      <c r="F99" s="493" t="s">
        <v>234</v>
      </c>
      <c r="G99" s="629" t="s">
        <v>595</v>
      </c>
      <c r="H99" s="443">
        <v>1</v>
      </c>
      <c r="I99" s="630">
        <v>2.97</v>
      </c>
      <c r="J99" s="438" t="s">
        <v>393</v>
      </c>
      <c r="K99" s="633"/>
    </row>
    <row r="100" spans="1:11" x14ac:dyDescent="0.2">
      <c r="A100" s="391" t="s">
        <v>39</v>
      </c>
      <c r="B100" s="664" t="s">
        <v>689</v>
      </c>
      <c r="C100" s="438">
        <v>226</v>
      </c>
      <c r="D100" s="438" t="s">
        <v>36</v>
      </c>
      <c r="E100" s="493" t="s">
        <v>233</v>
      </c>
      <c r="F100" s="493" t="s">
        <v>234</v>
      </c>
      <c r="G100" s="629" t="s">
        <v>595</v>
      </c>
      <c r="H100" s="443">
        <v>1</v>
      </c>
      <c r="I100" s="630">
        <v>2.97</v>
      </c>
      <c r="J100" s="438" t="s">
        <v>393</v>
      </c>
      <c r="K100" s="633"/>
    </row>
    <row r="101" spans="1:11" x14ac:dyDescent="0.2">
      <c r="A101" s="391" t="s">
        <v>39</v>
      </c>
      <c r="B101" s="664" t="s">
        <v>689</v>
      </c>
      <c r="C101" s="438">
        <v>227</v>
      </c>
      <c r="D101" s="438" t="s">
        <v>36</v>
      </c>
      <c r="E101" s="493" t="s">
        <v>233</v>
      </c>
      <c r="F101" s="493" t="s">
        <v>234</v>
      </c>
      <c r="G101" s="629" t="s">
        <v>595</v>
      </c>
      <c r="H101" s="443">
        <v>1</v>
      </c>
      <c r="I101" s="630">
        <v>2.97</v>
      </c>
      <c r="J101" s="438" t="s">
        <v>393</v>
      </c>
      <c r="K101" s="633"/>
    </row>
    <row r="102" spans="1:11" x14ac:dyDescent="0.2">
      <c r="A102" s="391" t="s">
        <v>39</v>
      </c>
      <c r="B102" s="664" t="s">
        <v>689</v>
      </c>
      <c r="C102" s="438">
        <v>228</v>
      </c>
      <c r="D102" s="438" t="s">
        <v>36</v>
      </c>
      <c r="E102" s="493" t="s">
        <v>233</v>
      </c>
      <c r="F102" s="493" t="s">
        <v>234</v>
      </c>
      <c r="G102" s="629" t="s">
        <v>595</v>
      </c>
      <c r="H102" s="443">
        <v>1</v>
      </c>
      <c r="I102" s="630">
        <v>2.97</v>
      </c>
      <c r="J102" s="438" t="s">
        <v>393</v>
      </c>
      <c r="K102" s="633"/>
    </row>
    <row r="103" spans="1:11" ht="42.75" x14ac:dyDescent="0.2">
      <c r="A103" s="391" t="s">
        <v>39</v>
      </c>
      <c r="B103" s="654" t="s">
        <v>225</v>
      </c>
      <c r="C103" s="493">
        <v>228</v>
      </c>
      <c r="D103" s="493" t="s">
        <v>36</v>
      </c>
      <c r="E103" s="438" t="s">
        <v>237</v>
      </c>
      <c r="F103" s="443" t="s">
        <v>600</v>
      </c>
      <c r="G103" s="438" t="s">
        <v>670</v>
      </c>
      <c r="H103" s="438">
        <v>1</v>
      </c>
      <c r="I103" s="630">
        <v>0.37</v>
      </c>
      <c r="J103" s="395" t="s">
        <v>683</v>
      </c>
      <c r="K103" s="636"/>
    </row>
    <row r="104" spans="1:11" x14ac:dyDescent="0.2">
      <c r="A104" s="391" t="s">
        <v>39</v>
      </c>
      <c r="B104" s="664" t="s">
        <v>689</v>
      </c>
      <c r="C104" s="438">
        <v>229</v>
      </c>
      <c r="D104" s="438" t="s">
        <v>35</v>
      </c>
      <c r="E104" s="493" t="s">
        <v>233</v>
      </c>
      <c r="F104" s="493" t="s">
        <v>234</v>
      </c>
      <c r="G104" s="629" t="s">
        <v>595</v>
      </c>
      <c r="H104" s="443">
        <v>1</v>
      </c>
      <c r="I104" s="630">
        <v>2.97</v>
      </c>
      <c r="J104" s="438" t="s">
        <v>393</v>
      </c>
      <c r="K104" s="633"/>
    </row>
    <row r="105" spans="1:11" ht="42.75" x14ac:dyDescent="0.2">
      <c r="A105" s="391" t="s">
        <v>39</v>
      </c>
      <c r="B105" s="654" t="s">
        <v>225</v>
      </c>
      <c r="C105" s="493">
        <v>229</v>
      </c>
      <c r="D105" s="493" t="s">
        <v>35</v>
      </c>
      <c r="E105" s="438" t="s">
        <v>237</v>
      </c>
      <c r="F105" s="443" t="s">
        <v>600</v>
      </c>
      <c r="G105" s="438" t="s">
        <v>670</v>
      </c>
      <c r="H105" s="438">
        <v>1</v>
      </c>
      <c r="I105" s="630">
        <v>2.4</v>
      </c>
      <c r="J105" s="395" t="s">
        <v>683</v>
      </c>
      <c r="K105" s="633"/>
    </row>
    <row r="106" spans="1:11" x14ac:dyDescent="0.2">
      <c r="A106" s="391" t="s">
        <v>39</v>
      </c>
      <c r="B106" s="664" t="s">
        <v>689</v>
      </c>
      <c r="C106" s="438">
        <v>230</v>
      </c>
      <c r="D106" s="438" t="s">
        <v>602</v>
      </c>
      <c r="E106" s="493" t="s">
        <v>233</v>
      </c>
      <c r="F106" s="493" t="s">
        <v>234</v>
      </c>
      <c r="G106" s="629" t="s">
        <v>595</v>
      </c>
      <c r="H106" s="443">
        <v>1</v>
      </c>
      <c r="I106" s="630">
        <v>4.28</v>
      </c>
      <c r="J106" s="438" t="s">
        <v>393</v>
      </c>
      <c r="K106" s="633"/>
    </row>
    <row r="107" spans="1:11" ht="42.75" x14ac:dyDescent="0.2">
      <c r="A107" s="665" t="s">
        <v>39</v>
      </c>
      <c r="B107" s="654" t="s">
        <v>225</v>
      </c>
      <c r="C107" s="643">
        <v>230</v>
      </c>
      <c r="D107" s="643" t="s">
        <v>602</v>
      </c>
      <c r="E107" s="643" t="s">
        <v>237</v>
      </c>
      <c r="F107" s="651" t="s">
        <v>600</v>
      </c>
      <c r="G107" s="643" t="s">
        <v>670</v>
      </c>
      <c r="H107" s="643">
        <v>1</v>
      </c>
      <c r="I107" s="666">
        <v>4.82</v>
      </c>
      <c r="J107" s="395" t="s">
        <v>683</v>
      </c>
      <c r="K107" s="636"/>
    </row>
    <row r="108" spans="1:11" ht="15" thickBot="1" x14ac:dyDescent="0.25">
      <c r="A108" s="450" t="s">
        <v>39</v>
      </c>
      <c r="B108" s="667" t="s">
        <v>689</v>
      </c>
      <c r="C108" s="456">
        <v>232</v>
      </c>
      <c r="D108" s="456" t="s">
        <v>124</v>
      </c>
      <c r="E108" s="456" t="s">
        <v>233</v>
      </c>
      <c r="F108" s="456" t="s">
        <v>234</v>
      </c>
      <c r="G108" s="662" t="s">
        <v>595</v>
      </c>
      <c r="H108" s="659">
        <v>2</v>
      </c>
      <c r="I108" s="660">
        <v>2.95</v>
      </c>
      <c r="J108" s="456" t="s">
        <v>393</v>
      </c>
      <c r="K108" s="661"/>
    </row>
    <row r="109" spans="1:11" x14ac:dyDescent="0.2">
      <c r="A109" s="402" t="s">
        <v>139</v>
      </c>
      <c r="B109" s="655" t="s">
        <v>689</v>
      </c>
      <c r="C109" s="444">
        <v>300</v>
      </c>
      <c r="D109" s="493" t="s">
        <v>36</v>
      </c>
      <c r="E109" s="493" t="s">
        <v>233</v>
      </c>
      <c r="F109" s="493" t="s">
        <v>234</v>
      </c>
      <c r="G109" s="493" t="s">
        <v>595</v>
      </c>
      <c r="H109" s="646">
        <v>1</v>
      </c>
      <c r="I109" s="652">
        <v>2.97</v>
      </c>
      <c r="J109" s="493" t="s">
        <v>393</v>
      </c>
      <c r="K109" s="657"/>
    </row>
    <row r="110" spans="1:11" x14ac:dyDescent="0.2">
      <c r="A110" s="391" t="s">
        <v>139</v>
      </c>
      <c r="B110" s="628" t="s">
        <v>689</v>
      </c>
      <c r="C110" s="613">
        <v>301</v>
      </c>
      <c r="D110" s="493" t="s">
        <v>36</v>
      </c>
      <c r="E110" s="493" t="s">
        <v>233</v>
      </c>
      <c r="F110" s="493" t="s">
        <v>234</v>
      </c>
      <c r="G110" s="629" t="s">
        <v>595</v>
      </c>
      <c r="H110" s="443">
        <v>2</v>
      </c>
      <c r="I110" s="630">
        <v>5.94</v>
      </c>
      <c r="J110" s="438" t="s">
        <v>393</v>
      </c>
      <c r="K110" s="633"/>
    </row>
    <row r="111" spans="1:11" x14ac:dyDescent="0.2">
      <c r="A111" s="391" t="s">
        <v>139</v>
      </c>
      <c r="B111" s="628" t="s">
        <v>689</v>
      </c>
      <c r="C111" s="444" t="s">
        <v>563</v>
      </c>
      <c r="D111" s="493" t="s">
        <v>36</v>
      </c>
      <c r="E111" s="493" t="s">
        <v>233</v>
      </c>
      <c r="F111" s="493" t="s">
        <v>234</v>
      </c>
      <c r="G111" s="438" t="s">
        <v>595</v>
      </c>
      <c r="H111" s="443">
        <v>1</v>
      </c>
      <c r="I111" s="630">
        <v>2.97</v>
      </c>
      <c r="J111" s="438" t="s">
        <v>393</v>
      </c>
      <c r="K111" s="633"/>
    </row>
    <row r="112" spans="1:11" x14ac:dyDescent="0.2">
      <c r="A112" s="391" t="s">
        <v>139</v>
      </c>
      <c r="B112" s="628" t="s">
        <v>689</v>
      </c>
      <c r="C112" s="438">
        <v>302</v>
      </c>
      <c r="D112" s="493" t="s">
        <v>36</v>
      </c>
      <c r="E112" s="493" t="s">
        <v>233</v>
      </c>
      <c r="F112" s="493" t="s">
        <v>234</v>
      </c>
      <c r="G112" s="438" t="s">
        <v>595</v>
      </c>
      <c r="H112" s="443">
        <v>1</v>
      </c>
      <c r="I112" s="630">
        <v>2.97</v>
      </c>
      <c r="J112" s="438" t="s">
        <v>393</v>
      </c>
      <c r="K112" s="633"/>
    </row>
    <row r="113" spans="1:11" x14ac:dyDescent="0.2">
      <c r="A113" s="391" t="s">
        <v>139</v>
      </c>
      <c r="B113" s="628" t="s">
        <v>689</v>
      </c>
      <c r="C113" s="438">
        <v>303</v>
      </c>
      <c r="D113" s="493" t="s">
        <v>36</v>
      </c>
      <c r="E113" s="493" t="s">
        <v>233</v>
      </c>
      <c r="F113" s="493" t="s">
        <v>234</v>
      </c>
      <c r="G113" s="629" t="s">
        <v>595</v>
      </c>
      <c r="H113" s="443">
        <v>2</v>
      </c>
      <c r="I113" s="630">
        <v>5.94</v>
      </c>
      <c r="J113" s="438" t="s">
        <v>393</v>
      </c>
      <c r="K113" s="633"/>
    </row>
    <row r="114" spans="1:11" x14ac:dyDescent="0.2">
      <c r="A114" s="391" t="s">
        <v>139</v>
      </c>
      <c r="B114" s="628" t="s">
        <v>689</v>
      </c>
      <c r="C114" s="438">
        <v>305</v>
      </c>
      <c r="D114" s="438" t="s">
        <v>36</v>
      </c>
      <c r="E114" s="493" t="s">
        <v>233</v>
      </c>
      <c r="F114" s="493" t="s">
        <v>234</v>
      </c>
      <c r="G114" s="438" t="s">
        <v>595</v>
      </c>
      <c r="H114" s="443">
        <v>1</v>
      </c>
      <c r="I114" s="630">
        <v>2.97</v>
      </c>
      <c r="J114" s="438" t="s">
        <v>393</v>
      </c>
      <c r="K114" s="633"/>
    </row>
    <row r="115" spans="1:11" x14ac:dyDescent="0.2">
      <c r="A115" s="391" t="s">
        <v>139</v>
      </c>
      <c r="B115" s="628" t="s">
        <v>689</v>
      </c>
      <c r="C115" s="438">
        <v>306</v>
      </c>
      <c r="D115" s="438" t="s">
        <v>36</v>
      </c>
      <c r="E115" s="493" t="s">
        <v>233</v>
      </c>
      <c r="F115" s="493" t="s">
        <v>234</v>
      </c>
      <c r="G115" s="438" t="s">
        <v>595</v>
      </c>
      <c r="H115" s="443">
        <v>1</v>
      </c>
      <c r="I115" s="630">
        <v>2.97</v>
      </c>
      <c r="J115" s="438" t="s">
        <v>393</v>
      </c>
      <c r="K115" s="633"/>
    </row>
    <row r="116" spans="1:11" x14ac:dyDescent="0.2">
      <c r="A116" s="391" t="s">
        <v>139</v>
      </c>
      <c r="B116" s="628" t="s">
        <v>689</v>
      </c>
      <c r="C116" s="438">
        <v>307</v>
      </c>
      <c r="D116" s="438" t="s">
        <v>36</v>
      </c>
      <c r="E116" s="493" t="s">
        <v>233</v>
      </c>
      <c r="F116" s="493" t="s">
        <v>234</v>
      </c>
      <c r="G116" s="438" t="s">
        <v>595</v>
      </c>
      <c r="H116" s="443">
        <v>1</v>
      </c>
      <c r="I116" s="630">
        <v>2.97</v>
      </c>
      <c r="J116" s="438" t="s">
        <v>393</v>
      </c>
      <c r="K116" s="633"/>
    </row>
    <row r="117" spans="1:11" x14ac:dyDescent="0.2">
      <c r="A117" s="391" t="s">
        <v>139</v>
      </c>
      <c r="B117" s="628" t="s">
        <v>689</v>
      </c>
      <c r="C117" s="438">
        <v>316</v>
      </c>
      <c r="D117" s="438" t="s">
        <v>36</v>
      </c>
      <c r="E117" s="493" t="s">
        <v>233</v>
      </c>
      <c r="F117" s="493" t="s">
        <v>234</v>
      </c>
      <c r="G117" s="438" t="s">
        <v>595</v>
      </c>
      <c r="H117" s="443">
        <v>1</v>
      </c>
      <c r="I117" s="630">
        <v>2.97</v>
      </c>
      <c r="J117" s="438" t="s">
        <v>393</v>
      </c>
      <c r="K117" s="633"/>
    </row>
    <row r="118" spans="1:11" x14ac:dyDescent="0.2">
      <c r="A118" s="391" t="s">
        <v>139</v>
      </c>
      <c r="B118" s="628" t="s">
        <v>689</v>
      </c>
      <c r="C118" s="438">
        <v>317</v>
      </c>
      <c r="D118" s="438" t="s">
        <v>36</v>
      </c>
      <c r="E118" s="493" t="s">
        <v>233</v>
      </c>
      <c r="F118" s="493" t="s">
        <v>234</v>
      </c>
      <c r="G118" s="438" t="s">
        <v>595</v>
      </c>
      <c r="H118" s="443">
        <v>1</v>
      </c>
      <c r="I118" s="630">
        <v>2.97</v>
      </c>
      <c r="J118" s="438" t="s">
        <v>393</v>
      </c>
      <c r="K118" s="633"/>
    </row>
    <row r="119" spans="1:11" x14ac:dyDescent="0.2">
      <c r="A119" s="391" t="s">
        <v>139</v>
      </c>
      <c r="B119" s="628" t="s">
        <v>689</v>
      </c>
      <c r="C119" s="438" t="s">
        <v>564</v>
      </c>
      <c r="D119" s="438" t="s">
        <v>36</v>
      </c>
      <c r="E119" s="493" t="s">
        <v>233</v>
      </c>
      <c r="F119" s="493" t="s">
        <v>234</v>
      </c>
      <c r="G119" s="438" t="s">
        <v>595</v>
      </c>
      <c r="H119" s="443">
        <v>1</v>
      </c>
      <c r="I119" s="630">
        <v>2.97</v>
      </c>
      <c r="J119" s="438" t="s">
        <v>393</v>
      </c>
      <c r="K119" s="633"/>
    </row>
    <row r="120" spans="1:11" x14ac:dyDescent="0.2">
      <c r="A120" s="391" t="s">
        <v>139</v>
      </c>
      <c r="B120" s="628" t="s">
        <v>689</v>
      </c>
      <c r="C120" s="438" t="s">
        <v>565</v>
      </c>
      <c r="D120" s="438" t="s">
        <v>36</v>
      </c>
      <c r="E120" s="493" t="s">
        <v>233</v>
      </c>
      <c r="F120" s="493" t="s">
        <v>234</v>
      </c>
      <c r="G120" s="438" t="s">
        <v>595</v>
      </c>
      <c r="H120" s="443">
        <v>1</v>
      </c>
      <c r="I120" s="630">
        <v>2.97</v>
      </c>
      <c r="J120" s="438" t="s">
        <v>393</v>
      </c>
      <c r="K120" s="633"/>
    </row>
    <row r="121" spans="1:11" x14ac:dyDescent="0.2">
      <c r="A121" s="391" t="s">
        <v>139</v>
      </c>
      <c r="B121" s="628" t="s">
        <v>689</v>
      </c>
      <c r="C121" s="438">
        <v>319</v>
      </c>
      <c r="D121" s="438" t="s">
        <v>30</v>
      </c>
      <c r="E121" s="493" t="s">
        <v>233</v>
      </c>
      <c r="F121" s="493" t="s">
        <v>234</v>
      </c>
      <c r="G121" s="629" t="s">
        <v>595</v>
      </c>
      <c r="H121" s="443">
        <v>1</v>
      </c>
      <c r="I121" s="630">
        <v>2.97</v>
      </c>
      <c r="J121" s="438" t="s">
        <v>393</v>
      </c>
      <c r="K121" s="633"/>
    </row>
    <row r="122" spans="1:11" x14ac:dyDescent="0.2">
      <c r="A122" s="391" t="s">
        <v>139</v>
      </c>
      <c r="B122" s="628" t="s">
        <v>689</v>
      </c>
      <c r="C122" s="438" t="s">
        <v>567</v>
      </c>
      <c r="D122" s="438" t="s">
        <v>30</v>
      </c>
      <c r="E122" s="493" t="s">
        <v>233</v>
      </c>
      <c r="F122" s="493" t="s">
        <v>234</v>
      </c>
      <c r="G122" s="629" t="s">
        <v>595</v>
      </c>
      <c r="H122" s="443">
        <v>2</v>
      </c>
      <c r="I122" s="630">
        <v>5.94</v>
      </c>
      <c r="J122" s="438" t="s">
        <v>393</v>
      </c>
      <c r="K122" s="633"/>
    </row>
    <row r="123" spans="1:11" x14ac:dyDescent="0.2">
      <c r="A123" s="391" t="s">
        <v>139</v>
      </c>
      <c r="B123" s="628" t="s">
        <v>689</v>
      </c>
      <c r="C123" s="438">
        <v>320</v>
      </c>
      <c r="D123" s="438" t="s">
        <v>30</v>
      </c>
      <c r="E123" s="493" t="s">
        <v>233</v>
      </c>
      <c r="F123" s="493" t="s">
        <v>234</v>
      </c>
      <c r="G123" s="438" t="s">
        <v>595</v>
      </c>
      <c r="H123" s="443">
        <v>1</v>
      </c>
      <c r="I123" s="630">
        <v>2.97</v>
      </c>
      <c r="J123" s="438" t="s">
        <v>393</v>
      </c>
      <c r="K123" s="633"/>
    </row>
    <row r="124" spans="1:11" x14ac:dyDescent="0.2">
      <c r="A124" s="391" t="s">
        <v>139</v>
      </c>
      <c r="B124" s="628" t="s">
        <v>689</v>
      </c>
      <c r="C124" s="438">
        <v>321</v>
      </c>
      <c r="D124" s="438" t="s">
        <v>30</v>
      </c>
      <c r="E124" s="493" t="s">
        <v>233</v>
      </c>
      <c r="F124" s="493" t="s">
        <v>234</v>
      </c>
      <c r="G124" s="438" t="s">
        <v>595</v>
      </c>
      <c r="H124" s="443">
        <v>1</v>
      </c>
      <c r="I124" s="630">
        <v>2.97</v>
      </c>
      <c r="J124" s="438" t="s">
        <v>393</v>
      </c>
      <c r="K124" s="633"/>
    </row>
    <row r="125" spans="1:11" x14ac:dyDescent="0.2">
      <c r="A125" s="391" t="s">
        <v>139</v>
      </c>
      <c r="B125" s="628" t="s">
        <v>689</v>
      </c>
      <c r="C125" s="438" t="s">
        <v>568</v>
      </c>
      <c r="D125" s="438" t="s">
        <v>30</v>
      </c>
      <c r="E125" s="493" t="s">
        <v>233</v>
      </c>
      <c r="F125" s="493" t="s">
        <v>234</v>
      </c>
      <c r="G125" s="438" t="s">
        <v>595</v>
      </c>
      <c r="H125" s="443">
        <v>1</v>
      </c>
      <c r="I125" s="630">
        <v>2.97</v>
      </c>
      <c r="J125" s="438" t="s">
        <v>393</v>
      </c>
      <c r="K125" s="633"/>
    </row>
    <row r="126" spans="1:11" x14ac:dyDescent="0.2">
      <c r="A126" s="391" t="s">
        <v>139</v>
      </c>
      <c r="B126" s="628" t="s">
        <v>689</v>
      </c>
      <c r="C126" s="438">
        <v>322</v>
      </c>
      <c r="D126" s="438" t="s">
        <v>497</v>
      </c>
      <c r="E126" s="493" t="s">
        <v>233</v>
      </c>
      <c r="F126" s="493" t="s">
        <v>234</v>
      </c>
      <c r="G126" s="438" t="s">
        <v>595</v>
      </c>
      <c r="H126" s="443">
        <v>1</v>
      </c>
      <c r="I126" s="630">
        <v>2.97</v>
      </c>
      <c r="J126" s="438" t="s">
        <v>393</v>
      </c>
      <c r="K126" s="633" t="s">
        <v>569</v>
      </c>
    </row>
    <row r="127" spans="1:11" x14ac:dyDescent="0.2">
      <c r="A127" s="391" t="s">
        <v>139</v>
      </c>
      <c r="B127" s="628" t="s">
        <v>689</v>
      </c>
      <c r="C127" s="438">
        <v>323</v>
      </c>
      <c r="D127" s="438" t="s">
        <v>36</v>
      </c>
      <c r="E127" s="493" t="s">
        <v>233</v>
      </c>
      <c r="F127" s="493" t="s">
        <v>234</v>
      </c>
      <c r="G127" s="438" t="s">
        <v>595</v>
      </c>
      <c r="H127" s="443">
        <v>1</v>
      </c>
      <c r="I127" s="630">
        <v>2.97</v>
      </c>
      <c r="J127" s="438" t="s">
        <v>393</v>
      </c>
      <c r="K127" s="633"/>
    </row>
    <row r="128" spans="1:11" x14ac:dyDescent="0.2">
      <c r="A128" s="391" t="s">
        <v>139</v>
      </c>
      <c r="B128" s="628" t="s">
        <v>689</v>
      </c>
      <c r="C128" s="438">
        <v>324</v>
      </c>
      <c r="D128" s="438" t="s">
        <v>36</v>
      </c>
      <c r="E128" s="493" t="s">
        <v>233</v>
      </c>
      <c r="F128" s="493" t="s">
        <v>234</v>
      </c>
      <c r="G128" s="438" t="s">
        <v>595</v>
      </c>
      <c r="H128" s="443">
        <v>1</v>
      </c>
      <c r="I128" s="630">
        <v>2.97</v>
      </c>
      <c r="J128" s="438" t="s">
        <v>393</v>
      </c>
      <c r="K128" s="633"/>
    </row>
    <row r="129" spans="1:11" x14ac:dyDescent="0.2">
      <c r="A129" s="391" t="s">
        <v>139</v>
      </c>
      <c r="B129" s="628" t="s">
        <v>689</v>
      </c>
      <c r="C129" s="438">
        <v>327</v>
      </c>
      <c r="D129" s="438" t="s">
        <v>124</v>
      </c>
      <c r="E129" s="493" t="s">
        <v>233</v>
      </c>
      <c r="F129" s="493" t="s">
        <v>234</v>
      </c>
      <c r="G129" s="629" t="s">
        <v>595</v>
      </c>
      <c r="H129" s="443">
        <v>2</v>
      </c>
      <c r="I129" s="630">
        <v>2.95</v>
      </c>
      <c r="J129" s="438" t="s">
        <v>393</v>
      </c>
      <c r="K129" s="633"/>
    </row>
    <row r="130" spans="1:11" x14ac:dyDescent="0.2">
      <c r="A130" s="391" t="s">
        <v>139</v>
      </c>
      <c r="B130" s="628" t="s">
        <v>689</v>
      </c>
      <c r="C130" s="438">
        <v>330</v>
      </c>
      <c r="D130" s="438" t="s">
        <v>602</v>
      </c>
      <c r="E130" s="493" t="s">
        <v>233</v>
      </c>
      <c r="F130" s="493" t="s">
        <v>234</v>
      </c>
      <c r="G130" s="438" t="s">
        <v>595</v>
      </c>
      <c r="H130" s="443">
        <v>1</v>
      </c>
      <c r="I130" s="630">
        <v>4.28</v>
      </c>
      <c r="J130" s="438" t="s">
        <v>393</v>
      </c>
      <c r="K130" s="633"/>
    </row>
    <row r="131" spans="1:11" ht="42.75" x14ac:dyDescent="0.2">
      <c r="A131" s="391" t="s">
        <v>139</v>
      </c>
      <c r="B131" s="654" t="s">
        <v>225</v>
      </c>
      <c r="C131" s="438">
        <v>325</v>
      </c>
      <c r="D131" s="493" t="s">
        <v>35</v>
      </c>
      <c r="E131" s="493" t="s">
        <v>237</v>
      </c>
      <c r="F131" s="646" t="s">
        <v>234</v>
      </c>
      <c r="G131" s="438" t="s">
        <v>670</v>
      </c>
      <c r="H131" s="438">
        <v>1</v>
      </c>
      <c r="I131" s="630">
        <v>2.4</v>
      </c>
      <c r="J131" s="395" t="s">
        <v>683</v>
      </c>
      <c r="K131" s="633"/>
    </row>
    <row r="132" spans="1:11" ht="43.5" thickBot="1" x14ac:dyDescent="0.25">
      <c r="A132" s="450" t="s">
        <v>139</v>
      </c>
      <c r="B132" s="534" t="s">
        <v>225</v>
      </c>
      <c r="C132" s="456">
        <v>330</v>
      </c>
      <c r="D132" s="456" t="s">
        <v>602</v>
      </c>
      <c r="E132" s="456" t="s">
        <v>237</v>
      </c>
      <c r="F132" s="659" t="s">
        <v>234</v>
      </c>
      <c r="G132" s="456" t="s">
        <v>670</v>
      </c>
      <c r="H132" s="456">
        <v>1</v>
      </c>
      <c r="I132" s="660">
        <v>4.82</v>
      </c>
      <c r="J132" s="452" t="s">
        <v>683</v>
      </c>
      <c r="K132" s="661"/>
    </row>
    <row r="133" spans="1:11" x14ac:dyDescent="0.2">
      <c r="A133" s="402" t="s">
        <v>570</v>
      </c>
      <c r="B133" s="655" t="s">
        <v>689</v>
      </c>
      <c r="C133" s="444">
        <v>401</v>
      </c>
      <c r="D133" s="493" t="s">
        <v>36</v>
      </c>
      <c r="E133" s="493" t="s">
        <v>233</v>
      </c>
      <c r="F133" s="493" t="s">
        <v>234</v>
      </c>
      <c r="G133" s="493" t="s">
        <v>595</v>
      </c>
      <c r="H133" s="646">
        <v>1</v>
      </c>
      <c r="I133" s="652">
        <v>2.97</v>
      </c>
      <c r="J133" s="493" t="s">
        <v>393</v>
      </c>
      <c r="K133" s="657"/>
    </row>
    <row r="134" spans="1:11" ht="42.75" x14ac:dyDescent="0.2">
      <c r="A134" s="391" t="s">
        <v>570</v>
      </c>
      <c r="B134" s="654" t="s">
        <v>225</v>
      </c>
      <c r="C134" s="444">
        <v>401</v>
      </c>
      <c r="D134" s="493" t="s">
        <v>36</v>
      </c>
      <c r="E134" s="493" t="s">
        <v>237</v>
      </c>
      <c r="F134" s="646" t="s">
        <v>234</v>
      </c>
      <c r="G134" s="438" t="s">
        <v>670</v>
      </c>
      <c r="H134" s="438">
        <v>1</v>
      </c>
      <c r="I134" s="630">
        <v>0.37</v>
      </c>
      <c r="J134" s="395" t="s">
        <v>683</v>
      </c>
      <c r="K134" s="633"/>
    </row>
    <row r="135" spans="1:11" x14ac:dyDescent="0.2">
      <c r="A135" s="391" t="s">
        <v>570</v>
      </c>
      <c r="B135" s="628" t="s">
        <v>689</v>
      </c>
      <c r="C135" s="613">
        <v>402</v>
      </c>
      <c r="D135" s="493" t="s">
        <v>30</v>
      </c>
      <c r="E135" s="493" t="s">
        <v>233</v>
      </c>
      <c r="F135" s="493" t="s">
        <v>234</v>
      </c>
      <c r="G135" s="629" t="s">
        <v>595</v>
      </c>
      <c r="H135" s="443">
        <v>1</v>
      </c>
      <c r="I135" s="630">
        <v>2.97</v>
      </c>
      <c r="J135" s="438" t="s">
        <v>393</v>
      </c>
      <c r="K135" s="633"/>
    </row>
    <row r="136" spans="1:11" ht="42.75" x14ac:dyDescent="0.2">
      <c r="A136" s="391" t="s">
        <v>570</v>
      </c>
      <c r="B136" s="654" t="s">
        <v>225</v>
      </c>
      <c r="C136" s="613">
        <v>402</v>
      </c>
      <c r="D136" s="493" t="s">
        <v>30</v>
      </c>
      <c r="E136" s="493" t="s">
        <v>237</v>
      </c>
      <c r="F136" s="646" t="s">
        <v>234</v>
      </c>
      <c r="G136" s="438" t="s">
        <v>670</v>
      </c>
      <c r="H136" s="438">
        <v>1</v>
      </c>
      <c r="I136" s="630">
        <v>0.37</v>
      </c>
      <c r="J136" s="395" t="s">
        <v>683</v>
      </c>
      <c r="K136" s="633"/>
    </row>
    <row r="137" spans="1:11" x14ac:dyDescent="0.2">
      <c r="A137" s="391" t="s">
        <v>570</v>
      </c>
      <c r="B137" s="628" t="s">
        <v>689</v>
      </c>
      <c r="C137" s="444">
        <v>403</v>
      </c>
      <c r="D137" s="438" t="s">
        <v>571</v>
      </c>
      <c r="E137" s="444" t="s">
        <v>233</v>
      </c>
      <c r="F137" s="493" t="s">
        <v>234</v>
      </c>
      <c r="G137" s="629" t="s">
        <v>595</v>
      </c>
      <c r="H137" s="443">
        <v>1</v>
      </c>
      <c r="I137" s="630">
        <v>2.97</v>
      </c>
      <c r="J137" s="438" t="s">
        <v>393</v>
      </c>
      <c r="K137" s="633"/>
    </row>
    <row r="138" spans="1:11" ht="42.75" x14ac:dyDescent="0.2">
      <c r="A138" s="391" t="s">
        <v>570</v>
      </c>
      <c r="B138" s="654" t="s">
        <v>225</v>
      </c>
      <c r="C138" s="444">
        <v>403</v>
      </c>
      <c r="D138" s="438" t="s">
        <v>571</v>
      </c>
      <c r="E138" s="493" t="s">
        <v>237</v>
      </c>
      <c r="F138" s="646" t="s">
        <v>234</v>
      </c>
      <c r="G138" s="438" t="s">
        <v>670</v>
      </c>
      <c r="H138" s="438">
        <v>1</v>
      </c>
      <c r="I138" s="630">
        <v>0.37</v>
      </c>
      <c r="J138" s="395" t="s">
        <v>683</v>
      </c>
      <c r="K138" s="633"/>
    </row>
    <row r="139" spans="1:11" x14ac:dyDescent="0.2">
      <c r="A139" s="391" t="s">
        <v>570</v>
      </c>
      <c r="B139" s="628" t="s">
        <v>689</v>
      </c>
      <c r="C139" s="613">
        <v>404</v>
      </c>
      <c r="D139" s="438" t="s">
        <v>571</v>
      </c>
      <c r="E139" s="444" t="s">
        <v>233</v>
      </c>
      <c r="F139" s="493" t="s">
        <v>234</v>
      </c>
      <c r="G139" s="629" t="s">
        <v>595</v>
      </c>
      <c r="H139" s="443">
        <v>1</v>
      </c>
      <c r="I139" s="630">
        <v>2.97</v>
      </c>
      <c r="J139" s="438" t="s">
        <v>393</v>
      </c>
      <c r="K139" s="633"/>
    </row>
    <row r="140" spans="1:11" ht="42.75" x14ac:dyDescent="0.2">
      <c r="A140" s="391" t="s">
        <v>570</v>
      </c>
      <c r="B140" s="654" t="s">
        <v>225</v>
      </c>
      <c r="C140" s="613">
        <v>404</v>
      </c>
      <c r="D140" s="438" t="s">
        <v>571</v>
      </c>
      <c r="E140" s="493" t="s">
        <v>237</v>
      </c>
      <c r="F140" s="646" t="s">
        <v>234</v>
      </c>
      <c r="G140" s="438" t="s">
        <v>670</v>
      </c>
      <c r="H140" s="438">
        <v>1</v>
      </c>
      <c r="I140" s="630">
        <v>0.37</v>
      </c>
      <c r="J140" s="395" t="s">
        <v>683</v>
      </c>
      <c r="K140" s="633"/>
    </row>
    <row r="141" spans="1:11" x14ac:dyDescent="0.2">
      <c r="A141" s="391" t="s">
        <v>570</v>
      </c>
      <c r="B141" s="628" t="s">
        <v>689</v>
      </c>
      <c r="C141" s="444">
        <v>405</v>
      </c>
      <c r="D141" s="438" t="s">
        <v>571</v>
      </c>
      <c r="E141" s="444" t="s">
        <v>233</v>
      </c>
      <c r="F141" s="493" t="s">
        <v>234</v>
      </c>
      <c r="G141" s="629" t="s">
        <v>595</v>
      </c>
      <c r="H141" s="443">
        <v>1</v>
      </c>
      <c r="I141" s="630">
        <v>2.97</v>
      </c>
      <c r="J141" s="438" t="s">
        <v>393</v>
      </c>
      <c r="K141" s="633"/>
    </row>
    <row r="142" spans="1:11" x14ac:dyDescent="0.2">
      <c r="A142" s="391" t="s">
        <v>570</v>
      </c>
      <c r="B142" s="628" t="s">
        <v>689</v>
      </c>
      <c r="C142" s="613">
        <v>406</v>
      </c>
      <c r="D142" s="438" t="s">
        <v>603</v>
      </c>
      <c r="E142" s="444" t="s">
        <v>233</v>
      </c>
      <c r="F142" s="493" t="s">
        <v>234</v>
      </c>
      <c r="G142" s="629" t="s">
        <v>595</v>
      </c>
      <c r="H142" s="443">
        <v>1</v>
      </c>
      <c r="I142" s="630">
        <v>2.97</v>
      </c>
      <c r="J142" s="438" t="s">
        <v>393</v>
      </c>
      <c r="K142" s="633"/>
    </row>
    <row r="143" spans="1:11" ht="42.75" x14ac:dyDescent="0.2">
      <c r="A143" s="391" t="s">
        <v>570</v>
      </c>
      <c r="B143" s="654" t="s">
        <v>225</v>
      </c>
      <c r="C143" s="613">
        <v>406</v>
      </c>
      <c r="D143" s="438" t="s">
        <v>571</v>
      </c>
      <c r="E143" s="493" t="s">
        <v>237</v>
      </c>
      <c r="F143" s="646" t="s">
        <v>234</v>
      </c>
      <c r="G143" s="438" t="s">
        <v>670</v>
      </c>
      <c r="H143" s="438">
        <v>1</v>
      </c>
      <c r="I143" s="630">
        <v>0.37</v>
      </c>
      <c r="J143" s="395" t="s">
        <v>683</v>
      </c>
      <c r="K143" s="633"/>
    </row>
    <row r="144" spans="1:11" x14ac:dyDescent="0.2">
      <c r="A144" s="391" t="s">
        <v>570</v>
      </c>
      <c r="B144" s="628" t="s">
        <v>689</v>
      </c>
      <c r="C144" s="438" t="s">
        <v>573</v>
      </c>
      <c r="D144" s="438" t="s">
        <v>603</v>
      </c>
      <c r="E144" s="444" t="s">
        <v>233</v>
      </c>
      <c r="F144" s="493" t="s">
        <v>234</v>
      </c>
      <c r="G144" s="438" t="s">
        <v>595</v>
      </c>
      <c r="H144" s="443">
        <v>2</v>
      </c>
      <c r="I144" s="630">
        <v>5.94</v>
      </c>
      <c r="J144" s="438" t="s">
        <v>393</v>
      </c>
      <c r="K144" s="633"/>
    </row>
    <row r="145" spans="1:11" x14ac:dyDescent="0.2">
      <c r="A145" s="391" t="s">
        <v>570</v>
      </c>
      <c r="B145" s="628" t="s">
        <v>689</v>
      </c>
      <c r="C145" s="438">
        <v>407</v>
      </c>
      <c r="D145" s="438" t="s">
        <v>604</v>
      </c>
      <c r="E145" s="444" t="s">
        <v>233</v>
      </c>
      <c r="F145" s="493" t="s">
        <v>234</v>
      </c>
      <c r="G145" s="629" t="s">
        <v>595</v>
      </c>
      <c r="H145" s="443">
        <v>1</v>
      </c>
      <c r="I145" s="630">
        <v>2.97</v>
      </c>
      <c r="J145" s="438" t="s">
        <v>393</v>
      </c>
      <c r="K145" s="633"/>
    </row>
    <row r="146" spans="1:11" ht="42.75" x14ac:dyDescent="0.2">
      <c r="A146" s="391" t="s">
        <v>570</v>
      </c>
      <c r="B146" s="654" t="s">
        <v>225</v>
      </c>
      <c r="C146" s="438">
        <v>407</v>
      </c>
      <c r="D146" s="438" t="s">
        <v>603</v>
      </c>
      <c r="E146" s="493" t="s">
        <v>237</v>
      </c>
      <c r="F146" s="646" t="s">
        <v>234</v>
      </c>
      <c r="G146" s="438" t="s">
        <v>670</v>
      </c>
      <c r="H146" s="438">
        <v>1</v>
      </c>
      <c r="I146" s="630">
        <v>0.37</v>
      </c>
      <c r="J146" s="395" t="s">
        <v>683</v>
      </c>
      <c r="K146" s="633"/>
    </row>
    <row r="147" spans="1:11" x14ac:dyDescent="0.2">
      <c r="A147" s="391" t="s">
        <v>570</v>
      </c>
      <c r="B147" s="628" t="s">
        <v>689</v>
      </c>
      <c r="C147" s="438">
        <v>408</v>
      </c>
      <c r="D147" s="438" t="s">
        <v>36</v>
      </c>
      <c r="E147" s="444" t="s">
        <v>233</v>
      </c>
      <c r="F147" s="493" t="s">
        <v>234</v>
      </c>
      <c r="G147" s="438" t="s">
        <v>595</v>
      </c>
      <c r="H147" s="443">
        <v>2</v>
      </c>
      <c r="I147" s="630">
        <v>5.94</v>
      </c>
      <c r="J147" s="438" t="s">
        <v>393</v>
      </c>
      <c r="K147" s="633"/>
    </row>
    <row r="148" spans="1:11" ht="42.75" x14ac:dyDescent="0.2">
      <c r="A148" s="391" t="s">
        <v>570</v>
      </c>
      <c r="B148" s="654" t="s">
        <v>225</v>
      </c>
      <c r="C148" s="438">
        <v>408</v>
      </c>
      <c r="D148" s="438" t="s">
        <v>36</v>
      </c>
      <c r="E148" s="493" t="s">
        <v>237</v>
      </c>
      <c r="F148" s="646" t="s">
        <v>234</v>
      </c>
      <c r="G148" s="438" t="s">
        <v>670</v>
      </c>
      <c r="H148" s="438">
        <v>1</v>
      </c>
      <c r="I148" s="630">
        <v>0.37</v>
      </c>
      <c r="J148" s="395" t="s">
        <v>683</v>
      </c>
      <c r="K148" s="633"/>
    </row>
    <row r="149" spans="1:11" x14ac:dyDescent="0.2">
      <c r="A149" s="391" t="s">
        <v>570</v>
      </c>
      <c r="B149" s="628" t="s">
        <v>689</v>
      </c>
      <c r="C149" s="438">
        <v>409</v>
      </c>
      <c r="D149" s="438" t="s">
        <v>30</v>
      </c>
      <c r="E149" s="444" t="s">
        <v>233</v>
      </c>
      <c r="F149" s="493" t="s">
        <v>234</v>
      </c>
      <c r="G149" s="629" t="s">
        <v>595</v>
      </c>
      <c r="H149" s="443">
        <v>1</v>
      </c>
      <c r="I149" s="630">
        <v>2.97</v>
      </c>
      <c r="J149" s="438" t="s">
        <v>393</v>
      </c>
      <c r="K149" s="633"/>
    </row>
    <row r="150" spans="1:11" ht="42.75" x14ac:dyDescent="0.2">
      <c r="A150" s="391" t="s">
        <v>570</v>
      </c>
      <c r="B150" s="654" t="s">
        <v>225</v>
      </c>
      <c r="C150" s="438">
        <v>409</v>
      </c>
      <c r="D150" s="438" t="s">
        <v>30</v>
      </c>
      <c r="E150" s="493" t="s">
        <v>237</v>
      </c>
      <c r="F150" s="646" t="s">
        <v>234</v>
      </c>
      <c r="G150" s="438" t="s">
        <v>670</v>
      </c>
      <c r="H150" s="438">
        <v>1</v>
      </c>
      <c r="I150" s="630">
        <v>0.37</v>
      </c>
      <c r="J150" s="395" t="s">
        <v>683</v>
      </c>
      <c r="K150" s="633"/>
    </row>
    <row r="151" spans="1:11" x14ac:dyDescent="0.2">
      <c r="A151" s="391" t="s">
        <v>570</v>
      </c>
      <c r="B151" s="628" t="s">
        <v>689</v>
      </c>
      <c r="C151" s="438">
        <v>410</v>
      </c>
      <c r="D151" s="438" t="s">
        <v>36</v>
      </c>
      <c r="E151" s="493" t="s">
        <v>233</v>
      </c>
      <c r="F151" s="493" t="s">
        <v>234</v>
      </c>
      <c r="G151" s="629" t="s">
        <v>595</v>
      </c>
      <c r="H151" s="443">
        <v>1</v>
      </c>
      <c r="I151" s="630">
        <v>2.97</v>
      </c>
      <c r="J151" s="438" t="s">
        <v>393</v>
      </c>
      <c r="K151" s="633"/>
    </row>
    <row r="152" spans="1:11" ht="42.75" x14ac:dyDescent="0.2">
      <c r="A152" s="391" t="s">
        <v>570</v>
      </c>
      <c r="B152" s="654" t="s">
        <v>225</v>
      </c>
      <c r="C152" s="438">
        <v>410</v>
      </c>
      <c r="D152" s="438" t="s">
        <v>36</v>
      </c>
      <c r="E152" s="493" t="s">
        <v>237</v>
      </c>
      <c r="F152" s="646" t="s">
        <v>234</v>
      </c>
      <c r="G152" s="438" t="s">
        <v>670</v>
      </c>
      <c r="H152" s="438">
        <v>1</v>
      </c>
      <c r="I152" s="630">
        <v>0.37</v>
      </c>
      <c r="J152" s="395" t="s">
        <v>683</v>
      </c>
      <c r="K152" s="633"/>
    </row>
    <row r="153" spans="1:11" x14ac:dyDescent="0.2">
      <c r="A153" s="391" t="s">
        <v>570</v>
      </c>
      <c r="B153" s="628" t="s">
        <v>689</v>
      </c>
      <c r="C153" s="438">
        <v>411</v>
      </c>
      <c r="D153" s="438" t="s">
        <v>604</v>
      </c>
      <c r="E153" s="493" t="s">
        <v>233</v>
      </c>
      <c r="F153" s="493" t="s">
        <v>234</v>
      </c>
      <c r="G153" s="629" t="s">
        <v>595</v>
      </c>
      <c r="H153" s="443">
        <v>1</v>
      </c>
      <c r="I153" s="630">
        <v>2.97</v>
      </c>
      <c r="J153" s="438" t="s">
        <v>393</v>
      </c>
      <c r="K153" s="633"/>
    </row>
    <row r="154" spans="1:11" ht="42.75" x14ac:dyDescent="0.2">
      <c r="A154" s="391" t="s">
        <v>570</v>
      </c>
      <c r="B154" s="654" t="s">
        <v>225</v>
      </c>
      <c r="C154" s="438">
        <v>411</v>
      </c>
      <c r="D154" s="438" t="s">
        <v>604</v>
      </c>
      <c r="E154" s="493" t="s">
        <v>237</v>
      </c>
      <c r="F154" s="646" t="s">
        <v>234</v>
      </c>
      <c r="G154" s="438" t="s">
        <v>670</v>
      </c>
      <c r="H154" s="438">
        <v>1</v>
      </c>
      <c r="I154" s="630">
        <v>0.37</v>
      </c>
      <c r="J154" s="395" t="s">
        <v>683</v>
      </c>
      <c r="K154" s="633"/>
    </row>
    <row r="155" spans="1:11" x14ac:dyDescent="0.2">
      <c r="A155" s="391" t="s">
        <v>570</v>
      </c>
      <c r="B155" s="628" t="s">
        <v>689</v>
      </c>
      <c r="C155" s="438">
        <v>412</v>
      </c>
      <c r="D155" s="438" t="s">
        <v>30</v>
      </c>
      <c r="E155" s="493" t="s">
        <v>233</v>
      </c>
      <c r="F155" s="493" t="s">
        <v>234</v>
      </c>
      <c r="G155" s="629" t="s">
        <v>595</v>
      </c>
      <c r="H155" s="443">
        <v>1</v>
      </c>
      <c r="I155" s="630">
        <v>2.97</v>
      </c>
      <c r="J155" s="438" t="s">
        <v>393</v>
      </c>
      <c r="K155" s="633"/>
    </row>
    <row r="156" spans="1:11" ht="42.75" x14ac:dyDescent="0.2">
      <c r="A156" s="391" t="s">
        <v>570</v>
      </c>
      <c r="B156" s="654" t="s">
        <v>225</v>
      </c>
      <c r="C156" s="438">
        <v>412</v>
      </c>
      <c r="D156" s="438" t="s">
        <v>30</v>
      </c>
      <c r="E156" s="493" t="s">
        <v>237</v>
      </c>
      <c r="F156" s="646" t="s">
        <v>234</v>
      </c>
      <c r="G156" s="438" t="s">
        <v>670</v>
      </c>
      <c r="H156" s="438">
        <v>1</v>
      </c>
      <c r="I156" s="630">
        <v>0.37</v>
      </c>
      <c r="J156" s="395" t="s">
        <v>683</v>
      </c>
      <c r="K156" s="633"/>
    </row>
    <row r="157" spans="1:11" x14ac:dyDescent="0.2">
      <c r="A157" s="391" t="s">
        <v>570</v>
      </c>
      <c r="B157" s="628" t="s">
        <v>689</v>
      </c>
      <c r="C157" s="438">
        <v>413</v>
      </c>
      <c r="D157" s="438" t="s">
        <v>30</v>
      </c>
      <c r="E157" s="493" t="s">
        <v>233</v>
      </c>
      <c r="F157" s="493" t="s">
        <v>234</v>
      </c>
      <c r="G157" s="629" t="s">
        <v>595</v>
      </c>
      <c r="H157" s="443">
        <v>1</v>
      </c>
      <c r="I157" s="630">
        <v>2.97</v>
      </c>
      <c r="J157" s="438" t="s">
        <v>393</v>
      </c>
      <c r="K157" s="633"/>
    </row>
    <row r="158" spans="1:11" ht="42.75" x14ac:dyDescent="0.2">
      <c r="A158" s="391" t="s">
        <v>570</v>
      </c>
      <c r="B158" s="654" t="s">
        <v>225</v>
      </c>
      <c r="C158" s="438">
        <v>413</v>
      </c>
      <c r="D158" s="438" t="s">
        <v>30</v>
      </c>
      <c r="E158" s="493" t="s">
        <v>237</v>
      </c>
      <c r="F158" s="646" t="s">
        <v>234</v>
      </c>
      <c r="G158" s="438" t="s">
        <v>670</v>
      </c>
      <c r="H158" s="438">
        <v>1</v>
      </c>
      <c r="I158" s="630">
        <v>0.37</v>
      </c>
      <c r="J158" s="395" t="s">
        <v>683</v>
      </c>
      <c r="K158" s="633"/>
    </row>
    <row r="159" spans="1:11" x14ac:dyDescent="0.2">
      <c r="A159" s="391" t="s">
        <v>570</v>
      </c>
      <c r="B159" s="628" t="s">
        <v>689</v>
      </c>
      <c r="C159" s="438">
        <v>414</v>
      </c>
      <c r="D159" s="438" t="s">
        <v>497</v>
      </c>
      <c r="E159" s="493" t="s">
        <v>233</v>
      </c>
      <c r="F159" s="493" t="s">
        <v>234</v>
      </c>
      <c r="G159" s="629" t="s">
        <v>595</v>
      </c>
      <c r="H159" s="443">
        <v>1</v>
      </c>
      <c r="I159" s="630">
        <v>2.97</v>
      </c>
      <c r="J159" s="438" t="s">
        <v>393</v>
      </c>
      <c r="K159" s="633"/>
    </row>
    <row r="160" spans="1:11" x14ac:dyDescent="0.2">
      <c r="A160" s="391" t="s">
        <v>570</v>
      </c>
      <c r="B160" s="628" t="s">
        <v>689</v>
      </c>
      <c r="C160" s="438">
        <v>415</v>
      </c>
      <c r="D160" s="438" t="s">
        <v>30</v>
      </c>
      <c r="E160" s="493" t="s">
        <v>233</v>
      </c>
      <c r="F160" s="493" t="s">
        <v>234</v>
      </c>
      <c r="G160" s="629" t="s">
        <v>595</v>
      </c>
      <c r="H160" s="443">
        <v>1</v>
      </c>
      <c r="I160" s="630">
        <v>2.97</v>
      </c>
      <c r="J160" s="438" t="s">
        <v>393</v>
      </c>
      <c r="K160" s="633"/>
    </row>
    <row r="161" spans="1:11" x14ac:dyDescent="0.2">
      <c r="A161" s="391" t="s">
        <v>570</v>
      </c>
      <c r="B161" s="628" t="s">
        <v>689</v>
      </c>
      <c r="C161" s="438">
        <v>416</v>
      </c>
      <c r="D161" s="438" t="s">
        <v>30</v>
      </c>
      <c r="E161" s="493" t="s">
        <v>233</v>
      </c>
      <c r="F161" s="493" t="s">
        <v>234</v>
      </c>
      <c r="G161" s="629" t="s">
        <v>595</v>
      </c>
      <c r="H161" s="443">
        <v>1</v>
      </c>
      <c r="I161" s="630">
        <v>2.97</v>
      </c>
      <c r="J161" s="438" t="s">
        <v>393</v>
      </c>
      <c r="K161" s="633"/>
    </row>
    <row r="162" spans="1:11" x14ac:dyDescent="0.2">
      <c r="A162" s="391" t="s">
        <v>570</v>
      </c>
      <c r="B162" s="628" t="s">
        <v>689</v>
      </c>
      <c r="C162" s="438">
        <v>417</v>
      </c>
      <c r="D162" s="438" t="s">
        <v>30</v>
      </c>
      <c r="E162" s="493" t="s">
        <v>233</v>
      </c>
      <c r="F162" s="493" t="s">
        <v>234</v>
      </c>
      <c r="G162" s="629" t="s">
        <v>595</v>
      </c>
      <c r="H162" s="443">
        <v>1</v>
      </c>
      <c r="I162" s="630">
        <v>2.97</v>
      </c>
      <c r="J162" s="438" t="s">
        <v>393</v>
      </c>
      <c r="K162" s="633"/>
    </row>
    <row r="163" spans="1:11" x14ac:dyDescent="0.2">
      <c r="A163" s="391" t="s">
        <v>570</v>
      </c>
      <c r="B163" s="628" t="s">
        <v>689</v>
      </c>
      <c r="C163" s="438">
        <v>418</v>
      </c>
      <c r="D163" s="438" t="s">
        <v>30</v>
      </c>
      <c r="E163" s="493" t="s">
        <v>233</v>
      </c>
      <c r="F163" s="493" t="s">
        <v>234</v>
      </c>
      <c r="G163" s="629" t="s">
        <v>595</v>
      </c>
      <c r="H163" s="443">
        <v>1</v>
      </c>
      <c r="I163" s="630">
        <v>2.97</v>
      </c>
      <c r="J163" s="438" t="s">
        <v>393</v>
      </c>
      <c r="K163" s="633"/>
    </row>
    <row r="164" spans="1:11" x14ac:dyDescent="0.2">
      <c r="A164" s="391" t="s">
        <v>570</v>
      </c>
      <c r="B164" s="628" t="s">
        <v>689</v>
      </c>
      <c r="C164" s="438">
        <v>419</v>
      </c>
      <c r="D164" s="438" t="s">
        <v>30</v>
      </c>
      <c r="E164" s="493" t="s">
        <v>233</v>
      </c>
      <c r="F164" s="493" t="s">
        <v>234</v>
      </c>
      <c r="G164" s="629" t="s">
        <v>595</v>
      </c>
      <c r="H164" s="443">
        <v>1</v>
      </c>
      <c r="I164" s="630">
        <v>2.97</v>
      </c>
      <c r="J164" s="438" t="s">
        <v>393</v>
      </c>
      <c r="K164" s="633"/>
    </row>
    <row r="165" spans="1:11" ht="42.75" x14ac:dyDescent="0.2">
      <c r="A165" s="391" t="s">
        <v>570</v>
      </c>
      <c r="B165" s="654" t="s">
        <v>225</v>
      </c>
      <c r="C165" s="438">
        <v>420</v>
      </c>
      <c r="D165" s="438" t="s">
        <v>35</v>
      </c>
      <c r="E165" s="493" t="s">
        <v>237</v>
      </c>
      <c r="F165" s="646" t="s">
        <v>234</v>
      </c>
      <c r="G165" s="438" t="s">
        <v>670</v>
      </c>
      <c r="H165" s="438">
        <v>1</v>
      </c>
      <c r="I165" s="630">
        <v>2.0499999999999998</v>
      </c>
      <c r="J165" s="395" t="s">
        <v>683</v>
      </c>
      <c r="K165" s="633"/>
    </row>
    <row r="166" spans="1:11" x14ac:dyDescent="0.2">
      <c r="A166" s="391" t="s">
        <v>570</v>
      </c>
      <c r="B166" s="628" t="s">
        <v>689</v>
      </c>
      <c r="C166" s="438">
        <v>421</v>
      </c>
      <c r="D166" s="438" t="s">
        <v>35</v>
      </c>
      <c r="E166" s="493" t="s">
        <v>233</v>
      </c>
      <c r="F166" s="493" t="s">
        <v>234</v>
      </c>
      <c r="G166" s="629" t="s">
        <v>595</v>
      </c>
      <c r="H166" s="443">
        <v>1</v>
      </c>
      <c r="I166" s="630">
        <v>2.1800000000000002</v>
      </c>
      <c r="J166" s="438" t="s">
        <v>393</v>
      </c>
      <c r="K166" s="633"/>
    </row>
    <row r="167" spans="1:11" x14ac:dyDescent="0.2">
      <c r="A167" s="391" t="s">
        <v>570</v>
      </c>
      <c r="B167" s="628" t="s">
        <v>689</v>
      </c>
      <c r="C167" s="438">
        <v>422</v>
      </c>
      <c r="D167" s="438" t="s">
        <v>124</v>
      </c>
      <c r="E167" s="493" t="s">
        <v>233</v>
      </c>
      <c r="F167" s="493" t="s">
        <v>234</v>
      </c>
      <c r="G167" s="629" t="s">
        <v>595</v>
      </c>
      <c r="H167" s="443">
        <v>2</v>
      </c>
      <c r="I167" s="630">
        <v>2.95</v>
      </c>
      <c r="J167" s="438" t="s">
        <v>393</v>
      </c>
      <c r="K167" s="633"/>
    </row>
    <row r="168" spans="1:11" ht="15" thickBot="1" x14ac:dyDescent="0.25">
      <c r="A168" s="450" t="s">
        <v>570</v>
      </c>
      <c r="B168" s="534" t="s">
        <v>689</v>
      </c>
      <c r="C168" s="456">
        <v>423</v>
      </c>
      <c r="D168" s="456" t="s">
        <v>35</v>
      </c>
      <c r="E168" s="456" t="s">
        <v>233</v>
      </c>
      <c r="F168" s="456" t="s">
        <v>234</v>
      </c>
      <c r="G168" s="662" t="s">
        <v>595</v>
      </c>
      <c r="H168" s="659">
        <v>1</v>
      </c>
      <c r="I168" s="660">
        <v>4.28</v>
      </c>
      <c r="J168" s="456" t="s">
        <v>393</v>
      </c>
      <c r="K168" s="661"/>
    </row>
    <row r="169" spans="1:11" s="424" customFormat="1" ht="15.75" customHeight="1" x14ac:dyDescent="0.2">
      <c r="A169" s="668"/>
      <c r="B169" s="506" t="s">
        <v>574</v>
      </c>
      <c r="C169" s="504"/>
      <c r="D169" s="504"/>
      <c r="E169" s="505"/>
      <c r="F169" s="506"/>
      <c r="G169" s="506"/>
      <c r="H169" s="506"/>
      <c r="I169" s="506"/>
      <c r="J169" s="506"/>
      <c r="K169" s="669"/>
    </row>
    <row r="170" spans="1:11" x14ac:dyDescent="0.2">
      <c r="A170" s="391" t="s">
        <v>4</v>
      </c>
      <c r="B170" s="628" t="s">
        <v>689</v>
      </c>
      <c r="C170" s="647" t="s">
        <v>496</v>
      </c>
      <c r="D170" s="493" t="s">
        <v>30</v>
      </c>
      <c r="E170" s="493" t="s">
        <v>233</v>
      </c>
      <c r="F170" s="493" t="s">
        <v>234</v>
      </c>
      <c r="G170" s="629" t="s">
        <v>595</v>
      </c>
      <c r="H170" s="443">
        <v>1</v>
      </c>
      <c r="I170" s="630">
        <v>0.54</v>
      </c>
      <c r="J170" s="438" t="s">
        <v>393</v>
      </c>
      <c r="K170" s="633"/>
    </row>
    <row r="171" spans="1:11" x14ac:dyDescent="0.2">
      <c r="A171" s="391" t="s">
        <v>4</v>
      </c>
      <c r="B171" s="628" t="s">
        <v>689</v>
      </c>
      <c r="C171" s="648" t="s">
        <v>499</v>
      </c>
      <c r="D171" s="438" t="s">
        <v>30</v>
      </c>
      <c r="E171" s="493" t="s">
        <v>233</v>
      </c>
      <c r="F171" s="493" t="s">
        <v>234</v>
      </c>
      <c r="G171" s="629" t="s">
        <v>595</v>
      </c>
      <c r="H171" s="443">
        <v>2</v>
      </c>
      <c r="I171" s="630">
        <v>1.2</v>
      </c>
      <c r="J171" s="438" t="s">
        <v>393</v>
      </c>
      <c r="K171" s="633"/>
    </row>
    <row r="172" spans="1:11" ht="15" x14ac:dyDescent="0.2">
      <c r="A172" s="391" t="s">
        <v>4</v>
      </c>
      <c r="B172" s="628" t="s">
        <v>689</v>
      </c>
      <c r="C172" s="647" t="s">
        <v>500</v>
      </c>
      <c r="D172" s="438" t="s">
        <v>30</v>
      </c>
      <c r="E172" s="493" t="s">
        <v>233</v>
      </c>
      <c r="F172" s="493" t="s">
        <v>234</v>
      </c>
      <c r="G172" s="629" t="s">
        <v>595</v>
      </c>
      <c r="H172" s="443">
        <v>2</v>
      </c>
      <c r="I172" s="630">
        <v>1.2</v>
      </c>
      <c r="J172" s="438" t="s">
        <v>393</v>
      </c>
      <c r="K172" s="649"/>
    </row>
    <row r="173" spans="1:11" ht="42.75" x14ac:dyDescent="0.2">
      <c r="A173" s="391" t="s">
        <v>4</v>
      </c>
      <c r="B173" s="654" t="s">
        <v>225</v>
      </c>
      <c r="C173" s="647" t="s">
        <v>504</v>
      </c>
      <c r="D173" s="438" t="s">
        <v>35</v>
      </c>
      <c r="E173" s="493" t="s">
        <v>237</v>
      </c>
      <c r="F173" s="646" t="s">
        <v>234</v>
      </c>
      <c r="G173" s="438" t="s">
        <v>670</v>
      </c>
      <c r="H173" s="438">
        <v>1</v>
      </c>
      <c r="I173" s="630">
        <v>2.41</v>
      </c>
      <c r="J173" s="395" t="s">
        <v>683</v>
      </c>
      <c r="K173" s="633"/>
    </row>
    <row r="174" spans="1:11" x14ac:dyDescent="0.2">
      <c r="A174" s="391" t="s">
        <v>4</v>
      </c>
      <c r="B174" s="628" t="s">
        <v>689</v>
      </c>
      <c r="C174" s="647" t="s">
        <v>506</v>
      </c>
      <c r="D174" s="438" t="s">
        <v>36</v>
      </c>
      <c r="E174" s="493" t="s">
        <v>233</v>
      </c>
      <c r="F174" s="493" t="s">
        <v>234</v>
      </c>
      <c r="G174" s="629" t="s">
        <v>606</v>
      </c>
      <c r="H174" s="443">
        <v>1</v>
      </c>
      <c r="I174" s="630">
        <v>2.4</v>
      </c>
      <c r="J174" s="438" t="s">
        <v>393</v>
      </c>
      <c r="K174" s="650"/>
    </row>
    <row r="175" spans="1:11" x14ac:dyDescent="0.2">
      <c r="A175" s="391" t="s">
        <v>4</v>
      </c>
      <c r="B175" s="628" t="s">
        <v>689</v>
      </c>
      <c r="C175" s="648" t="s">
        <v>507</v>
      </c>
      <c r="D175" s="438" t="s">
        <v>36</v>
      </c>
      <c r="E175" s="493" t="s">
        <v>233</v>
      </c>
      <c r="F175" s="493" t="s">
        <v>234</v>
      </c>
      <c r="G175" s="629" t="s">
        <v>606</v>
      </c>
      <c r="H175" s="443">
        <v>3</v>
      </c>
      <c r="I175" s="630">
        <v>5.33</v>
      </c>
      <c r="J175" s="438" t="s">
        <v>393</v>
      </c>
      <c r="K175" s="650"/>
    </row>
    <row r="176" spans="1:11" ht="42.75" x14ac:dyDescent="0.2">
      <c r="A176" s="391" t="s">
        <v>4</v>
      </c>
      <c r="B176" s="654" t="s">
        <v>225</v>
      </c>
      <c r="C176" s="648" t="s">
        <v>507</v>
      </c>
      <c r="D176" s="438" t="s">
        <v>36</v>
      </c>
      <c r="E176" s="493" t="s">
        <v>237</v>
      </c>
      <c r="F176" s="646" t="s">
        <v>234</v>
      </c>
      <c r="G176" s="438" t="s">
        <v>670</v>
      </c>
      <c r="H176" s="438">
        <v>1</v>
      </c>
      <c r="I176" s="630">
        <v>0.68</v>
      </c>
      <c r="J176" s="395" t="s">
        <v>683</v>
      </c>
      <c r="K176" s="633"/>
    </row>
    <row r="177" spans="1:11" x14ac:dyDescent="0.2">
      <c r="A177" s="391" t="s">
        <v>4</v>
      </c>
      <c r="B177" s="628" t="s">
        <v>689</v>
      </c>
      <c r="C177" s="647" t="s">
        <v>509</v>
      </c>
      <c r="D177" s="438" t="s">
        <v>247</v>
      </c>
      <c r="E177" s="493" t="s">
        <v>233</v>
      </c>
      <c r="F177" s="493" t="s">
        <v>234</v>
      </c>
      <c r="G177" s="629" t="s">
        <v>605</v>
      </c>
      <c r="H177" s="443">
        <v>5</v>
      </c>
      <c r="I177" s="630">
        <v>3.21</v>
      </c>
      <c r="J177" s="438" t="s">
        <v>393</v>
      </c>
      <c r="K177" s="633"/>
    </row>
    <row r="178" spans="1:11" ht="42.75" x14ac:dyDescent="0.2">
      <c r="A178" s="391" t="s">
        <v>4</v>
      </c>
      <c r="B178" s="628" t="s">
        <v>437</v>
      </c>
      <c r="C178" s="647" t="s">
        <v>509</v>
      </c>
      <c r="D178" s="438" t="s">
        <v>247</v>
      </c>
      <c r="E178" s="493" t="s">
        <v>233</v>
      </c>
      <c r="F178" s="646" t="s">
        <v>234</v>
      </c>
      <c r="G178" s="438" t="s">
        <v>607</v>
      </c>
      <c r="H178" s="438">
        <v>1</v>
      </c>
      <c r="I178" s="630">
        <v>1.94</v>
      </c>
      <c r="J178" s="395" t="s">
        <v>683</v>
      </c>
      <c r="K178" s="633"/>
    </row>
    <row r="179" spans="1:11" ht="42.75" x14ac:dyDescent="0.2">
      <c r="A179" s="391" t="s">
        <v>4</v>
      </c>
      <c r="B179" s="654" t="s">
        <v>225</v>
      </c>
      <c r="C179" s="647" t="s">
        <v>509</v>
      </c>
      <c r="D179" s="438" t="s">
        <v>247</v>
      </c>
      <c r="E179" s="493" t="s">
        <v>237</v>
      </c>
      <c r="F179" s="646" t="s">
        <v>234</v>
      </c>
      <c r="G179" s="438" t="s">
        <v>670</v>
      </c>
      <c r="H179" s="438">
        <v>1</v>
      </c>
      <c r="I179" s="630">
        <v>1.94</v>
      </c>
      <c r="J179" s="395" t="s">
        <v>683</v>
      </c>
      <c r="K179" s="633"/>
    </row>
    <row r="180" spans="1:11" x14ac:dyDescent="0.2">
      <c r="A180" s="391" t="s">
        <v>4</v>
      </c>
      <c r="B180" s="628" t="s">
        <v>689</v>
      </c>
      <c r="C180" s="648" t="s">
        <v>510</v>
      </c>
      <c r="D180" s="438" t="s">
        <v>580</v>
      </c>
      <c r="E180" s="493" t="s">
        <v>233</v>
      </c>
      <c r="F180" s="493" t="s">
        <v>234</v>
      </c>
      <c r="G180" s="629" t="s">
        <v>595</v>
      </c>
      <c r="H180" s="443">
        <v>2</v>
      </c>
      <c r="I180" s="630">
        <v>2.93</v>
      </c>
      <c r="J180" s="438" t="s">
        <v>393</v>
      </c>
      <c r="K180" s="633"/>
    </row>
    <row r="181" spans="1:11" ht="42.75" x14ac:dyDescent="0.2">
      <c r="A181" s="391" t="s">
        <v>4</v>
      </c>
      <c r="B181" s="654" t="s">
        <v>225</v>
      </c>
      <c r="C181" s="648" t="s">
        <v>510</v>
      </c>
      <c r="D181" s="438" t="s">
        <v>580</v>
      </c>
      <c r="E181" s="493" t="s">
        <v>237</v>
      </c>
      <c r="F181" s="646" t="s">
        <v>234</v>
      </c>
      <c r="G181" s="438" t="s">
        <v>670</v>
      </c>
      <c r="H181" s="438">
        <v>1</v>
      </c>
      <c r="I181" s="630">
        <v>2.3199999999999998</v>
      </c>
      <c r="J181" s="395" t="s">
        <v>683</v>
      </c>
      <c r="K181" s="633"/>
    </row>
    <row r="182" spans="1:11" ht="42.75" x14ac:dyDescent="0.2">
      <c r="A182" s="391" t="s">
        <v>4</v>
      </c>
      <c r="B182" s="654" t="s">
        <v>225</v>
      </c>
      <c r="C182" s="647" t="s">
        <v>514</v>
      </c>
      <c r="D182" s="438" t="s">
        <v>36</v>
      </c>
      <c r="E182" s="493" t="s">
        <v>237</v>
      </c>
      <c r="F182" s="646" t="s">
        <v>234</v>
      </c>
      <c r="G182" s="438" t="s">
        <v>670</v>
      </c>
      <c r="H182" s="438">
        <v>1</v>
      </c>
      <c r="I182" s="630">
        <v>3.13</v>
      </c>
      <c r="J182" s="395" t="s">
        <v>683</v>
      </c>
      <c r="K182" s="633"/>
    </row>
    <row r="183" spans="1:11" ht="42.75" x14ac:dyDescent="0.2">
      <c r="A183" s="391" t="s">
        <v>4</v>
      </c>
      <c r="B183" s="654" t="s">
        <v>225</v>
      </c>
      <c r="C183" s="648" t="s">
        <v>581</v>
      </c>
      <c r="D183" s="438" t="s">
        <v>35</v>
      </c>
      <c r="E183" s="493" t="s">
        <v>237</v>
      </c>
      <c r="F183" s="646" t="s">
        <v>234</v>
      </c>
      <c r="G183" s="438" t="s">
        <v>670</v>
      </c>
      <c r="H183" s="438">
        <v>1</v>
      </c>
      <c r="I183" s="630">
        <v>3.71</v>
      </c>
      <c r="J183" s="395" t="s">
        <v>683</v>
      </c>
      <c r="K183" s="633"/>
    </row>
    <row r="184" spans="1:11" ht="43.5" thickBot="1" x14ac:dyDescent="0.25">
      <c r="A184" s="450" t="s">
        <v>4</v>
      </c>
      <c r="B184" s="534" t="s">
        <v>225</v>
      </c>
      <c r="C184" s="670" t="s">
        <v>522</v>
      </c>
      <c r="D184" s="456" t="s">
        <v>35</v>
      </c>
      <c r="E184" s="456" t="s">
        <v>237</v>
      </c>
      <c r="F184" s="659" t="s">
        <v>234</v>
      </c>
      <c r="G184" s="456" t="s">
        <v>670</v>
      </c>
      <c r="H184" s="456">
        <v>1</v>
      </c>
      <c r="I184" s="660">
        <v>5.05</v>
      </c>
      <c r="J184" s="452" t="s">
        <v>683</v>
      </c>
      <c r="K184" s="661"/>
    </row>
    <row r="185" spans="1:11" x14ac:dyDescent="0.2">
      <c r="A185" s="391" t="s">
        <v>38</v>
      </c>
      <c r="B185" s="655" t="s">
        <v>689</v>
      </c>
      <c r="C185" s="493">
        <v>109</v>
      </c>
      <c r="D185" s="493" t="s">
        <v>36</v>
      </c>
      <c r="E185" s="493" t="s">
        <v>233</v>
      </c>
      <c r="F185" s="493" t="s">
        <v>234</v>
      </c>
      <c r="G185" s="629" t="s">
        <v>608</v>
      </c>
      <c r="H185" s="443">
        <v>3</v>
      </c>
      <c r="I185" s="630">
        <v>4.2699999999999996</v>
      </c>
      <c r="J185" s="493" t="s">
        <v>393</v>
      </c>
      <c r="K185" s="633"/>
    </row>
    <row r="186" spans="1:11" x14ac:dyDescent="0.2">
      <c r="A186" s="391" t="s">
        <v>38</v>
      </c>
      <c r="B186" s="628" t="s">
        <v>689</v>
      </c>
      <c r="C186" s="493">
        <v>110</v>
      </c>
      <c r="D186" s="493" t="s">
        <v>547</v>
      </c>
      <c r="E186" s="493" t="s">
        <v>233</v>
      </c>
      <c r="F186" s="493" t="s">
        <v>234</v>
      </c>
      <c r="G186" s="629" t="s">
        <v>608</v>
      </c>
      <c r="H186" s="443">
        <v>1</v>
      </c>
      <c r="I186" s="630">
        <v>2.1800000000000002</v>
      </c>
      <c r="J186" s="438" t="s">
        <v>393</v>
      </c>
      <c r="K186" s="633"/>
    </row>
    <row r="187" spans="1:11" x14ac:dyDescent="0.2">
      <c r="A187" s="391" t="s">
        <v>38</v>
      </c>
      <c r="B187" s="628" t="s">
        <v>689</v>
      </c>
      <c r="C187" s="493">
        <v>111</v>
      </c>
      <c r="D187" s="493" t="s">
        <v>36</v>
      </c>
      <c r="E187" s="493" t="s">
        <v>233</v>
      </c>
      <c r="F187" s="493" t="s">
        <v>234</v>
      </c>
      <c r="G187" s="629" t="s">
        <v>608</v>
      </c>
      <c r="H187" s="443">
        <v>2</v>
      </c>
      <c r="I187" s="630">
        <v>2.1800000000000002</v>
      </c>
      <c r="J187" s="438" t="s">
        <v>393</v>
      </c>
      <c r="K187" s="633"/>
    </row>
    <row r="188" spans="1:11" x14ac:dyDescent="0.2">
      <c r="A188" s="391" t="s">
        <v>38</v>
      </c>
      <c r="B188" s="628" t="s">
        <v>689</v>
      </c>
      <c r="C188" s="493">
        <v>112</v>
      </c>
      <c r="D188" s="493" t="s">
        <v>36</v>
      </c>
      <c r="E188" s="493" t="s">
        <v>233</v>
      </c>
      <c r="F188" s="493" t="s">
        <v>234</v>
      </c>
      <c r="G188" s="629" t="s">
        <v>608</v>
      </c>
      <c r="H188" s="443">
        <v>2</v>
      </c>
      <c r="I188" s="630">
        <v>2.1800000000000002</v>
      </c>
      <c r="J188" s="438" t="s">
        <v>393</v>
      </c>
      <c r="K188" s="633"/>
    </row>
    <row r="189" spans="1:11" x14ac:dyDescent="0.2">
      <c r="A189" s="391" t="s">
        <v>38</v>
      </c>
      <c r="B189" s="628" t="s">
        <v>689</v>
      </c>
      <c r="C189" s="493">
        <v>113</v>
      </c>
      <c r="D189" s="493" t="s">
        <v>36</v>
      </c>
      <c r="E189" s="493" t="s">
        <v>233</v>
      </c>
      <c r="F189" s="493" t="s">
        <v>234</v>
      </c>
      <c r="G189" s="629" t="s">
        <v>608</v>
      </c>
      <c r="H189" s="646">
        <v>3</v>
      </c>
      <c r="I189" s="652">
        <v>4.2699999999999996</v>
      </c>
      <c r="J189" s="438" t="s">
        <v>393</v>
      </c>
      <c r="K189" s="633"/>
    </row>
    <row r="190" spans="1:11" x14ac:dyDescent="0.2">
      <c r="A190" s="391" t="s">
        <v>38</v>
      </c>
      <c r="B190" s="628" t="s">
        <v>689</v>
      </c>
      <c r="C190" s="493" t="s">
        <v>583</v>
      </c>
      <c r="D190" s="493" t="s">
        <v>36</v>
      </c>
      <c r="E190" s="493" t="s">
        <v>233</v>
      </c>
      <c r="F190" s="493" t="s">
        <v>234</v>
      </c>
      <c r="G190" s="629" t="s">
        <v>608</v>
      </c>
      <c r="H190" s="646">
        <v>2</v>
      </c>
      <c r="I190" s="652">
        <v>3.6</v>
      </c>
      <c r="J190" s="438" t="s">
        <v>393</v>
      </c>
      <c r="K190" s="633"/>
    </row>
    <row r="191" spans="1:11" x14ac:dyDescent="0.2">
      <c r="A191" s="391" t="s">
        <v>38</v>
      </c>
      <c r="B191" s="628" t="s">
        <v>689</v>
      </c>
      <c r="C191" s="493" t="s">
        <v>584</v>
      </c>
      <c r="D191" s="493" t="s">
        <v>36</v>
      </c>
      <c r="E191" s="493" t="s">
        <v>233</v>
      </c>
      <c r="F191" s="493" t="s">
        <v>234</v>
      </c>
      <c r="G191" s="629" t="s">
        <v>608</v>
      </c>
      <c r="H191" s="646">
        <v>1</v>
      </c>
      <c r="I191" s="652">
        <v>1.8</v>
      </c>
      <c r="J191" s="438" t="s">
        <v>393</v>
      </c>
      <c r="K191" s="633"/>
    </row>
    <row r="192" spans="1:11" x14ac:dyDescent="0.2">
      <c r="A192" s="391" t="s">
        <v>38</v>
      </c>
      <c r="B192" s="628" t="s">
        <v>689</v>
      </c>
      <c r="C192" s="493">
        <v>116</v>
      </c>
      <c r="D192" s="493" t="s">
        <v>36</v>
      </c>
      <c r="E192" s="493" t="s">
        <v>233</v>
      </c>
      <c r="F192" s="493" t="s">
        <v>234</v>
      </c>
      <c r="G192" s="629" t="s">
        <v>608</v>
      </c>
      <c r="H192" s="646">
        <v>2</v>
      </c>
      <c r="I192" s="652">
        <v>3.6</v>
      </c>
      <c r="J192" s="438" t="s">
        <v>393</v>
      </c>
      <c r="K192" s="633"/>
    </row>
    <row r="193" spans="1:11" x14ac:dyDescent="0.2">
      <c r="A193" s="391" t="s">
        <v>38</v>
      </c>
      <c r="B193" s="628" t="s">
        <v>689</v>
      </c>
      <c r="C193" s="493">
        <v>117</v>
      </c>
      <c r="D193" s="493" t="s">
        <v>36</v>
      </c>
      <c r="E193" s="493" t="s">
        <v>233</v>
      </c>
      <c r="F193" s="493" t="s">
        <v>234</v>
      </c>
      <c r="G193" s="629" t="s">
        <v>608</v>
      </c>
      <c r="H193" s="646">
        <v>3</v>
      </c>
      <c r="I193" s="652">
        <v>5.4</v>
      </c>
      <c r="J193" s="438" t="s">
        <v>393</v>
      </c>
      <c r="K193" s="633"/>
    </row>
    <row r="194" spans="1:11" x14ac:dyDescent="0.2">
      <c r="A194" s="391" t="s">
        <v>38</v>
      </c>
      <c r="B194" s="628" t="s">
        <v>689</v>
      </c>
      <c r="C194" s="493">
        <v>119</v>
      </c>
      <c r="D194" s="493" t="s">
        <v>124</v>
      </c>
      <c r="E194" s="493" t="s">
        <v>233</v>
      </c>
      <c r="F194" s="493" t="s">
        <v>234</v>
      </c>
      <c r="G194" s="629" t="s">
        <v>608</v>
      </c>
      <c r="H194" s="443">
        <v>2</v>
      </c>
      <c r="I194" s="630">
        <v>3.04</v>
      </c>
      <c r="J194" s="438" t="s">
        <v>393</v>
      </c>
      <c r="K194" s="633"/>
    </row>
    <row r="195" spans="1:11" x14ac:dyDescent="0.2">
      <c r="A195" s="391" t="s">
        <v>38</v>
      </c>
      <c r="B195" s="628" t="s">
        <v>689</v>
      </c>
      <c r="C195" s="493">
        <v>120</v>
      </c>
      <c r="D195" s="493" t="s">
        <v>35</v>
      </c>
      <c r="E195" s="493" t="s">
        <v>233</v>
      </c>
      <c r="F195" s="493" t="s">
        <v>234</v>
      </c>
      <c r="G195" s="629" t="s">
        <v>608</v>
      </c>
      <c r="H195" s="443">
        <v>2</v>
      </c>
      <c r="I195" s="630">
        <v>3.11</v>
      </c>
      <c r="J195" s="438" t="s">
        <v>393</v>
      </c>
      <c r="K195" s="633"/>
    </row>
    <row r="196" spans="1:11" ht="43.5" thickBot="1" x14ac:dyDescent="0.25">
      <c r="A196" s="450" t="s">
        <v>38</v>
      </c>
      <c r="B196" s="534" t="s">
        <v>225</v>
      </c>
      <c r="C196" s="456">
        <v>120</v>
      </c>
      <c r="D196" s="456" t="s">
        <v>35</v>
      </c>
      <c r="E196" s="456" t="s">
        <v>237</v>
      </c>
      <c r="F196" s="659" t="s">
        <v>234</v>
      </c>
      <c r="G196" s="456" t="s">
        <v>670</v>
      </c>
      <c r="H196" s="456">
        <v>1</v>
      </c>
      <c r="I196" s="660">
        <v>4.72</v>
      </c>
      <c r="J196" s="452" t="s">
        <v>683</v>
      </c>
      <c r="K196" s="661"/>
    </row>
    <row r="197" spans="1:11" x14ac:dyDescent="0.2">
      <c r="A197" s="402" t="s">
        <v>39</v>
      </c>
      <c r="B197" s="655" t="s">
        <v>689</v>
      </c>
      <c r="C197" s="444">
        <v>208</v>
      </c>
      <c r="D197" s="493" t="s">
        <v>36</v>
      </c>
      <c r="E197" s="493" t="s">
        <v>233</v>
      </c>
      <c r="F197" s="493" t="s">
        <v>234</v>
      </c>
      <c r="G197" s="656" t="s">
        <v>608</v>
      </c>
      <c r="H197" s="645">
        <v>3</v>
      </c>
      <c r="I197" s="652">
        <v>4.4400000000000004</v>
      </c>
      <c r="J197" s="493" t="s">
        <v>393</v>
      </c>
      <c r="K197" s="657"/>
    </row>
    <row r="198" spans="1:11" x14ac:dyDescent="0.2">
      <c r="A198" s="391" t="s">
        <v>39</v>
      </c>
      <c r="B198" s="628" t="s">
        <v>689</v>
      </c>
      <c r="C198" s="613">
        <v>209</v>
      </c>
      <c r="D198" s="438" t="s">
        <v>36</v>
      </c>
      <c r="E198" s="493" t="s">
        <v>233</v>
      </c>
      <c r="F198" s="493" t="s">
        <v>234</v>
      </c>
      <c r="G198" s="438" t="s">
        <v>608</v>
      </c>
      <c r="H198" s="443">
        <v>2</v>
      </c>
      <c r="I198" s="630">
        <v>4.25</v>
      </c>
      <c r="J198" s="438" t="s">
        <v>393</v>
      </c>
      <c r="K198" s="633"/>
    </row>
    <row r="199" spans="1:11" x14ac:dyDescent="0.2">
      <c r="A199" s="391" t="s">
        <v>39</v>
      </c>
      <c r="B199" s="628" t="s">
        <v>689</v>
      </c>
      <c r="C199" s="613">
        <v>210</v>
      </c>
      <c r="D199" s="438" t="s">
        <v>36</v>
      </c>
      <c r="E199" s="493" t="s">
        <v>233</v>
      </c>
      <c r="F199" s="493" t="s">
        <v>234</v>
      </c>
      <c r="G199" s="438" t="s">
        <v>608</v>
      </c>
      <c r="H199" s="443">
        <v>2</v>
      </c>
      <c r="I199" s="630">
        <v>4.25</v>
      </c>
      <c r="J199" s="438" t="s">
        <v>393</v>
      </c>
      <c r="K199" s="633"/>
    </row>
    <row r="200" spans="1:11" x14ac:dyDescent="0.2">
      <c r="A200" s="391" t="s">
        <v>39</v>
      </c>
      <c r="B200" s="628" t="s">
        <v>689</v>
      </c>
      <c r="C200" s="613">
        <v>211</v>
      </c>
      <c r="D200" s="438" t="s">
        <v>36</v>
      </c>
      <c r="E200" s="438" t="s">
        <v>233</v>
      </c>
      <c r="F200" s="438" t="s">
        <v>234</v>
      </c>
      <c r="G200" s="438" t="s">
        <v>608</v>
      </c>
      <c r="H200" s="443">
        <v>2</v>
      </c>
      <c r="I200" s="630">
        <v>4.25</v>
      </c>
      <c r="J200" s="438" t="s">
        <v>393</v>
      </c>
      <c r="K200" s="633"/>
    </row>
    <row r="201" spans="1:11" x14ac:dyDescent="0.2">
      <c r="A201" s="391" t="s">
        <v>39</v>
      </c>
      <c r="B201" s="628" t="s">
        <v>689</v>
      </c>
      <c r="C201" s="613">
        <v>212</v>
      </c>
      <c r="D201" s="438" t="s">
        <v>36</v>
      </c>
      <c r="E201" s="493" t="s">
        <v>233</v>
      </c>
      <c r="F201" s="493" t="s">
        <v>234</v>
      </c>
      <c r="G201" s="493" t="s">
        <v>608</v>
      </c>
      <c r="H201" s="646">
        <v>3</v>
      </c>
      <c r="I201" s="630">
        <v>4.4400000000000004</v>
      </c>
      <c r="J201" s="438" t="s">
        <v>393</v>
      </c>
      <c r="K201" s="633"/>
    </row>
    <row r="202" spans="1:11" x14ac:dyDescent="0.2">
      <c r="A202" s="391" t="s">
        <v>39</v>
      </c>
      <c r="B202" s="628" t="s">
        <v>689</v>
      </c>
      <c r="C202" s="613">
        <v>213</v>
      </c>
      <c r="D202" s="438" t="s">
        <v>547</v>
      </c>
      <c r="E202" s="493" t="s">
        <v>233</v>
      </c>
      <c r="F202" s="493" t="s">
        <v>234</v>
      </c>
      <c r="G202" s="493" t="s">
        <v>608</v>
      </c>
      <c r="H202" s="646">
        <v>1</v>
      </c>
      <c r="I202" s="630">
        <v>2.0299999999999998</v>
      </c>
      <c r="J202" s="438" t="s">
        <v>393</v>
      </c>
      <c r="K202" s="633"/>
    </row>
    <row r="203" spans="1:11" x14ac:dyDescent="0.2">
      <c r="A203" s="391" t="s">
        <v>39</v>
      </c>
      <c r="B203" s="628" t="s">
        <v>689</v>
      </c>
      <c r="C203" s="613">
        <v>214</v>
      </c>
      <c r="D203" s="438" t="s">
        <v>36</v>
      </c>
      <c r="E203" s="493" t="s">
        <v>233</v>
      </c>
      <c r="F203" s="493" t="s">
        <v>234</v>
      </c>
      <c r="G203" s="493" t="s">
        <v>608</v>
      </c>
      <c r="H203" s="646">
        <v>3</v>
      </c>
      <c r="I203" s="630">
        <v>9.26</v>
      </c>
      <c r="J203" s="438" t="s">
        <v>393</v>
      </c>
      <c r="K203" s="633"/>
    </row>
    <row r="204" spans="1:11" x14ac:dyDescent="0.2">
      <c r="A204" s="391" t="s">
        <v>39</v>
      </c>
      <c r="B204" s="628" t="s">
        <v>689</v>
      </c>
      <c r="C204" s="613">
        <v>215</v>
      </c>
      <c r="D204" s="438" t="s">
        <v>36</v>
      </c>
      <c r="E204" s="493" t="s">
        <v>233</v>
      </c>
      <c r="F204" s="493" t="s">
        <v>234</v>
      </c>
      <c r="G204" s="493" t="s">
        <v>608</v>
      </c>
      <c r="H204" s="646">
        <v>2</v>
      </c>
      <c r="I204" s="630">
        <v>3.15</v>
      </c>
      <c r="J204" s="438" t="s">
        <v>393</v>
      </c>
      <c r="K204" s="633"/>
    </row>
    <row r="205" spans="1:11" x14ac:dyDescent="0.2">
      <c r="A205" s="391" t="s">
        <v>39</v>
      </c>
      <c r="B205" s="628" t="s">
        <v>689</v>
      </c>
      <c r="C205" s="613">
        <v>216</v>
      </c>
      <c r="D205" s="438" t="s">
        <v>36</v>
      </c>
      <c r="E205" s="493" t="s">
        <v>233</v>
      </c>
      <c r="F205" s="493" t="s">
        <v>234</v>
      </c>
      <c r="G205" s="493" t="s">
        <v>608</v>
      </c>
      <c r="H205" s="646">
        <v>3</v>
      </c>
      <c r="I205" s="630">
        <v>6.38</v>
      </c>
      <c r="J205" s="438" t="s">
        <v>393</v>
      </c>
      <c r="K205" s="633"/>
    </row>
    <row r="206" spans="1:11" x14ac:dyDescent="0.2">
      <c r="A206" s="391" t="s">
        <v>39</v>
      </c>
      <c r="B206" s="628" t="s">
        <v>689</v>
      </c>
      <c r="C206" s="613">
        <v>217</v>
      </c>
      <c r="D206" s="438" t="s">
        <v>124</v>
      </c>
      <c r="E206" s="493" t="s">
        <v>233</v>
      </c>
      <c r="F206" s="493" t="s">
        <v>234</v>
      </c>
      <c r="G206" s="493" t="s">
        <v>608</v>
      </c>
      <c r="H206" s="646">
        <v>1</v>
      </c>
      <c r="I206" s="630">
        <v>1.48</v>
      </c>
      <c r="J206" s="438" t="s">
        <v>393</v>
      </c>
      <c r="K206" s="633"/>
    </row>
    <row r="207" spans="1:11" x14ac:dyDescent="0.2">
      <c r="A207" s="391" t="s">
        <v>39</v>
      </c>
      <c r="B207" s="628" t="s">
        <v>689</v>
      </c>
      <c r="C207" s="613">
        <v>218</v>
      </c>
      <c r="D207" s="438" t="s">
        <v>124</v>
      </c>
      <c r="E207" s="438" t="s">
        <v>233</v>
      </c>
      <c r="F207" s="438" t="s">
        <v>234</v>
      </c>
      <c r="G207" s="438" t="s">
        <v>608</v>
      </c>
      <c r="H207" s="443">
        <v>1</v>
      </c>
      <c r="I207" s="630">
        <v>1.48</v>
      </c>
      <c r="J207" s="438" t="s">
        <v>393</v>
      </c>
      <c r="K207" s="633"/>
    </row>
    <row r="208" spans="1:11" x14ac:dyDescent="0.2">
      <c r="A208" s="391" t="s">
        <v>39</v>
      </c>
      <c r="B208" s="628" t="s">
        <v>689</v>
      </c>
      <c r="C208" s="613">
        <v>220</v>
      </c>
      <c r="D208" s="438" t="s">
        <v>35</v>
      </c>
      <c r="E208" s="438" t="s">
        <v>233</v>
      </c>
      <c r="F208" s="438" t="s">
        <v>234</v>
      </c>
      <c r="G208" s="493" t="s">
        <v>608</v>
      </c>
      <c r="H208" s="443">
        <v>2</v>
      </c>
      <c r="I208" s="630">
        <v>3.11</v>
      </c>
      <c r="J208" s="438" t="s">
        <v>393</v>
      </c>
      <c r="K208" s="633"/>
    </row>
    <row r="209" spans="1:11" ht="43.5" thickBot="1" x14ac:dyDescent="0.25">
      <c r="A209" s="450" t="s">
        <v>39</v>
      </c>
      <c r="B209" s="534" t="s">
        <v>225</v>
      </c>
      <c r="C209" s="456">
        <v>220</v>
      </c>
      <c r="D209" s="456" t="s">
        <v>35</v>
      </c>
      <c r="E209" s="456" t="s">
        <v>237</v>
      </c>
      <c r="F209" s="659" t="s">
        <v>234</v>
      </c>
      <c r="G209" s="456" t="s">
        <v>670</v>
      </c>
      <c r="H209" s="456">
        <v>1</v>
      </c>
      <c r="I209" s="671">
        <v>5.28</v>
      </c>
      <c r="J209" s="452" t="s">
        <v>683</v>
      </c>
      <c r="K209" s="661"/>
    </row>
    <row r="210" spans="1:11" x14ac:dyDescent="0.2">
      <c r="A210" s="402" t="s">
        <v>139</v>
      </c>
      <c r="B210" s="655" t="s">
        <v>689</v>
      </c>
      <c r="C210" s="444">
        <v>308</v>
      </c>
      <c r="D210" s="493" t="s">
        <v>36</v>
      </c>
      <c r="E210" s="493" t="s">
        <v>233</v>
      </c>
      <c r="F210" s="493" t="s">
        <v>234</v>
      </c>
      <c r="G210" s="493" t="s">
        <v>608</v>
      </c>
      <c r="H210" s="645">
        <v>3</v>
      </c>
      <c r="I210" s="652">
        <v>4.4400000000000004</v>
      </c>
      <c r="J210" s="493" t="s">
        <v>393</v>
      </c>
      <c r="K210" s="657"/>
    </row>
    <row r="211" spans="1:11" x14ac:dyDescent="0.2">
      <c r="A211" s="391" t="s">
        <v>139</v>
      </c>
      <c r="B211" s="628" t="s">
        <v>689</v>
      </c>
      <c r="C211" s="613">
        <v>309</v>
      </c>
      <c r="D211" s="438" t="s">
        <v>36</v>
      </c>
      <c r="E211" s="493" t="s">
        <v>233</v>
      </c>
      <c r="F211" s="493" t="s">
        <v>234</v>
      </c>
      <c r="G211" s="438" t="s">
        <v>608</v>
      </c>
      <c r="H211" s="443">
        <v>1</v>
      </c>
      <c r="I211" s="630">
        <v>4.4400000000000004</v>
      </c>
      <c r="J211" s="438" t="s">
        <v>393</v>
      </c>
      <c r="K211" s="633"/>
    </row>
    <row r="212" spans="1:11" x14ac:dyDescent="0.2">
      <c r="A212" s="391" t="s">
        <v>139</v>
      </c>
      <c r="B212" s="628" t="s">
        <v>689</v>
      </c>
      <c r="C212" s="613">
        <v>310</v>
      </c>
      <c r="D212" s="438" t="s">
        <v>36</v>
      </c>
      <c r="E212" s="493" t="s">
        <v>233</v>
      </c>
      <c r="F212" s="493" t="s">
        <v>234</v>
      </c>
      <c r="G212" s="438" t="s">
        <v>608</v>
      </c>
      <c r="H212" s="443">
        <v>2</v>
      </c>
      <c r="I212" s="630">
        <v>4.4400000000000004</v>
      </c>
      <c r="J212" s="438" t="s">
        <v>393</v>
      </c>
      <c r="K212" s="633"/>
    </row>
    <row r="213" spans="1:11" x14ac:dyDescent="0.2">
      <c r="A213" s="391" t="s">
        <v>139</v>
      </c>
      <c r="B213" s="628" t="s">
        <v>689</v>
      </c>
      <c r="C213" s="613">
        <v>311</v>
      </c>
      <c r="D213" s="438" t="s">
        <v>36</v>
      </c>
      <c r="E213" s="438" t="s">
        <v>233</v>
      </c>
      <c r="F213" s="438" t="s">
        <v>234</v>
      </c>
      <c r="G213" s="438" t="s">
        <v>608</v>
      </c>
      <c r="H213" s="443">
        <v>2</v>
      </c>
      <c r="I213" s="630">
        <v>4.4400000000000004</v>
      </c>
      <c r="J213" s="438" t="s">
        <v>393</v>
      </c>
      <c r="K213" s="633"/>
    </row>
    <row r="214" spans="1:11" x14ac:dyDescent="0.2">
      <c r="A214" s="391" t="s">
        <v>139</v>
      </c>
      <c r="B214" s="628" t="s">
        <v>689</v>
      </c>
      <c r="C214" s="613">
        <v>312</v>
      </c>
      <c r="D214" s="438" t="s">
        <v>36</v>
      </c>
      <c r="E214" s="493" t="s">
        <v>233</v>
      </c>
      <c r="F214" s="493" t="s">
        <v>234</v>
      </c>
      <c r="G214" s="493" t="s">
        <v>608</v>
      </c>
      <c r="H214" s="646">
        <v>3</v>
      </c>
      <c r="I214" s="630">
        <v>4.4400000000000004</v>
      </c>
      <c r="J214" s="438" t="s">
        <v>393</v>
      </c>
      <c r="K214" s="633"/>
    </row>
    <row r="215" spans="1:11" x14ac:dyDescent="0.2">
      <c r="A215" s="391" t="s">
        <v>139</v>
      </c>
      <c r="B215" s="628" t="s">
        <v>686</v>
      </c>
      <c r="C215" s="438">
        <v>312</v>
      </c>
      <c r="D215" s="438" t="s">
        <v>36</v>
      </c>
      <c r="E215" s="438" t="s">
        <v>237</v>
      </c>
      <c r="F215" s="438" t="s">
        <v>234</v>
      </c>
      <c r="G215" s="438" t="s">
        <v>672</v>
      </c>
      <c r="H215" s="443">
        <v>4</v>
      </c>
      <c r="I215" s="630">
        <v>1.9</v>
      </c>
      <c r="J215" s="438" t="s">
        <v>393</v>
      </c>
      <c r="K215" s="633"/>
    </row>
    <row r="216" spans="1:11" x14ac:dyDescent="0.2">
      <c r="A216" s="391" t="s">
        <v>139</v>
      </c>
      <c r="B216" s="628" t="s">
        <v>689</v>
      </c>
      <c r="C216" s="613">
        <v>313</v>
      </c>
      <c r="D216" s="438" t="s">
        <v>547</v>
      </c>
      <c r="E216" s="493" t="s">
        <v>233</v>
      </c>
      <c r="F216" s="493" t="s">
        <v>234</v>
      </c>
      <c r="G216" s="493" t="s">
        <v>608</v>
      </c>
      <c r="H216" s="646">
        <v>4</v>
      </c>
      <c r="I216" s="630">
        <v>6.82</v>
      </c>
      <c r="J216" s="438" t="s">
        <v>393</v>
      </c>
      <c r="K216" s="633"/>
    </row>
    <row r="217" spans="1:11" x14ac:dyDescent="0.2">
      <c r="A217" s="391" t="s">
        <v>139</v>
      </c>
      <c r="B217" s="628" t="s">
        <v>689</v>
      </c>
      <c r="C217" s="613">
        <v>314</v>
      </c>
      <c r="D217" s="438" t="s">
        <v>36</v>
      </c>
      <c r="E217" s="493" t="s">
        <v>233</v>
      </c>
      <c r="F217" s="493" t="s">
        <v>234</v>
      </c>
      <c r="G217" s="493" t="s">
        <v>608</v>
      </c>
      <c r="H217" s="646">
        <v>2</v>
      </c>
      <c r="I217" s="630">
        <v>3.15</v>
      </c>
      <c r="J217" s="438" t="s">
        <v>393</v>
      </c>
      <c r="K217" s="633"/>
    </row>
    <row r="218" spans="1:11" x14ac:dyDescent="0.2">
      <c r="A218" s="391" t="s">
        <v>139</v>
      </c>
      <c r="B218" s="628" t="s">
        <v>689</v>
      </c>
      <c r="C218" s="613">
        <v>315</v>
      </c>
      <c r="D218" s="438" t="s">
        <v>36</v>
      </c>
      <c r="E218" s="493" t="s">
        <v>233</v>
      </c>
      <c r="F218" s="493" t="s">
        <v>234</v>
      </c>
      <c r="G218" s="493" t="s">
        <v>608</v>
      </c>
      <c r="H218" s="646">
        <v>3</v>
      </c>
      <c r="I218" s="630">
        <v>4.55</v>
      </c>
      <c r="J218" s="438" t="s">
        <v>393</v>
      </c>
      <c r="K218" s="633"/>
    </row>
    <row r="219" spans="1:11" x14ac:dyDescent="0.2">
      <c r="A219" s="391" t="s">
        <v>139</v>
      </c>
      <c r="B219" s="628" t="s">
        <v>689</v>
      </c>
      <c r="C219" s="613">
        <v>316</v>
      </c>
      <c r="D219" s="438" t="s">
        <v>124</v>
      </c>
      <c r="E219" s="493" t="s">
        <v>233</v>
      </c>
      <c r="F219" s="493" t="s">
        <v>234</v>
      </c>
      <c r="G219" s="493" t="s">
        <v>608</v>
      </c>
      <c r="H219" s="646">
        <v>2</v>
      </c>
      <c r="I219" s="630">
        <v>3.03</v>
      </c>
      <c r="J219" s="438" t="s">
        <v>393</v>
      </c>
      <c r="K219" s="633"/>
    </row>
    <row r="220" spans="1:11" x14ac:dyDescent="0.2">
      <c r="A220" s="391" t="s">
        <v>139</v>
      </c>
      <c r="B220" s="628" t="s">
        <v>689</v>
      </c>
      <c r="C220" s="613">
        <v>318</v>
      </c>
      <c r="D220" s="438" t="s">
        <v>35</v>
      </c>
      <c r="E220" s="438" t="s">
        <v>233</v>
      </c>
      <c r="F220" s="438" t="s">
        <v>234</v>
      </c>
      <c r="G220" s="493" t="s">
        <v>608</v>
      </c>
      <c r="H220" s="443">
        <v>2</v>
      </c>
      <c r="I220" s="630">
        <v>3.03</v>
      </c>
      <c r="J220" s="438" t="s">
        <v>393</v>
      </c>
      <c r="K220" s="633"/>
    </row>
    <row r="221" spans="1:11" ht="43.5" thickBot="1" x14ac:dyDescent="0.25">
      <c r="A221" s="450" t="s">
        <v>139</v>
      </c>
      <c r="B221" s="534" t="s">
        <v>225</v>
      </c>
      <c r="C221" s="456">
        <v>318</v>
      </c>
      <c r="D221" s="456" t="s">
        <v>35</v>
      </c>
      <c r="E221" s="456" t="s">
        <v>237</v>
      </c>
      <c r="F221" s="659" t="s">
        <v>234</v>
      </c>
      <c r="G221" s="456" t="s">
        <v>670</v>
      </c>
      <c r="H221" s="456">
        <v>1</v>
      </c>
      <c r="I221" s="660">
        <v>4.5</v>
      </c>
      <c r="J221" s="452" t="s">
        <v>683</v>
      </c>
      <c r="K221" s="661"/>
    </row>
    <row r="222" spans="1:11" x14ac:dyDescent="0.2">
      <c r="A222" s="402" t="s">
        <v>570</v>
      </c>
      <c r="B222" s="655" t="s">
        <v>689</v>
      </c>
      <c r="C222" s="444">
        <v>420</v>
      </c>
      <c r="D222" s="493" t="s">
        <v>604</v>
      </c>
      <c r="E222" s="493" t="s">
        <v>233</v>
      </c>
      <c r="F222" s="493" t="s">
        <v>234</v>
      </c>
      <c r="G222" s="493" t="s">
        <v>608</v>
      </c>
      <c r="H222" s="645">
        <v>1</v>
      </c>
      <c r="I222" s="652">
        <v>2.12</v>
      </c>
      <c r="J222" s="493" t="s">
        <v>393</v>
      </c>
      <c r="K222" s="657"/>
    </row>
    <row r="223" spans="1:11" x14ac:dyDescent="0.2">
      <c r="A223" s="391" t="s">
        <v>570</v>
      </c>
      <c r="B223" s="628" t="s">
        <v>689</v>
      </c>
      <c r="C223" s="613">
        <v>421</v>
      </c>
      <c r="D223" s="438" t="s">
        <v>609</v>
      </c>
      <c r="E223" s="493" t="s">
        <v>233</v>
      </c>
      <c r="F223" s="493" t="s">
        <v>234</v>
      </c>
      <c r="G223" s="438" t="s">
        <v>608</v>
      </c>
      <c r="H223" s="443">
        <v>2</v>
      </c>
      <c r="I223" s="630">
        <v>4.25</v>
      </c>
      <c r="J223" s="438" t="s">
        <v>393</v>
      </c>
      <c r="K223" s="633"/>
    </row>
    <row r="224" spans="1:11" x14ac:dyDescent="0.2">
      <c r="A224" s="391" t="s">
        <v>570</v>
      </c>
      <c r="B224" s="628" t="s">
        <v>689</v>
      </c>
      <c r="C224" s="613">
        <v>422</v>
      </c>
      <c r="D224" s="438" t="s">
        <v>604</v>
      </c>
      <c r="E224" s="493" t="s">
        <v>233</v>
      </c>
      <c r="F224" s="493" t="s">
        <v>234</v>
      </c>
      <c r="G224" s="438" t="s">
        <v>608</v>
      </c>
      <c r="H224" s="443">
        <v>1</v>
      </c>
      <c r="I224" s="630">
        <v>1.94</v>
      </c>
      <c r="J224" s="438" t="s">
        <v>393</v>
      </c>
      <c r="K224" s="633"/>
    </row>
    <row r="225" spans="1:11" x14ac:dyDescent="0.2">
      <c r="A225" s="391" t="s">
        <v>570</v>
      </c>
      <c r="B225" s="628" t="s">
        <v>689</v>
      </c>
      <c r="C225" s="613">
        <v>423</v>
      </c>
      <c r="D225" s="438" t="s">
        <v>604</v>
      </c>
      <c r="E225" s="438" t="s">
        <v>233</v>
      </c>
      <c r="F225" s="438" t="s">
        <v>234</v>
      </c>
      <c r="G225" s="438" t="s">
        <v>608</v>
      </c>
      <c r="H225" s="443">
        <v>2</v>
      </c>
      <c r="I225" s="630">
        <v>4.25</v>
      </c>
      <c r="J225" s="438" t="s">
        <v>393</v>
      </c>
      <c r="K225" s="633"/>
    </row>
    <row r="226" spans="1:11" x14ac:dyDescent="0.2">
      <c r="A226" s="391" t="s">
        <v>570</v>
      </c>
      <c r="B226" s="628" t="s">
        <v>689</v>
      </c>
      <c r="C226" s="613">
        <v>424</v>
      </c>
      <c r="D226" s="438" t="s">
        <v>604</v>
      </c>
      <c r="E226" s="493" t="s">
        <v>233</v>
      </c>
      <c r="F226" s="493" t="s">
        <v>234</v>
      </c>
      <c r="G226" s="493" t="s">
        <v>608</v>
      </c>
      <c r="H226" s="646">
        <v>2</v>
      </c>
      <c r="I226" s="630">
        <v>4.25</v>
      </c>
      <c r="J226" s="438" t="s">
        <v>393</v>
      </c>
      <c r="K226" s="633"/>
    </row>
    <row r="227" spans="1:11" x14ac:dyDescent="0.2">
      <c r="A227" s="391" t="s">
        <v>570</v>
      </c>
      <c r="B227" s="628" t="s">
        <v>689</v>
      </c>
      <c r="C227" s="613">
        <v>425</v>
      </c>
      <c r="D227" s="438" t="s">
        <v>547</v>
      </c>
      <c r="E227" s="493" t="s">
        <v>233</v>
      </c>
      <c r="F227" s="493" t="s">
        <v>234</v>
      </c>
      <c r="G227" s="493" t="s">
        <v>608</v>
      </c>
      <c r="H227" s="646">
        <v>2</v>
      </c>
      <c r="I227" s="630">
        <v>3.51</v>
      </c>
      <c r="J227" s="438" t="s">
        <v>393</v>
      </c>
      <c r="K227" s="633"/>
    </row>
    <row r="228" spans="1:11" x14ac:dyDescent="0.2">
      <c r="A228" s="391" t="s">
        <v>570</v>
      </c>
      <c r="B228" s="628" t="s">
        <v>689</v>
      </c>
      <c r="C228" s="613" t="s">
        <v>586</v>
      </c>
      <c r="D228" s="438" t="s">
        <v>30</v>
      </c>
      <c r="E228" s="493" t="s">
        <v>233</v>
      </c>
      <c r="F228" s="493" t="s">
        <v>234</v>
      </c>
      <c r="G228" s="493" t="s">
        <v>608</v>
      </c>
      <c r="H228" s="646">
        <v>1</v>
      </c>
      <c r="I228" s="630">
        <v>1.76</v>
      </c>
      <c r="J228" s="438" t="s">
        <v>393</v>
      </c>
      <c r="K228" s="633"/>
    </row>
    <row r="229" spans="1:11" x14ac:dyDescent="0.2">
      <c r="A229" s="391" t="s">
        <v>570</v>
      </c>
      <c r="B229" s="628" t="s">
        <v>689</v>
      </c>
      <c r="C229" s="613">
        <v>426</v>
      </c>
      <c r="D229" s="438" t="s">
        <v>609</v>
      </c>
      <c r="E229" s="493" t="s">
        <v>233</v>
      </c>
      <c r="F229" s="493" t="s">
        <v>234</v>
      </c>
      <c r="G229" s="438" t="s">
        <v>608</v>
      </c>
      <c r="H229" s="646">
        <v>2</v>
      </c>
      <c r="I229" s="630">
        <v>3.51</v>
      </c>
      <c r="J229" s="438" t="s">
        <v>393</v>
      </c>
      <c r="K229" s="633"/>
    </row>
    <row r="230" spans="1:11" x14ac:dyDescent="0.2">
      <c r="A230" s="391" t="s">
        <v>570</v>
      </c>
      <c r="B230" s="628" t="s">
        <v>689</v>
      </c>
      <c r="C230" s="613">
        <v>427</v>
      </c>
      <c r="D230" s="438" t="s">
        <v>124</v>
      </c>
      <c r="E230" s="493" t="s">
        <v>233</v>
      </c>
      <c r="F230" s="493" t="s">
        <v>234</v>
      </c>
      <c r="G230" s="493" t="s">
        <v>608</v>
      </c>
      <c r="H230" s="646">
        <v>2</v>
      </c>
      <c r="I230" s="630">
        <v>3.03</v>
      </c>
      <c r="J230" s="438" t="s">
        <v>393</v>
      </c>
      <c r="K230" s="633"/>
    </row>
    <row r="231" spans="1:11" x14ac:dyDescent="0.2">
      <c r="A231" s="391" t="s">
        <v>570</v>
      </c>
      <c r="B231" s="628" t="s">
        <v>689</v>
      </c>
      <c r="C231" s="613">
        <v>429</v>
      </c>
      <c r="D231" s="438" t="s">
        <v>35</v>
      </c>
      <c r="E231" s="438" t="s">
        <v>233</v>
      </c>
      <c r="F231" s="438" t="s">
        <v>234</v>
      </c>
      <c r="G231" s="438" t="s">
        <v>608</v>
      </c>
      <c r="H231" s="443">
        <v>2</v>
      </c>
      <c r="I231" s="630">
        <v>3.03</v>
      </c>
      <c r="J231" s="438" t="s">
        <v>393</v>
      </c>
      <c r="K231" s="633"/>
    </row>
    <row r="232" spans="1:11" ht="43.5" thickBot="1" x14ac:dyDescent="0.25">
      <c r="A232" s="450" t="s">
        <v>570</v>
      </c>
      <c r="B232" s="534" t="s">
        <v>225</v>
      </c>
      <c r="C232" s="456">
        <v>429</v>
      </c>
      <c r="D232" s="456" t="s">
        <v>35</v>
      </c>
      <c r="E232" s="456" t="s">
        <v>237</v>
      </c>
      <c r="F232" s="659" t="s">
        <v>234</v>
      </c>
      <c r="G232" s="456" t="s">
        <v>670</v>
      </c>
      <c r="H232" s="456">
        <v>1</v>
      </c>
      <c r="I232" s="660">
        <v>5.13</v>
      </c>
      <c r="J232" s="452" t="s">
        <v>683</v>
      </c>
      <c r="K232" s="661"/>
    </row>
    <row r="233" spans="1:11" ht="15" x14ac:dyDescent="0.2">
      <c r="A233" s="639" t="s">
        <v>673</v>
      </c>
      <c r="B233" s="672"/>
      <c r="C233" s="626"/>
      <c r="D233" s="626"/>
      <c r="E233" s="626"/>
      <c r="F233" s="626"/>
      <c r="G233" s="626"/>
      <c r="H233" s="627"/>
      <c r="I233" s="673">
        <f>SUM(I23:I232)</f>
        <v>702.20000000000118</v>
      </c>
      <c r="J233" s="626"/>
      <c r="K233" s="444"/>
    </row>
    <row r="234" spans="1:11" x14ac:dyDescent="0.2">
      <c r="B234" s="614"/>
      <c r="I234" s="432"/>
    </row>
    <row r="235" spans="1:11" x14ac:dyDescent="0.2">
      <c r="B235" s="614"/>
      <c r="I235" s="432"/>
    </row>
    <row r="236" spans="1:11" x14ac:dyDescent="0.2">
      <c r="E236" s="431"/>
      <c r="F236" s="431"/>
      <c r="G236" s="431"/>
      <c r="J236" s="431"/>
      <c r="K236" s="431"/>
    </row>
    <row r="237" spans="1:11" x14ac:dyDescent="0.2">
      <c r="E237" s="431"/>
      <c r="F237" s="431"/>
      <c r="G237" s="431"/>
      <c r="J237" s="431"/>
      <c r="K237" s="431"/>
    </row>
    <row r="238" spans="1:11" x14ac:dyDescent="0.2">
      <c r="E238" s="431"/>
      <c r="F238" s="431"/>
      <c r="G238" s="431"/>
      <c r="J238" s="431"/>
      <c r="K238" s="431"/>
    </row>
    <row r="239" spans="1:11" x14ac:dyDescent="0.2">
      <c r="E239" s="431"/>
      <c r="F239" s="431"/>
      <c r="G239" s="431"/>
      <c r="J239" s="431"/>
      <c r="K239" s="431"/>
    </row>
    <row r="240" spans="1:11" x14ac:dyDescent="0.2">
      <c r="E240" s="431"/>
      <c r="F240" s="431"/>
      <c r="G240" s="431"/>
      <c r="J240" s="431"/>
      <c r="K240" s="431"/>
    </row>
    <row r="241" spans="2:11" x14ac:dyDescent="0.2">
      <c r="E241" s="431"/>
      <c r="F241" s="431"/>
      <c r="G241" s="431"/>
      <c r="J241" s="431"/>
      <c r="K241" s="431"/>
    </row>
    <row r="242" spans="2:11" x14ac:dyDescent="0.2">
      <c r="E242" s="431"/>
      <c r="F242" s="431"/>
      <c r="G242" s="431"/>
      <c r="J242" s="431"/>
      <c r="K242" s="431"/>
    </row>
    <row r="243" spans="2:11" x14ac:dyDescent="0.2">
      <c r="E243" s="431"/>
      <c r="F243" s="431"/>
      <c r="G243" s="431"/>
      <c r="J243" s="431"/>
      <c r="K243" s="431"/>
    </row>
    <row r="244" spans="2:11" x14ac:dyDescent="0.2">
      <c r="E244" s="431"/>
      <c r="F244" s="431"/>
      <c r="G244" s="431"/>
      <c r="I244" s="432"/>
    </row>
    <row r="245" spans="2:11" x14ac:dyDescent="0.2">
      <c r="E245" s="431"/>
      <c r="F245" s="431"/>
      <c r="G245" s="431"/>
      <c r="I245" s="432"/>
    </row>
    <row r="246" spans="2:11" x14ac:dyDescent="0.2">
      <c r="E246" s="431"/>
      <c r="F246" s="431"/>
      <c r="G246" s="431"/>
      <c r="I246" s="432"/>
    </row>
    <row r="247" spans="2:11" x14ac:dyDescent="0.2">
      <c r="E247" s="431"/>
      <c r="F247" s="431"/>
      <c r="G247" s="431"/>
      <c r="I247" s="432"/>
    </row>
    <row r="248" spans="2:11" x14ac:dyDescent="0.2">
      <c r="E248" s="431"/>
      <c r="F248" s="431"/>
      <c r="G248" s="431"/>
      <c r="I248" s="432"/>
    </row>
    <row r="249" spans="2:11" x14ac:dyDescent="0.2">
      <c r="B249" s="614"/>
      <c r="I249" s="432"/>
    </row>
    <row r="250" spans="2:11" x14ac:dyDescent="0.2">
      <c r="B250" s="614"/>
      <c r="I250" s="432"/>
    </row>
    <row r="251" spans="2:11" ht="15" x14ac:dyDescent="0.2">
      <c r="B251" s="614"/>
      <c r="C251" s="653"/>
      <c r="I251" s="432"/>
    </row>
    <row r="253" spans="2:11" x14ac:dyDescent="0.2">
      <c r="G253" s="431"/>
    </row>
    <row r="254" spans="2:11" x14ac:dyDescent="0.2">
      <c r="G254" s="431"/>
    </row>
    <row r="255" spans="2:11" x14ac:dyDescent="0.2">
      <c r="G255" s="431"/>
    </row>
  </sheetData>
  <sheetProtection algorithmName="SHA-512" hashValue="3kggjWhxDAokjHrhQ53hIxv8Yw+A0NGxhl/HfOEMJ7/wIo6ub5/Xb58w7UcWBSoNIkTXPPYZ+qp9ryfN797ZwA==" saltValue="EKo8pVE84uZMwxBan8y7YA==" spinCount="100000" sheet="1" objects="1" scenarios="1"/>
  <autoFilter ref="A21:K233" xr:uid="{5F267417-586F-41E3-8078-D203CB510F9A}"/>
  <phoneticPr fontId="26" type="noConversion"/>
  <pageMargins left="0.19685039370078741" right="0.19685039370078741" top="0.23622047244094491" bottom="0.19685039370078741" header="0.19685039370078741" footer="0.15748031496062992"/>
  <pageSetup paperSize="9" scale="57" orientation="landscape" r:id="rId1"/>
  <headerFooter alignWithMargins="0">
    <oddFooter>&amp;L&amp;7Glasflächen KPI Gera&amp;C&amp;7Ausdruck: &amp;D&amp;R&amp;7Seite &amp;P von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4EAD-5DF5-4A4F-A7DB-486F6042EC39}">
  <sheetPr>
    <tabColor rgb="FFFFFF00"/>
  </sheetPr>
  <dimension ref="A1:D36"/>
  <sheetViews>
    <sheetView workbookViewId="0">
      <selection activeCell="F39" sqref="F39"/>
    </sheetView>
  </sheetViews>
  <sheetFormatPr baseColWidth="10" defaultColWidth="11.5703125" defaultRowHeight="14.25" x14ac:dyDescent="0.2"/>
  <cols>
    <col min="1" max="16384" width="11.5703125" style="75"/>
  </cols>
  <sheetData>
    <row r="1" spans="1:4" ht="15" x14ac:dyDescent="0.25">
      <c r="A1" s="183" t="s">
        <v>143</v>
      </c>
    </row>
    <row r="3" spans="1:4" ht="15" x14ac:dyDescent="0.25">
      <c r="A3" s="184" t="s">
        <v>144</v>
      </c>
    </row>
    <row r="4" spans="1:4" ht="15" x14ac:dyDescent="0.25">
      <c r="A4" s="184"/>
    </row>
    <row r="5" spans="1:4" x14ac:dyDescent="0.2">
      <c r="B5" s="75">
        <v>52</v>
      </c>
      <c r="C5" s="75" t="s">
        <v>145</v>
      </c>
    </row>
    <row r="6" spans="1:4" x14ac:dyDescent="0.2">
      <c r="A6" s="185" t="s">
        <v>146</v>
      </c>
      <c r="B6" s="75">
        <v>5</v>
      </c>
      <c r="C6" s="75" t="s">
        <v>147</v>
      </c>
      <c r="D6" s="186"/>
    </row>
    <row r="7" spans="1:4" ht="15" thickBot="1" x14ac:dyDescent="0.25">
      <c r="A7" s="187"/>
      <c r="B7" s="187">
        <f>B5*B6</f>
        <v>260</v>
      </c>
      <c r="C7" s="187" t="s">
        <v>148</v>
      </c>
      <c r="D7" s="188"/>
    </row>
    <row r="8" spans="1:4" ht="15" thickTop="1" x14ac:dyDescent="0.2">
      <c r="A8" s="185" t="s">
        <v>149</v>
      </c>
      <c r="B8" s="75">
        <f>'[1]Kalenderberechnung Feiertage'!G18</f>
        <v>8</v>
      </c>
      <c r="C8" s="75" t="s">
        <v>150</v>
      </c>
      <c r="D8" s="186"/>
    </row>
    <row r="9" spans="1:4" ht="15.75" thickBot="1" x14ac:dyDescent="0.3">
      <c r="A9" s="187"/>
      <c r="B9" s="189">
        <f>B7-B8</f>
        <v>252</v>
      </c>
      <c r="C9" s="189" t="s">
        <v>151</v>
      </c>
      <c r="D9" s="188"/>
    </row>
    <row r="10" spans="1:4" ht="15.75" thickTop="1" x14ac:dyDescent="0.25">
      <c r="B10" s="184"/>
      <c r="C10" s="184"/>
    </row>
    <row r="11" spans="1:4" ht="15" x14ac:dyDescent="0.25">
      <c r="A11" s="184" t="s">
        <v>708</v>
      </c>
      <c r="B11" s="190"/>
      <c r="C11" s="190"/>
      <c r="D11" s="190"/>
    </row>
    <row r="12" spans="1:4" x14ac:dyDescent="0.2">
      <c r="A12" s="190"/>
      <c r="B12" s="190"/>
      <c r="C12" s="190"/>
      <c r="D12" s="190"/>
    </row>
    <row r="13" spans="1:4" x14ac:dyDescent="0.2">
      <c r="B13" s="75">
        <v>52</v>
      </c>
      <c r="C13" s="75" t="s">
        <v>145</v>
      </c>
    </row>
    <row r="14" spans="1:4" x14ac:dyDescent="0.2">
      <c r="A14" s="185" t="s">
        <v>146</v>
      </c>
      <c r="B14" s="75">
        <v>2</v>
      </c>
      <c r="C14" s="75" t="s">
        <v>147</v>
      </c>
    </row>
    <row r="15" spans="1:4" ht="15" thickBot="1" x14ac:dyDescent="0.25">
      <c r="A15" s="187"/>
      <c r="B15" s="187">
        <f>B13*B14</f>
        <v>104</v>
      </c>
      <c r="C15" s="187" t="s">
        <v>148</v>
      </c>
    </row>
    <row r="16" spans="1:4" ht="15" thickTop="1" x14ac:dyDescent="0.2">
      <c r="A16" s="185" t="s">
        <v>149</v>
      </c>
      <c r="B16" s="75">
        <f>'[1]Kalenderberechnung Feiertage'!G18</f>
        <v>8</v>
      </c>
      <c r="C16" s="75" t="s">
        <v>150</v>
      </c>
    </row>
    <row r="17" spans="1:4" ht="15.75" thickBot="1" x14ac:dyDescent="0.3">
      <c r="A17" s="187"/>
      <c r="B17" s="189">
        <f>B15-B16</f>
        <v>96</v>
      </c>
      <c r="C17" s="189" t="s">
        <v>151</v>
      </c>
    </row>
    <row r="18" spans="1:4" ht="15" thickTop="1" x14ac:dyDescent="0.2"/>
    <row r="19" spans="1:4" ht="15" x14ac:dyDescent="0.25">
      <c r="A19" s="368" t="s">
        <v>709</v>
      </c>
    </row>
    <row r="21" spans="1:4" x14ac:dyDescent="0.2">
      <c r="B21" s="75">
        <v>52</v>
      </c>
      <c r="C21" s="75" t="s">
        <v>423</v>
      </c>
    </row>
    <row r="22" spans="1:4" x14ac:dyDescent="0.2">
      <c r="A22" s="185" t="s">
        <v>152</v>
      </c>
      <c r="B22" s="75">
        <v>3</v>
      </c>
      <c r="C22" s="75" t="s">
        <v>424</v>
      </c>
      <c r="D22" s="186"/>
    </row>
    <row r="23" spans="1:4" ht="15" thickBot="1" x14ac:dyDescent="0.25">
      <c r="A23" s="328"/>
      <c r="B23" s="728">
        <f>B21/B22</f>
        <v>17.333333333333332</v>
      </c>
      <c r="C23" s="187" t="s">
        <v>425</v>
      </c>
      <c r="D23" s="329"/>
    </row>
    <row r="24" spans="1:4" ht="15" thickTop="1" x14ac:dyDescent="0.2">
      <c r="A24" s="185" t="s">
        <v>146</v>
      </c>
      <c r="B24" s="75">
        <v>2</v>
      </c>
      <c r="C24" s="75" t="s">
        <v>147</v>
      </c>
      <c r="D24" s="186"/>
    </row>
    <row r="25" spans="1:4" ht="15.75" thickBot="1" x14ac:dyDescent="0.3">
      <c r="A25" s="187"/>
      <c r="B25" s="729">
        <f>B23*B24</f>
        <v>34.666666666666664</v>
      </c>
      <c r="C25" s="330" t="s">
        <v>426</v>
      </c>
      <c r="D25" s="329"/>
    </row>
    <row r="26" spans="1:4" ht="15" thickTop="1" x14ac:dyDescent="0.2">
      <c r="A26" s="185" t="s">
        <v>427</v>
      </c>
    </row>
    <row r="27" spans="1:4" x14ac:dyDescent="0.2">
      <c r="B27" s="75">
        <v>52</v>
      </c>
      <c r="C27" s="75" t="s">
        <v>423</v>
      </c>
    </row>
    <row r="28" spans="1:4" x14ac:dyDescent="0.2">
      <c r="A28" s="185" t="s">
        <v>152</v>
      </c>
      <c r="B28" s="75">
        <v>2</v>
      </c>
      <c r="C28" s="75" t="s">
        <v>424</v>
      </c>
      <c r="D28" s="186"/>
    </row>
    <row r="29" spans="1:4" ht="15" thickBot="1" x14ac:dyDescent="0.25">
      <c r="A29" s="328"/>
      <c r="B29" s="187">
        <f>B27/B28</f>
        <v>26</v>
      </c>
      <c r="C29" s="187" t="s">
        <v>425</v>
      </c>
      <c r="D29" s="329"/>
    </row>
    <row r="30" spans="1:4" ht="15" thickTop="1" x14ac:dyDescent="0.2">
      <c r="A30" s="185" t="s">
        <v>146</v>
      </c>
      <c r="B30" s="75">
        <v>5</v>
      </c>
      <c r="C30" s="75" t="s">
        <v>147</v>
      </c>
      <c r="D30" s="186"/>
    </row>
    <row r="31" spans="1:4" ht="15" thickBot="1" x14ac:dyDescent="0.25">
      <c r="A31" s="187"/>
      <c r="B31" s="187">
        <f>B29*B30</f>
        <v>130</v>
      </c>
      <c r="C31" s="187" t="s">
        <v>428</v>
      </c>
      <c r="D31" s="329"/>
    </row>
    <row r="32" spans="1:4" ht="15" thickTop="1" x14ac:dyDescent="0.2">
      <c r="A32" s="185" t="s">
        <v>149</v>
      </c>
      <c r="B32" s="75">
        <v>4</v>
      </c>
      <c r="C32" s="75" t="s">
        <v>429</v>
      </c>
      <c r="D32" s="186"/>
    </row>
    <row r="33" spans="1:4" ht="15.75" thickBot="1" x14ac:dyDescent="0.3">
      <c r="A33" s="187"/>
      <c r="B33" s="330">
        <f>B31-B32</f>
        <v>126</v>
      </c>
      <c r="C33" s="330" t="s">
        <v>430</v>
      </c>
      <c r="D33" s="329"/>
    </row>
    <row r="34" spans="1:4" ht="15" thickTop="1" x14ac:dyDescent="0.2">
      <c r="D34" s="186"/>
    </row>
    <row r="35" spans="1:4" ht="15.75" thickBot="1" x14ac:dyDescent="0.3">
      <c r="A35" s="328" t="s">
        <v>95</v>
      </c>
      <c r="B35" s="729">
        <f>B25+B33</f>
        <v>160.66666666666666</v>
      </c>
      <c r="C35" s="330" t="s">
        <v>151</v>
      </c>
      <c r="D35" s="329"/>
    </row>
    <row r="36" spans="1:4" ht="15.75" thickTop="1" x14ac:dyDescent="0.25">
      <c r="A36" s="185"/>
      <c r="B36" s="184"/>
      <c r="C36" s="184"/>
    </row>
  </sheetData>
  <sheetProtection algorithmName="SHA-512" hashValue="ForPammYi38zqxqOk+91a7k197TP6/8Y60fUqbrv56jKWcGe7OeOej3waSttmHCZKlHGdIPOybDkEdx7/AqlPg==" saltValue="c49M7b8liFWNF+26Dzur7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4E59-E355-47CA-858F-FE76D515F2A0}">
  <sheetPr>
    <tabColor rgb="FFFFFF00"/>
  </sheetPr>
  <dimension ref="A1:H23"/>
  <sheetViews>
    <sheetView topLeftCell="D1" workbookViewId="0"/>
  </sheetViews>
  <sheetFormatPr baseColWidth="10" defaultRowHeight="12.75" x14ac:dyDescent="0.2"/>
  <cols>
    <col min="1" max="1" width="25.85546875" style="192" customWidth="1"/>
    <col min="2" max="3" width="25.42578125" style="192" bestFit="1" customWidth="1"/>
    <col min="4" max="5" width="24" style="192" customWidth="1"/>
    <col min="6" max="6" width="25" style="192" customWidth="1"/>
    <col min="7" max="256" width="11.42578125" style="192"/>
    <col min="257" max="257" width="25.85546875" style="192" customWidth="1"/>
    <col min="258" max="259" width="25.42578125" style="192" bestFit="1" customWidth="1"/>
    <col min="260" max="261" width="24" style="192" customWidth="1"/>
    <col min="262" max="262" width="25" style="192" customWidth="1"/>
    <col min="263" max="512" width="11.42578125" style="192"/>
    <col min="513" max="513" width="25.85546875" style="192" customWidth="1"/>
    <col min="514" max="515" width="25.42578125" style="192" bestFit="1" customWidth="1"/>
    <col min="516" max="517" width="24" style="192" customWidth="1"/>
    <col min="518" max="518" width="25" style="192" customWidth="1"/>
    <col min="519" max="768" width="11.42578125" style="192"/>
    <col min="769" max="769" width="25.85546875" style="192" customWidth="1"/>
    <col min="770" max="771" width="25.42578125" style="192" bestFit="1" customWidth="1"/>
    <col min="772" max="773" width="24" style="192" customWidth="1"/>
    <col min="774" max="774" width="25" style="192" customWidth="1"/>
    <col min="775" max="1024" width="11.42578125" style="192"/>
    <col min="1025" max="1025" width="25.85546875" style="192" customWidth="1"/>
    <col min="1026" max="1027" width="25.42578125" style="192" bestFit="1" customWidth="1"/>
    <col min="1028" max="1029" width="24" style="192" customWidth="1"/>
    <col min="1030" max="1030" width="25" style="192" customWidth="1"/>
    <col min="1031" max="1280" width="11.42578125" style="192"/>
    <col min="1281" max="1281" width="25.85546875" style="192" customWidth="1"/>
    <col min="1282" max="1283" width="25.42578125" style="192" bestFit="1" customWidth="1"/>
    <col min="1284" max="1285" width="24" style="192" customWidth="1"/>
    <col min="1286" max="1286" width="25" style="192" customWidth="1"/>
    <col min="1287" max="1536" width="11.42578125" style="192"/>
    <col min="1537" max="1537" width="25.85546875" style="192" customWidth="1"/>
    <col min="1538" max="1539" width="25.42578125" style="192" bestFit="1" customWidth="1"/>
    <col min="1540" max="1541" width="24" style="192" customWidth="1"/>
    <col min="1542" max="1542" width="25" style="192" customWidth="1"/>
    <col min="1543" max="1792" width="11.42578125" style="192"/>
    <col min="1793" max="1793" width="25.85546875" style="192" customWidth="1"/>
    <col min="1794" max="1795" width="25.42578125" style="192" bestFit="1" customWidth="1"/>
    <col min="1796" max="1797" width="24" style="192" customWidth="1"/>
    <col min="1798" max="1798" width="25" style="192" customWidth="1"/>
    <col min="1799" max="2048" width="11.42578125" style="192"/>
    <col min="2049" max="2049" width="25.85546875" style="192" customWidth="1"/>
    <col min="2050" max="2051" width="25.42578125" style="192" bestFit="1" customWidth="1"/>
    <col min="2052" max="2053" width="24" style="192" customWidth="1"/>
    <col min="2054" max="2054" width="25" style="192" customWidth="1"/>
    <col min="2055" max="2304" width="11.42578125" style="192"/>
    <col min="2305" max="2305" width="25.85546875" style="192" customWidth="1"/>
    <col min="2306" max="2307" width="25.42578125" style="192" bestFit="1" customWidth="1"/>
    <col min="2308" max="2309" width="24" style="192" customWidth="1"/>
    <col min="2310" max="2310" width="25" style="192" customWidth="1"/>
    <col min="2311" max="2560" width="11.42578125" style="192"/>
    <col min="2561" max="2561" width="25.85546875" style="192" customWidth="1"/>
    <col min="2562" max="2563" width="25.42578125" style="192" bestFit="1" customWidth="1"/>
    <col min="2564" max="2565" width="24" style="192" customWidth="1"/>
    <col min="2566" max="2566" width="25" style="192" customWidth="1"/>
    <col min="2567" max="2816" width="11.42578125" style="192"/>
    <col min="2817" max="2817" width="25.85546875" style="192" customWidth="1"/>
    <col min="2818" max="2819" width="25.42578125" style="192" bestFit="1" customWidth="1"/>
    <col min="2820" max="2821" width="24" style="192" customWidth="1"/>
    <col min="2822" max="2822" width="25" style="192" customWidth="1"/>
    <col min="2823" max="3072" width="11.42578125" style="192"/>
    <col min="3073" max="3073" width="25.85546875" style="192" customWidth="1"/>
    <col min="3074" max="3075" width="25.42578125" style="192" bestFit="1" customWidth="1"/>
    <col min="3076" max="3077" width="24" style="192" customWidth="1"/>
    <col min="3078" max="3078" width="25" style="192" customWidth="1"/>
    <col min="3079" max="3328" width="11.42578125" style="192"/>
    <col min="3329" max="3329" width="25.85546875" style="192" customWidth="1"/>
    <col min="3330" max="3331" width="25.42578125" style="192" bestFit="1" customWidth="1"/>
    <col min="3332" max="3333" width="24" style="192" customWidth="1"/>
    <col min="3334" max="3334" width="25" style="192" customWidth="1"/>
    <col min="3335" max="3584" width="11.42578125" style="192"/>
    <col min="3585" max="3585" width="25.85546875" style="192" customWidth="1"/>
    <col min="3586" max="3587" width="25.42578125" style="192" bestFit="1" customWidth="1"/>
    <col min="3588" max="3589" width="24" style="192" customWidth="1"/>
    <col min="3590" max="3590" width="25" style="192" customWidth="1"/>
    <col min="3591" max="3840" width="11.42578125" style="192"/>
    <col min="3841" max="3841" width="25.85546875" style="192" customWidth="1"/>
    <col min="3842" max="3843" width="25.42578125" style="192" bestFit="1" customWidth="1"/>
    <col min="3844" max="3845" width="24" style="192" customWidth="1"/>
    <col min="3846" max="3846" width="25" style="192" customWidth="1"/>
    <col min="3847" max="4096" width="11.42578125" style="192"/>
    <col min="4097" max="4097" width="25.85546875" style="192" customWidth="1"/>
    <col min="4098" max="4099" width="25.42578125" style="192" bestFit="1" customWidth="1"/>
    <col min="4100" max="4101" width="24" style="192" customWidth="1"/>
    <col min="4102" max="4102" width="25" style="192" customWidth="1"/>
    <col min="4103" max="4352" width="11.42578125" style="192"/>
    <col min="4353" max="4353" width="25.85546875" style="192" customWidth="1"/>
    <col min="4354" max="4355" width="25.42578125" style="192" bestFit="1" customWidth="1"/>
    <col min="4356" max="4357" width="24" style="192" customWidth="1"/>
    <col min="4358" max="4358" width="25" style="192" customWidth="1"/>
    <col min="4359" max="4608" width="11.42578125" style="192"/>
    <col min="4609" max="4609" width="25.85546875" style="192" customWidth="1"/>
    <col min="4610" max="4611" width="25.42578125" style="192" bestFit="1" customWidth="1"/>
    <col min="4612" max="4613" width="24" style="192" customWidth="1"/>
    <col min="4614" max="4614" width="25" style="192" customWidth="1"/>
    <col min="4615" max="4864" width="11.42578125" style="192"/>
    <col min="4865" max="4865" width="25.85546875" style="192" customWidth="1"/>
    <col min="4866" max="4867" width="25.42578125" style="192" bestFit="1" customWidth="1"/>
    <col min="4868" max="4869" width="24" style="192" customWidth="1"/>
    <col min="4870" max="4870" width="25" style="192" customWidth="1"/>
    <col min="4871" max="5120" width="11.42578125" style="192"/>
    <col min="5121" max="5121" width="25.85546875" style="192" customWidth="1"/>
    <col min="5122" max="5123" width="25.42578125" style="192" bestFit="1" customWidth="1"/>
    <col min="5124" max="5125" width="24" style="192" customWidth="1"/>
    <col min="5126" max="5126" width="25" style="192" customWidth="1"/>
    <col min="5127" max="5376" width="11.42578125" style="192"/>
    <col min="5377" max="5377" width="25.85546875" style="192" customWidth="1"/>
    <col min="5378" max="5379" width="25.42578125" style="192" bestFit="1" customWidth="1"/>
    <col min="5380" max="5381" width="24" style="192" customWidth="1"/>
    <col min="5382" max="5382" width="25" style="192" customWidth="1"/>
    <col min="5383" max="5632" width="11.42578125" style="192"/>
    <col min="5633" max="5633" width="25.85546875" style="192" customWidth="1"/>
    <col min="5634" max="5635" width="25.42578125" style="192" bestFit="1" customWidth="1"/>
    <col min="5636" max="5637" width="24" style="192" customWidth="1"/>
    <col min="5638" max="5638" width="25" style="192" customWidth="1"/>
    <col min="5639" max="5888" width="11.42578125" style="192"/>
    <col min="5889" max="5889" width="25.85546875" style="192" customWidth="1"/>
    <col min="5890" max="5891" width="25.42578125" style="192" bestFit="1" customWidth="1"/>
    <col min="5892" max="5893" width="24" style="192" customWidth="1"/>
    <col min="5894" max="5894" width="25" style="192" customWidth="1"/>
    <col min="5895" max="6144" width="11.42578125" style="192"/>
    <col min="6145" max="6145" width="25.85546875" style="192" customWidth="1"/>
    <col min="6146" max="6147" width="25.42578125" style="192" bestFit="1" customWidth="1"/>
    <col min="6148" max="6149" width="24" style="192" customWidth="1"/>
    <col min="6150" max="6150" width="25" style="192" customWidth="1"/>
    <col min="6151" max="6400" width="11.42578125" style="192"/>
    <col min="6401" max="6401" width="25.85546875" style="192" customWidth="1"/>
    <col min="6402" max="6403" width="25.42578125" style="192" bestFit="1" customWidth="1"/>
    <col min="6404" max="6405" width="24" style="192" customWidth="1"/>
    <col min="6406" max="6406" width="25" style="192" customWidth="1"/>
    <col min="6407" max="6656" width="11.42578125" style="192"/>
    <col min="6657" max="6657" width="25.85546875" style="192" customWidth="1"/>
    <col min="6658" max="6659" width="25.42578125" style="192" bestFit="1" customWidth="1"/>
    <col min="6660" max="6661" width="24" style="192" customWidth="1"/>
    <col min="6662" max="6662" width="25" style="192" customWidth="1"/>
    <col min="6663" max="6912" width="11.42578125" style="192"/>
    <col min="6913" max="6913" width="25.85546875" style="192" customWidth="1"/>
    <col min="6914" max="6915" width="25.42578125" style="192" bestFit="1" customWidth="1"/>
    <col min="6916" max="6917" width="24" style="192" customWidth="1"/>
    <col min="6918" max="6918" width="25" style="192" customWidth="1"/>
    <col min="6919" max="7168" width="11.42578125" style="192"/>
    <col min="7169" max="7169" width="25.85546875" style="192" customWidth="1"/>
    <col min="7170" max="7171" width="25.42578125" style="192" bestFit="1" customWidth="1"/>
    <col min="7172" max="7173" width="24" style="192" customWidth="1"/>
    <col min="7174" max="7174" width="25" style="192" customWidth="1"/>
    <col min="7175" max="7424" width="11.42578125" style="192"/>
    <col min="7425" max="7425" width="25.85546875" style="192" customWidth="1"/>
    <col min="7426" max="7427" width="25.42578125" style="192" bestFit="1" customWidth="1"/>
    <col min="7428" max="7429" width="24" style="192" customWidth="1"/>
    <col min="7430" max="7430" width="25" style="192" customWidth="1"/>
    <col min="7431" max="7680" width="11.42578125" style="192"/>
    <col min="7681" max="7681" width="25.85546875" style="192" customWidth="1"/>
    <col min="7682" max="7683" width="25.42578125" style="192" bestFit="1" customWidth="1"/>
    <col min="7684" max="7685" width="24" style="192" customWidth="1"/>
    <col min="7686" max="7686" width="25" style="192" customWidth="1"/>
    <col min="7687" max="7936" width="11.42578125" style="192"/>
    <col min="7937" max="7937" width="25.85546875" style="192" customWidth="1"/>
    <col min="7938" max="7939" width="25.42578125" style="192" bestFit="1" customWidth="1"/>
    <col min="7940" max="7941" width="24" style="192" customWidth="1"/>
    <col min="7942" max="7942" width="25" style="192" customWidth="1"/>
    <col min="7943" max="8192" width="11.42578125" style="192"/>
    <col min="8193" max="8193" width="25.85546875" style="192" customWidth="1"/>
    <col min="8194" max="8195" width="25.42578125" style="192" bestFit="1" customWidth="1"/>
    <col min="8196" max="8197" width="24" style="192" customWidth="1"/>
    <col min="8198" max="8198" width="25" style="192" customWidth="1"/>
    <col min="8199" max="8448" width="11.42578125" style="192"/>
    <col min="8449" max="8449" width="25.85546875" style="192" customWidth="1"/>
    <col min="8450" max="8451" width="25.42578125" style="192" bestFit="1" customWidth="1"/>
    <col min="8452" max="8453" width="24" style="192" customWidth="1"/>
    <col min="8454" max="8454" width="25" style="192" customWidth="1"/>
    <col min="8455" max="8704" width="11.42578125" style="192"/>
    <col min="8705" max="8705" width="25.85546875" style="192" customWidth="1"/>
    <col min="8706" max="8707" width="25.42578125" style="192" bestFit="1" customWidth="1"/>
    <col min="8708" max="8709" width="24" style="192" customWidth="1"/>
    <col min="8710" max="8710" width="25" style="192" customWidth="1"/>
    <col min="8711" max="8960" width="11.42578125" style="192"/>
    <col min="8961" max="8961" width="25.85546875" style="192" customWidth="1"/>
    <col min="8962" max="8963" width="25.42578125" style="192" bestFit="1" customWidth="1"/>
    <col min="8964" max="8965" width="24" style="192" customWidth="1"/>
    <col min="8966" max="8966" width="25" style="192" customWidth="1"/>
    <col min="8967" max="9216" width="11.42578125" style="192"/>
    <col min="9217" max="9217" width="25.85546875" style="192" customWidth="1"/>
    <col min="9218" max="9219" width="25.42578125" style="192" bestFit="1" customWidth="1"/>
    <col min="9220" max="9221" width="24" style="192" customWidth="1"/>
    <col min="9222" max="9222" width="25" style="192" customWidth="1"/>
    <col min="9223" max="9472" width="11.42578125" style="192"/>
    <col min="9473" max="9473" width="25.85546875" style="192" customWidth="1"/>
    <col min="9474" max="9475" width="25.42578125" style="192" bestFit="1" customWidth="1"/>
    <col min="9476" max="9477" width="24" style="192" customWidth="1"/>
    <col min="9478" max="9478" width="25" style="192" customWidth="1"/>
    <col min="9479" max="9728" width="11.42578125" style="192"/>
    <col min="9729" max="9729" width="25.85546875" style="192" customWidth="1"/>
    <col min="9730" max="9731" width="25.42578125" style="192" bestFit="1" customWidth="1"/>
    <col min="9732" max="9733" width="24" style="192" customWidth="1"/>
    <col min="9734" max="9734" width="25" style="192" customWidth="1"/>
    <col min="9735" max="9984" width="11.42578125" style="192"/>
    <col min="9985" max="9985" width="25.85546875" style="192" customWidth="1"/>
    <col min="9986" max="9987" width="25.42578125" style="192" bestFit="1" customWidth="1"/>
    <col min="9988" max="9989" width="24" style="192" customWidth="1"/>
    <col min="9990" max="9990" width="25" style="192" customWidth="1"/>
    <col min="9991" max="10240" width="11.42578125" style="192"/>
    <col min="10241" max="10241" width="25.85546875" style="192" customWidth="1"/>
    <col min="10242" max="10243" width="25.42578125" style="192" bestFit="1" customWidth="1"/>
    <col min="10244" max="10245" width="24" style="192" customWidth="1"/>
    <col min="10246" max="10246" width="25" style="192" customWidth="1"/>
    <col min="10247" max="10496" width="11.42578125" style="192"/>
    <col min="10497" max="10497" width="25.85546875" style="192" customWidth="1"/>
    <col min="10498" max="10499" width="25.42578125" style="192" bestFit="1" customWidth="1"/>
    <col min="10500" max="10501" width="24" style="192" customWidth="1"/>
    <col min="10502" max="10502" width="25" style="192" customWidth="1"/>
    <col min="10503" max="10752" width="11.42578125" style="192"/>
    <col min="10753" max="10753" width="25.85546875" style="192" customWidth="1"/>
    <col min="10754" max="10755" width="25.42578125" style="192" bestFit="1" customWidth="1"/>
    <col min="10756" max="10757" width="24" style="192" customWidth="1"/>
    <col min="10758" max="10758" width="25" style="192" customWidth="1"/>
    <col min="10759" max="11008" width="11.42578125" style="192"/>
    <col min="11009" max="11009" width="25.85546875" style="192" customWidth="1"/>
    <col min="11010" max="11011" width="25.42578125" style="192" bestFit="1" customWidth="1"/>
    <col min="11012" max="11013" width="24" style="192" customWidth="1"/>
    <col min="11014" max="11014" width="25" style="192" customWidth="1"/>
    <col min="11015" max="11264" width="11.42578125" style="192"/>
    <col min="11265" max="11265" width="25.85546875" style="192" customWidth="1"/>
    <col min="11266" max="11267" width="25.42578125" style="192" bestFit="1" customWidth="1"/>
    <col min="11268" max="11269" width="24" style="192" customWidth="1"/>
    <col min="11270" max="11270" width="25" style="192" customWidth="1"/>
    <col min="11271" max="11520" width="11.42578125" style="192"/>
    <col min="11521" max="11521" width="25.85546875" style="192" customWidth="1"/>
    <col min="11522" max="11523" width="25.42578125" style="192" bestFit="1" customWidth="1"/>
    <col min="11524" max="11525" width="24" style="192" customWidth="1"/>
    <col min="11526" max="11526" width="25" style="192" customWidth="1"/>
    <col min="11527" max="11776" width="11.42578125" style="192"/>
    <col min="11777" max="11777" width="25.85546875" style="192" customWidth="1"/>
    <col min="11778" max="11779" width="25.42578125" style="192" bestFit="1" customWidth="1"/>
    <col min="11780" max="11781" width="24" style="192" customWidth="1"/>
    <col min="11782" max="11782" width="25" style="192" customWidth="1"/>
    <col min="11783" max="12032" width="11.42578125" style="192"/>
    <col min="12033" max="12033" width="25.85546875" style="192" customWidth="1"/>
    <col min="12034" max="12035" width="25.42578125" style="192" bestFit="1" customWidth="1"/>
    <col min="12036" max="12037" width="24" style="192" customWidth="1"/>
    <col min="12038" max="12038" width="25" style="192" customWidth="1"/>
    <col min="12039" max="12288" width="11.42578125" style="192"/>
    <col min="12289" max="12289" width="25.85546875" style="192" customWidth="1"/>
    <col min="12290" max="12291" width="25.42578125" style="192" bestFit="1" customWidth="1"/>
    <col min="12292" max="12293" width="24" style="192" customWidth="1"/>
    <col min="12294" max="12294" width="25" style="192" customWidth="1"/>
    <col min="12295" max="12544" width="11.42578125" style="192"/>
    <col min="12545" max="12545" width="25.85546875" style="192" customWidth="1"/>
    <col min="12546" max="12547" width="25.42578125" style="192" bestFit="1" customWidth="1"/>
    <col min="12548" max="12549" width="24" style="192" customWidth="1"/>
    <col min="12550" max="12550" width="25" style="192" customWidth="1"/>
    <col min="12551" max="12800" width="11.42578125" style="192"/>
    <col min="12801" max="12801" width="25.85546875" style="192" customWidth="1"/>
    <col min="12802" max="12803" width="25.42578125" style="192" bestFit="1" customWidth="1"/>
    <col min="12804" max="12805" width="24" style="192" customWidth="1"/>
    <col min="12806" max="12806" width="25" style="192" customWidth="1"/>
    <col min="12807" max="13056" width="11.42578125" style="192"/>
    <col min="13057" max="13057" width="25.85546875" style="192" customWidth="1"/>
    <col min="13058" max="13059" width="25.42578125" style="192" bestFit="1" customWidth="1"/>
    <col min="13060" max="13061" width="24" style="192" customWidth="1"/>
    <col min="13062" max="13062" width="25" style="192" customWidth="1"/>
    <col min="13063" max="13312" width="11.42578125" style="192"/>
    <col min="13313" max="13313" width="25.85546875" style="192" customWidth="1"/>
    <col min="13314" max="13315" width="25.42578125" style="192" bestFit="1" customWidth="1"/>
    <col min="13316" max="13317" width="24" style="192" customWidth="1"/>
    <col min="13318" max="13318" width="25" style="192" customWidth="1"/>
    <col min="13319" max="13568" width="11.42578125" style="192"/>
    <col min="13569" max="13569" width="25.85546875" style="192" customWidth="1"/>
    <col min="13570" max="13571" width="25.42578125" style="192" bestFit="1" customWidth="1"/>
    <col min="13572" max="13573" width="24" style="192" customWidth="1"/>
    <col min="13574" max="13574" width="25" style="192" customWidth="1"/>
    <col min="13575" max="13824" width="11.42578125" style="192"/>
    <col min="13825" max="13825" width="25.85546875" style="192" customWidth="1"/>
    <col min="13826" max="13827" width="25.42578125" style="192" bestFit="1" customWidth="1"/>
    <col min="13828" max="13829" width="24" style="192" customWidth="1"/>
    <col min="13830" max="13830" width="25" style="192" customWidth="1"/>
    <col min="13831" max="14080" width="11.42578125" style="192"/>
    <col min="14081" max="14081" width="25.85546875" style="192" customWidth="1"/>
    <col min="14082" max="14083" width="25.42578125" style="192" bestFit="1" customWidth="1"/>
    <col min="14084" max="14085" width="24" style="192" customWidth="1"/>
    <col min="14086" max="14086" width="25" style="192" customWidth="1"/>
    <col min="14087" max="14336" width="11.42578125" style="192"/>
    <col min="14337" max="14337" width="25.85546875" style="192" customWidth="1"/>
    <col min="14338" max="14339" width="25.42578125" style="192" bestFit="1" customWidth="1"/>
    <col min="14340" max="14341" width="24" style="192" customWidth="1"/>
    <col min="14342" max="14342" width="25" style="192" customWidth="1"/>
    <col min="14343" max="14592" width="11.42578125" style="192"/>
    <col min="14593" max="14593" width="25.85546875" style="192" customWidth="1"/>
    <col min="14594" max="14595" width="25.42578125" style="192" bestFit="1" customWidth="1"/>
    <col min="14596" max="14597" width="24" style="192" customWidth="1"/>
    <col min="14598" max="14598" width="25" style="192" customWidth="1"/>
    <col min="14599" max="14848" width="11.42578125" style="192"/>
    <col min="14849" max="14849" width="25.85546875" style="192" customWidth="1"/>
    <col min="14850" max="14851" width="25.42578125" style="192" bestFit="1" customWidth="1"/>
    <col min="14852" max="14853" width="24" style="192" customWidth="1"/>
    <col min="14854" max="14854" width="25" style="192" customWidth="1"/>
    <col min="14855" max="15104" width="11.42578125" style="192"/>
    <col min="15105" max="15105" width="25.85546875" style="192" customWidth="1"/>
    <col min="15106" max="15107" width="25.42578125" style="192" bestFit="1" customWidth="1"/>
    <col min="15108" max="15109" width="24" style="192" customWidth="1"/>
    <col min="15110" max="15110" width="25" style="192" customWidth="1"/>
    <col min="15111" max="15360" width="11.42578125" style="192"/>
    <col min="15361" max="15361" width="25.85546875" style="192" customWidth="1"/>
    <col min="15362" max="15363" width="25.42578125" style="192" bestFit="1" customWidth="1"/>
    <col min="15364" max="15365" width="24" style="192" customWidth="1"/>
    <col min="15366" max="15366" width="25" style="192" customWidth="1"/>
    <col min="15367" max="15616" width="11.42578125" style="192"/>
    <col min="15617" max="15617" width="25.85546875" style="192" customWidth="1"/>
    <col min="15618" max="15619" width="25.42578125" style="192" bestFit="1" customWidth="1"/>
    <col min="15620" max="15621" width="24" style="192" customWidth="1"/>
    <col min="15622" max="15622" width="25" style="192" customWidth="1"/>
    <col min="15623" max="15872" width="11.42578125" style="192"/>
    <col min="15873" max="15873" width="25.85546875" style="192" customWidth="1"/>
    <col min="15874" max="15875" width="25.42578125" style="192" bestFit="1" customWidth="1"/>
    <col min="15876" max="15877" width="24" style="192" customWidth="1"/>
    <col min="15878" max="15878" width="25" style="192" customWidth="1"/>
    <col min="15879" max="16128" width="11.42578125" style="192"/>
    <col min="16129" max="16129" width="25.85546875" style="192" customWidth="1"/>
    <col min="16130" max="16131" width="25.42578125" style="192" bestFit="1" customWidth="1"/>
    <col min="16132" max="16133" width="24" style="192" customWidth="1"/>
    <col min="16134" max="16134" width="25" style="192" customWidth="1"/>
    <col min="16135" max="16384" width="11.42578125" style="192"/>
  </cols>
  <sheetData>
    <row r="1" spans="1:8" x14ac:dyDescent="0.2">
      <c r="A1" s="191" t="s">
        <v>153</v>
      </c>
    </row>
    <row r="2" spans="1:8" x14ac:dyDescent="0.2">
      <c r="A2" s="193"/>
      <c r="B2" s="194">
        <v>2025</v>
      </c>
      <c r="C2" s="194">
        <v>2026</v>
      </c>
      <c r="D2" s="194">
        <v>2027</v>
      </c>
      <c r="E2" s="194">
        <v>2028</v>
      </c>
      <c r="F2" s="194">
        <v>2029</v>
      </c>
    </row>
    <row r="3" spans="1:8" x14ac:dyDescent="0.2">
      <c r="A3" s="195" t="s">
        <v>154</v>
      </c>
      <c r="B3" s="196">
        <v>46022</v>
      </c>
      <c r="C3" s="196">
        <v>46387</v>
      </c>
      <c r="D3" s="196">
        <v>46752</v>
      </c>
      <c r="E3" s="196">
        <v>47118</v>
      </c>
      <c r="F3" s="196">
        <v>47391</v>
      </c>
    </row>
    <row r="4" spans="1:8" x14ac:dyDescent="0.2">
      <c r="A4" s="193" t="s">
        <v>155</v>
      </c>
      <c r="B4" s="197"/>
      <c r="C4" s="197"/>
      <c r="D4" s="197"/>
      <c r="E4" s="197"/>
      <c r="F4" s="197"/>
    </row>
    <row r="5" spans="1:8" ht="14.25" x14ac:dyDescent="0.2">
      <c r="A5" s="198" t="s">
        <v>156</v>
      </c>
      <c r="B5" s="199"/>
      <c r="C5" s="372" t="s">
        <v>157</v>
      </c>
      <c r="D5" s="372" t="s">
        <v>158</v>
      </c>
      <c r="E5" s="208"/>
      <c r="F5" s="372" t="s">
        <v>460</v>
      </c>
    </row>
    <row r="6" spans="1:8" ht="14.25" x14ac:dyDescent="0.2">
      <c r="A6" s="198" t="s">
        <v>159</v>
      </c>
      <c r="B6" s="199"/>
      <c r="C6" s="199" t="s">
        <v>160</v>
      </c>
      <c r="D6" s="199" t="s">
        <v>161</v>
      </c>
      <c r="E6" s="209" t="s">
        <v>186</v>
      </c>
      <c r="F6" s="372" t="s">
        <v>461</v>
      </c>
    </row>
    <row r="7" spans="1:8" ht="15" thickBot="1" x14ac:dyDescent="0.25">
      <c r="A7" s="198" t="s">
        <v>162</v>
      </c>
      <c r="B7" s="199"/>
      <c r="C7" s="199" t="s">
        <v>163</v>
      </c>
      <c r="D7" s="199" t="s">
        <v>164</v>
      </c>
      <c r="E7" s="209" t="s">
        <v>187</v>
      </c>
      <c r="F7" s="373" t="s">
        <v>462</v>
      </c>
    </row>
    <row r="8" spans="1:8" ht="15" thickBot="1" x14ac:dyDescent="0.25">
      <c r="A8" s="198" t="s">
        <v>165</v>
      </c>
      <c r="B8" s="199"/>
      <c r="C8" s="199" t="s">
        <v>166</v>
      </c>
      <c r="D8" s="199"/>
      <c r="E8" s="209" t="s">
        <v>188</v>
      </c>
      <c r="F8" s="373" t="s">
        <v>466</v>
      </c>
    </row>
    <row r="9" spans="1:8" ht="15" thickBot="1" x14ac:dyDescent="0.25">
      <c r="A9" s="198" t="s">
        <v>167</v>
      </c>
      <c r="B9" s="199"/>
      <c r="C9" s="199" t="s">
        <v>168</v>
      </c>
      <c r="D9" s="199" t="s">
        <v>169</v>
      </c>
      <c r="E9" s="209" t="s">
        <v>189</v>
      </c>
      <c r="F9" s="373" t="s">
        <v>467</v>
      </c>
    </row>
    <row r="10" spans="1:8" ht="15" thickBot="1" x14ac:dyDescent="0.25">
      <c r="A10" s="198" t="s">
        <v>170</v>
      </c>
      <c r="B10" s="199"/>
      <c r="C10" s="199" t="s">
        <v>171</v>
      </c>
      <c r="D10" s="199" t="s">
        <v>172</v>
      </c>
      <c r="E10" s="209" t="s">
        <v>190</v>
      </c>
      <c r="F10" s="373" t="s">
        <v>468</v>
      </c>
    </row>
    <row r="11" spans="1:8" ht="15" thickBot="1" x14ac:dyDescent="0.25">
      <c r="A11" s="198" t="s">
        <v>173</v>
      </c>
      <c r="B11" s="199"/>
      <c r="C11" s="199"/>
      <c r="D11" s="199" t="s">
        <v>185</v>
      </c>
      <c r="E11" s="235" t="s">
        <v>191</v>
      </c>
      <c r="F11" s="373" t="s">
        <v>469</v>
      </c>
    </row>
    <row r="12" spans="1:8" ht="14.25" x14ac:dyDescent="0.2">
      <c r="A12" s="198" t="s">
        <v>174</v>
      </c>
      <c r="B12" s="372"/>
      <c r="C12" s="372"/>
      <c r="D12" s="199"/>
      <c r="E12" s="372" t="s">
        <v>192</v>
      </c>
      <c r="F12" s="199"/>
    </row>
    <row r="13" spans="1:8" ht="14.25" x14ac:dyDescent="0.2">
      <c r="A13" s="198" t="s">
        <v>175</v>
      </c>
      <c r="B13" s="372"/>
      <c r="C13" s="372"/>
      <c r="D13" s="199"/>
      <c r="E13" s="372" t="s">
        <v>193</v>
      </c>
      <c r="F13" s="199"/>
    </row>
    <row r="14" spans="1:8" ht="14.25" x14ac:dyDescent="0.2">
      <c r="A14" s="198" t="s">
        <v>176</v>
      </c>
      <c r="B14" s="372" t="s">
        <v>177</v>
      </c>
      <c r="C14" s="372" t="s">
        <v>178</v>
      </c>
      <c r="D14" s="199"/>
      <c r="E14" s="372" t="s">
        <v>463</v>
      </c>
      <c r="F14" s="199"/>
    </row>
    <row r="15" spans="1:8" ht="14.25" x14ac:dyDescent="0.2">
      <c r="A15" s="198" t="s">
        <v>179</v>
      </c>
      <c r="B15" s="372" t="s">
        <v>180</v>
      </c>
      <c r="C15" s="372"/>
      <c r="D15" s="199"/>
      <c r="E15" s="372" t="s">
        <v>464</v>
      </c>
      <c r="F15" s="199"/>
    </row>
    <row r="16" spans="1:8" ht="13.5" thickBot="1" x14ac:dyDescent="0.25">
      <c r="B16" s="200">
        <f>COUNTA(B5:B15)</f>
        <v>2</v>
      </c>
      <c r="C16" s="200">
        <f>COUNTA(C5:C15)</f>
        <v>7</v>
      </c>
      <c r="D16" s="200">
        <f>COUNTA(D5:D15)</f>
        <v>6</v>
      </c>
      <c r="E16" s="200">
        <f>COUNTA(E5:E15)</f>
        <v>10</v>
      </c>
      <c r="F16" s="200">
        <f>COUNTA(F5:F15)</f>
        <v>7</v>
      </c>
      <c r="G16" s="200">
        <f>SUM(B16:F16)</f>
        <v>32</v>
      </c>
      <c r="H16" s="192" t="s">
        <v>181</v>
      </c>
    </row>
    <row r="17" spans="2:8" ht="13.5" thickTop="1" x14ac:dyDescent="0.2">
      <c r="B17" s="201"/>
      <c r="C17" s="201"/>
      <c r="D17" s="201"/>
      <c r="E17" s="201"/>
      <c r="F17" s="201" t="s">
        <v>152</v>
      </c>
      <c r="G17" s="202">
        <v>4</v>
      </c>
      <c r="H17" s="192" t="s">
        <v>182</v>
      </c>
    </row>
    <row r="18" spans="2:8" ht="13.5" thickBot="1" x14ac:dyDescent="0.25">
      <c r="G18" s="203">
        <f>ROUND(G16/G17,0)</f>
        <v>8</v>
      </c>
      <c r="H18" s="192" t="s">
        <v>183</v>
      </c>
    </row>
    <row r="19" spans="2:8" ht="13.5" thickTop="1" x14ac:dyDescent="0.2"/>
    <row r="20" spans="2:8" x14ac:dyDescent="0.2">
      <c r="G20" s="204">
        <v>14</v>
      </c>
      <c r="H20" s="205" t="s">
        <v>184</v>
      </c>
    </row>
    <row r="21" spans="2:8" x14ac:dyDescent="0.2">
      <c r="B21" s="206"/>
      <c r="C21" s="206"/>
      <c r="D21" s="206"/>
      <c r="E21" s="206"/>
      <c r="F21" s="206" t="s">
        <v>152</v>
      </c>
      <c r="G21" s="204">
        <v>4</v>
      </c>
      <c r="H21" s="205" t="s">
        <v>182</v>
      </c>
    </row>
    <row r="22" spans="2:8" ht="13.5" thickBot="1" x14ac:dyDescent="0.25">
      <c r="B22" s="205"/>
      <c r="C22" s="205"/>
      <c r="D22" s="205"/>
      <c r="E22" s="205"/>
      <c r="F22" s="205"/>
      <c r="G22" s="207">
        <f>ROUND(G20/G21,0)</f>
        <v>4</v>
      </c>
      <c r="H22" s="205" t="s">
        <v>183</v>
      </c>
    </row>
    <row r="23" spans="2:8" ht="13.5" thickTop="1" x14ac:dyDescent="0.2">
      <c r="B23" s="205"/>
      <c r="C23" s="205"/>
      <c r="D23" s="205"/>
      <c r="E23" s="205"/>
      <c r="F23" s="205"/>
      <c r="H23" s="205"/>
    </row>
  </sheetData>
  <sheetProtection algorithmName="SHA-512" hashValue="nmKlQZ2IpXTPwTIBDNLOq2FJBObLCjX0bIXchjNKnG0HIiay686sY8oJUIlIInXKSLWhjcm8i0gUlLlieGuzYA==" saltValue="B1xBZuTr/Is3IumSjJ2hjw==" spinCount="100000" sheet="1" objects="1" scenarios="1"/>
  <hyperlinks>
    <hyperlink ref="A5" r:id="rId1" display="http://www.schulferien.org/Feiertage/feiertag_Neujahr.html" xr:uid="{13DE44F0-D577-4928-BB24-735EE5320815}"/>
    <hyperlink ref="A6" r:id="rId2" display="http://www.schulferien.org/Feiertage/feiertag_Karfreitag.html" xr:uid="{43203906-E81C-4CBF-B405-1898E258DD53}"/>
    <hyperlink ref="A7" r:id="rId3" display="http://www.schulferien.org/Feiertage/feiertag_Ostermontag.html" xr:uid="{8AD35CC2-5297-4E3C-8402-42ADE148006A}"/>
    <hyperlink ref="A8" r:id="rId4" display="http://www.schulferien.org/Feiertage/feiertag_Tag-der-Arbeit.html" xr:uid="{7180BB2B-A256-46A1-82DA-07D82202603A}"/>
    <hyperlink ref="A10" r:id="rId5" display="http://www.schulferien.org/Feiertage/feiertag_Pfingstmontag.html" xr:uid="{94F855E8-AA3A-4AC7-AFAD-1FF852E6AF5C}"/>
    <hyperlink ref="A12" r:id="rId6" display="http://www.schulferien.org/Feiertage/feiertag_Tag-der-Deutschen-Einheit.html" xr:uid="{62472E5D-3329-4649-B428-EDA3C21714EF}"/>
    <hyperlink ref="A13" r:id="rId7" display="http://www.schulferien.org/Feiertage/feiertag_Reformationstag.html" xr:uid="{77CB71B6-8891-4232-8E0B-7371E74F4A17}"/>
    <hyperlink ref="A14" r:id="rId8" display="http://www.schulferien.org/Feiertage/feiertag_1Weihnachtstag.html" xr:uid="{5CB4AAC1-DFE4-4988-9411-C0D24C4FABD6}"/>
    <hyperlink ref="A15" r:id="rId9" display="http://www.schulferien.org/Feiertage/feiertag_2Weihnachtstag.html" xr:uid="{BB8C0728-A871-42F0-9244-A828255E458A}"/>
  </hyperlinks>
  <pageMargins left="0.7" right="0.7" top="0.78740157499999996" bottom="0.78740157499999996" header="0.3" footer="0.3"/>
  <pageSetup paperSize="9" scale="68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Vorgehensweise</vt:lpstr>
      <vt:lpstr>Legende</vt:lpstr>
      <vt:lpstr>Leistungsverzeichnis</vt:lpstr>
      <vt:lpstr>Bodenflächen </vt:lpstr>
      <vt:lpstr>Glasflächen KPI </vt:lpstr>
      <vt:lpstr>Berechnung Reinigungshäufigkeit</vt:lpstr>
      <vt:lpstr>Kalenderberechnung Feiertage</vt:lpstr>
      <vt:lpstr>'Bodenflächen '!Druckbereich</vt:lpstr>
      <vt:lpstr>'Kalenderberechnung Feiertage'!Druckbereich</vt:lpstr>
      <vt:lpstr>Leistungsverzeichnis!Druckbereich</vt:lpstr>
      <vt:lpstr>'Bodenflächen '!Drucktitel</vt:lpstr>
      <vt:lpstr>'Glasflächen KPI '!Drucktitel</vt:lpstr>
    </vt:vector>
  </TitlesOfParts>
  <Company>Landesbetrieb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dgleim</dc:creator>
  <cp:lastModifiedBy>TLBV Künstler, Teresa</cp:lastModifiedBy>
  <cp:lastPrinted>2024-07-24T14:05:14Z</cp:lastPrinted>
  <dcterms:created xsi:type="dcterms:W3CDTF">2004-07-06T14:09:58Z</dcterms:created>
  <dcterms:modified xsi:type="dcterms:W3CDTF">2026-02-17T12:47:42Z</dcterms:modified>
</cp:coreProperties>
</file>